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G APROBADOS (11042025)\MRG 2025 APROBADOS (abril 11 de 2025)\ADMINISTRATIVA\"/>
    </mc:Choice>
  </mc:AlternateContent>
  <xr:revisionPtr revIDLastSave="0" documentId="13_ncr:1_{F647E1AF-0AC4-4A32-99BF-96EC3EB3A54F}" xr6:coauthVersionLast="47" xr6:coauthVersionMax="47" xr10:uidLastSave="{00000000-0000-0000-0000-000000000000}"/>
  <bookViews>
    <workbookView xWindow="-120" yWindow="-120" windowWidth="20730" windowHeight="11040" tabRatio="868" firstSheet="2"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externalReferences>
    <externalReference r:id="rId11"/>
    <externalReference r:id="rId12"/>
  </externalReferences>
  <definedNames>
    <definedName name="_xlnm.Print_Area" localSheetId="2">'Mapa de Riesgos'!$A$1:$AI$74</definedName>
  </definedNames>
  <calcPr calcId="191028"/>
  <pivotCaches>
    <pivotCache cacheId="0"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7" i="1" l="1"/>
  <c r="Q37" i="1"/>
  <c r="K37" i="1"/>
  <c r="T36" i="1"/>
  <c r="Q36" i="1"/>
  <c r="AB37" i="1" s="1"/>
  <c r="AA37" i="1" s="1"/>
  <c r="K36" i="1"/>
  <c r="T35" i="1"/>
  <c r="Q35" i="1"/>
  <c r="X36" i="1" s="1"/>
  <c r="Z36" i="1" s="1"/>
  <c r="K35" i="1"/>
  <c r="T34" i="1"/>
  <c r="Q34" i="1"/>
  <c r="AB35" i="1" s="1"/>
  <c r="AA35" i="1" s="1"/>
  <c r="K34" i="1"/>
  <c r="T33" i="1"/>
  <c r="Q33" i="1"/>
  <c r="K33" i="1"/>
  <c r="T30" i="1"/>
  <c r="Q30" i="1"/>
  <c r="AB33" i="1" s="1"/>
  <c r="AA33" i="1" s="1"/>
  <c r="K30" i="1"/>
  <c r="H30" i="1"/>
  <c r="AB34" i="1" l="1"/>
  <c r="AA34" i="1" s="1"/>
  <c r="X35" i="1"/>
  <c r="Z35" i="1" s="1"/>
  <c r="Y35" i="1"/>
  <c r="AC35" i="1" s="1"/>
  <c r="AB36" i="1"/>
  <c r="AA36" i="1" s="1"/>
  <c r="I30" i="1"/>
  <c r="X30" i="1" s="1"/>
  <c r="X33" i="1"/>
  <c r="Y36" i="1"/>
  <c r="X37" i="1"/>
  <c r="X34" i="1"/>
  <c r="AC36" i="1" l="1"/>
  <c r="Z30" i="1"/>
  <c r="Y30" i="1"/>
  <c r="Y33" i="1"/>
  <c r="AC33" i="1" s="1"/>
  <c r="Z33" i="1"/>
  <c r="Y34" i="1"/>
  <c r="AC34" i="1" s="1"/>
  <c r="Z34" i="1"/>
  <c r="Y37" i="1"/>
  <c r="AC37" i="1" s="1"/>
  <c r="Z37" i="1"/>
  <c r="AA29" i="1" l="1"/>
  <c r="Y29" i="1"/>
  <c r="AC29" i="1" s="1"/>
  <c r="T29" i="1"/>
  <c r="K29" i="1"/>
  <c r="AA28" i="1"/>
  <c r="Y28" i="1"/>
  <c r="T28" i="1"/>
  <c r="K28" i="1"/>
  <c r="AB27" i="1"/>
  <c r="AA27" i="1"/>
  <c r="Y27" i="1"/>
  <c r="T27" i="1"/>
  <c r="K27" i="1"/>
  <c r="AB26" i="1"/>
  <c r="AA26" i="1" s="1"/>
  <c r="Y26" i="1"/>
  <c r="T26" i="1"/>
  <c r="K26" i="1"/>
  <c r="AB25" i="1"/>
  <c r="AA25" i="1"/>
  <c r="AC25" i="1" s="1"/>
  <c r="Y25" i="1"/>
  <c r="T25" i="1"/>
  <c r="K25" i="1"/>
  <c r="T24" i="1"/>
  <c r="Q24" i="1"/>
  <c r="K24" i="1"/>
  <c r="H24" i="1"/>
  <c r="AC27" i="1" l="1"/>
  <c r="L30" i="1"/>
  <c r="L24" i="1"/>
  <c r="M24" i="1" s="1"/>
  <c r="AB24" i="1" s="1"/>
  <c r="AA24" i="1" s="1"/>
  <c r="AC26" i="1"/>
  <c r="AC28" i="1"/>
  <c r="I24" i="1"/>
  <c r="X24" i="1" s="1"/>
  <c r="N24" i="1" l="1"/>
  <c r="M30" i="1"/>
  <c r="AB30" i="1" s="1"/>
  <c r="AA30" i="1" s="1"/>
  <c r="AC30" i="1" s="1"/>
  <c r="N30" i="1"/>
  <c r="Z24" i="1"/>
  <c r="Y24" i="1"/>
  <c r="AC24" i="1" s="1"/>
  <c r="Q18" i="1" l="1"/>
  <c r="T18" i="1"/>
  <c r="T14" i="1"/>
  <c r="Q14" i="1"/>
  <c r="C8" i="1"/>
  <c r="C7" i="1"/>
  <c r="C6" i="1"/>
  <c r="T13" i="1"/>
  <c r="Q12" i="1"/>
  <c r="H62" i="1" l="1"/>
  <c r="I62" i="1" s="1"/>
  <c r="T68" i="1"/>
  <c r="T62" i="1"/>
  <c r="K63" i="1"/>
  <c r="Q63" i="1"/>
  <c r="T63" i="1"/>
  <c r="K64" i="1"/>
  <c r="Q64" i="1"/>
  <c r="T64" i="1"/>
  <c r="K65" i="1"/>
  <c r="Q65" i="1"/>
  <c r="T65" i="1"/>
  <c r="K66" i="1"/>
  <c r="Q66" i="1"/>
  <c r="T66" i="1"/>
  <c r="K67" i="1"/>
  <c r="Q67" i="1"/>
  <c r="T67" i="1"/>
  <c r="H68" i="1"/>
  <c r="I68" i="1" s="1"/>
  <c r="K69" i="1"/>
  <c r="Q69" i="1"/>
  <c r="T69" i="1"/>
  <c r="K70" i="1"/>
  <c r="Q70" i="1"/>
  <c r="T70" i="1"/>
  <c r="K71" i="1"/>
  <c r="Q71" i="1"/>
  <c r="T71" i="1"/>
  <c r="K72" i="1"/>
  <c r="Q72" i="1"/>
  <c r="T72" i="1"/>
  <c r="K73" i="1"/>
  <c r="Q73" i="1"/>
  <c r="T73" i="1"/>
  <c r="AB66" i="1" l="1"/>
  <c r="AA66" i="1" s="1"/>
  <c r="X70" i="1"/>
  <c r="Y70" i="1" s="1"/>
  <c r="AB65" i="1"/>
  <c r="AA65" i="1" s="1"/>
  <c r="AB69" i="1"/>
  <c r="AA69" i="1" s="1"/>
  <c r="AB68" i="1"/>
  <c r="AA68" i="1" s="1"/>
  <c r="X68" i="1"/>
  <c r="Z68" i="1" s="1"/>
  <c r="X64" i="1"/>
  <c r="Z64" i="1" s="1"/>
  <c r="X73" i="1"/>
  <c r="Z73" i="1" s="1"/>
  <c r="X69" i="1"/>
  <c r="Z69" i="1" s="1"/>
  <c r="X67" i="1"/>
  <c r="Y67" i="1" s="1"/>
  <c r="X65" i="1"/>
  <c r="Z65" i="1" s="1"/>
  <c r="X72" i="1"/>
  <c r="Y72" i="1" s="1"/>
  <c r="AB70" i="1"/>
  <c r="AA70" i="1" s="1"/>
  <c r="X66" i="1"/>
  <c r="Y66" i="1" s="1"/>
  <c r="X71" i="1"/>
  <c r="Z71" i="1" s="1"/>
  <c r="X62" i="1"/>
  <c r="AB72" i="1"/>
  <c r="AA72" i="1" s="1"/>
  <c r="AB64" i="1"/>
  <c r="AA64" i="1" s="1"/>
  <c r="AB73" i="1"/>
  <c r="AA73" i="1" s="1"/>
  <c r="AB71" i="1"/>
  <c r="AA71" i="1" s="1"/>
  <c r="AB63" i="1"/>
  <c r="AA63" i="1" s="1"/>
  <c r="AB67" i="1"/>
  <c r="AA67" i="1" s="1"/>
  <c r="X63" i="1"/>
  <c r="Z70" i="1" l="1"/>
  <c r="AC67" i="1"/>
  <c r="AC70" i="1"/>
  <c r="Y65" i="1"/>
  <c r="AC65" i="1" s="1"/>
  <c r="AC66" i="1"/>
  <c r="Y64" i="1"/>
  <c r="AC64" i="1" s="1"/>
  <c r="Z67" i="1"/>
  <c r="Y71" i="1"/>
  <c r="AC71" i="1" s="1"/>
  <c r="Y68" i="1"/>
  <c r="AC68" i="1" s="1"/>
  <c r="Y73" i="1"/>
  <c r="AC73" i="1" s="1"/>
  <c r="Y69" i="1"/>
  <c r="AC69" i="1" s="1"/>
  <c r="Z66" i="1"/>
  <c r="Z72" i="1"/>
  <c r="Y62" i="1"/>
  <c r="Z62" i="1"/>
  <c r="AC72" i="1"/>
  <c r="Y63" i="1"/>
  <c r="AC63" i="1" s="1"/>
  <c r="Z63" i="1"/>
  <c r="T12" i="1" l="1"/>
  <c r="H12" i="1" l="1"/>
  <c r="I12" i="1" s="1"/>
  <c r="K61" i="1"/>
  <c r="K19" i="1"/>
  <c r="K53" i="1"/>
  <c r="K58" i="1"/>
  <c r="K42" i="1"/>
  <c r="K52" i="1"/>
  <c r="K39" i="1"/>
  <c r="K51" i="1"/>
  <c r="K60" i="1"/>
  <c r="K43" i="1"/>
  <c r="K54" i="1"/>
  <c r="K41" i="1"/>
  <c r="K45" i="1"/>
  <c r="K23" i="1"/>
  <c r="K21" i="1"/>
  <c r="K59" i="1"/>
  <c r="K20" i="1"/>
  <c r="K46" i="1"/>
  <c r="K22" i="1"/>
  <c r="K40" i="1"/>
  <c r="K57" i="1"/>
  <c r="K47" i="1"/>
  <c r="K55" i="1"/>
  <c r="K48" i="1"/>
  <c r="K49" i="1"/>
  <c r="F221" i="13" l="1"/>
  <c r="F211" i="13"/>
  <c r="F212" i="13"/>
  <c r="F213" i="13"/>
  <c r="F214" i="13"/>
  <c r="F215" i="13"/>
  <c r="F216" i="13"/>
  <c r="F217" i="13"/>
  <c r="F218" i="13"/>
  <c r="F219" i="13"/>
  <c r="F220" i="13"/>
  <c r="F210" i="13"/>
  <c r="K17" i="1"/>
  <c r="K16" i="1"/>
  <c r="K13" i="1"/>
  <c r="K14" i="1"/>
  <c r="B221" i="13" a="1"/>
  <c r="K15" i="1"/>
  <c r="B221" i="13" l="1"/>
  <c r="Q51" i="1"/>
  <c r="Q45" i="1"/>
  <c r="K62" i="1" l="1"/>
  <c r="L62" i="1" s="1"/>
  <c r="K68" i="1"/>
  <c r="L68"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68" i="1" l="1"/>
  <c r="N68" i="1"/>
  <c r="N62" i="1"/>
  <c r="M62" i="1"/>
  <c r="AB62" i="1" s="1"/>
  <c r="AA62" i="1" s="1"/>
  <c r="AC62" i="1" s="1"/>
  <c r="T61" i="1"/>
  <c r="Q61" i="1"/>
  <c r="T60" i="1"/>
  <c r="Q60" i="1"/>
  <c r="T59" i="1"/>
  <c r="Q59" i="1"/>
  <c r="T58" i="1"/>
  <c r="Q58" i="1"/>
  <c r="T57" i="1"/>
  <c r="Q57" i="1"/>
  <c r="T56" i="1"/>
  <c r="H56" i="1"/>
  <c r="I56" i="1" s="1"/>
  <c r="T55" i="1"/>
  <c r="Q55" i="1"/>
  <c r="T54" i="1"/>
  <c r="Q54" i="1"/>
  <c r="T53" i="1"/>
  <c r="Q53" i="1"/>
  <c r="T52" i="1"/>
  <c r="Q52" i="1"/>
  <c r="T51" i="1"/>
  <c r="T50" i="1"/>
  <c r="Q50" i="1"/>
  <c r="H50" i="1"/>
  <c r="I50" i="1" s="1"/>
  <c r="T49" i="1"/>
  <c r="Q49" i="1"/>
  <c r="T48" i="1"/>
  <c r="Q48" i="1"/>
  <c r="T47" i="1"/>
  <c r="Q47" i="1"/>
  <c r="T46" i="1"/>
  <c r="Q46" i="1"/>
  <c r="T45" i="1"/>
  <c r="H44" i="1"/>
  <c r="I44" i="1" s="1"/>
  <c r="T43" i="1"/>
  <c r="Q43" i="1"/>
  <c r="T42" i="1"/>
  <c r="Q42" i="1"/>
  <c r="T41" i="1"/>
  <c r="Q41" i="1"/>
  <c r="T40" i="1"/>
  <c r="Q40" i="1"/>
  <c r="T39" i="1"/>
  <c r="Q39" i="1"/>
  <c r="I38" i="1"/>
  <c r="H18" i="1"/>
  <c r="Q17" i="1"/>
  <c r="Q16" i="1"/>
  <c r="T23" i="1"/>
  <c r="Q23" i="1"/>
  <c r="T22" i="1"/>
  <c r="Q22" i="1"/>
  <c r="T21" i="1"/>
  <c r="Q21" i="1"/>
  <c r="T20" i="1"/>
  <c r="Q20" i="1"/>
  <c r="T19" i="1"/>
  <c r="Q19" i="1"/>
  <c r="X56" i="1" l="1"/>
  <c r="X40" i="1"/>
  <c r="X48" i="1"/>
  <c r="X60" i="1"/>
  <c r="X42" i="1"/>
  <c r="X54" i="1"/>
  <c r="AB57" i="1"/>
  <c r="X58" i="1"/>
  <c r="X57" i="1"/>
  <c r="X53" i="1"/>
  <c r="X52" i="1"/>
  <c r="X55" i="1"/>
  <c r="X59" i="1"/>
  <c r="X61" i="1"/>
  <c r="X39" i="1"/>
  <c r="X38" i="1"/>
  <c r="X41" i="1"/>
  <c r="X43" i="1"/>
  <c r="X47" i="1"/>
  <c r="X46" i="1"/>
  <c r="X49" i="1"/>
  <c r="AB45" i="1"/>
  <c r="X45" i="1"/>
  <c r="X44" i="1"/>
  <c r="X50" i="1"/>
  <c r="AB39" i="1"/>
  <c r="AB54" i="1"/>
  <c r="AA54" i="1" s="1"/>
  <c r="AB55" i="1"/>
  <c r="AA55" i="1" s="1"/>
  <c r="I18" i="1"/>
  <c r="X18" i="1" s="1"/>
  <c r="Z18" i="1" l="1"/>
  <c r="X19" i="1" s="1"/>
  <c r="Y18" i="1"/>
  <c r="Y56" i="1"/>
  <c r="Z56" i="1"/>
  <c r="Z57" i="1" s="1"/>
  <c r="Y55" i="1"/>
  <c r="Z55" i="1"/>
  <c r="Y54" i="1"/>
  <c r="Z54" i="1"/>
  <c r="Y50" i="1"/>
  <c r="Z50" i="1"/>
  <c r="X51" i="1" s="1"/>
  <c r="Y44" i="1"/>
  <c r="Z44" i="1"/>
  <c r="Z45" i="1" s="1"/>
  <c r="Y38" i="1"/>
  <c r="Z38" i="1"/>
  <c r="Y57" i="1" l="1"/>
  <c r="Y45" i="1"/>
  <c r="Y46" i="1"/>
  <c r="Z46" i="1"/>
  <c r="Z58" i="1"/>
  <c r="Y58"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4" i="1"/>
  <c r="AC55" i="1"/>
  <c r="T16" i="1"/>
  <c r="T17" i="1"/>
  <c r="Y59" i="1" l="1"/>
  <c r="Z59" i="1"/>
  <c r="Y52" i="1"/>
  <c r="Z52" i="1"/>
  <c r="Y51" i="1"/>
  <c r="Z51" i="1"/>
  <c r="Y39" i="1"/>
  <c r="Z39" i="1"/>
  <c r="Y40" i="1" s="1"/>
  <c r="Y19" i="1"/>
  <c r="Z19" i="1"/>
  <c r="X20" i="1" s="1"/>
  <c r="Y20" i="1" s="1"/>
  <c r="Z40" i="1" l="1"/>
  <c r="Z41" i="1" s="1"/>
  <c r="Y60" i="1"/>
  <c r="Z60" i="1"/>
  <c r="Y47" i="1"/>
  <c r="Z47" i="1"/>
  <c r="Y48" i="1" s="1"/>
  <c r="Y41" i="1"/>
  <c r="Y53" i="1"/>
  <c r="Z53" i="1"/>
  <c r="Z20" i="1"/>
  <c r="X21" i="1" s="1"/>
  <c r="Y21" i="1" s="1"/>
  <c r="Y61" i="1" l="1"/>
  <c r="Z61" i="1"/>
  <c r="Z48" i="1"/>
  <c r="Y49" i="1" s="1"/>
  <c r="Z42" i="1"/>
  <c r="Y42" i="1"/>
  <c r="Z21" i="1"/>
  <c r="X22" i="1" s="1"/>
  <c r="Z22" i="1" s="1"/>
  <c r="X23" i="1" s="1"/>
  <c r="X12" i="1"/>
  <c r="Y12" i="1" s="1"/>
  <c r="Y43" i="1" l="1"/>
  <c r="Z43" i="1"/>
  <c r="Z49" i="1"/>
  <c r="Y22" i="1"/>
  <c r="Y23" i="1"/>
  <c r="Z23" i="1"/>
  <c r="Q13" i="1"/>
  <c r="AB14" i="1" l="1"/>
  <c r="AA14" i="1" s="1"/>
  <c r="X14" i="1"/>
  <c r="Z12" i="1"/>
  <c r="X13" i="1" s="1"/>
  <c r="Y14" i="1" l="1"/>
  <c r="AC14" i="1" s="1"/>
  <c r="Z14" i="1"/>
  <c r="Y13" i="1"/>
  <c r="Z13" i="1"/>
  <c r="X16" i="1"/>
  <c r="Y16" i="1" l="1"/>
  <c r="Z16" i="1"/>
  <c r="X17" i="1" s="1"/>
  <c r="Y17" i="1" l="1"/>
  <c r="Z17" i="1"/>
  <c r="K44" i="1" l="1"/>
  <c r="L44" i="1" s="1"/>
  <c r="K56" i="1"/>
  <c r="L56" i="1" s="1"/>
  <c r="K50" i="1"/>
  <c r="L50" i="1" s="1"/>
  <c r="K38" i="1"/>
  <c r="L38" i="1" s="1"/>
  <c r="K12" i="1"/>
  <c r="L12" i="1" s="1"/>
  <c r="K18" i="1"/>
  <c r="L18"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6" i="1"/>
  <c r="AJ42" i="18"/>
  <c r="AJ18" i="18"/>
  <c r="AD26" i="18"/>
  <c r="L10" i="18"/>
  <c r="AD10" i="18"/>
  <c r="X18" i="18"/>
  <c r="AD42" i="18"/>
  <c r="L18" i="18"/>
  <c r="R10" i="18"/>
  <c r="N56"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T14" i="18"/>
  <c r="T22" i="18"/>
  <c r="N6" i="18"/>
  <c r="AL30" i="18"/>
  <c r="Z22" i="18"/>
  <c r="Z14" i="18"/>
  <c r="Z30" i="18"/>
  <c r="AL38" i="18"/>
  <c r="AL14" i="18"/>
  <c r="AF6" i="18"/>
  <c r="AL22" i="18"/>
  <c r="T30" i="18"/>
  <c r="Z38" i="18"/>
  <c r="AF14" i="18"/>
  <c r="N30" i="18"/>
  <c r="N14" i="18"/>
  <c r="N22" i="18"/>
  <c r="AF38" i="18"/>
  <c r="T6" i="18"/>
  <c r="M38" i="1"/>
  <c r="X32" i="18"/>
  <c r="AD32" i="18"/>
  <c r="AJ8" i="18"/>
  <c r="L16" i="18"/>
  <c r="R32" i="18"/>
  <c r="AJ32" i="18"/>
  <c r="N38" i="1"/>
  <c r="R40" i="18"/>
  <c r="AJ40" i="18"/>
  <c r="AD24" i="18"/>
  <c r="AJ24" i="18"/>
  <c r="R24" i="18"/>
  <c r="AJ16" i="18"/>
  <c r="AD8" i="18"/>
  <c r="L32" i="18"/>
  <c r="L40" i="18"/>
  <c r="R16" i="18"/>
  <c r="L24" i="18"/>
  <c r="AD16" i="18"/>
  <c r="L8" i="18"/>
  <c r="R8" i="18"/>
  <c r="X40" i="18"/>
  <c r="X8" i="18"/>
  <c r="X16" i="18"/>
  <c r="AD40" i="18"/>
  <c r="X24" i="18"/>
  <c r="J40" i="18"/>
  <c r="J16" i="18"/>
  <c r="P16" i="18"/>
  <c r="V8" i="18"/>
  <c r="J8" i="18"/>
  <c r="J24" i="18"/>
  <c r="AH16" i="18"/>
  <c r="AB16" i="18"/>
  <c r="AB40" i="18"/>
  <c r="P32" i="18"/>
  <c r="P40" i="18"/>
  <c r="AH24" i="18"/>
  <c r="AB32" i="18"/>
  <c r="J32" i="18"/>
  <c r="V16" i="18"/>
  <c r="V40" i="18"/>
  <c r="AH32" i="18"/>
  <c r="V24" i="18"/>
  <c r="V32" i="18"/>
  <c r="AH8" i="18"/>
  <c r="AB8" i="18"/>
  <c r="P8" i="18"/>
  <c r="AH40" i="18"/>
  <c r="AB24" i="18"/>
  <c r="P24" i="18"/>
  <c r="AD38" i="18"/>
  <c r="L30" i="18"/>
  <c r="AD30" i="18"/>
  <c r="AJ6" i="18"/>
  <c r="L14" i="18"/>
  <c r="L22" i="18"/>
  <c r="X6" i="18"/>
  <c r="L6" i="18"/>
  <c r="N18" i="1"/>
  <c r="R38" i="18"/>
  <c r="AJ38" i="18"/>
  <c r="L38" i="18"/>
  <c r="AD6" i="18"/>
  <c r="R6" i="18"/>
  <c r="AJ30" i="18"/>
  <c r="R30" i="18"/>
  <c r="AD22" i="18"/>
  <c r="AJ14" i="18"/>
  <c r="AJ22" i="18"/>
  <c r="AD14" i="18"/>
  <c r="X38" i="18"/>
  <c r="X14" i="18"/>
  <c r="R22" i="18"/>
  <c r="X22" i="18"/>
  <c r="M18" i="1"/>
  <c r="AB18" i="1" s="1"/>
  <c r="AA18" i="1" s="1"/>
  <c r="AC18" i="1" s="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3" i="1" s="1"/>
  <c r="AA13" i="1" s="1"/>
  <c r="AC13" i="1" s="1"/>
  <c r="N12" i="1"/>
  <c r="M50" i="1"/>
  <c r="AH34" i="18"/>
  <c r="AH42" i="18"/>
  <c r="AH18" i="18"/>
  <c r="AB10" i="18"/>
  <c r="J26" i="18"/>
  <c r="V18" i="18"/>
  <c r="V42" i="18"/>
  <c r="J42" i="18"/>
  <c r="P10" i="18"/>
  <c r="AB26" i="18"/>
  <c r="J34" i="18"/>
  <c r="J18" i="18"/>
  <c r="AH10" i="18"/>
  <c r="AB34" i="18"/>
  <c r="P26" i="18"/>
  <c r="P34" i="18"/>
  <c r="V34" i="18"/>
  <c r="AH26" i="18"/>
  <c r="J10" i="18"/>
  <c r="N50" i="1"/>
  <c r="P18" i="18"/>
  <c r="AB42" i="18"/>
  <c r="V10" i="18"/>
  <c r="AB18" i="18"/>
  <c r="P42" i="18"/>
  <c r="V26" i="18"/>
  <c r="Z32" i="18"/>
  <c r="N24" i="18"/>
  <c r="AL32" i="18"/>
  <c r="AL40" i="18"/>
  <c r="N8" i="18"/>
  <c r="AF24" i="18"/>
  <c r="Z40" i="18"/>
  <c r="Z16" i="18"/>
  <c r="N32" i="18"/>
  <c r="T32" i="18"/>
  <c r="N40" i="18"/>
  <c r="T8" i="18"/>
  <c r="M44" i="1"/>
  <c r="AF32" i="18"/>
  <c r="AL8" i="18"/>
  <c r="T24" i="18"/>
  <c r="N16" i="18"/>
  <c r="T16" i="18"/>
  <c r="Z24" i="18"/>
  <c r="AF16" i="18"/>
  <c r="N44" i="1"/>
  <c r="T40" i="18"/>
  <c r="AF8" i="18"/>
  <c r="AL24" i="18"/>
  <c r="Z8" i="18"/>
  <c r="AF40" i="18"/>
  <c r="AL16" i="18"/>
  <c r="AB44" i="1" l="1"/>
  <c r="AA44" i="1" s="1"/>
  <c r="AB56" i="1"/>
  <c r="AA56" i="1" s="1"/>
  <c r="AA12" i="1"/>
  <c r="AB50" i="1"/>
  <c r="AB38" i="1"/>
  <c r="AA38" i="1" s="1"/>
  <c r="AA50" i="1" l="1"/>
  <c r="V22" i="19" s="1"/>
  <c r="AB51" i="1"/>
  <c r="J28" i="19"/>
  <c r="J47" i="19"/>
  <c r="AB19" i="1"/>
  <c r="AB20" i="1" s="1"/>
  <c r="J40" i="19"/>
  <c r="V30" i="19"/>
  <c r="AH20" i="19"/>
  <c r="J30" i="19"/>
  <c r="V20" i="19"/>
  <c r="AH10" i="19"/>
  <c r="P10" i="19"/>
  <c r="AB50" i="19"/>
  <c r="J50" i="19"/>
  <c r="AB40" i="19"/>
  <c r="P30" i="19"/>
  <c r="V50" i="19"/>
  <c r="P50" i="19"/>
  <c r="AB10" i="19"/>
  <c r="AH30" i="19"/>
  <c r="AH40" i="19"/>
  <c r="J10" i="19"/>
  <c r="AB20" i="19"/>
  <c r="AH50" i="19"/>
  <c r="AC38" i="1"/>
  <c r="V10" i="19"/>
  <c r="P20" i="19"/>
  <c r="J20" i="19"/>
  <c r="P40" i="19"/>
  <c r="V40" i="19"/>
  <c r="AB30" i="19"/>
  <c r="J11" i="19"/>
  <c r="V11" i="19"/>
  <c r="AB21" i="19"/>
  <c r="P31" i="19"/>
  <c r="J31" i="19"/>
  <c r="AB41" i="19"/>
  <c r="AC44"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V27" i="19"/>
  <c r="P47" i="19"/>
  <c r="AB17" i="19"/>
  <c r="J7" i="19"/>
  <c r="AH17" i="19"/>
  <c r="P7" i="19"/>
  <c r="AC56"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P18" i="19"/>
  <c r="AB28" i="19"/>
  <c r="AH38" i="19"/>
  <c r="V8" i="19"/>
  <c r="P48" i="19"/>
  <c r="AH48" i="19"/>
  <c r="AB8" i="19"/>
  <c r="V48" i="19"/>
  <c r="J18" i="19"/>
  <c r="J38" i="19"/>
  <c r="AB40" i="1"/>
  <c r="AA39" i="1"/>
  <c r="AA45" i="1"/>
  <c r="AB46" i="1"/>
  <c r="AA46" i="1" s="1"/>
  <c r="AB47" i="1"/>
  <c r="AB52" i="1"/>
  <c r="AA52" i="1" s="1"/>
  <c r="AB53" i="1"/>
  <c r="AA53" i="1" s="1"/>
  <c r="AA51" i="1"/>
  <c r="AA57" i="1"/>
  <c r="AB58" i="1"/>
  <c r="V18" i="19" l="1"/>
  <c r="AH18" i="19"/>
  <c r="AH28" i="19"/>
  <c r="AB48" i="19"/>
  <c r="AH8" i="19"/>
  <c r="J8" i="19"/>
  <c r="AB18" i="19"/>
  <c r="J48" i="19"/>
  <c r="P38" i="19"/>
  <c r="V37" i="19"/>
  <c r="V38" i="19"/>
  <c r="P8" i="19"/>
  <c r="AB38" i="19"/>
  <c r="P28" i="19"/>
  <c r="V28" i="19"/>
  <c r="P17" i="19"/>
  <c r="AH32" i="19"/>
  <c r="AB52" i="19"/>
  <c r="J32" i="19"/>
  <c r="V12" i="19"/>
  <c r="J42" i="19"/>
  <c r="J12" i="19"/>
  <c r="J22" i="19"/>
  <c r="AB12" i="19"/>
  <c r="AC50"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19" i="1"/>
  <c r="W27" i="19" s="1"/>
  <c r="P37" i="19"/>
  <c r="J27" i="19"/>
  <c r="AH7" i="19"/>
  <c r="AH27" i="19"/>
  <c r="V1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5"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2" i="1"/>
  <c r="AD12" i="19"/>
  <c r="AD32" i="19"/>
  <c r="AD22" i="19"/>
  <c r="X52" i="19"/>
  <c r="AD52" i="19"/>
  <c r="L42" i="19"/>
  <c r="R42" i="19"/>
  <c r="AJ21" i="19"/>
  <c r="AD31" i="19"/>
  <c r="R21" i="19"/>
  <c r="AD41" i="19"/>
  <c r="AJ11" i="19"/>
  <c r="AJ51" i="19"/>
  <c r="AC46" i="1"/>
  <c r="L41" i="19"/>
  <c r="AD11" i="19"/>
  <c r="L21" i="19"/>
  <c r="L11" i="19"/>
  <c r="X51" i="19"/>
  <c r="X21" i="19"/>
  <c r="R11" i="19"/>
  <c r="R31" i="19"/>
  <c r="AJ41" i="19"/>
  <c r="L31" i="19"/>
  <c r="R51" i="19"/>
  <c r="X31" i="19"/>
  <c r="X11" i="19"/>
  <c r="X41" i="19"/>
  <c r="AJ31" i="19"/>
  <c r="AD51" i="19"/>
  <c r="R41" i="19"/>
  <c r="AD21" i="19"/>
  <c r="L51" i="19"/>
  <c r="AB21" i="1"/>
  <c r="AA20" i="1"/>
  <c r="AA58" i="1"/>
  <c r="AB59" i="1"/>
  <c r="K42" i="19"/>
  <c r="AC32" i="19"/>
  <c r="W42" i="19"/>
  <c r="AI52" i="19"/>
  <c r="K22" i="19"/>
  <c r="Q32" i="19"/>
  <c r="AI12" i="19"/>
  <c r="AC52" i="19"/>
  <c r="Q42" i="19"/>
  <c r="AC42" i="19"/>
  <c r="K12" i="19"/>
  <c r="Q22" i="19"/>
  <c r="W52" i="19"/>
  <c r="AI42" i="19"/>
  <c r="W32" i="19"/>
  <c r="AI22" i="19"/>
  <c r="W12" i="19"/>
  <c r="AI32" i="19"/>
  <c r="AC12" i="19"/>
  <c r="Q12" i="19"/>
  <c r="Q52" i="19"/>
  <c r="AC51" i="1"/>
  <c r="K32" i="19"/>
  <c r="W22" i="19"/>
  <c r="K52" i="19"/>
  <c r="AC22" i="19"/>
  <c r="AC40" i="19"/>
  <c r="W10" i="19"/>
  <c r="AC50" i="19"/>
  <c r="Q10" i="19"/>
  <c r="Q30" i="19"/>
  <c r="W50" i="19"/>
  <c r="K40" i="19"/>
  <c r="Q50" i="19"/>
  <c r="W20" i="19"/>
  <c r="AC39"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7" i="1"/>
  <c r="Q33" i="19"/>
  <c r="AI23" i="19"/>
  <c r="K53" i="19"/>
  <c r="AC23" i="19"/>
  <c r="AC13" i="19"/>
  <c r="W23" i="19"/>
  <c r="W33" i="19"/>
  <c r="Q13" i="19"/>
  <c r="W13" i="19"/>
  <c r="AI13" i="19"/>
  <c r="Q43" i="19"/>
  <c r="Q23" i="19"/>
  <c r="W53" i="19"/>
  <c r="M12" i="19"/>
  <c r="AK42" i="19"/>
  <c r="AE32" i="19"/>
  <c r="AC53" i="1"/>
  <c r="M52" i="19"/>
  <c r="S12" i="19"/>
  <c r="M32" i="19"/>
  <c r="S52" i="19"/>
  <c r="Y52" i="19"/>
  <c r="Y42" i="19"/>
  <c r="AK12" i="19"/>
  <c r="S22" i="19"/>
  <c r="AE12" i="19"/>
  <c r="Y22" i="19"/>
  <c r="S32" i="19"/>
  <c r="AK52" i="19"/>
  <c r="M22" i="19"/>
  <c r="AK32" i="19"/>
  <c r="AE22" i="19"/>
  <c r="AE42" i="19"/>
  <c r="Y32" i="19"/>
  <c r="M42" i="19"/>
  <c r="Y12" i="19"/>
  <c r="AE52" i="19"/>
  <c r="AK22" i="19"/>
  <c r="S42" i="19"/>
  <c r="AA47" i="1"/>
  <c r="AB49" i="1"/>
  <c r="AA49" i="1" s="1"/>
  <c r="AB48" i="1"/>
  <c r="AA48" i="1" s="1"/>
  <c r="AA40" i="1"/>
  <c r="AB41"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AC40" i="1"/>
  <c r="L10" i="19"/>
  <c r="L50" i="19"/>
  <c r="AJ20" i="19"/>
  <c r="AJ40" i="19"/>
  <c r="AD30" i="19"/>
  <c r="R20" i="19"/>
  <c r="AD50" i="19"/>
  <c r="AJ30" i="19"/>
  <c r="AJ50" i="19"/>
  <c r="X30" i="19"/>
  <c r="AD20" i="19"/>
  <c r="L40" i="19"/>
  <c r="X50" i="19"/>
  <c r="X20" i="19"/>
  <c r="AD40" i="19"/>
  <c r="R10" i="19"/>
  <c r="L30" i="19"/>
  <c r="L20" i="19"/>
  <c r="AA59" i="1"/>
  <c r="AB60"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J43" i="19"/>
  <c r="AD33" i="19"/>
  <c r="X33" i="19"/>
  <c r="X13" i="19"/>
  <c r="AD43" i="19"/>
  <c r="L43" i="19"/>
  <c r="AC58"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8"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9" i="1"/>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1" i="1"/>
  <c r="AB42" i="1"/>
  <c r="AE11" i="19"/>
  <c r="Y41" i="19"/>
  <c r="M41" i="19"/>
  <c r="Y21" i="19"/>
  <c r="AK41" i="19"/>
  <c r="S31" i="19"/>
  <c r="M31" i="19"/>
  <c r="M51" i="19"/>
  <c r="Y51" i="19"/>
  <c r="AK21" i="19"/>
  <c r="AK31" i="19"/>
  <c r="Y11" i="19"/>
  <c r="AE41" i="19"/>
  <c r="AE21" i="19"/>
  <c r="S51" i="19"/>
  <c r="AE51" i="19"/>
  <c r="AK51" i="19"/>
  <c r="M21" i="19"/>
  <c r="AE31" i="19"/>
  <c r="AC47"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42" i="1" l="1"/>
  <c r="AB43" i="1"/>
  <c r="AA43"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1"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60" i="1"/>
  <c r="AB61" i="1"/>
  <c r="AA61"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9"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1"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0"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3"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2"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<sst xmlns="http://schemas.openxmlformats.org/spreadsheetml/2006/main" count="466" uniqueCount="320">
  <si>
    <t>Matriz Mapa de Riesgos de Gestión</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</si>
  <si>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rFont val="Arial Narrow"/>
        <family val="2"/>
      </rPr>
      <t>Guía para la Administración del Riesgo y el diseño de controles en entidades públicas, ultima versión</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</si>
  <si>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</si>
  <si>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</si>
  <si>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</si>
  <si>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</si>
  <si>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</si>
  <si>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</si>
  <si>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 (conforme a la caracterización del proceso vigente en la nube)</t>
  </si>
  <si>
    <t>Alcance</t>
  </si>
  <si>
    <t>Diligencie el alcance del proceso (conforme a la caracterización del proceso vigente en la nube)</t>
  </si>
  <si>
    <t>Objetivos estratégicos</t>
  </si>
  <si>
    <t>Utilice la lista de despligue que se encuentra parametrizada, le aparecerán los objetivos estratégicos de la entidad, seleccione el o los de su proceso (conforme al Plan de Desarrollo Municipal vigente)</t>
  </si>
  <si>
    <t>Objetivo del proceso</t>
  </si>
  <si>
    <t>Diligencie el objetivo del proceso (conforme a la caracterización del proceso vigente en la nube)</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</si>
  <si>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</si>
  <si>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</si>
  <si>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</si>
  <si>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</si>
  <si>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</si>
  <si>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Diligencie el nombre del proceso al cual se le identificarán y valorarán los riesgos (conforme a la caracterización del proceso)</t>
  </si>
  <si>
    <t>Objetivo</t>
  </si>
  <si>
    <t xml:space="preserve">Diligencie el objetivo del proceso </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</si>
  <si>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</si>
  <si>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</si>
  <si>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</si>
  <si>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</si>
  <si>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</si>
  <si>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</si>
  <si>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</si>
  <si>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</si>
  <si>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</si>
  <si>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</si>
  <si>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</si>
  <si>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</si>
  <si>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</si>
  <si>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</si>
  <si>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</si>
  <si>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</si>
  <si>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</si>
  <si>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</si>
  <si>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</si>
  <si>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</si>
  <si>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</si>
  <si>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</si>
  <si>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</si>
  <si>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</si>
  <si>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</si>
  <si>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</si>
  <si>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</si>
  <si>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</si>
  <si>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</si>
  <si>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</si>
  <si>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</si>
  <si>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</si>
  <si>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</si>
  <si>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</si>
  <si>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</si>
  <si>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</si>
  <si>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</si>
  <si>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</si>
  <si>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</si>
  <si>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Responsable, entregable, 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</si>
  <si>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</si>
  <si>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</si>
  <si>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</si>
  <si>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</si>
  <si>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</si>
  <si>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</si>
  <si>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Arial"/>
        <family val="2"/>
      </rPr>
      <t>Capacidades institucionales:</t>
    </r>
    <r>
      <rPr>
        <sz val="11"/>
        <rFont val="Arial"/>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</si>
  <si>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Matriz Mapa Riesgos de Gestión</t>
  </si>
  <si>
    <t>Código: F-DPM-10100-238,37-013</t>
  </si>
  <si>
    <t>Hábitat y territorio:
Planear, desarrollar y liderar una ciudad segura y a escala humana, con conectividad digital, espacio público inclusivo, sistema de movilidad sostenible, ambientes de vivienda dignos, y prevención y mitigación de riesgos.</t>
  </si>
  <si>
    <t>Versión: 4.0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</si>
  <si>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</si>
  <si>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de aprobación: 7/03/2025</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</si>
  <si>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</si>
  <si>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</si>
  <si>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CONTEXTO ESTRATÉGICO DEL PROCESO</t>
  </si>
  <si>
    <t>PROCESO:</t>
  </si>
  <si>
    <t>MEJORAMIENTO CONTINUO</t>
  </si>
  <si>
    <t>ALCANCE:</t>
  </si>
  <si>
    <t>Inicia con la planificación de actividades y el establecimiento de la documentación estandarizada del SGC, la identificación de requisitos legales y de la Entidad, la elaboración de documentación de los procesos, la realización de inducciones, reinducciones y capacitaciones, la medición de los indicadores de calidad, la realización de auditorías internas de calidad a los procesos, hasta la elaboración de informes de desempeño de  los procesos del SGC y el tratamiento de las acciones correctivas, preventivas y de mejora de todos los procesos de la Alcaldía de Bucaramanga.</t>
  </si>
  <si>
    <t>CONTEXTO ESTRATÉGICO</t>
  </si>
  <si>
    <t>OBJETIVOS ESTRATÉGICOS</t>
  </si>
  <si>
    <t>OBJETIVO DEL PROCESO</t>
  </si>
  <si>
    <t>PLANEACIÓN INSTITUCIONAL</t>
  </si>
  <si>
    <t>PUNTOS DE RIESGO EN LA CADENA DE VALOR</t>
  </si>
  <si>
    <t xml:space="preserve">TERRITORIO SEGURO QUE GENERA VALOR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</si>
  <si>
    <t>Asegurar la gestión documental del SGC, la identificación, análisis, planificación e implementación de las acciones correctivas y de mejora que se generen a partir de la realización de las auditorías internas, del seguimiento y medición del sistema, el tratamiento de servicio no conforme y de las revisiones gerenciales, de manera sistemática y objetiva con el fin de controlar el desvío de los objetivos de calidad trazados en busca del mejoramiento continuo en la Entidad.</t>
  </si>
  <si>
    <t xml:space="preserve">Política del SIGC
Objetivos del SIGC
Mapa de procesos
Caracterizaciones
Contexto de la organización
Procedimiento control de documentos y registros.
Listado maestros de documentos internos y externos
Listado maestro de Registros
Procedimiento tratamiento de servicio no conforme.
Procedimiento acciones preventivas y correctivas de mejora
Procedimiento auditorías internas
Manual del SIGC
el tablero de indicadores del SIGC
Normograma
</t>
  </si>
  <si>
    <t>Cargue de la información documentada a la nube para ser consultada y utilizada por los funcionarios públicos de la Administración Municipal</t>
  </si>
  <si>
    <t>MATRIZ DOFA</t>
  </si>
  <si>
    <t>DEBILIDADES</t>
  </si>
  <si>
    <t>AMENAZAS</t>
  </si>
  <si>
    <t>1. Entrega inoportuna de información para la toma de decisiones (Informes/ medición de indicadores)</t>
  </si>
  <si>
    <t>1. Cambios propuestos del Decreto 1499 de Septiembre 11 de 2017</t>
  </si>
  <si>
    <t>2. Inefectividad de los planes de acción generados por las acciones correctivas del SGC</t>
  </si>
  <si>
    <t>2. La generación permanente de actualizaciones frente normatividad que afecta la operación de la Entidad.</t>
  </si>
  <si>
    <t>3. Alta  rotación de personal (CPS)</t>
  </si>
  <si>
    <t>3.Emergencia sanitarias</t>
  </si>
  <si>
    <t>4. Planeación  y medición deficiente del SIGC</t>
  </si>
  <si>
    <t>4.Alteraciones en el orden público</t>
  </si>
  <si>
    <t>5. Personal muestra resistencia al cambio respecto a la adopción de nuevas prácticas y  tecnologías.</t>
  </si>
  <si>
    <t>5. La falta de alineación entre las políticas de mejoramiento continuo y la visión de una nueva administración puede llevar a conflictos internos y a una pérdida de dirección estratégica.</t>
  </si>
  <si>
    <t>6. Falta de mecanismos para capturar, compartir y utilizar el conocmiento dentro de la organización, lo que puede llevar a una pérdida de aprendizaje y experiencia</t>
  </si>
  <si>
    <t>7. Recursos mobilirarios y tecnológicos deficientes.</t>
  </si>
  <si>
    <t>FORTALEZAS</t>
  </si>
  <si>
    <t>OPORTUNIDADES</t>
  </si>
  <si>
    <t>1. Apoyo y Liderazgo de la Alta Dirección.</t>
  </si>
  <si>
    <t>1. Actualización de la infraestructura tecnológica.</t>
  </si>
  <si>
    <t>2. Experiencia y compromisos de los servidores públicos (planta y contratistas) vinculados al proceso.</t>
  </si>
  <si>
    <t>2.Buenas prácticas bajo lineamientos del Departamento Nacional de Planeación y Departamento Administrativo de la Función Pública.</t>
  </si>
  <si>
    <t>3. Equipo con experiencia en la gestión pública que puede generar procesos de cambio</t>
  </si>
  <si>
    <t>3. Colaboración con entidades gubernamentales o privadas para el intercambio de mejores prácticas.</t>
  </si>
  <si>
    <t>4. Cultura del mejoramiento continuo.</t>
  </si>
  <si>
    <t>4. Implementación del Sistema integrado de gestión.</t>
  </si>
  <si>
    <t>5. Articulación con todos los procesos de la alcaldía de bucaramanga.</t>
  </si>
  <si>
    <t>5. Alianzas estratégicas con entidades certificadoras y/o universiades.</t>
  </si>
  <si>
    <t>6. Mayor confianza pública al obtener la certificación de calidad.</t>
  </si>
  <si>
    <t>CONTROL DE CAMBIOS</t>
  </si>
  <si>
    <t>Version</t>
  </si>
  <si>
    <t>Fecha</t>
  </si>
  <si>
    <t>Descripcion</t>
  </si>
  <si>
    <t>Responsable</t>
  </si>
  <si>
    <t>4.0</t>
  </si>
  <si>
    <t xml:space="preserve">Se solicita el ajuste al documento solicitado con el fin de dar cumplimiento a lineamientos del DAFP y a recomendaciones por hallazgos de auditoria. </t>
  </si>
  <si>
    <t>Erika Rueda Profesional                            Secretaraia de Planeacion</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</si>
  <si>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</si>
  <si>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</si>
  <si>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</si>
  <si>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</si>
  <si>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</si>
  <si>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</si>
  <si>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</si>
  <si>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</si>
  <si>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</si>
  <si>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</si>
  <si>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</si>
  <si>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</si>
  <si>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</si>
  <si>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</si>
  <si>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</si>
  <si>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</si>
  <si>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</si>
  <si>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</si>
  <si>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</si>
  <si>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</si>
  <si>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</si>
  <si>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</si>
  <si>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</si>
  <si>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</si>
  <si>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</si>
  <si>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</si>
  <si>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</si>
  <si>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</si>
  <si>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</si>
  <si>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</si>
  <si>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 y Reputacional</t>
  </si>
  <si>
    <t xml:space="preserve">Investigaciones disciplinarias y/o sanciones por  incumplimiento de la normatividad vigente al Sistema de Gestión de Calidad - SGC  </t>
  </si>
  <si>
    <t>Desactualización de la información disponible,  para ser consultada y utilizada por los funcionarios  y contratistas de la Administración Municipal</t>
  </si>
  <si>
    <t>Posibilidad de afectación económica y reputacional por investigaciones disciplinarias y/o sanciones por  incumplimiento de la normatividad vigente al Sistema de Gestión de Calidad - SGC  debido a la desactualización de la información disponible, para ser consultada y utilizada por los funcionarios  y contratistas de la Administración Municipal</t>
  </si>
  <si>
    <t>Ejecucion y Administracion de procesos</t>
  </si>
  <si>
    <t xml:space="preserve">     El riesgo afecta la imagen de de la entidad con efecto publicitario sostenido a nivel de sector administrativo, nivel departamental o municipal</t>
  </si>
  <si>
    <t xml:space="preserve">El líder o profesional asignado del proceso de Mejoramiento Continuo verifica las acciones de mejora documental solicitadas por las dependencias y publica en la nube, garantizando el aseguramiento de la información. </t>
  </si>
  <si>
    <t>Preventivo</t>
  </si>
  <si>
    <t>Manual</t>
  </si>
  <si>
    <t>Documentado</t>
  </si>
  <si>
    <t>Continua</t>
  </si>
  <si>
    <t>Con Registro</t>
  </si>
  <si>
    <t>Reducir (mitigar)</t>
  </si>
  <si>
    <t>Realizar un seguimiento semestral sobre las acciones de mejora documental aplicadas y disponibles en la plataforma de almacenamiento de datos (https://nube.bucaramanga.gov.co/)</t>
  </si>
  <si>
    <t>Profesional responsable MC</t>
  </si>
  <si>
    <t>Informe de seguimiento (2)</t>
  </si>
  <si>
    <t>Reputacional</t>
  </si>
  <si>
    <t>Posibilidad de afectación reputacional por investigaciones disciplinarias y/o sanciones por  incumplimiento de la normatividad vigente al Sistema de Gestión de Calidad - SGC  debido a la NO renovación de la certificación</t>
  </si>
  <si>
    <t xml:space="preserve">     El riesgo afecta la imagen de la entidad con algunos usuarios de relevancia frente al logro de los objetivos</t>
  </si>
  <si>
    <t>Los profesionales del área de mejoramiento continuo, verifica el cumplimiento de las acciones de mejora a través de las auditorías internas del Sistema de Gestión de la Calidad - SGC a los procesos de la entidad.</t>
  </si>
  <si>
    <t>Realizar 25 auditorías internas al Sistema de Gestión de la Calidad, a las dependencias priorizadas en el plan de auditoría del Área de Mejoramiento Continuo.</t>
  </si>
  <si>
    <t>Informe de auditorias (2)</t>
  </si>
  <si>
    <t>Los profesionales del área de mejoramiento continuo, adelantarán la implementación de los Planes de Acción de los hallazgos generados por la Auditoria Externa (ICONTEC).</t>
  </si>
  <si>
    <t>Realizar seguimiento al cumplimiento de los Planes de Acción de los hallazgos generados por la Auditoria Externa (ICONTEC).</t>
  </si>
  <si>
    <t>Investigaciones disciplinarias</t>
  </si>
  <si>
    <t>Posibilidad de afectación reputacional por investigaciones disciplinarias debido al incumplimiento de las acciones correctivas y de mejora, en los tiempos estipulados y plasmados en los Planes de Mejoramiento de auditorías internas realizadas por la Oficina de Control Interno de Gestión, suscritos</t>
  </si>
  <si>
    <t xml:space="preserve">El profesional encargado revisa las acciones correctivas y de mejora, establecidas y plasmadas en los Planes de Mejoramiento de auditorías internas suscritos, a través de seguimiento al proceso de mejoramiento continuo </t>
  </si>
  <si>
    <t>Realizar  un seguimiento semestral a las acciones establecidas en los Planes de Mejoramiento de auditorías internas suscritos</t>
  </si>
  <si>
    <t>Lider de proceso y
Profesional encargada</t>
  </si>
  <si>
    <t>Acta de reunión o informe (2)</t>
  </si>
  <si>
    <t>Incumplimiento de la Ley 594 del 2000 en los documentos generados por el Área de Mejoramiento Continuo</t>
  </si>
  <si>
    <t>Posibilidad de afectación económico y reputacional por posibles investigaciones y sanciones disciplinarias por entes de control, debido al incumplimiento de la Ley 594 del 2000 en los documentos generados por el Área de Mejoramiento Continuo</t>
  </si>
  <si>
    <t>El equipo asignado para el manejo del archivo aplica los manuales y procedimientos para la intervencion documental establecidos para llevar a cabo  la: organización, inventario y transferencias  documentales primarias  desde  los  Archivos  de  Gestión  al  Archivo  Central,  teniendo  en  cuenta  el  cumplimiento  de  los tiempos de retención en las fases del ciclo vital de la documentación, según lo estipulen las tablas de retención documental, tablas de valoración documental y las directrices del Archivo General de la Nación</t>
  </si>
  <si>
    <t>Realizar el 100% de las Transferencias documentales primarias del Área de Mejoramiento Continuo, en los tiempos establecidos en el cronograma para la vigencia que aplique la tabla de retención documental vigentes</t>
  </si>
  <si>
    <t>Líder del proceso y equipo asignado</t>
  </si>
  <si>
    <t>Acta de transferencia documental F-GDO-8600-238,37-022 
(1)</t>
  </si>
  <si>
    <t>Organizar semestralmente el 100% de los expedientes producidos por el Área de Mejoramiento Continuo</t>
  </si>
  <si>
    <t xml:space="preserve">Informe de seguimiento a la organización documental F-GDO-8600-238,37-033 
(2) </t>
  </si>
  <si>
    <t>Elaborar semestralmente el 100% de los inventarios documentales de los archivos producidos por el Área de Mejoramiento Continuo</t>
  </si>
  <si>
    <t>Inventarios documentales F-GDO-8600-238,37-003
(2)</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</si>
  <si>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</si>
  <si>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</si>
  <si>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</si>
  <si>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</si>
  <si>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</si>
  <si>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</si>
  <si>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</si>
  <si>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</si>
  <si>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</si>
  <si>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</si>
  <si>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</si>
  <si>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</si>
  <si>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</si>
  <si>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</si>
  <si>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</si>
  <si>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</si>
  <si>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</si>
  <si>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</si>
  <si>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</si>
  <si>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</si>
  <si>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</si>
  <si>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</si>
  <si>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</si>
  <si>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</si>
  <si>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</si>
  <si>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</si>
  <si>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</si>
  <si>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</si>
  <si>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</si>
  <si>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</si>
  <si>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</si>
  <si>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</si>
  <si>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</si>
  <si>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</si>
  <si>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</si>
  <si>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</si>
  <si>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</si>
  <si>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</si>
  <si>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</si>
  <si>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</si>
  <si>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</si>
  <si>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</si>
  <si>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</si>
  <si>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</si>
  <si>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</si>
  <si>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</si>
  <si>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</si>
  <si>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</si>
  <si>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</si>
  <si>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</si>
  <si>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</si>
  <si>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</si>
  <si>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</si>
  <si>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</si>
  <si>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</si>
  <si>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</si>
  <si>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</si>
  <si>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</si>
  <si>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</si>
  <si>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</si>
  <si>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</si>
  <si>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</si>
  <si>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</si>
  <si>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</si>
  <si>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</si>
  <si>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</si>
  <si>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</si>
  <si>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</si>
  <si>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</si>
  <si>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</si>
  <si>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</si>
  <si>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</si>
  <si>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</si>
  <si>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</si>
  <si>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</si>
  <si>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</si>
  <si>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</si>
  <si>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</si>
  <si>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</si>
  <si>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</si>
  <si>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</si>
  <si>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</si>
  <si>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</si>
  <si>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</si>
  <si>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</si>
  <si>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</si>
  <si>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</si>
  <si>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</si>
  <si>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</si>
  <si>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</si>
  <si>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</si>
  <si>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</si>
  <si>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</si>
  <si>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</si>
  <si>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</si>
  <si>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</si>
  <si>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</si>
  <si>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</si>
  <si>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</si>
  <si>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</si>
  <si>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</si>
  <si>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</si>
  <si>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</si>
  <si>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</si>
  <si>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</si>
  <si>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</si>
  <si>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</si>
  <si>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r>
      <rPr>
        <b/>
        <sz val="10"/>
        <color rgb="FF000000"/>
        <rFont val="Arial Narrow"/>
        <family val="2"/>
      </rPr>
      <t>TERRITORIO SEGURO QUE INTEGRA</t>
    </r>
    <r>
      <rPr>
        <sz val="10"/>
        <color rgb="FF000000"/>
        <rFont val="Arial Narrow"/>
        <family val="2"/>
      </rPr>
      <t xml:space="preserve">
Se constituye en el soporte para reconocer en Bucaramanga el sentido de lo humano como valor estructural, promoviendo el reconocimiento de la diferencia, la equidad, la inclusión social, la adquisición y el fomento de las capacidades necesarias para acceder al bienestar y mejorar la calidad de vida de los habitantes en las zonas urbanas y rural. </t>
    </r>
  </si>
  <si>
    <r>
      <rPr>
        <b/>
        <sz val="10"/>
        <color rgb="FF000000"/>
        <rFont val="Arial Narrow"/>
        <family val="2"/>
      </rPr>
      <t>TERRITORIO SEGURO QUE PROGRESA</t>
    </r>
    <r>
      <rPr>
        <sz val="10"/>
        <color rgb="FF000000"/>
        <rFont val="Arial Narrow"/>
        <family val="2"/>
      </rPr>
      <t xml:space="preserve">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r>
  </si>
  <si>
    <r>
      <rPr>
        <b/>
        <sz val="10"/>
        <color rgb="FF000000"/>
        <rFont val="Arial Narrow"/>
        <family val="2"/>
      </rPr>
      <t>TERRITORIO SEGURO Y SOSTENIBLE</t>
    </r>
    <r>
      <rPr>
        <sz val="10"/>
        <color rgb="FF000000"/>
        <rFont val="Arial Narrow"/>
        <family val="2"/>
      </rPr>
      <t xml:space="preserv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r>
  </si>
  <si>
    <r>
      <rPr>
        <b/>
        <sz val="10"/>
        <color rgb="FF000000"/>
        <rFont val="Arial Narrow"/>
        <family val="2"/>
      </rPr>
      <t>TERRITORIO SEGURO QUE GENERA VALOR</t>
    </r>
    <r>
      <rPr>
        <sz val="10"/>
        <color rgb="FF000000"/>
        <rFont val="Arial Narrow"/>
        <family val="2"/>
      </rPr>
      <t xml:space="preserve">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r>
  </si>
  <si>
    <r>
      <rPr>
        <b/>
        <sz val="10"/>
        <color rgb="FF000000"/>
        <rFont val="Arial Narrow"/>
        <family val="2"/>
      </rPr>
      <t>TERRITORIO SEGURO QUE PROTEGE</t>
    </r>
    <r>
      <rPr>
        <sz val="10"/>
        <color rgb="FF000000"/>
        <rFont val="Arial Narrow"/>
        <family val="2"/>
      </rPr>
      <t xml:space="preserve">
Se constituye la seguridad en un pilar fundamental de la convivencia ciudadana a partir de un enfoque multidimensional, la renovación y articulación de las instituciones públicas, para construir entornos urbanos y rurales donde las personas se sientan protegidas y puedan ejercer y gozar libremente de sus derechos y el cumplimiento de sus deberes; desde la corresponsabilidad.</t>
    </r>
  </si>
  <si>
    <t xml:space="preserve"> </t>
  </si>
  <si>
    <t>Registro Sustancial</t>
  </si>
  <si>
    <t>Registro Material</t>
  </si>
  <si>
    <t>Sin registro</t>
  </si>
  <si>
    <t>Reducir</t>
  </si>
  <si>
    <t>Matriz Mapa Riesgos de Gestión 2025</t>
  </si>
  <si>
    <t xml:space="preserve">Investigaciones disciplinarias y/o sanciones </t>
  </si>
  <si>
    <t>incumplimiento de la normatividad vigente al Sistema de Gestión de Calidad - SGC  debido a la NO renovación de la certificación</t>
  </si>
  <si>
    <t xml:space="preserve"> incumplimiento de las acciones correctivas y de mejora, en los tiempos estipulados y plasmados en los Planes de Mejoramiento de auditorías internas realizadas por la Oficina de Control Interno de Gestión, suscritos</t>
  </si>
  <si>
    <t>investigaciones y sanciones disciplinarias por entes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</si>
</sst>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6"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rgb="FF000000"/>
      <name val="Arial"/>
      <family val="2"/>
    </font>
    <font>
      <b/>
      <sz val="14"/>
      <color rgb="FF000000"/>
      <name val="Arial"/>
      <family val="2"/>
    </font>
    <font>
      <sz val="11"/>
      <color theme="1"/>
      <name val="Arial"/>
      <family val="2"/>
    </font>
    <font>
      <b/>
      <sz val="28"/>
      <color theme="1"/>
      <name val="Arial Narrow"/>
      <family val="2"/>
    </font>
    <font>
      <b/>
      <sz val="10"/>
      <color theme="1"/>
      <name val="Arial Narrow"/>
      <family val="2"/>
    </font>
    <font>
      <b/>
      <sz val="10"/>
      <color rgb="FF000000"/>
      <name val="Arial Narrow"/>
      <family val="2"/>
    </font>
    <font>
      <b/>
      <sz val="11"/>
      <color theme="1"/>
      <name val="Arial"/>
      <family val="2"/>
    </font>
    <font>
      <sz val="11"/>
      <name val="Arial"/>
      <family val="2"/>
    </font>
    <font>
      <b/>
      <sz val="11"/>
      <name val="Arial"/>
      <family val="2"/>
    </font>
    <font>
      <sz val="10"/>
      <color theme="1"/>
      <name val="Arial"/>
      <family val="2"/>
    </font>
    <font>
      <b/>
      <sz val="12"/>
      <name val="Arial"/>
      <family val="2"/>
    </font>
    <font>
      <sz val="12"/>
      <name val="Arial"/>
      <family val="2"/>
    </font>
    <font>
      <b/>
      <sz val="12"/>
      <color theme="1"/>
      <name val="Arial"/>
      <family val="2"/>
    </font>
    <font>
      <sz val="11"/>
      <color rgb="FF000000"/>
      <name val="Arial"/>
      <family val="2"/>
    </font>
    <font>
      <b/>
      <sz val="20"/>
      <color rgb="FF000000"/>
      <name val="Arial"/>
      <family val="2"/>
    </font>
    <font>
      <sz val="12"/>
      <name val="Arial Narrow"/>
      <family val="2"/>
    </font>
    <font>
      <sz val="11"/>
      <name val="Calibri"/>
      <family val="2"/>
    </font>
    <font>
      <sz val="11"/>
      <color rgb="FF000000"/>
      <name val="Arial Narrow"/>
      <family val="2"/>
    </font>
    <font>
      <sz val="14"/>
      <color theme="1"/>
      <name val="Arial Narrow"/>
      <family val="2"/>
    </font>
  </fonts>
  <fills count="2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
      <patternFill patternType="solid">
        <fgColor theme="0"/>
        <bgColor theme="0"/>
      </patternFill>
    </fill>
  </fills>
  <borders count="117">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auto="1"/>
      </right>
      <top style="thin">
        <color auto="1"/>
      </top>
      <bottom style="thin">
        <color auto="1"/>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s>
  <cellStyleXfs count="5">
    <xf numFmtId="0" fontId="0" fillId="0" borderId="0"/>
    <xf numFmtId="9" fontId="14" fillId="0" borderId="0" applyFont="0" applyFill="0" applyBorder="0" applyAlignment="0" applyProtection="0"/>
    <xf numFmtId="0" fontId="47" fillId="0" borderId="0"/>
    <xf numFmtId="0" fontId="48" fillId="0" borderId="0"/>
    <xf numFmtId="0" fontId="5" fillId="0" borderId="0"/>
  </cellStyleXfs>
  <cellXfs count="582">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2" fillId="0" borderId="0" xfId="0" applyFont="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11"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11"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1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2" borderId="13" xfId="0" applyFont="1" applyFill="1" applyBorder="1" applyAlignment="1" applyProtection="1">
      <alignment horizont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0" xfId="0" applyFont="1" applyFill="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23" fillId="13" borderId="19" xfId="0" applyFont="1" applyFill="1" applyBorder="1" applyAlignment="1" applyProtection="1">
      <alignment horizontal="center" wrapText="1" readingOrder="1"/>
      <protection hidden="1"/>
    </xf>
    <xf numFmtId="0" fontId="0" fillId="3" borderId="0" xfId="0" applyFill="1"/>
    <xf numFmtId="0" fontId="16" fillId="3" borderId="0" xfId="0" applyFont="1" applyFill="1" applyAlignment="1">
      <alignment vertical="center"/>
    </xf>
    <xf numFmtId="0" fontId="5" fillId="3" borderId="0" xfId="0" applyFont="1" applyFill="1"/>
    <xf numFmtId="0" fontId="36" fillId="3" borderId="0" xfId="0" applyFont="1" applyFill="1"/>
    <xf numFmtId="0" fontId="37" fillId="3" borderId="32" xfId="0" applyFont="1" applyFill="1" applyBorder="1" applyAlignment="1">
      <alignment horizontal="center" vertical="center" wrapText="1" readingOrder="1"/>
    </xf>
    <xf numFmtId="0" fontId="38" fillId="3" borderId="32" xfId="0" applyFont="1" applyFill="1" applyBorder="1" applyAlignment="1">
      <alignment horizontal="justify" vertical="center" wrapText="1" readingOrder="1"/>
    </xf>
    <xf numFmtId="9" fontId="37" fillId="3" borderId="41" xfId="0" applyNumberFormat="1"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8" fillId="3" borderId="31" xfId="0" applyFont="1" applyFill="1" applyBorder="1" applyAlignment="1">
      <alignment horizontal="justify" vertical="center" wrapText="1" readingOrder="1"/>
    </xf>
    <xf numFmtId="9" fontId="37" fillId="3" borderId="36" xfId="0" applyNumberFormat="1" applyFont="1" applyFill="1" applyBorder="1" applyAlignment="1">
      <alignment horizontal="center" vertical="center" wrapText="1" readingOrder="1"/>
    </xf>
    <xf numFmtId="0" fontId="38" fillId="3" borderId="36" xfId="0"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8" fillId="3" borderId="38" xfId="0" applyFont="1" applyFill="1" applyBorder="1" applyAlignment="1">
      <alignment horizontal="justify" vertical="center" wrapText="1" readingOrder="1"/>
    </xf>
    <xf numFmtId="0" fontId="38" fillId="3" borderId="39" xfId="0" applyFont="1" applyFill="1" applyBorder="1" applyAlignment="1">
      <alignment horizontal="center" vertical="center" wrapText="1" readingOrder="1"/>
    </xf>
    <xf numFmtId="0" fontId="46" fillId="3" borderId="0" xfId="0" applyFont="1" applyFill="1"/>
    <xf numFmtId="0" fontId="37" fillId="14" borderId="43" xfId="0" applyFont="1" applyFill="1" applyBorder="1" applyAlignment="1">
      <alignment horizontal="center" vertical="center" wrapText="1" readingOrder="1"/>
    </xf>
    <xf numFmtId="0" fontId="37" fillId="14" borderId="44" xfId="0" applyFont="1" applyFill="1" applyBorder="1" applyAlignment="1">
      <alignment horizontal="center" vertical="center" wrapText="1" readingOrder="1"/>
    </xf>
    <xf numFmtId="0" fontId="13" fillId="3" borderId="0" xfId="0" applyFont="1" applyFill="1"/>
    <xf numFmtId="0" fontId="31"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49" fillId="3" borderId="49" xfId="2" applyFont="1" applyFill="1" applyBorder="1"/>
    <xf numFmtId="0" fontId="49" fillId="3" borderId="50" xfId="2" applyFont="1" applyFill="1" applyBorder="1"/>
    <xf numFmtId="0" fontId="49" fillId="3" borderId="51" xfId="2" applyFont="1" applyFill="1" applyBorder="1"/>
    <xf numFmtId="0" fontId="0" fillId="3" borderId="15" xfId="0" applyFill="1" applyBorder="1"/>
    <xf numFmtId="0" fontId="51" fillId="3" borderId="0" xfId="2" quotePrefix="1" applyFont="1" applyFill="1" applyAlignment="1">
      <alignment horizontal="left" vertical="top" wrapText="1"/>
    </xf>
    <xf numFmtId="0" fontId="52" fillId="3" borderId="0" xfId="2" quotePrefix="1" applyFont="1" applyFill="1" applyAlignment="1">
      <alignment horizontal="left" vertical="top" wrapText="1"/>
    </xf>
    <xf numFmtId="0" fontId="52" fillId="3" borderId="73"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73" xfId="2" quotePrefix="1" applyFont="1" applyFill="1" applyBorder="1" applyAlignment="1">
      <alignment horizontal="left" vertical="top" wrapText="1"/>
    </xf>
    <xf numFmtId="0" fontId="49" fillId="0" borderId="73" xfId="2" quotePrefix="1" applyFont="1" applyBorder="1" applyAlignment="1">
      <alignment horizontal="left" vertical="top" wrapText="1"/>
    </xf>
    <xf numFmtId="0" fontId="53" fillId="3" borderId="0" xfId="2" quotePrefix="1" applyFont="1" applyFill="1" applyAlignment="1">
      <alignment horizontal="left" vertical="top" wrapText="1"/>
    </xf>
    <xf numFmtId="0" fontId="53" fillId="3" borderId="84"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49" fillId="3" borderId="84" xfId="2" applyFont="1" applyFill="1" applyBorder="1"/>
    <xf numFmtId="0" fontId="49" fillId="3" borderId="0" xfId="2" applyFont="1" applyFill="1"/>
    <xf numFmtId="0" fontId="49" fillId="3" borderId="73" xfId="2" applyFont="1" applyFill="1" applyBorder="1"/>
    <xf numFmtId="0" fontId="49" fillId="3" borderId="15" xfId="2" applyFont="1" applyFill="1" applyBorder="1"/>
    <xf numFmtId="0" fontId="49" fillId="3" borderId="14" xfId="2" applyFont="1" applyFill="1" applyBorder="1"/>
    <xf numFmtId="0" fontId="54" fillId="3" borderId="0" xfId="0" applyFont="1" applyFill="1" applyAlignment="1">
      <alignment horizontal="left" vertical="center" wrapText="1"/>
    </xf>
    <xf numFmtId="0" fontId="55" fillId="3" borderId="0" xfId="0" applyFont="1" applyFill="1" applyAlignment="1">
      <alignment horizontal="left" vertical="top" wrapText="1"/>
    </xf>
    <xf numFmtId="0" fontId="49" fillId="3" borderId="0" xfId="2" applyFont="1" applyFill="1" applyAlignment="1">
      <alignment horizontal="left" vertical="top" wrapText="1"/>
    </xf>
    <xf numFmtId="0" fontId="49" fillId="3" borderId="14" xfId="2" applyFont="1" applyFill="1" applyBorder="1" applyAlignment="1">
      <alignment horizontal="left" vertical="top" wrapText="1"/>
    </xf>
    <xf numFmtId="0" fontId="49" fillId="3" borderId="15" xfId="2" applyFont="1" applyFill="1" applyBorder="1" applyAlignment="1">
      <alignment horizontal="left" vertical="top" wrapText="1"/>
    </xf>
    <xf numFmtId="0" fontId="49" fillId="3" borderId="16" xfId="2" applyFont="1" applyFill="1" applyBorder="1"/>
    <xf numFmtId="0" fontId="49" fillId="3" borderId="18" xfId="2" applyFont="1" applyFill="1" applyBorder="1"/>
    <xf numFmtId="0" fontId="49" fillId="3" borderId="17" xfId="2" applyFont="1" applyFill="1" applyBorder="1"/>
    <xf numFmtId="0" fontId="47" fillId="3" borderId="93" xfId="0" applyFont="1" applyFill="1" applyBorder="1" applyAlignment="1">
      <alignment vertical="center" wrapText="1"/>
    </xf>
    <xf numFmtId="0" fontId="47" fillId="3" borderId="95" xfId="0" applyFont="1" applyFill="1" applyBorder="1" applyAlignment="1">
      <alignment vertical="center" wrapText="1"/>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14" fontId="47" fillId="3" borderId="95" xfId="0" applyNumberFormat="1" applyFont="1" applyFill="1" applyBorder="1" applyAlignment="1">
      <alignment horizontal="left" vertical="center" wrapText="1"/>
    </xf>
    <xf numFmtId="0" fontId="59" fillId="0" borderId="0" xfId="0" applyFont="1"/>
    <xf numFmtId="0" fontId="64" fillId="16" borderId="0" xfId="0" applyFont="1" applyFill="1" applyAlignment="1">
      <alignment horizontal="left" vertical="top" wrapText="1"/>
    </xf>
    <xf numFmtId="0" fontId="64" fillId="16" borderId="0" xfId="0" applyFont="1" applyFill="1" applyAlignment="1">
      <alignment wrapText="1"/>
    </xf>
    <xf numFmtId="0" fontId="67" fillId="17" borderId="96" xfId="0" applyFont="1" applyFill="1" applyBorder="1" applyAlignment="1">
      <alignment horizontal="left" vertical="center" wrapText="1" indent="1"/>
    </xf>
    <xf numFmtId="0" fontId="69" fillId="17" borderId="101" xfId="0" applyFont="1" applyFill="1" applyBorder="1" applyAlignment="1">
      <alignment horizontal="center" vertical="center" wrapText="1"/>
    </xf>
    <xf numFmtId="0" fontId="69" fillId="17" borderId="13" xfId="0" applyFont="1" applyFill="1" applyBorder="1" applyAlignment="1">
      <alignment horizontal="center" vertical="center" wrapText="1"/>
    </xf>
    <xf numFmtId="0" fontId="59" fillId="0" borderId="32" xfId="0" applyFont="1" applyBorder="1" applyAlignment="1">
      <alignment horizontal="center" vertical="center"/>
    </xf>
    <xf numFmtId="14" fontId="59" fillId="0" borderId="32" xfId="0" applyNumberFormat="1" applyFont="1" applyBorder="1" applyAlignment="1">
      <alignment horizontal="center" vertical="center"/>
    </xf>
    <xf numFmtId="0" fontId="59" fillId="0" borderId="32" xfId="0" applyFont="1" applyBorder="1" applyAlignment="1">
      <alignment horizontal="center" vertical="center" wrapText="1"/>
    </xf>
    <xf numFmtId="0" fontId="63" fillId="0" borderId="109" xfId="0" applyFont="1" applyBorder="1" applyAlignment="1">
      <alignment horizontal="center"/>
    </xf>
    <xf numFmtId="0" fontId="47" fillId="3" borderId="94" xfId="0" applyFont="1" applyFill="1" applyBorder="1" applyAlignment="1">
      <alignment vertical="center" wrapText="1"/>
    </xf>
    <xf numFmtId="0" fontId="67" fillId="17" borderId="40" xfId="0" applyFont="1" applyFill="1" applyBorder="1" applyAlignment="1">
      <alignment horizontal="left" vertical="center" wrapText="1" indent="1"/>
    </xf>
    <xf numFmtId="0" fontId="6" fillId="0" borderId="0" xfId="0" applyFont="1" applyAlignment="1">
      <alignment horizontal="center" vertical="center" wrapText="1"/>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wrapText="1"/>
      <protection locked="0"/>
    </xf>
    <xf numFmtId="14" fontId="6" fillId="3" borderId="2" xfId="0" applyNumberFormat="1" applyFont="1" applyFill="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wrapText="1"/>
      <protection locked="0"/>
    </xf>
    <xf numFmtId="0" fontId="35" fillId="3" borderId="0" xfId="0" applyFont="1" applyFill="1"/>
    <xf numFmtId="0" fontId="35" fillId="0" borderId="0" xfId="0" applyFont="1"/>
    <xf numFmtId="0" fontId="35" fillId="3" borderId="0" xfId="0" applyFont="1" applyFill="1" applyAlignment="1">
      <alignment horizontal="justify"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54" fillId="3" borderId="67" xfId="0" applyFont="1" applyFill="1" applyBorder="1" applyAlignment="1">
      <alignment horizontal="left" vertical="center" wrapText="1"/>
    </xf>
    <xf numFmtId="0" fontId="54" fillId="3" borderId="68" xfId="0" applyFont="1" applyFill="1" applyBorder="1" applyAlignment="1">
      <alignment horizontal="left" vertical="center" wrapText="1"/>
    </xf>
    <xf numFmtId="0" fontId="55" fillId="3" borderId="60" xfId="2" applyFont="1" applyFill="1" applyBorder="1" applyAlignment="1">
      <alignment horizontal="justify" vertical="center" wrapText="1"/>
    </xf>
    <xf numFmtId="0" fontId="55" fillId="3" borderId="61" xfId="2" applyFont="1" applyFill="1" applyBorder="1" applyAlignment="1">
      <alignment horizontal="justify" vertical="center" wrapText="1"/>
    </xf>
    <xf numFmtId="0" fontId="54" fillId="3" borderId="69" xfId="0" applyFont="1" applyFill="1" applyBorder="1" applyAlignment="1">
      <alignment horizontal="left" vertical="center" wrapText="1"/>
    </xf>
    <xf numFmtId="0" fontId="54" fillId="3" borderId="70" xfId="0" applyFont="1" applyFill="1" applyBorder="1" applyAlignment="1">
      <alignment horizontal="left" vertical="center" wrapText="1"/>
    </xf>
    <xf numFmtId="0" fontId="55" fillId="3" borderId="62" xfId="0" applyFont="1" applyFill="1" applyBorder="1" applyAlignment="1">
      <alignment horizontal="justify" vertical="center" wrapText="1"/>
    </xf>
    <xf numFmtId="0" fontId="55" fillId="3" borderId="63" xfId="0" applyFont="1" applyFill="1" applyBorder="1" applyAlignment="1">
      <alignment horizontal="justify" vertical="center" wrapText="1"/>
    </xf>
    <xf numFmtId="0" fontId="54" fillId="3" borderId="58" xfId="0" applyFont="1" applyFill="1" applyBorder="1" applyAlignment="1">
      <alignment horizontal="left" vertical="center" wrapText="1"/>
    </xf>
    <xf numFmtId="0" fontId="54" fillId="3" borderId="59" xfId="0" applyFont="1" applyFill="1" applyBorder="1" applyAlignment="1">
      <alignment horizontal="left" vertical="center" wrapText="1"/>
    </xf>
    <xf numFmtId="0" fontId="54" fillId="3" borderId="90" xfId="3" applyFont="1" applyFill="1" applyBorder="1" applyAlignment="1">
      <alignment horizontal="left" vertical="top" wrapText="1" readingOrder="1"/>
    </xf>
    <xf numFmtId="0" fontId="54" fillId="3" borderId="55" xfId="3" applyFont="1" applyFill="1" applyBorder="1" applyAlignment="1">
      <alignment horizontal="left" vertical="top" wrapText="1" readingOrder="1"/>
    </xf>
    <xf numFmtId="0" fontId="55" fillId="3" borderId="91" xfId="2" applyFont="1" applyFill="1" applyBorder="1" applyAlignment="1">
      <alignment horizontal="justify" vertical="center" wrapText="1"/>
    </xf>
    <xf numFmtId="0" fontId="55" fillId="3" borderId="78" xfId="2" applyFont="1" applyFill="1" applyBorder="1" applyAlignment="1">
      <alignment horizontal="justify" vertical="center" wrapText="1"/>
    </xf>
    <xf numFmtId="0" fontId="55" fillId="3" borderId="56" xfId="2" applyFont="1" applyFill="1" applyBorder="1" applyAlignment="1">
      <alignment horizontal="justify" vertical="center" wrapText="1"/>
    </xf>
    <xf numFmtId="0" fontId="55" fillId="3" borderId="57" xfId="2" applyFont="1" applyFill="1" applyBorder="1" applyAlignment="1">
      <alignment horizontal="justify" vertical="center" wrapText="1"/>
    </xf>
    <xf numFmtId="0" fontId="54" fillId="3" borderId="54" xfId="3" applyFont="1" applyFill="1" applyBorder="1" applyAlignment="1">
      <alignment horizontal="left" vertical="center" wrapText="1" readingOrder="1"/>
    </xf>
    <xf numFmtId="0" fontId="54" fillId="3" borderId="76" xfId="3" applyFont="1" applyFill="1" applyBorder="1" applyAlignment="1">
      <alignment horizontal="left" vertical="center" wrapText="1" readingOrder="1"/>
    </xf>
    <xf numFmtId="0" fontId="55" fillId="3" borderId="77" xfId="2" applyFont="1" applyFill="1" applyBorder="1" applyAlignment="1">
      <alignment horizontal="justify" vertical="center" wrapText="1"/>
    </xf>
    <xf numFmtId="0" fontId="55" fillId="3" borderId="79" xfId="2" applyFont="1" applyFill="1" applyBorder="1" applyAlignment="1">
      <alignment horizontal="justify" vertical="center" wrapText="1"/>
    </xf>
    <xf numFmtId="0" fontId="54" fillId="3" borderId="80" xfId="3" applyFont="1" applyFill="1" applyBorder="1" applyAlignment="1">
      <alignment horizontal="left" vertical="center" wrapText="1" readingOrder="1"/>
    </xf>
    <xf numFmtId="0" fontId="54" fillId="3" borderId="81" xfId="3" applyFont="1" applyFill="1" applyBorder="1" applyAlignment="1">
      <alignment horizontal="left" vertical="center" wrapText="1" readingOrder="1"/>
    </xf>
    <xf numFmtId="0" fontId="55" fillId="3" borderId="82" xfId="2" applyFont="1" applyFill="1" applyBorder="1" applyAlignment="1">
      <alignment horizontal="justify" vertical="center" wrapText="1"/>
    </xf>
    <xf numFmtId="0" fontId="55" fillId="3" borderId="83" xfId="2" applyFont="1" applyFill="1" applyBorder="1" applyAlignment="1">
      <alignment horizontal="justify" vertical="center" wrapText="1"/>
    </xf>
    <xf numFmtId="0" fontId="53" fillId="3" borderId="14" xfId="2" quotePrefix="1" applyFont="1" applyFill="1" applyBorder="1" applyAlignment="1">
      <alignment horizontal="center" vertical="top" wrapText="1"/>
    </xf>
    <xf numFmtId="0" fontId="53" fillId="3" borderId="0" xfId="2" quotePrefix="1" applyFont="1" applyFill="1" applyAlignment="1">
      <alignment horizontal="center" vertical="top" wrapText="1"/>
    </xf>
    <xf numFmtId="0" fontId="53" fillId="3" borderId="73" xfId="2" quotePrefix="1" applyFont="1" applyFill="1" applyBorder="1" applyAlignment="1">
      <alignment horizontal="center" vertical="top" wrapText="1"/>
    </xf>
    <xf numFmtId="0" fontId="54" fillId="15" borderId="85" xfId="3" applyFont="1" applyFill="1" applyBorder="1" applyAlignment="1">
      <alignment horizontal="center" vertical="center" wrapText="1"/>
    </xf>
    <xf numFmtId="0" fontId="54" fillId="15" borderId="75" xfId="3" applyFont="1" applyFill="1" applyBorder="1" applyAlignment="1">
      <alignment horizontal="center" vertical="center" wrapText="1"/>
    </xf>
    <xf numFmtId="0" fontId="54" fillId="15" borderId="52" xfId="2" applyFont="1" applyFill="1" applyBorder="1" applyAlignment="1">
      <alignment horizontal="center" vertical="center"/>
    </xf>
    <xf numFmtId="0" fontId="54" fillId="15" borderId="53" xfId="2" applyFont="1" applyFill="1" applyBorder="1" applyAlignment="1">
      <alignment horizontal="center" vertical="center"/>
    </xf>
    <xf numFmtId="0" fontId="54" fillId="3" borderId="86" xfId="3" applyFont="1" applyFill="1" applyBorder="1" applyAlignment="1">
      <alignment horizontal="left" vertical="top" wrapText="1" readingOrder="1"/>
    </xf>
    <xf numFmtId="0" fontId="54" fillId="3" borderId="87" xfId="3" applyFont="1" applyFill="1" applyBorder="1" applyAlignment="1">
      <alignment horizontal="left" vertical="top" wrapText="1" readingOrder="1"/>
    </xf>
    <xf numFmtId="0" fontId="55" fillId="3" borderId="88" xfId="2" applyFont="1" applyFill="1" applyBorder="1" applyAlignment="1">
      <alignment horizontal="justify" vertical="center" wrapText="1"/>
    </xf>
    <xf numFmtId="0" fontId="55" fillId="3" borderId="89" xfId="2" applyFont="1" applyFill="1" applyBorder="1" applyAlignment="1">
      <alignment horizontal="justify" vertical="center" wrapText="1"/>
    </xf>
    <xf numFmtId="0" fontId="54" fillId="15" borderId="74" xfId="3" applyFont="1" applyFill="1" applyBorder="1" applyAlignment="1">
      <alignment horizontal="center" vertical="center" wrapText="1"/>
    </xf>
    <xf numFmtId="0" fontId="50" fillId="15" borderId="46" xfId="2" applyFont="1" applyFill="1" applyBorder="1" applyAlignment="1">
      <alignment horizontal="center" vertical="center" wrapText="1"/>
    </xf>
    <xf numFmtId="0" fontId="50" fillId="15" borderId="47" xfId="2" applyFont="1" applyFill="1" applyBorder="1" applyAlignment="1">
      <alignment horizontal="center" vertical="center" wrapText="1"/>
    </xf>
    <xf numFmtId="0" fontId="50" fillId="15" borderId="48" xfId="2" applyFont="1" applyFill="1" applyBorder="1" applyAlignment="1">
      <alignment horizontal="center" vertical="center" wrapText="1"/>
    </xf>
    <xf numFmtId="0" fontId="49" fillId="0" borderId="14" xfId="2" quotePrefix="1" applyFont="1" applyBorder="1" applyAlignment="1">
      <alignment horizontal="left" vertical="center" wrapText="1"/>
    </xf>
    <xf numFmtId="0" fontId="49" fillId="0" borderId="0" xfId="2" quotePrefix="1" applyFont="1" applyAlignment="1">
      <alignment horizontal="left" vertical="center" wrapText="1"/>
    </xf>
    <xf numFmtId="0" fontId="49" fillId="0" borderId="15" xfId="2" quotePrefix="1" applyFont="1" applyBorder="1" applyAlignment="1">
      <alignment horizontal="left" vertical="center" wrapText="1"/>
    </xf>
    <xf numFmtId="0" fontId="49" fillId="0" borderId="64" xfId="2" quotePrefix="1" applyFont="1" applyBorder="1" applyAlignment="1">
      <alignment horizontal="left" vertical="center" wrapText="1"/>
    </xf>
    <xf numFmtId="0" fontId="49" fillId="0" borderId="65" xfId="2" quotePrefix="1" applyFont="1" applyBorder="1" applyAlignment="1">
      <alignment horizontal="left" vertical="center" wrapText="1"/>
    </xf>
    <xf numFmtId="0" fontId="49" fillId="0" borderId="66" xfId="2" quotePrefix="1" applyFont="1" applyBorder="1" applyAlignment="1">
      <alignment horizontal="left" vertical="center" wrapText="1"/>
    </xf>
    <xf numFmtId="0" fontId="51" fillId="3" borderId="50" xfId="2" quotePrefix="1" applyFont="1" applyFill="1" applyBorder="1" applyAlignment="1">
      <alignment horizontal="left" vertical="top" wrapText="1"/>
    </xf>
    <xf numFmtId="0" fontId="52" fillId="3" borderId="50" xfId="2" quotePrefix="1" applyFont="1" applyFill="1" applyBorder="1" applyAlignment="1">
      <alignment horizontal="left" vertical="top" wrapText="1"/>
    </xf>
    <xf numFmtId="0" fontId="52" fillId="3" borderId="71" xfId="2" quotePrefix="1" applyFont="1" applyFill="1" applyBorder="1" applyAlignment="1">
      <alignment horizontal="left" vertical="top" wrapText="1"/>
    </xf>
    <xf numFmtId="0" fontId="2" fillId="3" borderId="65" xfId="2" quotePrefix="1" applyFont="1" applyFill="1" applyBorder="1" applyAlignment="1">
      <alignment horizontal="justify" vertical="center" wrapText="1"/>
    </xf>
    <xf numFmtId="0" fontId="2" fillId="3" borderId="72" xfId="2" quotePrefix="1" applyFont="1" applyFill="1" applyBorder="1" applyAlignment="1">
      <alignment horizontal="justify" vertical="center" wrapText="1"/>
    </xf>
    <xf numFmtId="0" fontId="49" fillId="3" borderId="0" xfId="2" quotePrefix="1" applyFont="1" applyFill="1" applyAlignment="1">
      <alignment horizontal="left" vertical="top" wrapText="1"/>
    </xf>
    <xf numFmtId="0" fontId="49" fillId="3" borderId="73" xfId="2" quotePrefix="1" applyFont="1" applyFill="1" applyBorder="1" applyAlignment="1">
      <alignment horizontal="left" vertical="top" wrapText="1"/>
    </xf>
    <xf numFmtId="0" fontId="67" fillId="20" borderId="14" xfId="0" applyFont="1" applyFill="1" applyBorder="1" applyAlignment="1">
      <alignment horizontal="center" vertical="center" wrapText="1"/>
    </xf>
    <xf numFmtId="0" fontId="67" fillId="20" borderId="0" xfId="0" applyFont="1" applyFill="1" applyAlignment="1">
      <alignment horizontal="center" vertical="center" wrapText="1"/>
    </xf>
    <xf numFmtId="0" fontId="67" fillId="20" borderId="33" xfId="0" applyFont="1" applyFill="1" applyBorder="1" applyAlignment="1">
      <alignment horizontal="center" vertical="center" wrapText="1"/>
    </xf>
    <xf numFmtId="0" fontId="67" fillId="20" borderId="45" xfId="0" applyFont="1" applyFill="1" applyBorder="1" applyAlignment="1">
      <alignment horizontal="center" vertical="center" wrapText="1"/>
    </xf>
    <xf numFmtId="0" fontId="47" fillId="0" borderId="101" xfId="0" applyFont="1" applyBorder="1" applyAlignment="1">
      <alignment horizontal="center" vertical="center" wrapText="1"/>
    </xf>
    <xf numFmtId="0" fontId="47" fillId="0" borderId="73" xfId="0" applyFont="1" applyBorder="1" applyAlignment="1">
      <alignment horizontal="center" vertical="center" wrapText="1"/>
    </xf>
    <xf numFmtId="0" fontId="47" fillId="0" borderId="102" xfId="0" applyFont="1" applyBorder="1" applyAlignment="1">
      <alignment horizontal="center" vertical="center" wrapText="1"/>
    </xf>
    <xf numFmtId="0" fontId="72" fillId="0" borderId="103" xfId="0" applyFont="1" applyBorder="1" applyAlignment="1">
      <alignment horizontal="center" vertical="center" wrapText="1"/>
    </xf>
    <xf numFmtId="0" fontId="72" fillId="0" borderId="104" xfId="0" applyFont="1" applyBorder="1" applyAlignment="1">
      <alignment horizontal="center" vertical="center" wrapText="1"/>
    </xf>
    <xf numFmtId="0" fontId="72" fillId="0" borderId="105" xfId="0" applyFont="1" applyBorder="1" applyAlignment="1">
      <alignment horizontal="center" vertical="center" wrapText="1"/>
    </xf>
    <xf numFmtId="0" fontId="72" fillId="0" borderId="106" xfId="0" applyFont="1" applyBorder="1" applyAlignment="1">
      <alignment horizontal="center" vertical="center" wrapText="1"/>
    </xf>
    <xf numFmtId="0" fontId="72" fillId="0" borderId="107" xfId="0" applyFont="1" applyBorder="1" applyAlignment="1">
      <alignment horizontal="center" vertical="center" wrapText="1"/>
    </xf>
    <xf numFmtId="0" fontId="72" fillId="0" borderId="108" xfId="0" applyFont="1" applyBorder="1" applyAlignment="1">
      <alignment horizontal="center" vertical="center" wrapText="1"/>
    </xf>
    <xf numFmtId="0" fontId="74" fillId="0" borderId="114" xfId="0" applyFont="1" applyBorder="1" applyAlignment="1">
      <alignment horizontal="left" vertical="center" wrapText="1"/>
    </xf>
    <xf numFmtId="0" fontId="73" fillId="0" borderId="115" xfId="0" applyFont="1" applyBorder="1" applyAlignment="1"/>
    <xf numFmtId="0" fontId="73" fillId="0" borderId="116" xfId="0" applyFont="1" applyBorder="1" applyAlignment="1"/>
    <xf numFmtId="0" fontId="74" fillId="0" borderId="114" xfId="0" applyFont="1" applyBorder="1" applyAlignment="1">
      <alignment horizontal="left" wrapText="1"/>
    </xf>
    <xf numFmtId="0" fontId="1" fillId="0" borderId="114" xfId="0" applyFont="1" applyBorder="1" applyAlignment="1">
      <alignment horizontal="left" wrapText="1"/>
    </xf>
    <xf numFmtId="0" fontId="70" fillId="13" borderId="35" xfId="0" applyFont="1" applyFill="1" applyBorder="1" applyAlignment="1">
      <alignment horizontal="left" vertical="center" wrapText="1"/>
    </xf>
    <xf numFmtId="0" fontId="70" fillId="13" borderId="31" xfId="0" applyFont="1" applyFill="1" applyBorder="1" applyAlignment="1">
      <alignment horizontal="left" vertical="center" wrapText="1"/>
    </xf>
    <xf numFmtId="0" fontId="70" fillId="13" borderId="36" xfId="0" applyFont="1" applyFill="1" applyBorder="1" applyAlignment="1">
      <alignment horizontal="left" vertical="center" wrapText="1"/>
    </xf>
    <xf numFmtId="0" fontId="1" fillId="0" borderId="111" xfId="0" applyFont="1" applyBorder="1" applyAlignment="1">
      <alignment horizontal="left" vertical="center" wrapText="1"/>
    </xf>
    <xf numFmtId="0" fontId="73" fillId="0" borderId="112" xfId="0" applyFont="1" applyBorder="1" applyAlignment="1"/>
    <xf numFmtId="0" fontId="73" fillId="0" borderId="113" xfId="0" applyFont="1" applyBorder="1" applyAlignment="1"/>
    <xf numFmtId="0" fontId="74" fillId="0" borderId="111" xfId="0" applyFont="1" applyBorder="1" applyAlignment="1">
      <alignment horizontal="left" wrapText="1"/>
    </xf>
    <xf numFmtId="0" fontId="1" fillId="0" borderId="114" xfId="0" applyFont="1" applyBorder="1" applyAlignment="1">
      <alignment horizontal="left" vertical="center" wrapText="1"/>
    </xf>
    <xf numFmtId="0" fontId="67" fillId="17" borderId="12" xfId="0" applyFont="1" applyFill="1" applyBorder="1" applyAlignment="1">
      <alignment horizontal="center" vertical="center" wrapText="1"/>
    </xf>
    <xf numFmtId="0" fontId="67" fillId="17" borderId="19" xfId="0" applyFont="1" applyFill="1" applyBorder="1" applyAlignment="1">
      <alignment horizontal="center" vertical="center" wrapText="1"/>
    </xf>
    <xf numFmtId="0" fontId="67" fillId="17" borderId="13" xfId="0" applyFont="1" applyFill="1" applyBorder="1" applyAlignment="1">
      <alignment horizontal="center" vertical="center" wrapText="1"/>
    </xf>
    <xf numFmtId="0" fontId="69" fillId="17" borderId="12" xfId="0" applyFont="1" applyFill="1" applyBorder="1" applyAlignment="1">
      <alignment horizontal="center" vertical="center" wrapText="1"/>
    </xf>
    <xf numFmtId="0" fontId="69" fillId="17" borderId="101" xfId="0" applyFont="1" applyFill="1" applyBorder="1" applyAlignment="1">
      <alignment horizontal="center" vertical="center" wrapText="1"/>
    </xf>
    <xf numFmtId="0" fontId="58" fillId="0" borderId="0" xfId="0" applyFont="1" applyAlignment="1">
      <alignment horizontal="center" vertical="center"/>
    </xf>
    <xf numFmtId="0" fontId="70" fillId="13" borderId="100" xfId="0" applyFont="1" applyFill="1" applyBorder="1" applyAlignment="1">
      <alignment horizontal="left" vertical="center" wrapText="1"/>
    </xf>
    <xf numFmtId="0" fontId="67" fillId="20" borderId="34" xfId="0" applyFont="1" applyFill="1" applyBorder="1" applyAlignment="1">
      <alignment horizontal="center" vertical="center" wrapText="1"/>
    </xf>
    <xf numFmtId="0" fontId="66" fillId="0" borderId="12"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14" xfId="0" applyFont="1" applyBorder="1" applyAlignment="1">
      <alignment horizontal="center" vertical="center" wrapText="1"/>
    </xf>
    <xf numFmtId="0" fontId="66" fillId="0" borderId="15" xfId="0" applyFont="1" applyBorder="1" applyAlignment="1">
      <alignment horizontal="center" vertical="center" wrapText="1"/>
    </xf>
    <xf numFmtId="0" fontId="66" fillId="0" borderId="16" xfId="0" applyFont="1" applyBorder="1" applyAlignment="1">
      <alignment horizontal="center" vertical="center" wrapText="1"/>
    </xf>
    <xf numFmtId="0" fontId="66" fillId="0" borderId="17" xfId="0" applyFont="1" applyBorder="1" applyAlignment="1">
      <alignment horizontal="center" vertical="center" wrapText="1"/>
    </xf>
    <xf numFmtId="0" fontId="66" fillId="0" borderId="92" xfId="0" applyFont="1" applyBorder="1" applyAlignment="1">
      <alignment vertical="top" wrapText="1"/>
    </xf>
    <xf numFmtId="0" fontId="66" fillId="0" borderId="94" xfId="0" applyFont="1" applyBorder="1" applyAlignment="1">
      <alignment vertical="top" wrapText="1"/>
    </xf>
    <xf numFmtId="0" fontId="71" fillId="0" borderId="12" xfId="0" applyFont="1" applyBorder="1" applyAlignment="1">
      <alignment horizontal="center" vertical="center" wrapText="1"/>
    </xf>
    <xf numFmtId="0" fontId="71" fillId="0" borderId="19" xfId="0" applyFont="1" applyBorder="1" applyAlignment="1">
      <alignment horizontal="center" vertical="center" wrapText="1"/>
    </xf>
    <xf numFmtId="0" fontId="71" fillId="0" borderId="14" xfId="0" applyFont="1" applyBorder="1" applyAlignment="1">
      <alignment horizontal="center" vertical="center" wrapText="1"/>
    </xf>
    <xf numFmtId="0" fontId="71" fillId="0" borderId="0" xfId="0" applyFont="1" applyAlignment="1">
      <alignment horizontal="center" vertical="center" wrapText="1"/>
    </xf>
    <xf numFmtId="0" fontId="67" fillId="18" borderId="110" xfId="0" applyFont="1" applyFill="1" applyBorder="1" applyAlignment="1">
      <alignment horizontal="left" vertical="center" wrapText="1" indent="1"/>
    </xf>
    <xf numFmtId="0" fontId="67" fillId="18" borderId="65" xfId="0" applyFont="1" applyFill="1" applyBorder="1" applyAlignment="1">
      <alignment horizontal="left" vertical="center" wrapText="1" indent="1"/>
    </xf>
    <xf numFmtId="0" fontId="67" fillId="18" borderId="66" xfId="0" applyFont="1" applyFill="1" applyBorder="1" applyAlignment="1">
      <alignment horizontal="left" vertical="center" wrapText="1" indent="1"/>
    </xf>
    <xf numFmtId="0" fontId="68" fillId="18" borderId="97" xfId="0" applyFont="1" applyFill="1" applyBorder="1" applyAlignment="1">
      <alignment horizontal="left" vertical="center" wrapText="1" indent="1"/>
    </xf>
    <xf numFmtId="0" fontId="68" fillId="18" borderId="98" xfId="0" applyFont="1" applyFill="1" applyBorder="1" applyAlignment="1">
      <alignment horizontal="left" vertical="center" wrapText="1" indent="1"/>
    </xf>
    <xf numFmtId="0" fontId="68" fillId="18" borderId="99" xfId="0" applyFont="1" applyFill="1" applyBorder="1" applyAlignment="1">
      <alignment horizontal="left" vertical="center" wrapText="1" indent="1"/>
    </xf>
    <xf numFmtId="0" fontId="57" fillId="19" borderId="0" xfId="0" applyFont="1" applyFill="1" applyAlignment="1">
      <alignment horizontal="center" vertical="center" wrapText="1"/>
    </xf>
    <xf numFmtId="0" fontId="57" fillId="20" borderId="42" xfId="0" applyFont="1" applyFill="1" applyBorder="1" applyAlignment="1">
      <alignment horizontal="center" vertical="center" wrapText="1"/>
    </xf>
    <xf numFmtId="0" fontId="57" fillId="20" borderId="43" xfId="0" applyFont="1" applyFill="1" applyBorder="1" applyAlignment="1">
      <alignment horizontal="center" vertical="center" wrapText="1"/>
    </xf>
    <xf numFmtId="0" fontId="57" fillId="20" borderId="44" xfId="0" applyFont="1" applyFill="1" applyBorder="1" applyAlignment="1">
      <alignment horizontal="center" vertical="center" wrapText="1"/>
    </xf>
    <xf numFmtId="0" fontId="63" fillId="0" borderId="109" xfId="0" applyFont="1" applyBorder="1" applyAlignment="1">
      <alignment horizontal="center" vertical="center"/>
    </xf>
    <xf numFmtId="0" fontId="63" fillId="0" borderId="109" xfId="0" applyFont="1" applyBorder="1" applyAlignment="1">
      <alignment horizontal="center"/>
    </xf>
    <xf numFmtId="0" fontId="59" fillId="0" borderId="110" xfId="0" applyFont="1" applyBorder="1" applyAlignment="1">
      <alignment horizontal="center" vertical="center" wrapText="1"/>
    </xf>
    <xf numFmtId="0" fontId="59" fillId="0" borderId="72" xfId="0" applyFont="1" applyBorder="1" applyAlignment="1">
      <alignment horizontal="center" vertical="center" wrapText="1"/>
    </xf>
    <xf numFmtId="0" fontId="1" fillId="21" borderId="111" xfId="0" applyFont="1" applyFill="1" applyBorder="1" applyAlignment="1">
      <alignment horizontal="left" vertical="center" wrapText="1"/>
    </xf>
    <xf numFmtId="0" fontId="1" fillId="0" borderId="112" xfId="0" applyFont="1" applyBorder="1" applyAlignment="1">
      <alignment horizontal="left" vertical="center"/>
    </xf>
    <xf numFmtId="0" fontId="1" fillId="21" borderId="114" xfId="0" applyFont="1" applyFill="1" applyBorder="1" applyAlignment="1">
      <alignment horizontal="left" vertical="center" wrapText="1"/>
    </xf>
    <xf numFmtId="0" fontId="74" fillId="0" borderId="115" xfId="0" applyFont="1" applyBorder="1" applyAlignment="1">
      <alignment horizontal="left" vertical="center" wrapText="1"/>
    </xf>
    <xf numFmtId="0" fontId="1" fillId="0" borderId="115" xfId="0" applyFont="1" applyBorder="1" applyAlignment="1">
      <alignment horizontal="left" vertical="center"/>
    </xf>
    <xf numFmtId="0" fontId="74" fillId="21" borderId="114" xfId="0" applyFont="1" applyFill="1" applyBorder="1" applyAlignment="1">
      <alignment horizontal="left" wrapText="1"/>
    </xf>
    <xf numFmtId="0" fontId="1" fillId="0" borderId="115" xfId="0" applyFont="1" applyBorder="1" applyAlignment="1">
      <alignment horizontal="left" vertical="center" wrapText="1"/>
    </xf>
    <xf numFmtId="0" fontId="59" fillId="13" borderId="100" xfId="0" applyFont="1" applyFill="1" applyBorder="1" applyAlignment="1">
      <alignment horizontal="left" vertical="center" wrapText="1"/>
    </xf>
    <xf numFmtId="0" fontId="59" fillId="13" borderId="36" xfId="0" applyFont="1" applyFill="1" applyBorder="1" applyAlignment="1">
      <alignment horizontal="left" vertical="center" wrapText="1"/>
    </xf>
    <xf numFmtId="0" fontId="1" fillId="21" borderId="114" xfId="0" applyFont="1" applyFill="1" applyBorder="1" applyAlignment="1">
      <alignment horizontal="left" vertical="center"/>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5"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14" fontId="61" fillId="2" borderId="6" xfId="0" applyNumberFormat="1" applyFont="1" applyFill="1" applyBorder="1" applyAlignment="1" applyProtection="1">
      <alignment horizontal="center" vertical="center"/>
      <protection locked="0"/>
    </xf>
    <xf numFmtId="14" fontId="61" fillId="2" borderId="10" xfId="0" applyNumberFormat="1" applyFont="1" applyFill="1" applyBorder="1" applyAlignment="1" applyProtection="1">
      <alignment horizontal="center" vertical="center"/>
      <protection locked="0"/>
    </xf>
    <xf numFmtId="14" fontId="61" fillId="2" borderId="7" xfId="0" applyNumberFormat="1" applyFont="1" applyFill="1" applyBorder="1" applyAlignment="1" applyProtection="1">
      <alignment horizontal="center" vertical="center"/>
      <protection locked="0"/>
    </xf>
    <xf numFmtId="0" fontId="24" fillId="3" borderId="28" xfId="0" applyFont="1" applyFill="1" applyBorder="1" applyAlignment="1">
      <alignment horizontal="center" vertical="center"/>
    </xf>
    <xf numFmtId="0" fontId="24" fillId="3" borderId="29" xfId="0" applyFont="1" applyFill="1" applyBorder="1" applyAlignment="1">
      <alignment horizontal="center" vertical="center"/>
    </xf>
    <xf numFmtId="0" fontId="24" fillId="3" borderId="9" xfId="0" applyFont="1" applyFill="1" applyBorder="1" applyAlignment="1">
      <alignment horizontal="center" vertical="center"/>
    </xf>
    <xf numFmtId="0" fontId="24" fillId="3" borderId="0" xfId="0" applyFont="1" applyFill="1" applyAlignment="1">
      <alignment horizontal="center" vertical="center"/>
    </xf>
    <xf numFmtId="0" fontId="24" fillId="3" borderId="3" xfId="0" applyFont="1" applyFill="1" applyBorder="1" applyAlignment="1">
      <alignment horizontal="center" vertical="center"/>
    </xf>
    <xf numFmtId="0" fontId="24" fillId="3" borderId="30"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26" fillId="2" borderId="4" xfId="0" applyFont="1" applyFill="1" applyBorder="1" applyAlignment="1">
      <alignment horizontal="center" vertical="center" textRotation="90"/>
    </xf>
    <xf numFmtId="0" fontId="26"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4" fillId="2" borderId="9"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xf>
    <xf numFmtId="0" fontId="60" fillId="2" borderId="31" xfId="0" applyFont="1" applyFill="1" applyBorder="1" applyAlignment="1">
      <alignment horizontal="center" vertical="center" wrapText="1"/>
    </xf>
    <xf numFmtId="0" fontId="47" fillId="2" borderId="31" xfId="0" applyFont="1" applyFill="1" applyBorder="1" applyAlignment="1">
      <alignment horizontal="left" vertical="center" wrapText="1"/>
    </xf>
    <xf numFmtId="14" fontId="47" fillId="2" borderId="31" xfId="0" applyNumberFormat="1" applyFont="1" applyFill="1" applyBorder="1" applyAlignment="1">
      <alignment horizontal="left" vertical="center" wrapText="1"/>
    </xf>
    <xf numFmtId="0" fontId="4" fillId="2" borderId="8" xfId="0" applyFont="1" applyFill="1" applyBorder="1" applyAlignment="1">
      <alignment horizontal="center" vertical="center" wrapText="1"/>
    </xf>
    <xf numFmtId="0" fontId="6" fillId="0" borderId="4"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6" fillId="0" borderId="5" xfId="0" applyFont="1" applyBorder="1" applyAlignment="1" applyProtection="1">
      <alignment horizontal="justify" vertical="center" wrapText="1"/>
      <protection locked="0"/>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8" fillId="10" borderId="0" xfId="0" applyFont="1" applyFill="1" applyAlignment="1">
      <alignment horizontal="center" vertical="center" wrapText="1" readingOrder="1"/>
    </xf>
    <xf numFmtId="0" fontId="17" fillId="0" borderId="19" xfId="0" applyFont="1" applyBorder="1" applyAlignment="1">
      <alignment horizontal="center" vertical="center" wrapText="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5" fillId="0" borderId="0" xfId="0" applyFont="1" applyAlignment="1">
      <alignment horizontal="center" vertical="center" wrapText="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0" xfId="0" applyFont="1" applyFill="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2" fillId="11" borderId="26" xfId="0" applyFont="1" applyFill="1" applyBorder="1" applyAlignment="1">
      <alignment horizontal="center" vertical="center" wrapText="1" readingOrder="1"/>
    </xf>
    <xf numFmtId="0" fontId="42" fillId="11" borderId="27"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3" fillId="0" borderId="19" xfId="0" applyFont="1" applyBorder="1" applyAlignment="1">
      <alignment horizontal="center" vertical="center"/>
    </xf>
    <xf numFmtId="0" fontId="43" fillId="0" borderId="14" xfId="0" applyFont="1" applyBorder="1" applyAlignment="1">
      <alignment horizontal="center" vertical="center" wrapText="1"/>
    </xf>
    <xf numFmtId="0" fontId="43" fillId="0" borderId="0" xfId="0" applyFont="1" applyAlignment="1">
      <alignment horizontal="center" vertical="center"/>
    </xf>
    <xf numFmtId="0" fontId="43" fillId="0" borderId="14" xfId="0" applyFont="1" applyBorder="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0" xfId="0" applyFont="1" applyFill="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2" fillId="12" borderId="26" xfId="0" applyFont="1" applyFill="1" applyBorder="1" applyAlignment="1">
      <alignment horizontal="center" vertical="center" wrapText="1" readingOrder="1"/>
    </xf>
    <xf numFmtId="0" fontId="42" fillId="12" borderId="27" xfId="0" applyFont="1" applyFill="1" applyBorder="1" applyAlignment="1">
      <alignment horizontal="center" vertical="center" wrapText="1" readingOrder="1"/>
    </xf>
    <xf numFmtId="0" fontId="41" fillId="0" borderId="0" xfId="0" applyFont="1" applyAlignment="1">
      <alignment horizontal="center" vertical="center" wrapText="1"/>
    </xf>
    <xf numFmtId="0" fontId="22" fillId="0" borderId="0" xfId="0" applyFont="1" applyAlignment="1">
      <alignment horizontal="center" vertical="center" wrapText="1"/>
    </xf>
    <xf numFmtId="0" fontId="43" fillId="0" borderId="13" xfId="0" applyFont="1" applyBorder="1" applyAlignment="1">
      <alignment horizontal="center" vertical="center"/>
    </xf>
    <xf numFmtId="0" fontId="43" fillId="0" borderId="15" xfId="0" applyFont="1" applyBorder="1" applyAlignment="1">
      <alignment horizontal="center" vertical="center"/>
    </xf>
    <xf numFmtId="0" fontId="43" fillId="0" borderId="17" xfId="0" applyFont="1" applyBorder="1" applyAlignment="1">
      <alignment horizontal="center" vertical="center"/>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0" xfId="0" applyFont="1" applyFill="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5" borderId="26" xfId="0" applyFont="1" applyFill="1" applyBorder="1" applyAlignment="1">
      <alignment horizontal="center" vertical="center" wrapText="1" readingOrder="1"/>
    </xf>
    <xf numFmtId="0" fontId="42" fillId="5" borderId="27"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0" xfId="0" applyFont="1" applyFill="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42" fillId="13" borderId="26" xfId="0" applyFont="1" applyFill="1" applyBorder="1" applyAlignment="1">
      <alignment horizontal="center" vertical="center" wrapText="1" readingOrder="1"/>
    </xf>
    <xf numFmtId="0" fontId="42" fillId="13" borderId="27" xfId="0" applyFont="1" applyFill="1" applyBorder="1" applyAlignment="1">
      <alignment horizontal="center" vertical="center" wrapText="1" readingOrder="1"/>
    </xf>
    <xf numFmtId="0" fontId="43" fillId="0" borderId="19" xfId="0" applyFont="1" applyBorder="1" applyAlignment="1">
      <alignment horizontal="center" vertical="center" wrapText="1"/>
    </xf>
    <xf numFmtId="0" fontId="24" fillId="0" borderId="0" xfId="0" applyFont="1" applyAlignment="1">
      <alignment horizontal="center" vertical="center"/>
    </xf>
    <xf numFmtId="0" fontId="45" fillId="0" borderId="0" xfId="0" applyFont="1" applyAlignment="1">
      <alignment horizontal="center" vertical="center"/>
    </xf>
    <xf numFmtId="0" fontId="40" fillId="14" borderId="33" xfId="0" applyFont="1" applyFill="1" applyBorder="1" applyAlignment="1">
      <alignment horizontal="center" vertical="center" wrapText="1" readingOrder="1"/>
    </xf>
    <xf numFmtId="0" fontId="40" fillId="14" borderId="34" xfId="0" applyFont="1" applyFill="1" applyBorder="1" applyAlignment="1">
      <alignment horizontal="center" vertical="center" wrapText="1" readingOrder="1"/>
    </xf>
    <xf numFmtId="0" fontId="40" fillId="14" borderId="45" xfId="0" applyFont="1" applyFill="1" applyBorder="1" applyAlignment="1">
      <alignment horizontal="center" vertical="center" wrapText="1" readingOrder="1"/>
    </xf>
    <xf numFmtId="0" fontId="35" fillId="3" borderId="0" xfId="0" applyFont="1" applyFill="1" applyAlignment="1">
      <alignment horizontal="justify" vertical="center" wrapText="1"/>
    </xf>
    <xf numFmtId="0" fontId="37" fillId="14" borderId="42" xfId="0" applyFont="1" applyFill="1" applyBorder="1" applyAlignment="1">
      <alignment horizontal="center" vertical="center" wrapText="1" readingOrder="1"/>
    </xf>
    <xf numFmtId="0" fontId="37" fillId="14" borderId="43"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xf numFmtId="0" fontId="37" fillId="3" borderId="35" xfId="0" applyFont="1" applyFill="1" applyBorder="1" applyAlignment="1">
      <alignment horizontal="center" vertical="center" wrapText="1" readingOrder="1"/>
    </xf>
    <xf numFmtId="0" fontId="37" fillId="3" borderId="32" xfId="0"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26" fillId="2" borderId="6" xfId="0" applyFont="1" applyFill="1" applyBorder="1" applyAlignment="1">
      <alignment horizontal="left" vertical="center"/>
    </xf>
    <xf numFmtId="0" fontId="26" fillId="2" borderId="7" xfId="0" applyFont="1" applyFill="1" applyBorder="1" applyAlignment="1">
      <alignment horizontal="left" vertical="center"/>
    </xf>
    <xf numFmtId="0" fontId="26" fillId="3" borderId="6" xfId="0" applyFont="1" applyFill="1" applyBorder="1" applyAlignment="1" applyProtection="1">
      <alignment horizontal="left" vertical="center"/>
      <protection locked="0"/>
    </xf>
    <xf numFmtId="0" fontId="26" fillId="3" borderId="10" xfId="0" applyFont="1" applyFill="1" applyBorder="1" applyAlignment="1" applyProtection="1">
      <alignment horizontal="left" vertical="center"/>
      <protection locked="0"/>
    </xf>
    <xf numFmtId="0" fontId="26" fillId="3" borderId="7" xfId="0" applyFont="1" applyFill="1" applyBorder="1" applyAlignment="1" applyProtection="1">
      <alignment horizontal="left" vertical="center"/>
      <protection locked="0"/>
    </xf>
    <xf numFmtId="0" fontId="75" fillId="3" borderId="6" xfId="0" applyFont="1" applyFill="1" applyBorder="1" applyAlignment="1" applyProtection="1">
      <alignment horizontal="left" vertical="center" wrapText="1"/>
      <protection locked="0"/>
    </xf>
    <xf numFmtId="0" fontId="75" fillId="3" borderId="10" xfId="0" applyFont="1" applyFill="1" applyBorder="1" applyAlignment="1" applyProtection="1">
      <alignment horizontal="left" vertical="center" wrapText="1"/>
      <protection locked="0"/>
    </xf>
    <xf numFmtId="0" fontId="75" fillId="3" borderId="7" xfId="0" applyFont="1" applyFill="1" applyBorder="1" applyAlignment="1" applyProtection="1">
      <alignment horizontal="left" vertical="center" wrapText="1"/>
      <protection locked="0"/>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61" fillId="0" borderId="2"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61"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protection locked="0"/>
    </xf>
    <xf numFmtId="0" fontId="6" fillId="0" borderId="2" xfId="0" applyFont="1" applyBorder="1" applyAlignment="1" applyProtection="1">
      <alignment horizontal="center" vertical="top"/>
      <protection hidden="1"/>
    </xf>
    <xf numFmtId="0" fontId="6" fillId="0" borderId="2" xfId="0" applyFont="1" applyBorder="1" applyAlignment="1" applyProtection="1">
      <alignment horizontal="center" vertical="top" textRotation="90"/>
      <protection locked="0"/>
    </xf>
    <xf numFmtId="9" fontId="6" fillId="0" borderId="2" xfId="0" applyNumberFormat="1" applyFont="1" applyBorder="1" applyAlignment="1" applyProtection="1">
      <alignment horizontal="center" vertical="top"/>
      <protection hidden="1"/>
    </xf>
    <xf numFmtId="164" fontId="6" fillId="0" borderId="2" xfId="1" applyNumberFormat="1" applyFont="1" applyBorder="1" applyAlignment="1">
      <alignment horizontal="center" vertical="top"/>
    </xf>
    <xf numFmtId="0" fontId="61" fillId="0" borderId="2" xfId="0" applyFont="1" applyBorder="1" applyAlignment="1" applyProtection="1">
      <alignment horizontal="center" vertical="top" textRotation="90" wrapText="1"/>
      <protection hidden="1"/>
    </xf>
    <xf numFmtId="9" fontId="6" fillId="0" borderId="4" xfId="0" applyNumberFormat="1" applyFont="1" applyBorder="1" applyAlignment="1" applyProtection="1">
      <alignment horizontal="center" vertical="top"/>
      <protection hidden="1"/>
    </xf>
    <xf numFmtId="0" fontId="61" fillId="0" borderId="2" xfId="0" applyFont="1" applyBorder="1" applyAlignment="1" applyProtection="1">
      <alignment horizontal="center" vertical="top" textRotation="90"/>
      <protection hidden="1"/>
    </xf>
    <xf numFmtId="0" fontId="6" fillId="0" borderId="4" xfId="0" applyFont="1" applyBorder="1" applyAlignment="1" applyProtection="1">
      <alignment horizontal="center" vertical="top" textRotation="90"/>
      <protection locked="0"/>
    </xf>
    <xf numFmtId="14" fontId="6" fillId="0" borderId="2" xfId="0" applyNumberFormat="1" applyFont="1" applyBorder="1" applyAlignment="1" applyProtection="1">
      <alignment horizontal="center" vertical="top"/>
      <protection locked="0"/>
    </xf>
    <xf numFmtId="0" fontId="6" fillId="0" borderId="10" xfId="0" applyFont="1" applyBorder="1" applyAlignment="1" applyProtection="1">
      <alignment horizontal="center" vertical="top" textRotation="90"/>
      <protection locked="0"/>
    </xf>
    <xf numFmtId="164" fontId="6" fillId="0" borderId="10" xfId="1" applyNumberFormat="1" applyFont="1" applyBorder="1" applyAlignment="1">
      <alignment horizontal="center" vertical="top"/>
    </xf>
    <xf numFmtId="9" fontId="6" fillId="0" borderId="29" xfId="0" applyNumberFormat="1" applyFont="1" applyBorder="1" applyAlignment="1" applyProtection="1">
      <alignment horizontal="center" vertical="top"/>
      <protection hidden="1"/>
    </xf>
    <xf numFmtId="0" fontId="6" fillId="0" borderId="4" xfId="0" applyFont="1" applyBorder="1" applyAlignment="1" applyProtection="1">
      <alignment horizontal="center" vertical="center"/>
      <protection hidden="1"/>
    </xf>
    <xf numFmtId="0" fontId="6" fillId="0" borderId="4" xfId="0" applyFont="1" applyBorder="1" applyAlignment="1" applyProtection="1">
      <alignment horizontal="center" vertical="center" textRotation="90"/>
      <protection locked="0"/>
    </xf>
    <xf numFmtId="9" fontId="6" fillId="0" borderId="4" xfId="0" applyNumberFormat="1" applyFont="1" applyBorder="1" applyAlignment="1" applyProtection="1">
      <alignment horizontal="center" vertical="center"/>
      <protection hidden="1"/>
    </xf>
    <xf numFmtId="0" fontId="61" fillId="0" borderId="4" xfId="0" applyFont="1" applyBorder="1" applyAlignment="1" applyProtection="1">
      <alignment horizontal="center" vertical="center" textRotation="90" wrapText="1"/>
      <protection hidden="1"/>
    </xf>
    <xf numFmtId="0" fontId="61" fillId="0" borderId="4" xfId="0" applyFont="1" applyBorder="1" applyAlignment="1" applyProtection="1">
      <alignment horizontal="center" vertical="center" textRotation="90"/>
      <protection hidden="1"/>
    </xf>
    <xf numFmtId="0" fontId="6" fillId="0" borderId="8" xfId="0" applyFont="1" applyBorder="1" applyAlignment="1" applyProtection="1">
      <alignment horizontal="center" vertical="center"/>
      <protection hidden="1"/>
    </xf>
    <xf numFmtId="0" fontId="6" fillId="0" borderId="8" xfId="0" applyFont="1" applyBorder="1" applyAlignment="1" applyProtection="1">
      <alignment horizontal="center" vertical="center" textRotation="90"/>
      <protection locked="0"/>
    </xf>
    <xf numFmtId="9" fontId="6" fillId="0" borderId="8" xfId="0" applyNumberFormat="1" applyFont="1" applyBorder="1" applyAlignment="1" applyProtection="1">
      <alignment horizontal="center" vertical="center"/>
      <protection hidden="1"/>
    </xf>
    <xf numFmtId="0" fontId="61" fillId="0" borderId="8" xfId="0" applyFont="1" applyBorder="1" applyAlignment="1" applyProtection="1">
      <alignment horizontal="center" vertical="center" textRotation="90" wrapText="1"/>
      <protection hidden="1"/>
    </xf>
    <xf numFmtId="0" fontId="61" fillId="0" borderId="8" xfId="0" applyFont="1" applyBorder="1" applyAlignment="1" applyProtection="1">
      <alignment horizontal="center" vertical="center" textRotation="90"/>
      <protection hidden="1"/>
    </xf>
    <xf numFmtId="0" fontId="6" fillId="0" borderId="5" xfId="0" applyFont="1" applyBorder="1" applyAlignment="1" applyProtection="1">
      <alignment horizontal="center" vertical="center"/>
      <protection hidden="1"/>
    </xf>
    <xf numFmtId="0" fontId="6" fillId="0" borderId="5" xfId="0" applyFont="1" applyBorder="1" applyAlignment="1" applyProtection="1">
      <alignment horizontal="center" vertical="center" textRotation="90"/>
      <protection locked="0"/>
    </xf>
    <xf numFmtId="9" fontId="6" fillId="0" borderId="5" xfId="0" applyNumberFormat="1" applyFont="1" applyBorder="1" applyAlignment="1" applyProtection="1">
      <alignment horizontal="center" vertical="center"/>
      <protection hidden="1"/>
    </xf>
    <xf numFmtId="0" fontId="61" fillId="0" borderId="5" xfId="0" applyFont="1" applyBorder="1" applyAlignment="1" applyProtection="1">
      <alignment horizontal="center" vertical="center" textRotation="90" wrapText="1"/>
      <protection hidden="1"/>
    </xf>
    <xf numFmtId="0" fontId="61" fillId="0" borderId="5" xfId="0" applyFont="1" applyBorder="1" applyAlignment="1" applyProtection="1">
      <alignment horizontal="center" vertical="center" textRotation="90"/>
      <protection hidden="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19">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FFFF00"/>
        </patternFill>
      </fill>
    </dxf>
    <dxf>
      <fill>
        <patternFill>
          <bgColor rgb="FFC00000"/>
        </patternFill>
      </fill>
    </dxf>
    <dxf>
      <fill>
        <patternFill>
          <bgColor theme="9" tint="-0.24994659260841701"/>
        </patternFill>
      </fill>
    </dxf>
    <dxf>
      <fill>
        <patternFill>
          <bgColor rgb="FF92D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FF66"/>
        </patternFill>
      </fill>
    </dxf>
    <dxf>
      <font>
        <color auto="1"/>
      </font>
      <fill>
        <patternFill>
          <bgColor rgb="FF92D050"/>
        </patternFill>
      </fill>
    </dxf>
    <dxf>
      <fill>
        <patternFill>
          <bgColor rgb="FFFF0000"/>
        </patternFill>
      </fill>
    </dxf>
    <dxf>
      <fill>
        <patternFill>
          <bgColor rgb="FF00B050"/>
        </patternFill>
      </fill>
    </dxf>
    <dxf>
      <fill>
        <patternFill>
          <bgColor rgb="FFFFC0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92D050"/>
        </patternFill>
      </fill>
    </dxf>
    <dxf>
      <fill>
        <patternFill>
          <bgColor rgb="FFC000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rgb="FF92D050"/>
        </patternFill>
      </fill>
    </dxf>
    <dxf>
      <fill>
        <patternFill>
          <bgColor rgb="FFC000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00B05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e/Downloads/Riesgos%20de%20Gesti&#243;n%202025%20PARA%20TO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ulie/Downloads/FORMULACI&#211;N%20MRG%20Y%20MRF/3.%20PRENSA/MRG%202025%20-%20PRENS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11">
          <cell r="C11" t="str">
            <v xml:space="preserve">     Afectación menor a 10 SMLMV .</v>
          </cell>
        </row>
        <row r="221">
          <cell r="B221" t="str">
            <v>Criterios</v>
          </cell>
        </row>
        <row r="222">
          <cell r="B222" t="str">
            <v>Afectación Económica o presupuestal</v>
          </cell>
        </row>
        <row r="223">
          <cell r="B223" t="str">
            <v>Pérdida Reputacional</v>
          </cell>
          <cell r="F223" t="str">
            <v>❌</v>
          </cell>
        </row>
      </sheetData>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zoomScale="110" zoomScaleNormal="110" workbookViewId="0">
      <selection activeCell="C46" sqref="C46:D46"/>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223" t="s">
        <v>0</v>
      </c>
      <c r="C2" s="224"/>
      <c r="D2" s="224"/>
      <c r="E2" s="224"/>
      <c r="F2" s="224"/>
      <c r="G2" s="224"/>
      <c r="H2" s="225"/>
    </row>
    <row r="3" spans="1:8" x14ac:dyDescent="0.25">
      <c r="B3" s="118"/>
      <c r="C3" s="119"/>
      <c r="D3" s="119"/>
      <c r="E3" s="119"/>
      <c r="F3" s="119"/>
      <c r="G3" s="119"/>
      <c r="H3" s="120"/>
    </row>
    <row r="4" spans="1:8" ht="63" customHeight="1" x14ac:dyDescent="0.25">
      <c r="B4" s="226" t="s">
        <v>1</v>
      </c>
      <c r="C4" s="227"/>
      <c r="D4" s="227"/>
      <c r="E4" s="227"/>
      <c r="F4" s="227"/>
      <c r="G4" s="227"/>
      <c r="H4" s="228"/>
    </row>
    <row r="5" spans="1:8" ht="63" customHeight="1" x14ac:dyDescent="0.25">
      <c r="B5" s="229"/>
      <c r="C5" s="230"/>
      <c r="D5" s="230"/>
      <c r="E5" s="230"/>
      <c r="F5" s="230"/>
      <c r="G5" s="230"/>
      <c r="H5" s="231"/>
    </row>
    <row r="6" spans="1:8" ht="16.5" x14ac:dyDescent="0.25">
      <c r="A6" s="121"/>
      <c r="B6" s="232" t="s">
        <v>2</v>
      </c>
      <c r="C6" s="233"/>
      <c r="D6" s="233"/>
      <c r="E6" s="233"/>
      <c r="F6" s="233"/>
      <c r="G6" s="233"/>
      <c r="H6" s="234"/>
    </row>
    <row r="7" spans="1:8" ht="95.25" customHeight="1" x14ac:dyDescent="0.25">
      <c r="A7" s="121"/>
      <c r="B7" s="235" t="s">
        <v>3</v>
      </c>
      <c r="C7" s="235"/>
      <c r="D7" s="235"/>
      <c r="E7" s="235"/>
      <c r="F7" s="235"/>
      <c r="G7" s="235"/>
      <c r="H7" s="236"/>
    </row>
    <row r="8" spans="1:8" ht="16.5" x14ac:dyDescent="0.25">
      <c r="A8" s="121"/>
      <c r="B8" s="122"/>
      <c r="C8" s="123"/>
      <c r="D8" s="123"/>
      <c r="E8" s="123"/>
      <c r="F8" s="123"/>
      <c r="G8" s="123"/>
      <c r="H8" s="124"/>
    </row>
    <row r="9" spans="1:8" ht="16.5" customHeight="1" x14ac:dyDescent="0.25">
      <c r="A9" s="121"/>
      <c r="B9" s="237" t="s">
        <v>4</v>
      </c>
      <c r="C9" s="237"/>
      <c r="D9" s="237"/>
      <c r="E9" s="237"/>
      <c r="F9" s="237"/>
      <c r="G9" s="237"/>
      <c r="H9" s="238"/>
    </row>
    <row r="10" spans="1:8" ht="16.5" customHeight="1" x14ac:dyDescent="0.25">
      <c r="A10" s="121"/>
      <c r="B10" s="237"/>
      <c r="C10" s="237"/>
      <c r="D10" s="237"/>
      <c r="E10" s="237"/>
      <c r="F10" s="237"/>
      <c r="G10" s="237"/>
      <c r="H10" s="238"/>
    </row>
    <row r="11" spans="1:8" ht="11.85" customHeight="1" x14ac:dyDescent="0.25">
      <c r="A11" s="121"/>
      <c r="B11" s="237"/>
      <c r="C11" s="237"/>
      <c r="D11" s="237"/>
      <c r="E11" s="237"/>
      <c r="F11" s="237"/>
      <c r="G11" s="237"/>
      <c r="H11" s="238"/>
    </row>
    <row r="12" spans="1:8" ht="11.85" customHeight="1" thickBot="1" x14ac:dyDescent="0.3">
      <c r="A12" s="121"/>
      <c r="B12" s="125"/>
      <c r="C12" s="125"/>
      <c r="D12" s="125"/>
      <c r="E12" s="125"/>
      <c r="F12" s="125"/>
      <c r="G12" s="125"/>
      <c r="H12" s="126"/>
    </row>
    <row r="13" spans="1:8" ht="14.25" customHeight="1" thickTop="1" x14ac:dyDescent="0.25">
      <c r="A13" s="121"/>
      <c r="B13" s="125"/>
      <c r="C13" s="222" t="s">
        <v>5</v>
      </c>
      <c r="D13" s="215"/>
      <c r="E13" s="216" t="s">
        <v>6</v>
      </c>
      <c r="F13" s="217"/>
      <c r="G13" s="125"/>
      <c r="H13" s="126"/>
    </row>
    <row r="14" spans="1:8" ht="23.25" customHeight="1" x14ac:dyDescent="0.25">
      <c r="A14" s="121"/>
      <c r="B14" s="125"/>
      <c r="C14" s="203" t="s">
        <v>7</v>
      </c>
      <c r="D14" s="204"/>
      <c r="E14" s="205" t="s">
        <v>8</v>
      </c>
      <c r="F14" s="200"/>
      <c r="G14" s="125"/>
      <c r="H14" s="126"/>
    </row>
    <row r="15" spans="1:8" ht="27" customHeight="1" x14ac:dyDescent="0.25">
      <c r="A15" s="121"/>
      <c r="B15" s="125"/>
      <c r="C15" s="203" t="s">
        <v>9</v>
      </c>
      <c r="D15" s="204"/>
      <c r="E15" s="205" t="s">
        <v>10</v>
      </c>
      <c r="F15" s="200"/>
      <c r="G15" s="125"/>
      <c r="H15" s="126"/>
    </row>
    <row r="16" spans="1:8" ht="39" customHeight="1" x14ac:dyDescent="0.25">
      <c r="A16" s="121"/>
      <c r="B16" s="125"/>
      <c r="C16" s="203" t="s">
        <v>11</v>
      </c>
      <c r="D16" s="204"/>
      <c r="E16" s="205" t="s">
        <v>12</v>
      </c>
      <c r="F16" s="200"/>
      <c r="G16" s="125"/>
      <c r="H16" s="126"/>
    </row>
    <row r="17" spans="1:8" ht="24.75" customHeight="1" x14ac:dyDescent="0.25">
      <c r="A17" s="121"/>
      <c r="B17" s="125"/>
      <c r="C17" s="203" t="s">
        <v>13</v>
      </c>
      <c r="D17" s="204"/>
      <c r="E17" s="205" t="s">
        <v>14</v>
      </c>
      <c r="F17" s="200"/>
      <c r="G17" s="125"/>
      <c r="H17" s="127"/>
    </row>
    <row r="18" spans="1:8" ht="12.6" customHeight="1" x14ac:dyDescent="0.25">
      <c r="A18" s="121"/>
      <c r="B18" s="125"/>
      <c r="C18" s="203" t="s">
        <v>15</v>
      </c>
      <c r="D18" s="204"/>
      <c r="E18" s="206" t="s">
        <v>16</v>
      </c>
      <c r="F18" s="200"/>
      <c r="G18" s="125"/>
      <c r="H18" s="126"/>
    </row>
    <row r="19" spans="1:8" ht="24" customHeight="1" thickBot="1" x14ac:dyDescent="0.3">
      <c r="A19" s="121"/>
      <c r="B19" s="125"/>
      <c r="C19" s="207" t="s">
        <v>17</v>
      </c>
      <c r="D19" s="208"/>
      <c r="E19" s="209" t="s">
        <v>18</v>
      </c>
      <c r="F19" s="210"/>
      <c r="G19" s="125"/>
      <c r="H19" s="126"/>
    </row>
    <row r="20" spans="1:8" ht="11.85" customHeight="1" thickTop="1" x14ac:dyDescent="0.25">
      <c r="A20" s="121"/>
      <c r="B20" s="125"/>
      <c r="C20" s="128"/>
      <c r="D20" s="128"/>
      <c r="E20" s="128"/>
      <c r="F20" s="128"/>
      <c r="G20" s="125"/>
      <c r="H20" s="126"/>
    </row>
    <row r="21" spans="1:8" ht="27.6" customHeight="1" thickBot="1" x14ac:dyDescent="0.3">
      <c r="A21" s="121"/>
      <c r="B21" s="211" t="s">
        <v>19</v>
      </c>
      <c r="C21" s="212"/>
      <c r="D21" s="212"/>
      <c r="E21" s="212"/>
      <c r="F21" s="212"/>
      <c r="G21" s="212"/>
      <c r="H21" s="213"/>
    </row>
    <row r="22" spans="1:8" ht="15.75" thickTop="1" x14ac:dyDescent="0.25">
      <c r="A22" s="121"/>
      <c r="B22" s="129"/>
      <c r="C22" s="214" t="s">
        <v>5</v>
      </c>
      <c r="D22" s="215"/>
      <c r="E22" s="216" t="s">
        <v>6</v>
      </c>
      <c r="F22" s="217"/>
      <c r="G22" s="128"/>
      <c r="H22" s="130"/>
    </row>
    <row r="23" spans="1:8" ht="13.5" customHeight="1" x14ac:dyDescent="0.25">
      <c r="A23" s="121"/>
      <c r="B23" s="131"/>
      <c r="C23" s="218" t="s">
        <v>7</v>
      </c>
      <c r="D23" s="219"/>
      <c r="E23" s="220" t="s">
        <v>20</v>
      </c>
      <c r="F23" s="221"/>
      <c r="G23" s="132"/>
      <c r="H23" s="133"/>
    </row>
    <row r="24" spans="1:8" ht="13.5" customHeight="1" x14ac:dyDescent="0.25">
      <c r="A24" s="121"/>
      <c r="B24" s="131"/>
      <c r="C24" s="197" t="s">
        <v>21</v>
      </c>
      <c r="D24" s="198"/>
      <c r="E24" s="199" t="s">
        <v>22</v>
      </c>
      <c r="F24" s="200"/>
      <c r="G24" s="132"/>
      <c r="H24" s="133"/>
    </row>
    <row r="25" spans="1:8" ht="13.5" customHeight="1" x14ac:dyDescent="0.25">
      <c r="A25" s="121"/>
      <c r="B25" s="131"/>
      <c r="C25" s="197" t="s">
        <v>9</v>
      </c>
      <c r="D25" s="198"/>
      <c r="E25" s="199" t="s">
        <v>23</v>
      </c>
      <c r="F25" s="200"/>
      <c r="G25" s="132"/>
      <c r="H25" s="133"/>
    </row>
    <row r="26" spans="1:8" ht="23.1" customHeight="1" x14ac:dyDescent="0.25">
      <c r="A26" s="121"/>
      <c r="B26" s="131"/>
      <c r="C26" s="197" t="s">
        <v>24</v>
      </c>
      <c r="D26" s="198"/>
      <c r="E26" s="201" t="s">
        <v>25</v>
      </c>
      <c r="F26" s="202"/>
      <c r="G26" s="132"/>
      <c r="H26" s="133"/>
    </row>
    <row r="27" spans="1:8" ht="39.75" customHeight="1" x14ac:dyDescent="0.25">
      <c r="A27" s="121"/>
      <c r="B27" s="131"/>
      <c r="C27" s="188" t="s">
        <v>26</v>
      </c>
      <c r="D27" s="196"/>
      <c r="E27" s="189" t="s">
        <v>27</v>
      </c>
      <c r="F27" s="190"/>
      <c r="G27" s="132"/>
      <c r="H27" s="134"/>
    </row>
    <row r="28" spans="1:8" ht="34.5" customHeight="1" x14ac:dyDescent="0.25">
      <c r="B28" s="135"/>
      <c r="C28" s="195" t="s">
        <v>28</v>
      </c>
      <c r="D28" s="196"/>
      <c r="E28" s="189" t="s">
        <v>29</v>
      </c>
      <c r="F28" s="190"/>
      <c r="G28" s="132"/>
      <c r="H28" s="134"/>
    </row>
    <row r="29" spans="1:8" ht="27.75" customHeight="1" x14ac:dyDescent="0.25">
      <c r="B29" s="135"/>
      <c r="C29" s="195" t="s">
        <v>30</v>
      </c>
      <c r="D29" s="196"/>
      <c r="E29" s="189" t="s">
        <v>31</v>
      </c>
      <c r="F29" s="190"/>
      <c r="G29" s="132"/>
      <c r="H29" s="134"/>
    </row>
    <row r="30" spans="1:8" ht="72" customHeight="1" x14ac:dyDescent="0.25">
      <c r="B30" s="135"/>
      <c r="C30" s="195" t="s">
        <v>32</v>
      </c>
      <c r="D30" s="196"/>
      <c r="E30" s="189" t="s">
        <v>33</v>
      </c>
      <c r="F30" s="190"/>
      <c r="G30" s="132"/>
      <c r="H30" s="134"/>
    </row>
    <row r="31" spans="1:8" ht="72.75" customHeight="1" x14ac:dyDescent="0.25">
      <c r="B31" s="135"/>
      <c r="C31" s="195" t="s">
        <v>34</v>
      </c>
      <c r="D31" s="196"/>
      <c r="E31" s="189" t="s">
        <v>35</v>
      </c>
      <c r="F31" s="190"/>
      <c r="G31" s="132"/>
      <c r="H31" s="134"/>
    </row>
    <row r="32" spans="1:8" ht="64.5" customHeight="1" x14ac:dyDescent="0.25">
      <c r="B32" s="135"/>
      <c r="C32" s="195" t="s">
        <v>36</v>
      </c>
      <c r="D32" s="196"/>
      <c r="E32" s="189" t="s">
        <v>37</v>
      </c>
      <c r="F32" s="190"/>
      <c r="G32" s="132"/>
      <c r="H32" s="134"/>
    </row>
    <row r="33" spans="2:8" ht="71.25" customHeight="1" x14ac:dyDescent="0.25">
      <c r="B33" s="135"/>
      <c r="C33" s="187" t="s">
        <v>38</v>
      </c>
      <c r="D33" s="188"/>
      <c r="E33" s="189" t="s">
        <v>39</v>
      </c>
      <c r="F33" s="190"/>
      <c r="G33" s="132"/>
      <c r="H33" s="134"/>
    </row>
    <row r="34" spans="2:8" ht="55.5" customHeight="1" x14ac:dyDescent="0.25">
      <c r="B34" s="135"/>
      <c r="C34" s="187" t="s">
        <v>40</v>
      </c>
      <c r="D34" s="188"/>
      <c r="E34" s="189" t="s">
        <v>41</v>
      </c>
      <c r="F34" s="190"/>
      <c r="G34" s="132"/>
      <c r="H34" s="134"/>
    </row>
    <row r="35" spans="2:8" ht="42" customHeight="1" x14ac:dyDescent="0.25">
      <c r="B35" s="135"/>
      <c r="C35" s="187" t="s">
        <v>42</v>
      </c>
      <c r="D35" s="188"/>
      <c r="E35" s="189" t="s">
        <v>43</v>
      </c>
      <c r="F35" s="190"/>
      <c r="G35" s="132"/>
      <c r="H35" s="134"/>
    </row>
    <row r="36" spans="2:8" ht="59.25" customHeight="1" x14ac:dyDescent="0.25">
      <c r="B36" s="135"/>
      <c r="C36" s="187" t="s">
        <v>44</v>
      </c>
      <c r="D36" s="188"/>
      <c r="E36" s="189" t="s">
        <v>45</v>
      </c>
      <c r="F36" s="190"/>
      <c r="G36" s="132"/>
      <c r="H36" s="134"/>
    </row>
    <row r="37" spans="2:8" ht="23.25" customHeight="1" x14ac:dyDescent="0.25">
      <c r="B37" s="135"/>
      <c r="C37" s="187" t="s">
        <v>46</v>
      </c>
      <c r="D37" s="188"/>
      <c r="E37" s="189" t="s">
        <v>47</v>
      </c>
      <c r="F37" s="190"/>
      <c r="G37" s="132"/>
      <c r="H37" s="134"/>
    </row>
    <row r="38" spans="2:8" ht="30.75" customHeight="1" x14ac:dyDescent="0.25">
      <c r="B38" s="135"/>
      <c r="C38" s="187" t="s">
        <v>48</v>
      </c>
      <c r="D38" s="188"/>
      <c r="E38" s="189" t="s">
        <v>49</v>
      </c>
      <c r="F38" s="190"/>
      <c r="G38" s="132"/>
      <c r="H38" s="134"/>
    </row>
    <row r="39" spans="2:8" ht="35.25" customHeight="1" x14ac:dyDescent="0.25">
      <c r="B39" s="135"/>
      <c r="C39" s="187" t="s">
        <v>48</v>
      </c>
      <c r="D39" s="188"/>
      <c r="E39" s="189" t="s">
        <v>49</v>
      </c>
      <c r="F39" s="190"/>
      <c r="G39" s="132"/>
      <c r="H39" s="134"/>
    </row>
    <row r="40" spans="2:8" ht="33" customHeight="1" x14ac:dyDescent="0.25">
      <c r="B40" s="135"/>
      <c r="C40" s="187" t="s">
        <v>50</v>
      </c>
      <c r="D40" s="188"/>
      <c r="E40" s="189" t="s">
        <v>51</v>
      </c>
      <c r="F40" s="190"/>
      <c r="G40" s="132"/>
      <c r="H40" s="134"/>
    </row>
    <row r="41" spans="2:8" ht="30" customHeight="1" x14ac:dyDescent="0.25">
      <c r="B41" s="135"/>
      <c r="C41" s="187" t="s">
        <v>52</v>
      </c>
      <c r="D41" s="188"/>
      <c r="E41" s="189" t="s">
        <v>53</v>
      </c>
      <c r="F41" s="190"/>
      <c r="G41" s="132"/>
      <c r="H41" s="134"/>
    </row>
    <row r="42" spans="2:8" ht="35.25" customHeight="1" x14ac:dyDescent="0.25">
      <c r="B42" s="135"/>
      <c r="C42" s="187" t="s">
        <v>54</v>
      </c>
      <c r="D42" s="188"/>
      <c r="E42" s="189" t="s">
        <v>55</v>
      </c>
      <c r="F42" s="190"/>
      <c r="G42" s="132"/>
      <c r="H42" s="134"/>
    </row>
    <row r="43" spans="2:8" ht="31.5" customHeight="1" x14ac:dyDescent="0.25">
      <c r="B43" s="135"/>
      <c r="C43" s="187" t="s">
        <v>56</v>
      </c>
      <c r="D43" s="188"/>
      <c r="E43" s="189" t="s">
        <v>57</v>
      </c>
      <c r="F43" s="190"/>
      <c r="G43" s="132"/>
      <c r="H43" s="134"/>
    </row>
    <row r="44" spans="2:8" ht="54" customHeight="1" x14ac:dyDescent="0.25">
      <c r="B44" s="135"/>
      <c r="C44" s="187" t="s">
        <v>58</v>
      </c>
      <c r="D44" s="188"/>
      <c r="E44" s="189" t="s">
        <v>59</v>
      </c>
      <c r="F44" s="190"/>
      <c r="G44" s="132"/>
      <c r="H44" s="134"/>
    </row>
    <row r="45" spans="2:8" ht="59.25" customHeight="1" x14ac:dyDescent="0.25">
      <c r="B45" s="135"/>
      <c r="C45" s="187" t="s">
        <v>60</v>
      </c>
      <c r="D45" s="188"/>
      <c r="E45" s="189" t="s">
        <v>61</v>
      </c>
      <c r="F45" s="190"/>
      <c r="G45" s="132"/>
      <c r="H45" s="134"/>
    </row>
    <row r="46" spans="2:8" ht="84" customHeight="1" x14ac:dyDescent="0.25">
      <c r="B46" s="135"/>
      <c r="C46" s="187" t="s">
        <v>62</v>
      </c>
      <c r="D46" s="188"/>
      <c r="E46" s="189" t="s">
        <v>63</v>
      </c>
      <c r="F46" s="190"/>
      <c r="G46" s="132"/>
      <c r="H46" s="134"/>
    </row>
    <row r="47" spans="2:8" ht="46.5" customHeight="1" thickBot="1" x14ac:dyDescent="0.3">
      <c r="B47" s="135"/>
      <c r="C47" s="191"/>
      <c r="D47" s="192"/>
      <c r="E47" s="193"/>
      <c r="F47" s="194"/>
      <c r="G47" s="132"/>
      <c r="H47" s="134"/>
    </row>
    <row r="48" spans="2:8" ht="6.75" customHeight="1" thickTop="1" x14ac:dyDescent="0.25">
      <c r="B48" s="135"/>
      <c r="C48" s="136"/>
      <c r="D48" s="136"/>
      <c r="E48" s="137"/>
      <c r="F48" s="137"/>
      <c r="G48" s="132"/>
      <c r="H48" s="134"/>
    </row>
    <row r="49" spans="2:8" x14ac:dyDescent="0.25">
      <c r="B49" s="135"/>
      <c r="C49" s="138"/>
      <c r="D49" s="138"/>
      <c r="E49" s="138"/>
      <c r="F49" s="138"/>
      <c r="G49" s="132"/>
      <c r="H49" s="134"/>
    </row>
    <row r="50" spans="2:8" ht="21" customHeight="1" x14ac:dyDescent="0.25">
      <c r="B50" s="139" t="s">
        <v>64</v>
      </c>
      <c r="C50" s="138"/>
      <c r="D50" s="138"/>
      <c r="E50" s="138"/>
      <c r="F50" s="138"/>
      <c r="G50" s="138"/>
      <c r="H50" s="140"/>
    </row>
    <row r="51" spans="2:8" ht="20.25" customHeight="1" x14ac:dyDescent="0.25">
      <c r="B51" s="139" t="s">
        <v>65</v>
      </c>
      <c r="C51" s="138"/>
      <c r="D51" s="138"/>
      <c r="E51" s="138"/>
      <c r="F51" s="138"/>
      <c r="G51" s="138"/>
      <c r="H51" s="140"/>
    </row>
    <row r="52" spans="2:8" ht="20.25" customHeight="1" x14ac:dyDescent="0.25">
      <c r="B52" s="139" t="s">
        <v>66</v>
      </c>
      <c r="C52" s="138"/>
      <c r="D52" s="138"/>
      <c r="E52" s="138"/>
      <c r="F52" s="138"/>
      <c r="G52" s="138"/>
      <c r="H52" s="140"/>
    </row>
    <row r="53" spans="2:8" ht="20.25" customHeight="1" x14ac:dyDescent="0.25">
      <c r="B53" s="139" t="s">
        <v>67</v>
      </c>
      <c r="C53" s="138"/>
      <c r="D53" s="138"/>
      <c r="E53" s="138"/>
      <c r="F53" s="138"/>
      <c r="G53" s="138"/>
      <c r="H53" s="140"/>
    </row>
    <row r="54" spans="2:8" ht="14.85" customHeight="1" x14ac:dyDescent="0.25">
      <c r="B54" s="139" t="s">
        <v>68</v>
      </c>
      <c r="C54" s="138"/>
      <c r="D54" s="138"/>
      <c r="E54" s="138"/>
      <c r="F54" s="138"/>
      <c r="G54" s="138"/>
      <c r="H54" s="140"/>
    </row>
    <row r="55" spans="2:8" ht="15.75" thickBot="1" x14ac:dyDescent="0.3">
      <c r="B55" s="141"/>
      <c r="C55" s="142"/>
      <c r="D55" s="142"/>
      <c r="E55" s="142"/>
      <c r="F55" s="142"/>
      <c r="G55" s="142"/>
      <c r="H55" s="143"/>
    </row>
  </sheetData>
  <mergeCells count="72">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6:D46"/>
    <mergeCell ref="E46:F46"/>
    <mergeCell ref="C47:D47"/>
    <mergeCell ref="E47:F47"/>
    <mergeCell ref="C43:D43"/>
    <mergeCell ref="E43:F43"/>
    <mergeCell ref="C44:D44"/>
    <mergeCell ref="E44:F44"/>
    <mergeCell ref="C45:D45"/>
    <mergeCell ref="E45:F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D21"/>
  <sheetViews>
    <sheetView workbookViewId="0">
      <selection activeCell="E6" sqref="E6"/>
    </sheetView>
  </sheetViews>
  <sheetFormatPr baseColWidth="10" defaultColWidth="11.42578125" defaultRowHeight="12.75" x14ac:dyDescent="0.2"/>
  <cols>
    <col min="1" max="1" width="32.85546875" style="9" customWidth="1"/>
    <col min="2" max="3" width="11.42578125" style="9"/>
    <col min="4" max="4" width="85" style="9" customWidth="1"/>
    <col min="5" max="16384" width="11.42578125" style="9"/>
  </cols>
  <sheetData>
    <row r="3" spans="1:4" ht="63.75" x14ac:dyDescent="0.2">
      <c r="A3" s="10" t="s">
        <v>165</v>
      </c>
      <c r="D3" s="10" t="s">
        <v>305</v>
      </c>
    </row>
    <row r="4" spans="1:4" ht="51" x14ac:dyDescent="0.2">
      <c r="A4" s="10" t="s">
        <v>273</v>
      </c>
      <c r="D4" s="10" t="s">
        <v>306</v>
      </c>
    </row>
    <row r="5" spans="1:4" ht="51" x14ac:dyDescent="0.2">
      <c r="A5" s="10" t="s">
        <v>275</v>
      </c>
      <c r="D5" s="10" t="s">
        <v>307</v>
      </c>
    </row>
    <row r="6" spans="1:4" ht="89.25" x14ac:dyDescent="0.2">
      <c r="A6" s="10" t="s">
        <v>277</v>
      </c>
      <c r="D6" s="10" t="s">
        <v>308</v>
      </c>
    </row>
    <row r="7" spans="1:4" ht="63.75" x14ac:dyDescent="0.2">
      <c r="A7" s="10" t="s">
        <v>166</v>
      </c>
      <c r="D7" s="10" t="s">
        <v>309</v>
      </c>
    </row>
    <row r="8" spans="1:4" x14ac:dyDescent="0.2">
      <c r="A8" s="10" t="s">
        <v>167</v>
      </c>
      <c r="D8" s="10"/>
    </row>
    <row r="9" spans="1:4" x14ac:dyDescent="0.2">
      <c r="A9" s="10" t="s">
        <v>283</v>
      </c>
    </row>
    <row r="10" spans="1:4" x14ac:dyDescent="0.2">
      <c r="A10" s="10" t="s">
        <v>168</v>
      </c>
      <c r="D10" s="10" t="s">
        <v>310</v>
      </c>
    </row>
    <row r="11" spans="1:4" x14ac:dyDescent="0.2">
      <c r="A11" s="10" t="s">
        <v>286</v>
      </c>
    </row>
    <row r="12" spans="1:4" x14ac:dyDescent="0.2">
      <c r="A12" s="10" t="s">
        <v>311</v>
      </c>
      <c r="D12" s="10"/>
    </row>
    <row r="13" spans="1:4" x14ac:dyDescent="0.2">
      <c r="A13" s="10" t="s">
        <v>312</v>
      </c>
    </row>
    <row r="14" spans="1:4" x14ac:dyDescent="0.2">
      <c r="A14" s="10" t="s">
        <v>313</v>
      </c>
    </row>
    <row r="16" spans="1:4" x14ac:dyDescent="0.2">
      <c r="A16" s="10" t="s">
        <v>314</v>
      </c>
    </row>
    <row r="17" spans="1:1" x14ac:dyDescent="0.2">
      <c r="A17" s="10" t="s">
        <v>292</v>
      </c>
    </row>
    <row r="18" spans="1:1" x14ac:dyDescent="0.2">
      <c r="A18" s="10" t="s">
        <v>294</v>
      </c>
    </row>
    <row r="20" spans="1:1" x14ac:dyDescent="0.2">
      <c r="A20" s="10" t="s">
        <v>297</v>
      </c>
    </row>
    <row r="21" spans="1:1" x14ac:dyDescent="0.2">
      <c r="A21" s="10" t="s">
        <v>298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37"/>
  <sheetViews>
    <sheetView showGridLines="0" zoomScale="90" zoomScaleNormal="90" workbookViewId="0">
      <selection activeCell="E12" sqref="E12:E17"/>
    </sheetView>
  </sheetViews>
  <sheetFormatPr baseColWidth="10" defaultColWidth="11.42578125" defaultRowHeight="14.25" x14ac:dyDescent="0.2"/>
  <cols>
    <col min="1" max="1" width="7.42578125" style="164" customWidth="1"/>
    <col min="2" max="2" width="16.7109375" style="164" customWidth="1" collapsed="1"/>
    <col min="3" max="3" width="29.7109375" style="164" customWidth="1" collapsed="1"/>
    <col min="4" max="4" width="43.7109375" style="164" customWidth="1" collapsed="1"/>
    <col min="5" max="5" width="39.28515625" style="164" customWidth="1" collapsed="1"/>
    <col min="6" max="6" width="39.28515625" style="164" customWidth="1"/>
    <col min="7" max="14" width="11.42578125" style="164"/>
    <col min="15" max="15" width="37" style="164" customWidth="1"/>
    <col min="16" max="50" width="11.42578125" style="164"/>
    <col min="51" max="51" width="6.140625" style="164" customWidth="1"/>
    <col min="52" max="52" width="130.42578125" style="164" customWidth="1"/>
    <col min="53" max="16384" width="11.42578125" style="164"/>
  </cols>
  <sheetData>
    <row r="1" spans="2:52" ht="16.5" customHeight="1" thickBot="1" x14ac:dyDescent="0.25">
      <c r="AZ1" s="165" t="s">
        <v>69</v>
      </c>
    </row>
    <row r="2" spans="2:52" ht="18" customHeight="1" thickBot="1" x14ac:dyDescent="0.25">
      <c r="B2" s="279"/>
      <c r="C2" s="281" t="s">
        <v>70</v>
      </c>
      <c r="D2" s="282"/>
      <c r="E2" s="282"/>
      <c r="F2" s="144" t="s">
        <v>71</v>
      </c>
      <c r="AZ2" s="165" t="s">
        <v>72</v>
      </c>
    </row>
    <row r="3" spans="2:52" ht="18" customHeight="1" thickBot="1" x14ac:dyDescent="0.25">
      <c r="B3" s="280"/>
      <c r="C3" s="283"/>
      <c r="D3" s="284"/>
      <c r="E3" s="284"/>
      <c r="F3" s="145" t="s">
        <v>73</v>
      </c>
      <c r="AZ3" s="165" t="s">
        <v>74</v>
      </c>
    </row>
    <row r="4" spans="2:52" ht="18" customHeight="1" thickBot="1" x14ac:dyDescent="0.25">
      <c r="B4" s="280"/>
      <c r="C4" s="283"/>
      <c r="D4" s="284"/>
      <c r="E4" s="284"/>
      <c r="F4" s="163" t="s">
        <v>75</v>
      </c>
      <c r="AZ4" s="165" t="s">
        <v>76</v>
      </c>
    </row>
    <row r="5" spans="2:52" ht="18" customHeight="1" thickBot="1" x14ac:dyDescent="0.25">
      <c r="B5" s="280"/>
      <c r="C5" s="283"/>
      <c r="D5" s="284"/>
      <c r="E5" s="284"/>
      <c r="F5" s="174" t="s">
        <v>77</v>
      </c>
      <c r="AZ5" s="166"/>
    </row>
    <row r="6" spans="2:52" ht="18" customHeight="1" thickBot="1" x14ac:dyDescent="0.25">
      <c r="B6" s="292" t="s">
        <v>78</v>
      </c>
      <c r="C6" s="293"/>
      <c r="D6" s="293"/>
      <c r="E6" s="293"/>
      <c r="F6" s="294"/>
      <c r="AZ6" s="166"/>
    </row>
    <row r="7" spans="2:52" ht="33.6" customHeight="1" x14ac:dyDescent="0.2">
      <c r="B7" s="175" t="s">
        <v>79</v>
      </c>
      <c r="C7" s="285" t="s">
        <v>80</v>
      </c>
      <c r="D7" s="286"/>
      <c r="E7" s="286"/>
      <c r="F7" s="287"/>
      <c r="AZ7" s="166"/>
    </row>
    <row r="8" spans="2:52" ht="81.75" customHeight="1" thickBot="1" x14ac:dyDescent="0.25">
      <c r="B8" s="167" t="s">
        <v>81</v>
      </c>
      <c r="C8" s="288" t="s">
        <v>82</v>
      </c>
      <c r="D8" s="289"/>
      <c r="E8" s="289"/>
      <c r="F8" s="290"/>
      <c r="AZ8" s="166"/>
    </row>
    <row r="9" spans="2:52" ht="16.5" thickBot="1" x14ac:dyDescent="0.25">
      <c r="B9" s="291"/>
      <c r="C9" s="291"/>
      <c r="D9" s="291"/>
      <c r="E9" s="291"/>
      <c r="F9" s="291"/>
    </row>
    <row r="10" spans="2:52" ht="15.6" customHeight="1" thickBot="1" x14ac:dyDescent="0.25">
      <c r="B10" s="265" t="s">
        <v>83</v>
      </c>
      <c r="C10" s="266"/>
      <c r="D10" s="266"/>
      <c r="E10" s="266"/>
      <c r="F10" s="267"/>
    </row>
    <row r="11" spans="2:52" ht="32.25" thickBot="1" x14ac:dyDescent="0.25">
      <c r="B11" s="268" t="s">
        <v>84</v>
      </c>
      <c r="C11" s="269"/>
      <c r="D11" s="168" t="s">
        <v>85</v>
      </c>
      <c r="E11" s="168" t="s">
        <v>86</v>
      </c>
      <c r="F11" s="169" t="s">
        <v>87</v>
      </c>
    </row>
    <row r="12" spans="2:52" ht="35.1" customHeight="1" x14ac:dyDescent="0.2">
      <c r="B12" s="273" t="s">
        <v>88</v>
      </c>
      <c r="C12" s="274"/>
      <c r="D12" s="243" t="s">
        <v>89</v>
      </c>
      <c r="E12" s="246" t="s">
        <v>90</v>
      </c>
      <c r="F12" s="249" t="s">
        <v>91</v>
      </c>
    </row>
    <row r="13" spans="2:52" ht="36.75" customHeight="1" x14ac:dyDescent="0.2">
      <c r="B13" s="275"/>
      <c r="C13" s="276"/>
      <c r="D13" s="244"/>
      <c r="E13" s="247"/>
      <c r="F13" s="250"/>
    </row>
    <row r="14" spans="2:52" ht="30.6" customHeight="1" x14ac:dyDescent="0.2">
      <c r="B14" s="275"/>
      <c r="C14" s="276"/>
      <c r="D14" s="244"/>
      <c r="E14" s="247"/>
      <c r="F14" s="250"/>
    </row>
    <row r="15" spans="2:52" ht="34.5" customHeight="1" x14ac:dyDescent="0.2">
      <c r="B15" s="275"/>
      <c r="C15" s="276"/>
      <c r="D15" s="244"/>
      <c r="E15" s="247"/>
      <c r="F15" s="250"/>
    </row>
    <row r="16" spans="2:52" ht="57" customHeight="1" x14ac:dyDescent="0.2">
      <c r="B16" s="275"/>
      <c r="C16" s="276"/>
      <c r="D16" s="244"/>
      <c r="E16" s="247"/>
      <c r="F16" s="250"/>
    </row>
    <row r="17" spans="2:6" ht="48.75" customHeight="1" thickBot="1" x14ac:dyDescent="0.25">
      <c r="B17" s="277"/>
      <c r="C17" s="278"/>
      <c r="D17" s="245"/>
      <c r="E17" s="248"/>
      <c r="F17" s="251"/>
    </row>
    <row r="18" spans="2:6" ht="18.75" thickBot="1" x14ac:dyDescent="0.25">
      <c r="B18" s="270" t="s">
        <v>92</v>
      </c>
      <c r="C18" s="270"/>
      <c r="D18" s="270"/>
      <c r="E18" s="270"/>
      <c r="F18" s="270"/>
    </row>
    <row r="19" spans="2:6" ht="16.5" thickBot="1" x14ac:dyDescent="0.25">
      <c r="B19" s="241" t="s">
        <v>93</v>
      </c>
      <c r="C19" s="272"/>
      <c r="D19" s="242"/>
      <c r="E19" s="241" t="s">
        <v>94</v>
      </c>
      <c r="F19" s="242"/>
    </row>
    <row r="20" spans="2:6" ht="15" customHeight="1" x14ac:dyDescent="0.25">
      <c r="B20" s="299" t="s">
        <v>95</v>
      </c>
      <c r="C20" s="261"/>
      <c r="D20" s="262"/>
      <c r="E20" s="300" t="s">
        <v>96</v>
      </c>
      <c r="F20" s="262"/>
    </row>
    <row r="21" spans="2:6" ht="15" customHeight="1" x14ac:dyDescent="0.25">
      <c r="B21" s="301" t="s">
        <v>97</v>
      </c>
      <c r="C21" s="253"/>
      <c r="D21" s="254"/>
      <c r="E21" s="302" t="s">
        <v>98</v>
      </c>
      <c r="F21" s="254"/>
    </row>
    <row r="22" spans="2:6" ht="15" customHeight="1" x14ac:dyDescent="0.25">
      <c r="B22" s="301" t="s">
        <v>99</v>
      </c>
      <c r="C22" s="253"/>
      <c r="D22" s="254"/>
      <c r="E22" s="302" t="s">
        <v>100</v>
      </c>
      <c r="F22" s="254"/>
    </row>
    <row r="23" spans="2:6" ht="15" customHeight="1" x14ac:dyDescent="0.25">
      <c r="B23" s="301" t="s">
        <v>101</v>
      </c>
      <c r="C23" s="253"/>
      <c r="D23" s="254"/>
      <c r="E23" s="303" t="s">
        <v>102</v>
      </c>
      <c r="F23" s="254"/>
    </row>
    <row r="24" spans="2:6" ht="15" customHeight="1" x14ac:dyDescent="0.3">
      <c r="B24" s="304" t="s">
        <v>103</v>
      </c>
      <c r="C24" s="253"/>
      <c r="D24" s="254"/>
      <c r="E24" s="305" t="s">
        <v>104</v>
      </c>
      <c r="F24" s="254"/>
    </row>
    <row r="25" spans="2:6" ht="15" customHeight="1" x14ac:dyDescent="0.3">
      <c r="B25" s="304" t="s">
        <v>105</v>
      </c>
      <c r="C25" s="253"/>
      <c r="D25" s="254"/>
      <c r="E25" s="306"/>
      <c r="F25" s="307"/>
    </row>
    <row r="26" spans="2:6" ht="15" customHeight="1" thickBot="1" x14ac:dyDescent="0.3">
      <c r="B26" s="308" t="s">
        <v>106</v>
      </c>
      <c r="C26" s="253"/>
      <c r="D26" s="254"/>
      <c r="E26" s="271"/>
      <c r="F26" s="259"/>
    </row>
    <row r="27" spans="2:6" ht="15" customHeight="1" thickBot="1" x14ac:dyDescent="0.25">
      <c r="B27" s="239" t="s">
        <v>107</v>
      </c>
      <c r="C27" s="240"/>
      <c r="D27" s="240"/>
      <c r="E27" s="241" t="s">
        <v>108</v>
      </c>
      <c r="F27" s="242"/>
    </row>
    <row r="28" spans="2:6" ht="15.75" customHeight="1" x14ac:dyDescent="0.3">
      <c r="B28" s="260" t="s">
        <v>109</v>
      </c>
      <c r="C28" s="261"/>
      <c r="D28" s="262"/>
      <c r="E28" s="263" t="s">
        <v>110</v>
      </c>
      <c r="F28" s="262"/>
    </row>
    <row r="29" spans="2:6" ht="15" x14ac:dyDescent="0.25">
      <c r="B29" s="264" t="s">
        <v>111</v>
      </c>
      <c r="C29" s="253"/>
      <c r="D29" s="254"/>
      <c r="E29" s="264" t="s">
        <v>112</v>
      </c>
      <c r="F29" s="254"/>
    </row>
    <row r="30" spans="2:6" ht="15" x14ac:dyDescent="0.25">
      <c r="B30" s="264" t="s">
        <v>113</v>
      </c>
      <c r="C30" s="253"/>
      <c r="D30" s="254"/>
      <c r="E30" s="252" t="s">
        <v>114</v>
      </c>
      <c r="F30" s="254"/>
    </row>
    <row r="31" spans="2:6" ht="15.75" x14ac:dyDescent="0.3">
      <c r="B31" s="252" t="s">
        <v>115</v>
      </c>
      <c r="C31" s="253"/>
      <c r="D31" s="254"/>
      <c r="E31" s="255" t="s">
        <v>116</v>
      </c>
      <c r="F31" s="254"/>
    </row>
    <row r="32" spans="2:6" ht="15.75" x14ac:dyDescent="0.3">
      <c r="B32" s="252" t="s">
        <v>117</v>
      </c>
      <c r="C32" s="253"/>
      <c r="D32" s="254"/>
      <c r="E32" s="256" t="s">
        <v>118</v>
      </c>
      <c r="F32" s="254"/>
    </row>
    <row r="33" spans="2:6" ht="15" x14ac:dyDescent="0.25">
      <c r="B33" s="257"/>
      <c r="C33" s="258"/>
      <c r="D33" s="259"/>
      <c r="E33" s="252" t="s">
        <v>119</v>
      </c>
      <c r="F33" s="254"/>
    </row>
    <row r="34" spans="2:6" ht="28.5" customHeight="1" thickBot="1" x14ac:dyDescent="0.25"/>
    <row r="35" spans="2:6" ht="16.5" thickTop="1" thickBot="1" x14ac:dyDescent="0.25">
      <c r="B35" s="295" t="s">
        <v>120</v>
      </c>
      <c r="C35" s="295"/>
      <c r="D35" s="295"/>
      <c r="E35" s="295"/>
      <c r="F35" s="295"/>
    </row>
    <row r="36" spans="2:6" ht="16.5" thickTop="1" thickBot="1" x14ac:dyDescent="0.3">
      <c r="B36" s="173" t="s">
        <v>121</v>
      </c>
      <c r="C36" s="173" t="s">
        <v>122</v>
      </c>
      <c r="D36" s="296" t="s">
        <v>123</v>
      </c>
      <c r="E36" s="296"/>
      <c r="F36" s="173" t="s">
        <v>124</v>
      </c>
    </row>
    <row r="37" spans="2:6" ht="44.25" customHeight="1" thickTop="1" x14ac:dyDescent="0.2">
      <c r="B37" s="170" t="s">
        <v>125</v>
      </c>
      <c r="C37" s="171">
        <v>45723</v>
      </c>
      <c r="D37" s="297" t="s">
        <v>126</v>
      </c>
      <c r="E37" s="298"/>
      <c r="F37" s="172" t="s">
        <v>127</v>
      </c>
    </row>
  </sheetData>
  <mergeCells count="46">
    <mergeCell ref="B35:F35"/>
    <mergeCell ref="D36:E36"/>
    <mergeCell ref="D37:E37"/>
    <mergeCell ref="B20:D20"/>
    <mergeCell ref="E20:F20"/>
    <mergeCell ref="B21:D21"/>
    <mergeCell ref="E21:F21"/>
    <mergeCell ref="B22:D22"/>
    <mergeCell ref="E22:F22"/>
    <mergeCell ref="B23:D23"/>
    <mergeCell ref="E23:F23"/>
    <mergeCell ref="B24:D24"/>
    <mergeCell ref="E24:F24"/>
    <mergeCell ref="B25:D25"/>
    <mergeCell ref="E25:F25"/>
    <mergeCell ref="B26:D26"/>
    <mergeCell ref="B2:B5"/>
    <mergeCell ref="C2:E5"/>
    <mergeCell ref="C7:F7"/>
    <mergeCell ref="C8:F8"/>
    <mergeCell ref="B9:F9"/>
    <mergeCell ref="B6:F6"/>
    <mergeCell ref="B10:F10"/>
    <mergeCell ref="B11:C11"/>
    <mergeCell ref="B18:F18"/>
    <mergeCell ref="E26:F26"/>
    <mergeCell ref="E19:F19"/>
    <mergeCell ref="B19:D19"/>
    <mergeCell ref="B12:C17"/>
    <mergeCell ref="B28:D28"/>
    <mergeCell ref="E28:F28"/>
    <mergeCell ref="B29:D29"/>
    <mergeCell ref="E29:F29"/>
    <mergeCell ref="B30:D30"/>
    <mergeCell ref="E30:F30"/>
    <mergeCell ref="B31:D31"/>
    <mergeCell ref="E31:F31"/>
    <mergeCell ref="B32:D32"/>
    <mergeCell ref="E32:F32"/>
    <mergeCell ref="E33:F33"/>
    <mergeCell ref="B33:D33"/>
    <mergeCell ref="B27:D27"/>
    <mergeCell ref="E27:F27"/>
    <mergeCell ref="D12:D17"/>
    <mergeCell ref="E12:E17"/>
    <mergeCell ref="F12:F1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Hoja1!$D$3:$D$7</xm:f>
          </x14:formula1>
          <xm:sqref>B12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O76"/>
  <sheetViews>
    <sheetView tabSelected="1" zoomScale="90" zoomScaleNormal="90" workbookViewId="0">
      <selection activeCell="C8" sqref="C8:N8"/>
    </sheetView>
  </sheetViews>
  <sheetFormatPr baseColWidth="10" defaultColWidth="11.42578125" defaultRowHeight="16.5" x14ac:dyDescent="0.3"/>
  <cols>
    <col min="1" max="1" width="4" style="2" bestFit="1" customWidth="1"/>
    <col min="2" max="2" width="14.140625" style="2" customWidth="1"/>
    <col min="3" max="3" width="21.5703125" style="2" customWidth="1"/>
    <col min="4" max="4" width="28.7109375" style="2" customWidth="1"/>
    <col min="5" max="5" width="38.7109375" style="1" customWidth="1"/>
    <col min="6" max="6" width="19" style="5" customWidth="1"/>
    <col min="7" max="7" width="17.85546875" style="1" customWidth="1"/>
    <col min="8" max="8" width="16.42578125" style="1" customWidth="1"/>
    <col min="9" max="9" width="6.28515625" style="1" bestFit="1" customWidth="1"/>
    <col min="10" max="10" width="27.28515625" style="1" bestFit="1" customWidth="1"/>
    <col min="11" max="11" width="16.28515625" style="1" hidden="1" customWidth="1"/>
    <col min="12" max="12" width="17.42578125" style="1" customWidth="1"/>
    <col min="13" max="13" width="6.28515625" style="1" bestFit="1" customWidth="1"/>
    <col min="14" max="14" width="16" style="1" customWidth="1"/>
    <col min="15" max="15" width="5.85546875" style="1" customWidth="1"/>
    <col min="16" max="16" width="43.42578125" style="162" customWidth="1"/>
    <col min="17" max="17" width="15.140625" style="1" bestFit="1" customWidth="1"/>
    <col min="18" max="18" width="6.85546875" style="1" customWidth="1"/>
    <col min="19" max="19" width="5" style="1" customWidth="1"/>
    <col min="20" max="20" width="5.42578125" style="1" customWidth="1"/>
    <col min="21" max="21" width="7.140625" style="1" customWidth="1"/>
    <col min="22" max="22" width="6.7109375" style="1" customWidth="1"/>
    <col min="23" max="23" width="7.42578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8" style="1" customWidth="1"/>
    <col min="32" max="32" width="18.85546875" style="1" customWidth="1"/>
    <col min="33" max="33" width="21.42578125" style="1" customWidth="1"/>
    <col min="34" max="35" width="14.42578125" style="1" customWidth="1"/>
    <col min="36" max="16384" width="11.42578125" style="1"/>
  </cols>
  <sheetData>
    <row r="1" spans="1:67" ht="15" customHeight="1" x14ac:dyDescent="0.3">
      <c r="A1" s="354"/>
      <c r="B1" s="355"/>
      <c r="C1" s="355"/>
      <c r="D1" s="355"/>
      <c r="E1" s="382" t="s">
        <v>315</v>
      </c>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3" t="s">
        <v>71</v>
      </c>
      <c r="AI1" s="383"/>
    </row>
    <row r="2" spans="1:67" ht="15" customHeight="1" x14ac:dyDescent="0.3">
      <c r="A2" s="356"/>
      <c r="B2" s="357"/>
      <c r="C2" s="357"/>
      <c r="D2" s="357"/>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382"/>
      <c r="AE2" s="382"/>
      <c r="AF2" s="382"/>
      <c r="AG2" s="382"/>
      <c r="AH2" s="383" t="s">
        <v>73</v>
      </c>
      <c r="AI2" s="383"/>
    </row>
    <row r="3" spans="1:67" ht="15" customHeight="1" x14ac:dyDescent="0.3">
      <c r="A3" s="356"/>
      <c r="B3" s="357"/>
      <c r="C3" s="357"/>
      <c r="D3" s="357"/>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4" t="s">
        <v>75</v>
      </c>
      <c r="AI3" s="384"/>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5" customHeight="1" x14ac:dyDescent="0.3">
      <c r="A4" s="358"/>
      <c r="B4" s="359"/>
      <c r="C4" s="359"/>
      <c r="D4" s="359"/>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3" t="s">
        <v>77</v>
      </c>
      <c r="AI4" s="383"/>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28"/>
      <c r="B5" s="29"/>
      <c r="C5" s="28"/>
      <c r="D5" s="28"/>
      <c r="E5" s="8"/>
      <c r="F5" s="27"/>
      <c r="G5" s="8"/>
      <c r="H5" s="8"/>
      <c r="I5" s="8"/>
      <c r="J5" s="8"/>
      <c r="K5" s="8"/>
      <c r="L5" s="8"/>
      <c r="M5" s="8"/>
      <c r="N5" s="8"/>
      <c r="O5" s="8"/>
      <c r="P5" s="161"/>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s="182" customFormat="1" ht="21.75" customHeight="1" x14ac:dyDescent="0.25">
      <c r="A6" s="538" t="s">
        <v>128</v>
      </c>
      <c r="B6" s="539"/>
      <c r="C6" s="540" t="str">
        <f>CONTEXTO!C7</f>
        <v>MEJORAMIENTO CONTINUO</v>
      </c>
      <c r="D6" s="541"/>
      <c r="E6" s="541"/>
      <c r="F6" s="541"/>
      <c r="G6" s="541"/>
      <c r="H6" s="541"/>
      <c r="I6" s="541"/>
      <c r="J6" s="541"/>
      <c r="K6" s="541"/>
      <c r="L6" s="541"/>
      <c r="M6" s="541"/>
      <c r="N6" s="542"/>
      <c r="O6" s="335"/>
      <c r="P6" s="335"/>
      <c r="Q6" s="335"/>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1"/>
      <c r="AW6" s="181"/>
      <c r="AX6" s="181"/>
      <c r="AY6" s="181"/>
      <c r="AZ6" s="181"/>
      <c r="BA6" s="181"/>
      <c r="BB6" s="181"/>
      <c r="BC6" s="181"/>
      <c r="BD6" s="181"/>
      <c r="BE6" s="181"/>
      <c r="BF6" s="181"/>
      <c r="BG6" s="181"/>
      <c r="BH6" s="181"/>
      <c r="BI6" s="181"/>
      <c r="BJ6" s="181"/>
      <c r="BK6" s="181"/>
      <c r="BL6" s="181"/>
      <c r="BM6" s="181"/>
      <c r="BN6" s="181"/>
      <c r="BO6" s="181"/>
    </row>
    <row r="7" spans="1:67" s="182" customFormat="1" ht="53.25" customHeight="1" x14ac:dyDescent="0.25">
      <c r="A7" s="538" t="s">
        <v>129</v>
      </c>
      <c r="B7" s="539"/>
      <c r="C7" s="543" t="str">
        <f>CONTEXTO!D12</f>
        <v>Asegurar la gestión documental del SGC, la identificación, análisis, planificación e implementación de las acciones correctivas y de mejora que se generen a partir de la realización de las auditorías internas, del seguimiento y medición del sistema, el tratamiento de servicio no conforme y de las revisiones gerenciales, de manera sistemática y objetiva con el fin de controlar el desvío de los objetivos de calidad trazados en busca del mejoramiento continuo en la Entidad.</v>
      </c>
      <c r="D7" s="544"/>
      <c r="E7" s="544"/>
      <c r="F7" s="544"/>
      <c r="G7" s="544"/>
      <c r="H7" s="544"/>
      <c r="I7" s="544"/>
      <c r="J7" s="544"/>
      <c r="K7" s="544"/>
      <c r="L7" s="544"/>
      <c r="M7" s="544"/>
      <c r="N7" s="545"/>
      <c r="O7" s="181"/>
      <c r="P7" s="183"/>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1"/>
      <c r="AY7" s="181"/>
      <c r="AZ7" s="181"/>
      <c r="BA7" s="181"/>
      <c r="BB7" s="181"/>
      <c r="BC7" s="181"/>
      <c r="BD7" s="181"/>
      <c r="BE7" s="181"/>
      <c r="BF7" s="181"/>
      <c r="BG7" s="181"/>
      <c r="BH7" s="181"/>
      <c r="BI7" s="181"/>
      <c r="BJ7" s="181"/>
      <c r="BK7" s="181"/>
      <c r="BL7" s="181"/>
      <c r="BM7" s="181"/>
      <c r="BN7" s="181"/>
      <c r="BO7" s="181"/>
    </row>
    <row r="8" spans="1:67" s="182" customFormat="1" ht="65.25" customHeight="1" x14ac:dyDescent="0.25">
      <c r="A8" s="538" t="s">
        <v>130</v>
      </c>
      <c r="B8" s="539"/>
      <c r="C8" s="543" t="str">
        <f>CONTEXTO!C8</f>
        <v>Inicia con la planificación de actividades y el establecimiento de la documentación estandarizada del SGC, la identificación de requisitos legales y de la Entidad, la elaboración de documentación de los procesos, la realización de inducciones, reinducciones y capacitaciones, la medición de los indicadores de calidad, la realización de auditorías internas de calidad a los procesos, hasta la elaboración de informes de desempeño de  los procesos del SGC y el tratamiento de las acciones correctivas, preventivas y de mejora de todos los procesos de la Alcaldía de Bucaramanga.</v>
      </c>
      <c r="D8" s="544"/>
      <c r="E8" s="544"/>
      <c r="F8" s="544"/>
      <c r="G8" s="544"/>
      <c r="H8" s="544"/>
      <c r="I8" s="544"/>
      <c r="J8" s="544"/>
      <c r="K8" s="544"/>
      <c r="L8" s="544"/>
      <c r="M8" s="544"/>
      <c r="N8" s="545"/>
      <c r="O8" s="181"/>
      <c r="P8" s="183"/>
      <c r="Q8" s="181"/>
      <c r="R8" s="181"/>
      <c r="S8" s="181"/>
      <c r="T8" s="181"/>
      <c r="U8" s="181"/>
      <c r="V8" s="181"/>
      <c r="W8" s="181"/>
      <c r="X8" s="181"/>
      <c r="Y8" s="181"/>
      <c r="Z8" s="181"/>
      <c r="AA8" s="181"/>
      <c r="AB8" s="181"/>
      <c r="AC8" s="181"/>
      <c r="AD8" s="181"/>
      <c r="AE8" s="181"/>
      <c r="AF8" s="181"/>
      <c r="AG8" s="181"/>
      <c r="AH8" s="181"/>
      <c r="AI8" s="181"/>
      <c r="AJ8" s="181"/>
      <c r="AK8" s="181"/>
      <c r="AL8" s="181"/>
      <c r="AM8" s="181"/>
      <c r="AN8" s="181"/>
      <c r="AO8" s="181"/>
      <c r="AP8" s="181"/>
      <c r="AQ8" s="181"/>
      <c r="AR8" s="181"/>
      <c r="AS8" s="181"/>
      <c r="AT8" s="181"/>
      <c r="AU8" s="181"/>
      <c r="AV8" s="181"/>
      <c r="AW8" s="181"/>
      <c r="AX8" s="181"/>
      <c r="AY8" s="181"/>
      <c r="AZ8" s="181"/>
      <c r="BA8" s="181"/>
      <c r="BB8" s="181"/>
      <c r="BC8" s="181"/>
      <c r="BD8" s="181"/>
      <c r="BE8" s="181"/>
      <c r="BF8" s="181"/>
      <c r="BG8" s="181"/>
      <c r="BH8" s="181"/>
      <c r="BI8" s="181"/>
      <c r="BJ8" s="181"/>
      <c r="BK8" s="181"/>
      <c r="BL8" s="181"/>
      <c r="BM8" s="181"/>
      <c r="BN8" s="181"/>
      <c r="BO8" s="181"/>
    </row>
    <row r="9" spans="1:67" x14ac:dyDescent="0.3">
      <c r="A9" s="336" t="s">
        <v>131</v>
      </c>
      <c r="B9" s="337"/>
      <c r="C9" s="337"/>
      <c r="D9" s="337"/>
      <c r="E9" s="337"/>
      <c r="F9" s="337"/>
      <c r="G9" s="338"/>
      <c r="H9" s="336" t="s">
        <v>132</v>
      </c>
      <c r="I9" s="337"/>
      <c r="J9" s="337"/>
      <c r="K9" s="337"/>
      <c r="L9" s="337"/>
      <c r="M9" s="337"/>
      <c r="N9" s="338"/>
      <c r="O9" s="336" t="s">
        <v>133</v>
      </c>
      <c r="P9" s="337"/>
      <c r="Q9" s="337"/>
      <c r="R9" s="337"/>
      <c r="S9" s="337"/>
      <c r="T9" s="337"/>
      <c r="U9" s="337"/>
      <c r="V9" s="337"/>
      <c r="W9" s="338"/>
      <c r="X9" s="336" t="s">
        <v>134</v>
      </c>
      <c r="Y9" s="337"/>
      <c r="Z9" s="337"/>
      <c r="AA9" s="337"/>
      <c r="AB9" s="337"/>
      <c r="AC9" s="337"/>
      <c r="AD9" s="338"/>
      <c r="AE9" s="351" t="s">
        <v>135</v>
      </c>
      <c r="AF9" s="352"/>
      <c r="AG9" s="352"/>
      <c r="AH9" s="352"/>
      <c r="AI9" s="353"/>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371" t="s">
        <v>136</v>
      </c>
      <c r="B10" s="374" t="s">
        <v>26</v>
      </c>
      <c r="C10" s="334" t="s">
        <v>28</v>
      </c>
      <c r="D10" s="334" t="s">
        <v>30</v>
      </c>
      <c r="E10" s="373" t="s">
        <v>32</v>
      </c>
      <c r="F10" s="333" t="s">
        <v>34</v>
      </c>
      <c r="G10" s="334" t="s">
        <v>137</v>
      </c>
      <c r="H10" s="385" t="s">
        <v>138</v>
      </c>
      <c r="I10" s="381" t="s">
        <v>139</v>
      </c>
      <c r="J10" s="333" t="s">
        <v>140</v>
      </c>
      <c r="K10" s="333" t="s">
        <v>141</v>
      </c>
      <c r="L10" s="379" t="s">
        <v>142</v>
      </c>
      <c r="M10" s="381" t="s">
        <v>139</v>
      </c>
      <c r="N10" s="334" t="s">
        <v>40</v>
      </c>
      <c r="O10" s="376" t="s">
        <v>143</v>
      </c>
      <c r="P10" s="375" t="s">
        <v>42</v>
      </c>
      <c r="Q10" s="333" t="s">
        <v>44</v>
      </c>
      <c r="R10" s="375" t="s">
        <v>144</v>
      </c>
      <c r="S10" s="375"/>
      <c r="T10" s="375"/>
      <c r="U10" s="375"/>
      <c r="V10" s="375"/>
      <c r="W10" s="375"/>
      <c r="X10" s="378" t="s">
        <v>145</v>
      </c>
      <c r="Y10" s="378" t="s">
        <v>146</v>
      </c>
      <c r="Z10" s="378" t="s">
        <v>139</v>
      </c>
      <c r="AA10" s="378" t="s">
        <v>147</v>
      </c>
      <c r="AB10" s="378" t="s">
        <v>139</v>
      </c>
      <c r="AC10" s="378" t="s">
        <v>148</v>
      </c>
      <c r="AD10" s="376" t="s">
        <v>60</v>
      </c>
      <c r="AE10" s="333" t="s">
        <v>135</v>
      </c>
      <c r="AF10" s="333" t="s">
        <v>124</v>
      </c>
      <c r="AG10" s="333" t="s">
        <v>149</v>
      </c>
      <c r="AH10" s="333" t="s">
        <v>150</v>
      </c>
      <c r="AI10" s="333" t="s">
        <v>151</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372"/>
      <c r="B11" s="374"/>
      <c r="C11" s="375"/>
      <c r="D11" s="375"/>
      <c r="E11" s="374"/>
      <c r="F11" s="334"/>
      <c r="G11" s="375"/>
      <c r="H11" s="334"/>
      <c r="I11" s="380"/>
      <c r="J11" s="334"/>
      <c r="K11" s="334"/>
      <c r="L11" s="380"/>
      <c r="M11" s="380"/>
      <c r="N11" s="375"/>
      <c r="O11" s="377"/>
      <c r="P11" s="375"/>
      <c r="Q11" s="334"/>
      <c r="R11" s="7" t="s">
        <v>152</v>
      </c>
      <c r="S11" s="7" t="s">
        <v>153</v>
      </c>
      <c r="T11" s="7" t="s">
        <v>154</v>
      </c>
      <c r="U11" s="7" t="s">
        <v>155</v>
      </c>
      <c r="V11" s="7" t="s">
        <v>156</v>
      </c>
      <c r="W11" s="7" t="s">
        <v>157</v>
      </c>
      <c r="X11" s="378"/>
      <c r="Y11" s="378"/>
      <c r="Z11" s="378"/>
      <c r="AA11" s="378"/>
      <c r="AB11" s="378"/>
      <c r="AC11" s="378"/>
      <c r="AD11" s="377"/>
      <c r="AE11" s="334"/>
      <c r="AF11" s="334"/>
      <c r="AG11" s="334"/>
      <c r="AH11" s="334"/>
      <c r="AI11" s="334"/>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row>
    <row r="12" spans="1:67" s="3" customFormat="1" ht="66.75" customHeight="1" x14ac:dyDescent="0.25">
      <c r="A12" s="321">
        <v>1</v>
      </c>
      <c r="B12" s="362" t="s">
        <v>158</v>
      </c>
      <c r="C12" s="362" t="s">
        <v>159</v>
      </c>
      <c r="D12" s="362" t="s">
        <v>160</v>
      </c>
      <c r="E12" s="365" t="s">
        <v>161</v>
      </c>
      <c r="F12" s="362" t="s">
        <v>162</v>
      </c>
      <c r="G12" s="368">
        <v>1000</v>
      </c>
      <c r="H12" s="348" t="str">
        <f>IF(G12&lt;=0,"",IF(G12&lt;=2,"Muy Baja",IF(G12&lt;=24,"Baja",IF(G12&lt;=500,"Media",IF(G12&lt;=5000,"Alta","Muy Alta")))))</f>
        <v>Alta</v>
      </c>
      <c r="I12" s="339">
        <f>IF(H12="","",IF(H12="Muy Baja",0.2,IF(H12="Baja",0.4,IF(H12="Media",0.6,IF(H12="Alta",0.8,IF(H12="Muy Alta",1,))))))</f>
        <v>0.8</v>
      </c>
      <c r="J12" s="345" t="s">
        <v>163</v>
      </c>
      <c r="K12" s="339" t="str">
        <f>IF(NOT(ISERROR(MATCH(J12,'Tabla Impacto'!$B$221:$B$223,0))),'Tabla Impacto'!$F$223&amp;"Por favor no seleccionar los criterios de impacto(Afectación Económica o presupuestal y Pérdida Reputacional)",J12)</f>
        <v xml:space="preserve">     El riesgo afecta la imagen de de la entidad con efecto publicitario sostenido a nivel de sector administrativo, nivel departamental o municipal</v>
      </c>
      <c r="L12" s="348" t="str">
        <f>IF(OR(K12='Tabla Impacto'!$C$11,K12='Tabla Impacto'!$D$11),"Leve",IF(OR(K12='Tabla Impacto'!$C$12,K12='Tabla Impacto'!$D$12),"Menor",IF(OR(K12='Tabla Impacto'!$C$13,K12='Tabla Impacto'!$D$13),"Moderado",IF(OR(K12='Tabla Impacto'!$C$14,K12='Tabla Impacto'!$D$14),"Mayor",IF(OR(K12='Tabla Impacto'!$C$15,K12='Tabla Impacto'!$D$15),"Catastrófico","")))))</f>
        <v>Mayor</v>
      </c>
      <c r="M12" s="339">
        <f>IF(L12="","",IF(L12="Leve",0.2,IF(L12="Menor",0.4,IF(L12="Moderado",0.6,IF(L12="Mayor",0.8,IF(L12="Catastrófico",1,))))))</f>
        <v>0.8</v>
      </c>
      <c r="N12" s="342"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6">
        <v>1</v>
      </c>
      <c r="P12" s="158" t="s">
        <v>164</v>
      </c>
      <c r="Q12" s="546" t="str">
        <f>IF(OR(R12="Preventivo",R12="Detectivo"),"Probabilidad",IF(R12="Correctivo","Impacto",""))</f>
        <v>Probabilidad</v>
      </c>
      <c r="R12" s="547" t="s">
        <v>165</v>
      </c>
      <c r="S12" s="547" t="s">
        <v>166</v>
      </c>
      <c r="T12" s="548" t="str">
        <f>IF(AND(R12="Preventivo",S12="Automático"),"50%",IF(AND(R12="Preventivo",S12="Manual"),"40%",IF(AND(R12="Detectivo",S12="Automático"),"40%",IF(AND(R12="Detectivo",S12="Manual"),"30%",IF(AND(R12="Correctivo",S12="Automático"),"35%",IF(AND(R12="Correctivo",S12="Manual"),"25%",""))))))</f>
        <v>40%</v>
      </c>
      <c r="U12" s="547" t="s">
        <v>167</v>
      </c>
      <c r="V12" s="547" t="s">
        <v>168</v>
      </c>
      <c r="W12" s="547" t="s">
        <v>169</v>
      </c>
      <c r="X12" s="549">
        <f>IFERROR(IF(Q12="Probabilidad",(I12-(+I12*T12)),IF(Q12="Impacto",I12,"")),"")</f>
        <v>0.48</v>
      </c>
      <c r="Y12" s="550" t="str">
        <f>IFERROR(IF(X12="","",IF(X12&lt;=0.2,"Muy Baja",IF(X12&lt;=0.4,"Baja",IF(X12&lt;=0.6,"Media",IF(X12&lt;=0.8,"Alta","Muy Alta"))))),"")</f>
        <v>Media</v>
      </c>
      <c r="Z12" s="551">
        <f>+X12</f>
        <v>0.48</v>
      </c>
      <c r="AA12" s="550" t="str">
        <f>IFERROR(IF(AB12="","",IF(AB12&lt;=0.2,"Leve",IF(AB12&lt;=0.4,"Menor",IF(AB12&lt;=0.6,"Moderado",IF(AB12&lt;=0.8,"Mayor","Catastrófico"))))),"")</f>
        <v>Mayor</v>
      </c>
      <c r="AB12" s="551">
        <f>IFERROR(IF(Q12="Impacto",(M12-(+M12*T12)),IF(Q12="Probabilidad",M12,"")),"")</f>
        <v>0.8</v>
      </c>
      <c r="AC12" s="552"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553" t="s">
        <v>170</v>
      </c>
      <c r="AE12" s="158" t="s">
        <v>171</v>
      </c>
      <c r="AF12" s="155" t="s">
        <v>172</v>
      </c>
      <c r="AG12" s="176" t="s">
        <v>173</v>
      </c>
      <c r="AH12" s="156">
        <v>45658</v>
      </c>
      <c r="AI12" s="156">
        <v>46010</v>
      </c>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row>
    <row r="13" spans="1:67" x14ac:dyDescent="0.3">
      <c r="A13" s="322"/>
      <c r="B13" s="363"/>
      <c r="C13" s="363"/>
      <c r="D13" s="363"/>
      <c r="E13" s="366"/>
      <c r="F13" s="363"/>
      <c r="G13" s="369"/>
      <c r="H13" s="349"/>
      <c r="I13" s="340"/>
      <c r="J13" s="346"/>
      <c r="K13" s="340">
        <f>IF(NOT(ISERROR(MATCH(J13,_xlfn.ANCHORARRAY(E24),0))),I26&amp;"Por favor no seleccionar los criterios de impacto",J13)</f>
        <v>0</v>
      </c>
      <c r="L13" s="349"/>
      <c r="M13" s="340"/>
      <c r="N13" s="343"/>
      <c r="O13" s="6">
        <v>2</v>
      </c>
      <c r="P13" s="158"/>
      <c r="Q13" s="546" t="str">
        <f>IF(OR(R13="Preventivo",R13="Detectivo"),"Probabilidad",IF(R13="Correctivo","Impacto",""))</f>
        <v/>
      </c>
      <c r="R13" s="547"/>
      <c r="S13" s="547"/>
      <c r="T13" s="548" t="str">
        <f t="shared" ref="T13:T17" si="0">IF(AND(R13="Preventivo",S13="Automático"),"50%",IF(AND(R13="Preventivo",S13="Manual"),"40%",IF(AND(R13="Detectivo",S13="Automático"),"40%",IF(AND(R13="Detectivo",S13="Manual"),"30%",IF(AND(R13="Correctivo",S13="Automático"),"35%",IF(AND(R13="Correctivo",S13="Manual"),"25%",""))))))</f>
        <v/>
      </c>
      <c r="U13" s="547"/>
      <c r="V13" s="547"/>
      <c r="W13" s="547"/>
      <c r="X13" s="549" t="str">
        <f>IFERROR(IF(AND(Q12="Probabilidad",Q13="Probabilidad"),(Z12-(+Z12*T13)),IF(Q13="Probabilidad",(I12-(+I12*T13)),IF(Q13="Impacto",Z12,""))),"")</f>
        <v/>
      </c>
      <c r="Y13" s="550" t="str">
        <f t="shared" ref="Y13:Y73" si="1">IFERROR(IF(X13="","",IF(X13&lt;=0.2,"Muy Baja",IF(X13&lt;=0.4,"Baja",IF(X13&lt;=0.6,"Media",IF(X13&lt;=0.8,"Alta","Muy Alta"))))),"")</f>
        <v/>
      </c>
      <c r="Z13" s="551" t="str">
        <f t="shared" ref="Z13:Z17" si="2">+X13</f>
        <v/>
      </c>
      <c r="AA13" s="550" t="str">
        <f t="shared" ref="AA13:AA73" si="3">IFERROR(IF(AB13="","",IF(AB13&lt;=0.2,"Leve",IF(AB13&lt;=0.4,"Menor",IF(AB13&lt;=0.6,"Moderado",IF(AB13&lt;=0.8,"Mayor","Catastrófico"))))),"")</f>
        <v/>
      </c>
      <c r="AB13" s="551" t="str">
        <f>IFERROR(IF(AND(Q12="Impacto",Q13="Impacto"),(AB12-(+AB12*T13)),IF(Q13="Impacto",(M12-(+M12*T13)),IF(Q13="Probabilidad",AB12,""))),"")</f>
        <v/>
      </c>
      <c r="AC13" s="552"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553"/>
      <c r="AE13" s="155"/>
      <c r="AF13" s="155"/>
      <c r="AG13" s="554"/>
      <c r="AH13" s="156"/>
      <c r="AI13" s="156"/>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s="3" customFormat="1" x14ac:dyDescent="0.25">
      <c r="A14" s="322"/>
      <c r="B14" s="363"/>
      <c r="C14" s="363"/>
      <c r="D14" s="363"/>
      <c r="E14" s="366"/>
      <c r="F14" s="363"/>
      <c r="G14" s="369"/>
      <c r="H14" s="349"/>
      <c r="I14" s="340"/>
      <c r="J14" s="346"/>
      <c r="K14" s="340">
        <f>IF(NOT(ISERROR(MATCH(J14,_xlfn.ANCHORARRAY(E25),0))),I27&amp;"Por favor no seleccionar los criterios de impacto",J14)</f>
        <v>0</v>
      </c>
      <c r="L14" s="349"/>
      <c r="M14" s="340"/>
      <c r="N14" s="343"/>
      <c r="O14" s="6">
        <v>3</v>
      </c>
      <c r="P14" s="158"/>
      <c r="Q14" s="546" t="str">
        <f>IF(OR(R14="Preventivo",R14="Detectivo"),"Probabilidad",IF(R14="Correctivo","Impacto",""))</f>
        <v/>
      </c>
      <c r="R14" s="547"/>
      <c r="S14" s="547"/>
      <c r="T14" s="548" t="str">
        <f t="shared" si="0"/>
        <v/>
      </c>
      <c r="U14" s="547"/>
      <c r="V14" s="547"/>
      <c r="W14" s="547"/>
      <c r="X14" s="549" t="str">
        <f>IFERROR(IF(AND(Q13="Probabilidad",Q14="Probabilidad"),(Z13-(+Z13*T14)),IF(Q14="Probabilidad",(I13-(+I13*T14)),IF(Q14="Impacto",Z13,""))),"")</f>
        <v/>
      </c>
      <c r="Y14" s="550" t="str">
        <f t="shared" si="1"/>
        <v/>
      </c>
      <c r="Z14" s="551" t="str">
        <f t="shared" si="2"/>
        <v/>
      </c>
      <c r="AA14" s="550" t="str">
        <f t="shared" si="3"/>
        <v/>
      </c>
      <c r="AB14" s="551" t="str">
        <f>IFERROR(IF(AND(Q13="Impacto",Q14="Impacto"),(AB13-(+AB13*T14)),IF(Q14="Impacto",(M13-(+M13*T14)),IF(Q14="Probabilidad",AB13,""))),"")</f>
        <v/>
      </c>
      <c r="AC14" s="552" t="str">
        <f t="shared" si="4"/>
        <v/>
      </c>
      <c r="AD14" s="553"/>
      <c r="AE14" s="155"/>
      <c r="AF14" s="157"/>
      <c r="AG14" s="157"/>
      <c r="AH14" s="156"/>
      <c r="AI14" s="15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row>
    <row r="15" spans="1:67" ht="18" customHeight="1" x14ac:dyDescent="0.3">
      <c r="A15" s="322"/>
      <c r="B15" s="363"/>
      <c r="C15" s="363"/>
      <c r="D15" s="363"/>
      <c r="E15" s="366"/>
      <c r="F15" s="363"/>
      <c r="G15" s="369"/>
      <c r="H15" s="349"/>
      <c r="I15" s="340"/>
      <c r="J15" s="346"/>
      <c r="K15" s="340">
        <f>IF(NOT(ISERROR(MATCH(J15,_xlfn.ANCHORARRAY(E26),0))),I28&amp;"Por favor no seleccionar los criterios de impacto",J15)</f>
        <v>0</v>
      </c>
      <c r="L15" s="349"/>
      <c r="M15" s="340"/>
      <c r="N15" s="343"/>
      <c r="O15" s="106">
        <v>4</v>
      </c>
      <c r="P15" s="158"/>
      <c r="Q15" s="555"/>
      <c r="R15" s="556"/>
      <c r="S15" s="556"/>
      <c r="T15" s="557"/>
      <c r="U15" s="556"/>
      <c r="V15" s="556"/>
      <c r="W15" s="556"/>
      <c r="X15" s="558"/>
      <c r="Y15" s="559"/>
      <c r="Z15" s="560"/>
      <c r="AA15" s="559"/>
      <c r="AB15" s="560"/>
      <c r="AC15" s="561"/>
      <c r="AD15" s="562"/>
      <c r="AE15" s="154"/>
      <c r="AF15" s="554"/>
      <c r="AG15" s="554"/>
      <c r="AH15" s="563"/>
      <c r="AI15" s="563"/>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8" customHeight="1" x14ac:dyDescent="0.3">
      <c r="A16" s="322"/>
      <c r="B16" s="363"/>
      <c r="C16" s="363"/>
      <c r="D16" s="363"/>
      <c r="E16" s="366"/>
      <c r="F16" s="363"/>
      <c r="G16" s="369"/>
      <c r="H16" s="349"/>
      <c r="I16" s="340"/>
      <c r="J16" s="346"/>
      <c r="K16" s="340">
        <f>IF(NOT(ISERROR(MATCH(J16,_xlfn.ANCHORARRAY(E27),0))),I29&amp;"Por favor no seleccionar los criterios de impacto",J16)</f>
        <v>0</v>
      </c>
      <c r="L16" s="349"/>
      <c r="M16" s="340"/>
      <c r="N16" s="343"/>
      <c r="O16" s="106">
        <v>5</v>
      </c>
      <c r="P16" s="158"/>
      <c r="Q16" s="555" t="str">
        <f t="shared" ref="Q16:Q17" si="5">IF(OR(R16="Preventivo",R16="Detectivo"),"Probabilidad",IF(R16="Correctivo","Impacto",""))</f>
        <v/>
      </c>
      <c r="R16" s="556"/>
      <c r="S16" s="556"/>
      <c r="T16" s="557" t="str">
        <f t="shared" si="0"/>
        <v/>
      </c>
      <c r="U16" s="556"/>
      <c r="V16" s="556"/>
      <c r="W16" s="556"/>
      <c r="X16" s="558" t="str">
        <f t="shared" ref="X16:X17" si="6">IFERROR(IF(AND(Q15="Probabilidad",Q16="Probabilidad"),(Z15-(+Z15*T16)),IF(AND(Q15="Impacto",Q16="Probabilidad"),(Z14-(+Z14*T16)),IF(Q16="Impacto",Z15,""))),"")</f>
        <v/>
      </c>
      <c r="Y16" s="559" t="str">
        <f t="shared" si="1"/>
        <v/>
      </c>
      <c r="Z16" s="560" t="str">
        <f t="shared" si="2"/>
        <v/>
      </c>
      <c r="AA16" s="559" t="str">
        <f t="shared" si="3"/>
        <v/>
      </c>
      <c r="AB16" s="560" t="str">
        <f t="shared" ref="AB16:AB17" si="7">IFERROR(IF(AND(Q15="Impacto",Q16="Impacto"),(AB15-(+AB15*T16)),IF(AND(Q15="Probabilidad",Q16="Impacto"),(AB14-(+AB14*T16)),IF(Q16="Probabilidad",AB15,""))),"")</f>
        <v/>
      </c>
      <c r="AC16" s="561" t="str">
        <f t="shared" si="4"/>
        <v/>
      </c>
      <c r="AD16" s="562"/>
      <c r="AE16" s="154"/>
      <c r="AF16" s="554"/>
      <c r="AG16" s="554"/>
      <c r="AH16" s="563"/>
      <c r="AI16" s="563"/>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323"/>
      <c r="B17" s="364"/>
      <c r="C17" s="364"/>
      <c r="D17" s="364"/>
      <c r="E17" s="367"/>
      <c r="F17" s="364"/>
      <c r="G17" s="370"/>
      <c r="H17" s="350"/>
      <c r="I17" s="341"/>
      <c r="J17" s="347"/>
      <c r="K17" s="341">
        <f>IF(NOT(ISERROR(MATCH(J17,_xlfn.ANCHORARRAY(E28),0))),I30&amp;"Por favor no seleccionar los criterios de impacto",J17)</f>
        <v>0</v>
      </c>
      <c r="L17" s="350"/>
      <c r="M17" s="341"/>
      <c r="N17" s="344"/>
      <c r="O17" s="106">
        <v>6</v>
      </c>
      <c r="P17" s="158"/>
      <c r="Q17" s="555" t="str">
        <f t="shared" si="5"/>
        <v/>
      </c>
      <c r="R17" s="556"/>
      <c r="S17" s="556"/>
      <c r="T17" s="557" t="str">
        <f t="shared" si="0"/>
        <v/>
      </c>
      <c r="U17" s="556"/>
      <c r="V17" s="556"/>
      <c r="W17" s="556"/>
      <c r="X17" s="558" t="str">
        <f t="shared" si="6"/>
        <v/>
      </c>
      <c r="Y17" s="559" t="str">
        <f t="shared" si="1"/>
        <v/>
      </c>
      <c r="Z17" s="560" t="str">
        <f t="shared" si="2"/>
        <v/>
      </c>
      <c r="AA17" s="559" t="str">
        <f t="shared" si="3"/>
        <v/>
      </c>
      <c r="AB17" s="560" t="str">
        <f t="shared" si="7"/>
        <v/>
      </c>
      <c r="AC17" s="561" t="str">
        <f t="shared" si="4"/>
        <v/>
      </c>
      <c r="AD17" s="562"/>
      <c r="AE17" s="154"/>
      <c r="AF17" s="554"/>
      <c r="AG17" s="554"/>
      <c r="AH17" s="563"/>
      <c r="AI17" s="563"/>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57.75" customHeight="1" x14ac:dyDescent="0.3">
      <c r="A18" s="321">
        <v>2</v>
      </c>
      <c r="B18" s="362" t="s">
        <v>174</v>
      </c>
      <c r="C18" s="362" t="s">
        <v>316</v>
      </c>
      <c r="D18" s="362" t="s">
        <v>317</v>
      </c>
      <c r="E18" s="365" t="s">
        <v>175</v>
      </c>
      <c r="F18" s="362" t="s">
        <v>162</v>
      </c>
      <c r="G18" s="368">
        <v>1</v>
      </c>
      <c r="H18" s="348" t="str">
        <f>IF(G18&lt;=0,"",IF(G18&lt;=2,"Muy Baja",IF(G18&lt;=24,"Baja",IF(G18&lt;=500,"Media",IF(G18&lt;=5000,"Alta","Muy Alta")))))</f>
        <v>Muy Baja</v>
      </c>
      <c r="I18" s="339">
        <f>IF(H18="","",IF(H18="Muy Baja",0.2,IF(H18="Baja",0.4,IF(H18="Media",0.6,IF(H18="Alta",0.8,IF(H18="Muy Alta",1,))))))</f>
        <v>0.2</v>
      </c>
      <c r="J18" s="345" t="s">
        <v>176</v>
      </c>
      <c r="K18" s="339" t="str">
        <f>IF(NOT(ISERROR(MATCH(J18,'Tabla Impacto'!$B$221:$B$223,0))),'Tabla Impacto'!$F$223&amp;"Por favor no seleccionar los criterios de impacto(Afectación Económica o presupuestal y Pérdida Reputacional)",J18)</f>
        <v xml:space="preserve">     El riesgo afecta la imagen de la entidad con algunos usuarios de relevancia frente al logro de los objetivos</v>
      </c>
      <c r="L18" s="348" t="str">
        <f>IF(OR(K18='Tabla Impacto'!$C$11,K18='Tabla Impacto'!$D$11),"Leve",IF(OR(K18='Tabla Impacto'!$C$12,K18='Tabla Impacto'!$D$12),"Menor",IF(OR(K18='Tabla Impacto'!$C$13,K18='Tabla Impacto'!$D$13),"Moderado",IF(OR(K18='Tabla Impacto'!$C$14,K18='Tabla Impacto'!$D$14),"Mayor",IF(OR(K18='Tabla Impacto'!$C$15,K18='Tabla Impacto'!$D$15),"Catastrófico","")))))</f>
        <v>Moderado</v>
      </c>
      <c r="M18" s="339">
        <f>IF(L18="","",IF(L18="Leve",0.2,IF(L18="Menor",0.4,IF(L18="Moderado",0.6,IF(L18="Mayor",0.8,IF(L18="Catastrófico",1,))))))</f>
        <v>0.6</v>
      </c>
      <c r="N18" s="342"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6">
        <v>1</v>
      </c>
      <c r="P18" s="158" t="s">
        <v>177</v>
      </c>
      <c r="Q18" s="546" t="str">
        <f>IF(OR(R18="Preventivo",R18="Detectivo"),"Probabilidad",IF(R18="Correctivo","Impacto",""))</f>
        <v>Probabilidad</v>
      </c>
      <c r="R18" s="547" t="s">
        <v>165</v>
      </c>
      <c r="S18" s="547" t="s">
        <v>166</v>
      </c>
      <c r="T18" s="548" t="str">
        <f>IF(AND(R18="Preventivo",S18="Automático"),"50%",IF(AND(R18="Preventivo",S18="Manual"),"40%",IF(AND(R18="Detectivo",S18="Automático"),"40%",IF(AND(R18="Detectivo",S18="Manual"),"30%",IF(AND(R18="Correctivo",S18="Automático"),"35%",IF(AND(R18="Correctivo",S18="Manual"),"25%",""))))))</f>
        <v>40%</v>
      </c>
      <c r="U18" s="547" t="s">
        <v>167</v>
      </c>
      <c r="V18" s="547" t="s">
        <v>168</v>
      </c>
      <c r="W18" s="547" t="s">
        <v>169</v>
      </c>
      <c r="X18" s="549">
        <f>IFERROR(IF(Q18="Probabilidad",(I18-(+I18*T18)),IF(Q18="Impacto",I18,"")),"")</f>
        <v>0.12</v>
      </c>
      <c r="Y18" s="550" t="str">
        <f>IFERROR(IF(X18="","",IF(X18&lt;=0.2,"Muy Baja",IF(X18&lt;=0.4,"Baja",IF(X18&lt;=0.6,"Media",IF(X18&lt;=0.8,"Alta","Muy Alta"))))),"")</f>
        <v>Muy Baja</v>
      </c>
      <c r="Z18" s="551">
        <f>+X18</f>
        <v>0.12</v>
      </c>
      <c r="AA18" s="550" t="str">
        <f>IFERROR(IF(AB18="","",IF(AB18&lt;=0.2,"Leve",IF(AB18&lt;=0.4,"Menor",IF(AB18&lt;=0.6,"Moderado",IF(AB18&lt;=0.8,"Mayor","Catastrófico"))))),"")</f>
        <v>Moderado</v>
      </c>
      <c r="AB18" s="551">
        <f>IFERROR(IF(Q18="Impacto",(M18-(+M18*T18)),IF(Q18="Probabilidad",M18,"")),"")</f>
        <v>0.6</v>
      </c>
      <c r="AC18" s="552"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553" t="s">
        <v>170</v>
      </c>
      <c r="AE18" s="158" t="s">
        <v>178</v>
      </c>
      <c r="AF18" s="155" t="s">
        <v>172</v>
      </c>
      <c r="AG18" s="176" t="s">
        <v>179</v>
      </c>
      <c r="AH18" s="156">
        <v>45689</v>
      </c>
      <c r="AI18" s="156">
        <v>45868</v>
      </c>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50.25" customHeight="1" x14ac:dyDescent="0.3">
      <c r="A19" s="322"/>
      <c r="B19" s="363"/>
      <c r="C19" s="363"/>
      <c r="D19" s="363"/>
      <c r="E19" s="366"/>
      <c r="F19" s="363"/>
      <c r="G19" s="369"/>
      <c r="H19" s="349"/>
      <c r="I19" s="340"/>
      <c r="J19" s="346"/>
      <c r="K19" s="340">
        <f>IF(NOT(ISERROR(MATCH(J19,_xlfn.ANCHORARRAY(E30),0))),I34&amp;"Por favor no seleccionar los criterios de impacto",J19)</f>
        <v>0</v>
      </c>
      <c r="L19" s="349"/>
      <c r="M19" s="340"/>
      <c r="N19" s="343"/>
      <c r="O19" s="6">
        <v>2</v>
      </c>
      <c r="P19" s="158" t="s">
        <v>180</v>
      </c>
      <c r="Q19" s="546" t="str">
        <f>IF(OR(R19="Preventivo",R19="Detectivo"),"Probabilidad",IF(R19="Correctivo","Impacto",""))</f>
        <v>Probabilidad</v>
      </c>
      <c r="R19" s="547" t="s">
        <v>165</v>
      </c>
      <c r="S19" s="547" t="s">
        <v>166</v>
      </c>
      <c r="T19" s="548" t="str">
        <f t="shared" ref="T19:T23" si="8">IF(AND(R19="Preventivo",S19="Automático"),"50%",IF(AND(R19="Preventivo",S19="Manual"),"40%",IF(AND(R19="Detectivo",S19="Automático"),"40%",IF(AND(R19="Detectivo",S19="Manual"),"30%",IF(AND(R19="Correctivo",S19="Automático"),"35%",IF(AND(R19="Correctivo",S19="Manual"),"25%",""))))))</f>
        <v>40%</v>
      </c>
      <c r="U19" s="547" t="s">
        <v>167</v>
      </c>
      <c r="V19" s="547" t="s">
        <v>168</v>
      </c>
      <c r="W19" s="547" t="s">
        <v>169</v>
      </c>
      <c r="X19" s="549">
        <f>IFERROR(IF(AND(Q18="Probabilidad",Q19="Probabilidad"),(Z18-(+Z18*T19)),IF(Q19="Probabilidad",(I18-(+I18*T19)),IF(Q19="Impacto",Z18,""))),"")</f>
        <v>7.1999999999999995E-2</v>
      </c>
      <c r="Y19" s="550" t="str">
        <f t="shared" si="1"/>
        <v>Muy Baja</v>
      </c>
      <c r="Z19" s="551">
        <f t="shared" ref="Z19:Z24" si="9">+X19</f>
        <v>7.1999999999999995E-2</v>
      </c>
      <c r="AA19" s="550" t="str">
        <f t="shared" si="3"/>
        <v>Moderado</v>
      </c>
      <c r="AB19" s="551">
        <f>IFERROR(IF(AND(Q18="Impacto",Q19="Impacto"),(AB18-(+AB18*T19)),IF(Q19="Impacto",(M18-(+M18*T19)),IF(Q19="Probabilidad",AB18,""))),"")</f>
        <v>0.6</v>
      </c>
      <c r="AC19" s="552"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Moderado</v>
      </c>
      <c r="AD19" s="553" t="s">
        <v>170</v>
      </c>
      <c r="AE19" s="158" t="s">
        <v>181</v>
      </c>
      <c r="AF19" s="155" t="s">
        <v>172</v>
      </c>
      <c r="AG19" s="157" t="s">
        <v>173</v>
      </c>
      <c r="AH19" s="156">
        <v>45733</v>
      </c>
      <c r="AI19" s="156">
        <v>46010</v>
      </c>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ht="18" customHeight="1" x14ac:dyDescent="0.3">
      <c r="A20" s="322"/>
      <c r="B20" s="363"/>
      <c r="C20" s="363"/>
      <c r="D20" s="363"/>
      <c r="E20" s="366"/>
      <c r="F20" s="363"/>
      <c r="G20" s="369"/>
      <c r="H20" s="349"/>
      <c r="I20" s="340"/>
      <c r="J20" s="346"/>
      <c r="K20" s="340">
        <f>IF(NOT(ISERROR(MATCH(J20,_xlfn.ANCHORARRAY(E33),0))),I35&amp;"Por favor no seleccionar los criterios de impacto",J20)</f>
        <v>0</v>
      </c>
      <c r="L20" s="349"/>
      <c r="M20" s="340"/>
      <c r="N20" s="343"/>
      <c r="O20" s="106">
        <v>3</v>
      </c>
      <c r="P20" s="160"/>
      <c r="Q20" s="546" t="str">
        <f>IF(OR(R20="Preventivo",R20="Detectivo"),"Probabilidad",IF(R20="Correctivo","Impacto",""))</f>
        <v/>
      </c>
      <c r="R20" s="547"/>
      <c r="S20" s="547"/>
      <c r="T20" s="548" t="str">
        <f t="shared" si="8"/>
        <v/>
      </c>
      <c r="U20" s="547"/>
      <c r="V20" s="547"/>
      <c r="W20" s="547"/>
      <c r="X20" s="549" t="str">
        <f>IFERROR(IF(AND(Q19="Probabilidad",Q20="Probabilidad"),(Z19-(+Z19*T20)),IF(AND(Q19="Impacto",Q20="Probabilidad"),(Z18-(+Z18*T20)),IF(Q20="Impacto",Z19,""))),"")</f>
        <v/>
      </c>
      <c r="Y20" s="550" t="str">
        <f t="shared" si="1"/>
        <v/>
      </c>
      <c r="Z20" s="551" t="str">
        <f t="shared" si="9"/>
        <v/>
      </c>
      <c r="AA20" s="550" t="str">
        <f t="shared" si="3"/>
        <v/>
      </c>
      <c r="AB20" s="551" t="str">
        <f>IFERROR(IF(AND(Q19="Impacto",Q20="Impacto"),(AB19-(+AB19*T20)),IF(AND(Q19="Probabilidad",Q20="Impacto"),(AB18-(+AB18*T20)),IF(Q20="Probabilidad",AB19,""))),"")</f>
        <v/>
      </c>
      <c r="AC20" s="552" t="str">
        <f t="shared" si="10"/>
        <v/>
      </c>
      <c r="AD20" s="553"/>
      <c r="AE20" s="155"/>
      <c r="AF20" s="157"/>
      <c r="AG20" s="157"/>
      <c r="AH20" s="156"/>
      <c r="AI20" s="156"/>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ht="18" customHeight="1" x14ac:dyDescent="0.3">
      <c r="A21" s="322"/>
      <c r="B21" s="363"/>
      <c r="C21" s="363"/>
      <c r="D21" s="363"/>
      <c r="E21" s="366"/>
      <c r="F21" s="363"/>
      <c r="G21" s="369"/>
      <c r="H21" s="349"/>
      <c r="I21" s="340"/>
      <c r="J21" s="346"/>
      <c r="K21" s="340">
        <f>IF(NOT(ISERROR(MATCH(J21,_xlfn.ANCHORARRAY(E34),0))),I36&amp;"Por favor no seleccionar los criterios de impacto",J21)</f>
        <v>0</v>
      </c>
      <c r="L21" s="349"/>
      <c r="M21" s="340"/>
      <c r="N21" s="343"/>
      <c r="O21" s="106">
        <v>4</v>
      </c>
      <c r="P21" s="158"/>
      <c r="Q21" s="555" t="str">
        <f t="shared" ref="Q21:Q24" si="11">IF(OR(R21="Preventivo",R21="Detectivo"),"Probabilidad",IF(R21="Correctivo","Impacto",""))</f>
        <v/>
      </c>
      <c r="R21" s="556"/>
      <c r="S21" s="556"/>
      <c r="T21" s="557" t="str">
        <f t="shared" si="8"/>
        <v/>
      </c>
      <c r="U21" s="556"/>
      <c r="V21" s="556"/>
      <c r="W21" s="556"/>
      <c r="X21" s="558" t="str">
        <f t="shared" ref="X21:X23" si="12">IFERROR(IF(AND(Q20="Probabilidad",Q21="Probabilidad"),(Z20-(+Z20*T21)),IF(AND(Q20="Impacto",Q21="Probabilidad"),(Z19-(+Z19*T21)),IF(Q21="Impacto",Z20,""))),"")</f>
        <v/>
      </c>
      <c r="Y21" s="559" t="str">
        <f t="shared" si="1"/>
        <v/>
      </c>
      <c r="Z21" s="560" t="str">
        <f t="shared" si="9"/>
        <v/>
      </c>
      <c r="AA21" s="559" t="str">
        <f t="shared" si="3"/>
        <v/>
      </c>
      <c r="AB21" s="560" t="str">
        <f t="shared" ref="AB21:AB23" si="13">IFERROR(IF(AND(Q20="Impacto",Q21="Impacto"),(AB20-(+AB20*T21)),IF(AND(Q20="Probabilidad",Q21="Impacto"),(AB19-(+AB19*T21)),IF(Q21="Probabilidad",AB20,""))),"")</f>
        <v/>
      </c>
      <c r="AC21" s="561"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562"/>
      <c r="AE21" s="154"/>
      <c r="AF21" s="554"/>
      <c r="AG21" s="554"/>
      <c r="AH21" s="563"/>
      <c r="AI21" s="563"/>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ht="18" customHeight="1" x14ac:dyDescent="0.3">
      <c r="A22" s="322"/>
      <c r="B22" s="363"/>
      <c r="C22" s="363"/>
      <c r="D22" s="363"/>
      <c r="E22" s="366"/>
      <c r="F22" s="363"/>
      <c r="G22" s="369"/>
      <c r="H22" s="349"/>
      <c r="I22" s="340"/>
      <c r="J22" s="346"/>
      <c r="K22" s="340">
        <f>IF(NOT(ISERROR(MATCH(J22,_xlfn.ANCHORARRAY(E35),0))),I37&amp;"Por favor no seleccionar los criterios de impacto",J22)</f>
        <v>0</v>
      </c>
      <c r="L22" s="349"/>
      <c r="M22" s="340"/>
      <c r="N22" s="343"/>
      <c r="O22" s="106">
        <v>5</v>
      </c>
      <c r="P22" s="158"/>
      <c r="Q22" s="555" t="str">
        <f t="shared" si="11"/>
        <v/>
      </c>
      <c r="R22" s="556"/>
      <c r="S22" s="556"/>
      <c r="T22" s="557" t="str">
        <f t="shared" si="8"/>
        <v/>
      </c>
      <c r="U22" s="556"/>
      <c r="V22" s="556"/>
      <c r="W22" s="556"/>
      <c r="X22" s="558" t="str">
        <f t="shared" si="12"/>
        <v/>
      </c>
      <c r="Y22" s="559" t="str">
        <f t="shared" si="1"/>
        <v/>
      </c>
      <c r="Z22" s="560" t="str">
        <f t="shared" si="9"/>
        <v/>
      </c>
      <c r="AA22" s="559" t="str">
        <f t="shared" si="3"/>
        <v/>
      </c>
      <c r="AB22" s="560" t="str">
        <f t="shared" si="13"/>
        <v/>
      </c>
      <c r="AC22" s="561"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562"/>
      <c r="AE22" s="154"/>
      <c r="AF22" s="554"/>
      <c r="AG22" s="554"/>
      <c r="AH22" s="563"/>
      <c r="AI22" s="563"/>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ht="18" customHeight="1" x14ac:dyDescent="0.3">
      <c r="A23" s="323"/>
      <c r="B23" s="364"/>
      <c r="C23" s="364"/>
      <c r="D23" s="364"/>
      <c r="E23" s="367"/>
      <c r="F23" s="364"/>
      <c r="G23" s="370"/>
      <c r="H23" s="350"/>
      <c r="I23" s="341"/>
      <c r="J23" s="347"/>
      <c r="K23" s="341">
        <f>IF(NOT(ISERROR(MATCH(J23,_xlfn.ANCHORARRAY(E36),0))),I38&amp;"Por favor no seleccionar los criterios de impacto",J23)</f>
        <v>0</v>
      </c>
      <c r="L23" s="350"/>
      <c r="M23" s="341"/>
      <c r="N23" s="344"/>
      <c r="O23" s="106">
        <v>6</v>
      </c>
      <c r="P23" s="158"/>
      <c r="Q23" s="555" t="str">
        <f t="shared" si="11"/>
        <v/>
      </c>
      <c r="R23" s="556"/>
      <c r="S23" s="556"/>
      <c r="T23" s="557" t="str">
        <f t="shared" si="8"/>
        <v/>
      </c>
      <c r="U23" s="556"/>
      <c r="V23" s="556"/>
      <c r="W23" s="556"/>
      <c r="X23" s="558" t="str">
        <f t="shared" si="12"/>
        <v/>
      </c>
      <c r="Y23" s="559" t="str">
        <f t="shared" si="1"/>
        <v/>
      </c>
      <c r="Z23" s="560" t="str">
        <f t="shared" si="9"/>
        <v/>
      </c>
      <c r="AA23" s="559" t="str">
        <f t="shared" si="3"/>
        <v/>
      </c>
      <c r="AB23" s="560" t="str">
        <f t="shared" si="13"/>
        <v/>
      </c>
      <c r="AC23" s="561" t="str">
        <f t="shared" si="14"/>
        <v/>
      </c>
      <c r="AD23" s="562"/>
      <c r="AE23" s="154"/>
      <c r="AF23" s="554"/>
      <c r="AG23" s="554"/>
      <c r="AH23" s="563"/>
      <c r="AI23" s="563"/>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ht="63.75" customHeight="1" x14ac:dyDescent="0.3">
      <c r="A24" s="321">
        <v>3</v>
      </c>
      <c r="B24" s="362" t="s">
        <v>174</v>
      </c>
      <c r="C24" s="345" t="s">
        <v>182</v>
      </c>
      <c r="D24" s="345" t="s">
        <v>318</v>
      </c>
      <c r="E24" s="365" t="s">
        <v>183</v>
      </c>
      <c r="F24" s="362" t="s">
        <v>162</v>
      </c>
      <c r="G24" s="368">
        <v>1</v>
      </c>
      <c r="H24" s="348" t="str">
        <f>IF(G24&lt;=0,"",IF(G24&lt;=2,"Muy Baja",IF(G24&lt;=24,"Baja",IF(G24&lt;=500,"Media",IF(G24&lt;=5000,"Alta","Muy Alta")))))</f>
        <v>Muy Baja</v>
      </c>
      <c r="I24" s="339">
        <f>IF(H24="","",IF(H24="Muy Baja",0.2,IF(H24="Baja",0.4,IF(H24="Media",0.6,IF(H24="Alta",0.8,IF(H24="Muy Alta",1,))))))</f>
        <v>0.2</v>
      </c>
      <c r="J24" s="345" t="s">
        <v>176</v>
      </c>
      <c r="K24" s="339" t="str">
        <f>IF(NOT(ISERROR(MATCH(J24,'[1]Tabla Impacto'!$B$221:$B$223,0))),'[1]Tabla Impacto'!$F$223&amp;"Por favor no seleccionar los criterios de impacto(Afectación Económica o presupuestal y Pérdida Reputacional)",J24)</f>
        <v xml:space="preserve">     El riesgo afecta la imagen de la entidad con algunos usuarios de relevancia frente al logro de los objetivos</v>
      </c>
      <c r="L24" s="348" t="str">
        <f>IF(OR(K24='Tabla Impacto'!$C$11,K24='Tabla Impacto'!$D$11),"Leve",IF(OR(K24='Tabla Impacto'!$C$12,K24='Tabla Impacto'!$D$12),"Menor",IF(OR(K24='Tabla Impacto'!$C$13,K24='Tabla Impacto'!$D$13),"Moderado",IF(OR(K24='Tabla Impacto'!$C$14,K24='Tabla Impacto'!$D$14),"Mayor",IF(OR(K24='Tabla Impacto'!$C$15,K24='Tabla Impacto'!$D$15),"Catastrófico","")))))</f>
        <v>Moderado</v>
      </c>
      <c r="M24" s="339">
        <f>IF(L24="","",IF(L24="Leve",0.2,IF(L24="Menor",0.4,IF(L24="Moderado",0.6,IF(L24="Mayor",0.8,IF(L24="Catastrófico",1,))))))</f>
        <v>0.6</v>
      </c>
      <c r="N24" s="342"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Moderado</v>
      </c>
      <c r="O24" s="106">
        <v>1</v>
      </c>
      <c r="P24" s="158" t="s">
        <v>184</v>
      </c>
      <c r="Q24" s="546" t="str">
        <f t="shared" si="11"/>
        <v>Probabilidad</v>
      </c>
      <c r="R24" s="547" t="s">
        <v>165</v>
      </c>
      <c r="S24" s="547" t="s">
        <v>166</v>
      </c>
      <c r="T24" s="548" t="str">
        <f>IF(AND(R24="Preventivo",S24="Automático"),"50%",IF(AND(R24="Preventivo",S24="Manual"),"40%",IF(AND(R24="Detectivo",S24="Automático"),"40%",IF(AND(R24="Detectivo",S24="Manual"),"30%",IF(AND(R24="Correctivo",S24="Automático"),"35%",IF(AND(R24="Correctivo",S24="Manual"),"25%",""))))))</f>
        <v>40%</v>
      </c>
      <c r="U24" s="547" t="s">
        <v>167</v>
      </c>
      <c r="V24" s="547" t="s">
        <v>168</v>
      </c>
      <c r="W24" s="547" t="s">
        <v>169</v>
      </c>
      <c r="X24" s="549">
        <f>IFERROR(IF(Q24="Probabilidad",(I24-(+I24*T24)),IF(Q24="Impacto",I24,"")),"")</f>
        <v>0.12</v>
      </c>
      <c r="Y24" s="550" t="str">
        <f>IFERROR(IF(X24="","",IF(X24&lt;=0.2,"Muy Baja",IF(X24&lt;=0.4,"Baja",IF(X24&lt;=0.6,"Media",IF(X24&lt;=0.8,"Alta","Muy Alta"))))),"")</f>
        <v>Muy Baja</v>
      </c>
      <c r="Z24" s="551">
        <f t="shared" si="9"/>
        <v>0.12</v>
      </c>
      <c r="AA24" s="550" t="str">
        <f>IFERROR(IF(AB24="","",IF(AB24&lt;=0.2,"Leve",IF(AB24&lt;=0.4,"Menor",IF(AB24&lt;=0.6,"Moderado",IF(AB24&lt;=0.8,"Mayor","Catastrófico"))))),"")</f>
        <v>Moderado</v>
      </c>
      <c r="AB24" s="551">
        <f>IFERROR(IF(Q24="Impacto",(M24-(+M24*T24)),IF(Q24="Probabilidad",M24,"")),"")</f>
        <v>0.6</v>
      </c>
      <c r="AC24" s="552"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553" t="s">
        <v>170</v>
      </c>
      <c r="AE24" s="177" t="s">
        <v>185</v>
      </c>
      <c r="AF24" s="178" t="s">
        <v>186</v>
      </c>
      <c r="AG24" s="155" t="s">
        <v>187</v>
      </c>
      <c r="AH24" s="156">
        <v>45748</v>
      </c>
      <c r="AI24" s="156">
        <v>46010</v>
      </c>
    </row>
    <row r="25" spans="1:67" ht="18" customHeight="1" x14ac:dyDescent="0.3">
      <c r="A25" s="322"/>
      <c r="B25" s="363"/>
      <c r="C25" s="346"/>
      <c r="D25" s="346"/>
      <c r="E25" s="366"/>
      <c r="F25" s="363"/>
      <c r="G25" s="369"/>
      <c r="H25" s="349"/>
      <c r="I25" s="340"/>
      <c r="J25" s="346"/>
      <c r="K25" s="340">
        <f>IF(NOT(ISERROR(MATCH(J25,_xlfn.ANCHORARRAY(E44),0))),I46&amp;"Por favor no seleccionar los criterios de impacto",J25)</f>
        <v>0</v>
      </c>
      <c r="L25" s="349"/>
      <c r="M25" s="340"/>
      <c r="N25" s="343"/>
      <c r="O25" s="106">
        <v>2</v>
      </c>
      <c r="P25" s="158"/>
      <c r="Q25" s="546"/>
      <c r="R25" s="564"/>
      <c r="S25" s="547"/>
      <c r="T25" s="548" t="str">
        <f t="shared" ref="T25:T29" si="15">IF(AND(R25="Preventivo",S25="Automático"),"50%",IF(AND(R25="Preventivo",S25="Manual"),"40%",IF(AND(R25="Detectivo",S25="Automático"),"40%",IF(AND(R25="Detectivo",S25="Manual"),"30%",IF(AND(R25="Correctivo",S25="Automático"),"35%",IF(AND(R25="Correctivo",S25="Manual"),"25%",""))))))</f>
        <v/>
      </c>
      <c r="U25" s="547"/>
      <c r="V25" s="547"/>
      <c r="W25" s="547"/>
      <c r="X25" s="565"/>
      <c r="Y25" s="550" t="str">
        <f t="shared" ref="Y25:Y29" si="16">IFERROR(IF(X25="","",IF(X25&lt;=0.2,"Muy Baja",IF(X25&lt;=0.4,"Baja",IF(X25&lt;=0.6,"Media",IF(X25&lt;=0.8,"Alta","Muy Alta"))))),"")</f>
        <v/>
      </c>
      <c r="Z25" s="551"/>
      <c r="AA25" s="550" t="str">
        <f t="shared" ref="AA25:AA29" si="17">IFERROR(IF(AB25="","",IF(AB25&lt;=0.2,"Leve",IF(AB25&lt;=0.4,"Menor",IF(AB25&lt;=0.6,"Moderado",IF(AB25&lt;=0.8,"Mayor","Catastrófico"))))),"")</f>
        <v/>
      </c>
      <c r="AB25" s="551" t="str">
        <f t="shared" ref="AB25:AB27" si="18">IFERROR(IF(Q25="Impacto",(M25-(+M25*T25)),IF(Q25="Probabilidad",M25,"")),"")</f>
        <v/>
      </c>
      <c r="AC25" s="552" t="str">
        <f t="shared" ref="AC25:AC29" si="19">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553"/>
      <c r="AE25" s="154"/>
      <c r="AF25" s="554"/>
      <c r="AG25" s="554"/>
      <c r="AH25" s="563"/>
      <c r="AI25" s="563"/>
    </row>
    <row r="26" spans="1:67" ht="18" customHeight="1" x14ac:dyDescent="0.3">
      <c r="A26" s="322"/>
      <c r="B26" s="363"/>
      <c r="C26" s="346"/>
      <c r="D26" s="346"/>
      <c r="E26" s="366"/>
      <c r="F26" s="363"/>
      <c r="G26" s="369"/>
      <c r="H26" s="349"/>
      <c r="I26" s="340"/>
      <c r="J26" s="346"/>
      <c r="K26" s="340">
        <f>IF(NOT(ISERROR(MATCH(J26,_xlfn.ANCHORARRAY(E45),0))),I47&amp;"Por favor no seleccionar los criterios de impacto",J26)</f>
        <v>0</v>
      </c>
      <c r="L26" s="349"/>
      <c r="M26" s="340"/>
      <c r="N26" s="343"/>
      <c r="O26" s="106">
        <v>3</v>
      </c>
      <c r="P26" s="158"/>
      <c r="Q26" s="546"/>
      <c r="R26" s="564"/>
      <c r="S26" s="547"/>
      <c r="T26" s="548" t="str">
        <f t="shared" si="15"/>
        <v/>
      </c>
      <c r="U26" s="547"/>
      <c r="V26" s="547"/>
      <c r="W26" s="547"/>
      <c r="X26" s="565"/>
      <c r="Y26" s="550" t="str">
        <f t="shared" si="16"/>
        <v/>
      </c>
      <c r="Z26" s="566"/>
      <c r="AA26" s="550" t="str">
        <f t="shared" si="17"/>
        <v/>
      </c>
      <c r="AB26" s="551" t="str">
        <f t="shared" si="18"/>
        <v/>
      </c>
      <c r="AC26" s="552" t="str">
        <f t="shared" si="19"/>
        <v/>
      </c>
      <c r="AD26" s="553"/>
      <c r="AE26" s="154"/>
      <c r="AF26" s="554"/>
      <c r="AG26" s="554"/>
      <c r="AH26" s="563"/>
      <c r="AI26" s="563"/>
    </row>
    <row r="27" spans="1:67" ht="18" customHeight="1" x14ac:dyDescent="0.3">
      <c r="A27" s="322"/>
      <c r="B27" s="363"/>
      <c r="C27" s="346"/>
      <c r="D27" s="346"/>
      <c r="E27" s="366"/>
      <c r="F27" s="363"/>
      <c r="G27" s="369"/>
      <c r="H27" s="349"/>
      <c r="I27" s="340"/>
      <c r="J27" s="346"/>
      <c r="K27" s="340">
        <f>IF(NOT(ISERROR(MATCH(J27,_xlfn.ANCHORARRAY(E46),0))),I48&amp;"Por favor no seleccionar los criterios de impacto",J27)</f>
        <v>0</v>
      </c>
      <c r="L27" s="349"/>
      <c r="M27" s="340"/>
      <c r="N27" s="343"/>
      <c r="O27" s="106">
        <v>4</v>
      </c>
      <c r="P27" s="158"/>
      <c r="Q27" s="546"/>
      <c r="R27" s="564"/>
      <c r="S27" s="547"/>
      <c r="T27" s="548" t="str">
        <f t="shared" si="15"/>
        <v/>
      </c>
      <c r="U27" s="547"/>
      <c r="V27" s="547"/>
      <c r="W27" s="547"/>
      <c r="X27" s="565"/>
      <c r="Y27" s="550" t="str">
        <f t="shared" si="16"/>
        <v/>
      </c>
      <c r="Z27" s="566"/>
      <c r="AA27" s="550" t="str">
        <f t="shared" si="17"/>
        <v/>
      </c>
      <c r="AB27" s="551" t="str">
        <f t="shared" si="18"/>
        <v/>
      </c>
      <c r="AC27" s="552" t="str">
        <f t="shared" si="19"/>
        <v/>
      </c>
      <c r="AD27" s="553"/>
      <c r="AE27" s="154"/>
      <c r="AF27" s="554"/>
      <c r="AG27" s="554"/>
      <c r="AH27" s="563"/>
      <c r="AI27" s="563"/>
    </row>
    <row r="28" spans="1:67" ht="18" customHeight="1" x14ac:dyDescent="0.3">
      <c r="A28" s="322"/>
      <c r="B28" s="363"/>
      <c r="C28" s="346"/>
      <c r="D28" s="346"/>
      <c r="E28" s="366"/>
      <c r="F28" s="363"/>
      <c r="G28" s="369"/>
      <c r="H28" s="349"/>
      <c r="I28" s="340"/>
      <c r="J28" s="346"/>
      <c r="K28" s="340">
        <f>IF(NOT(ISERROR(MATCH(J28,_xlfn.ANCHORARRAY(E47),0))),I49&amp;"Por favor no seleccionar los criterios de impacto",J28)</f>
        <v>0</v>
      </c>
      <c r="L28" s="349"/>
      <c r="M28" s="340"/>
      <c r="N28" s="343"/>
      <c r="O28" s="106">
        <v>5</v>
      </c>
      <c r="P28" s="158"/>
      <c r="Q28" s="546"/>
      <c r="R28" s="564"/>
      <c r="S28" s="547"/>
      <c r="T28" s="548" t="str">
        <f t="shared" si="15"/>
        <v/>
      </c>
      <c r="U28" s="547"/>
      <c r="V28" s="547"/>
      <c r="W28" s="547"/>
      <c r="X28" s="565"/>
      <c r="Y28" s="550" t="str">
        <f t="shared" si="16"/>
        <v/>
      </c>
      <c r="Z28" s="566"/>
      <c r="AA28" s="550" t="str">
        <f t="shared" si="17"/>
        <v/>
      </c>
      <c r="AB28" s="566"/>
      <c r="AC28" s="552" t="str">
        <f t="shared" si="19"/>
        <v/>
      </c>
      <c r="AD28" s="553"/>
      <c r="AE28" s="154"/>
      <c r="AF28" s="554"/>
      <c r="AG28" s="554"/>
      <c r="AH28" s="563"/>
      <c r="AI28" s="563"/>
    </row>
    <row r="29" spans="1:67" ht="18" customHeight="1" x14ac:dyDescent="0.3">
      <c r="A29" s="323"/>
      <c r="B29" s="364"/>
      <c r="C29" s="347"/>
      <c r="D29" s="347"/>
      <c r="E29" s="367"/>
      <c r="F29" s="364"/>
      <c r="G29" s="370"/>
      <c r="H29" s="350"/>
      <c r="I29" s="341"/>
      <c r="J29" s="347"/>
      <c r="K29" s="341">
        <f>IF(NOT(ISERROR(MATCH(J29,_xlfn.ANCHORARRAY(E48),0))),I50&amp;"Por favor no seleccionar los criterios de impacto",J29)</f>
        <v>0</v>
      </c>
      <c r="L29" s="350"/>
      <c r="M29" s="341"/>
      <c r="N29" s="344"/>
      <c r="O29" s="106">
        <v>6</v>
      </c>
      <c r="P29" s="158"/>
      <c r="Q29" s="546"/>
      <c r="R29" s="564"/>
      <c r="S29" s="547"/>
      <c r="T29" s="548" t="str">
        <f t="shared" si="15"/>
        <v/>
      </c>
      <c r="U29" s="547"/>
      <c r="V29" s="547"/>
      <c r="W29" s="547"/>
      <c r="X29" s="565"/>
      <c r="Y29" s="550" t="str">
        <f t="shared" si="16"/>
        <v/>
      </c>
      <c r="Z29" s="566"/>
      <c r="AA29" s="550" t="str">
        <f t="shared" si="17"/>
        <v/>
      </c>
      <c r="AB29" s="566"/>
      <c r="AC29" s="552" t="str">
        <f t="shared" si="19"/>
        <v/>
      </c>
      <c r="AD29" s="553"/>
      <c r="AE29" s="154"/>
      <c r="AF29" s="554"/>
      <c r="AG29" s="554"/>
      <c r="AH29" s="563"/>
      <c r="AI29" s="563"/>
    </row>
    <row r="30" spans="1:67" s="3" customFormat="1" ht="64.5" customHeight="1" x14ac:dyDescent="0.25">
      <c r="A30" s="321">
        <v>4</v>
      </c>
      <c r="B30" s="362" t="s">
        <v>158</v>
      </c>
      <c r="C30" s="362" t="s">
        <v>319</v>
      </c>
      <c r="D30" s="362" t="s">
        <v>188</v>
      </c>
      <c r="E30" s="365" t="s">
        <v>189</v>
      </c>
      <c r="F30" s="362" t="s">
        <v>162</v>
      </c>
      <c r="G30" s="368">
        <v>50</v>
      </c>
      <c r="H30" s="348" t="str">
        <f>IF(G30&lt;=0,"",IF(G30&lt;=2,"Muy Baja",IF(G30&lt;=24,"Baja",IF(G30&lt;=500,"Media",IF(G30&lt;=5000,"Alta","Muy Alta")))))</f>
        <v>Media</v>
      </c>
      <c r="I30" s="339">
        <f>IF(H30="","",IF(H30="Muy Baja",0.2,IF(H30="Baja",0.4,IF(H30="Media",0.6,IF(H30="Alta",0.8,IF(H30="Muy Alta",1,))))))</f>
        <v>0.6</v>
      </c>
      <c r="J30" s="345" t="s">
        <v>176</v>
      </c>
      <c r="K30" s="184" t="str">
        <f>IF(NOT(ISERROR(MATCH(J30,'[2]Tabla Impacto'!$B$221:$B$223,0))),'[2]Tabla Impacto'!$F$223&amp;"Por favor no seleccionar los criterios de impacto(Afectación Económica o presupuestal y Pérdida Reputacional)",J30)</f>
        <v xml:space="preserve">     El riesgo afecta la imagen de la entidad con algunos usuarios de relevancia frente al logro de los objetivos</v>
      </c>
      <c r="L30" s="348" t="str">
        <f>IF(OR(K24='Tabla Impacto'!$C$11,K24='Tabla Impacto'!$D$11),"Leve",IF(OR(K24='Tabla Impacto'!$C$12,K24='Tabla Impacto'!$D$12),"Menor",IF(OR(K24='Tabla Impacto'!$C$13,K24='Tabla Impacto'!$D$13),"Moderado",IF(OR(K24='Tabla Impacto'!$C$14,K24='Tabla Impacto'!$D$14),"Mayor",IF(OR(K24='Tabla Impacto'!$C$15,K24='Tabla Impacto'!$D$15),"Catastrófico","")))))</f>
        <v>Moderado</v>
      </c>
      <c r="M30" s="339">
        <f>IF(L30="","",IF(L30="Leve",0.2,IF(L30="Menor",0.4,IF(L30="Moderado",0.6,IF(L30="Mayor",0.8,IF(L30="Catastrófico",1,))))))</f>
        <v>0.6</v>
      </c>
      <c r="N30" s="342"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Moderado</v>
      </c>
      <c r="O30" s="321">
        <v>1</v>
      </c>
      <c r="P30" s="386" t="s">
        <v>190</v>
      </c>
      <c r="Q30" s="567" t="str">
        <f>IF(OR(R30="Preventivo",R30="Detectivo"),"Probabilidad",IF(R30="Correctivo","Impacto",""))</f>
        <v>Probabilidad</v>
      </c>
      <c r="R30" s="568" t="s">
        <v>165</v>
      </c>
      <c r="S30" s="568" t="s">
        <v>166</v>
      </c>
      <c r="T30" s="569" t="str">
        <f>IF(AND(R30="Preventivo",S30="Automático"),"50%",IF(AND(R30="Preventivo",S30="Manual"),"40%",IF(AND(R30="Detectivo",S30="Automático"),"40%",IF(AND(R30="Detectivo",S30="Manual"),"30%",IF(AND(R30="Correctivo",S30="Automático"),"35%",IF(AND(R30="Correctivo",S30="Manual"),"25%",""))))))</f>
        <v>40%</v>
      </c>
      <c r="U30" s="568" t="s">
        <v>167</v>
      </c>
      <c r="V30" s="568" t="s">
        <v>168</v>
      </c>
      <c r="W30" s="568" t="s">
        <v>169</v>
      </c>
      <c r="X30" s="549">
        <f>IFERROR(IF(Q30="Probabilidad",(I30-(+I30*T30)),IF(Q30="Impacto",I30,"")),"")</f>
        <v>0.36</v>
      </c>
      <c r="Y30" s="570" t="str">
        <f>IFERROR(IF(X30="","",IF(X30&lt;=0.2,"Muy Baja",IF(X30&lt;=0.4,"Baja",IF(X30&lt;=0.6,"Media",IF(X30&lt;=0.8,"Alta","Muy Alta"))))),"")</f>
        <v>Baja</v>
      </c>
      <c r="Z30" s="569">
        <f>+X30</f>
        <v>0.36</v>
      </c>
      <c r="AA30" s="570" t="str">
        <f>IFERROR(IF(AB30="","",IF(AB30&lt;=0.2,"Leve",IF(AB30&lt;=0.4,"Menor",IF(AB30&lt;=0.6,"Moderado",IF(AB30&lt;=0.8,"Mayor","Catastrófico"))))),"")</f>
        <v>Moderado</v>
      </c>
      <c r="AB30" s="569">
        <f>IFERROR(IF(Q30="Impacto",(M30-(+M30*T30)),IF(Q30="Probabilidad",M30,"")),"")</f>
        <v>0.6</v>
      </c>
      <c r="AC30" s="571"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Moderado</v>
      </c>
      <c r="AD30" s="568" t="s">
        <v>170</v>
      </c>
      <c r="AE30" s="177" t="s">
        <v>191</v>
      </c>
      <c r="AF30" s="179" t="s">
        <v>192</v>
      </c>
      <c r="AG30" s="180" t="s">
        <v>193</v>
      </c>
      <c r="AH30" s="156">
        <v>45658</v>
      </c>
      <c r="AI30" s="156">
        <v>45899</v>
      </c>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row>
    <row r="31" spans="1:67" s="3" customFormat="1" ht="51" x14ac:dyDescent="0.25">
      <c r="A31" s="322"/>
      <c r="B31" s="363"/>
      <c r="C31" s="363"/>
      <c r="D31" s="363"/>
      <c r="E31" s="366"/>
      <c r="F31" s="363"/>
      <c r="G31" s="369"/>
      <c r="H31" s="349"/>
      <c r="I31" s="340"/>
      <c r="J31" s="346"/>
      <c r="K31" s="185"/>
      <c r="L31" s="349"/>
      <c r="M31" s="340"/>
      <c r="N31" s="343"/>
      <c r="O31" s="322"/>
      <c r="P31" s="387"/>
      <c r="Q31" s="572"/>
      <c r="R31" s="573"/>
      <c r="S31" s="573"/>
      <c r="T31" s="574"/>
      <c r="U31" s="573"/>
      <c r="V31" s="573"/>
      <c r="W31" s="573"/>
      <c r="X31" s="549"/>
      <c r="Y31" s="575"/>
      <c r="Z31" s="574"/>
      <c r="AA31" s="575"/>
      <c r="AB31" s="574"/>
      <c r="AC31" s="576"/>
      <c r="AD31" s="573"/>
      <c r="AE31" s="177" t="s">
        <v>194</v>
      </c>
      <c r="AF31" s="179" t="s">
        <v>192</v>
      </c>
      <c r="AG31" s="180" t="s">
        <v>195</v>
      </c>
      <c r="AH31" s="156">
        <v>45658</v>
      </c>
      <c r="AI31" s="156">
        <v>46010</v>
      </c>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row>
    <row r="32" spans="1:67" s="3" customFormat="1" ht="38.25" x14ac:dyDescent="0.25">
      <c r="A32" s="322"/>
      <c r="B32" s="363"/>
      <c r="C32" s="363"/>
      <c r="D32" s="363"/>
      <c r="E32" s="366"/>
      <c r="F32" s="363"/>
      <c r="G32" s="369"/>
      <c r="H32" s="349"/>
      <c r="I32" s="340"/>
      <c r="J32" s="346"/>
      <c r="K32" s="185"/>
      <c r="L32" s="349"/>
      <c r="M32" s="340"/>
      <c r="N32" s="343"/>
      <c r="O32" s="323"/>
      <c r="P32" s="388"/>
      <c r="Q32" s="577"/>
      <c r="R32" s="578"/>
      <c r="S32" s="578"/>
      <c r="T32" s="579"/>
      <c r="U32" s="578"/>
      <c r="V32" s="578"/>
      <c r="W32" s="578"/>
      <c r="X32" s="549"/>
      <c r="Y32" s="580"/>
      <c r="Z32" s="579"/>
      <c r="AA32" s="580"/>
      <c r="AB32" s="579"/>
      <c r="AC32" s="581"/>
      <c r="AD32" s="578"/>
      <c r="AE32" s="177" t="s">
        <v>196</v>
      </c>
      <c r="AF32" s="179" t="s">
        <v>192</v>
      </c>
      <c r="AG32" s="180" t="s">
        <v>197</v>
      </c>
      <c r="AH32" s="156">
        <v>45658</v>
      </c>
      <c r="AI32" s="156">
        <v>46010</v>
      </c>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row>
    <row r="33" spans="1:67" s="3" customFormat="1" x14ac:dyDescent="0.25">
      <c r="A33" s="322"/>
      <c r="B33" s="363"/>
      <c r="C33" s="363"/>
      <c r="D33" s="363"/>
      <c r="E33" s="366"/>
      <c r="F33" s="363"/>
      <c r="G33" s="369"/>
      <c r="H33" s="349"/>
      <c r="I33" s="340"/>
      <c r="J33" s="346"/>
      <c r="K33" s="185">
        <f>IF(NOT(ISERROR(MATCH(J33,_xlfn.ANCHORARRAY(E44),0))),I46&amp;"Por favor no seleccionar los criterios de impacto",J33)</f>
        <v>0</v>
      </c>
      <c r="L33" s="349"/>
      <c r="M33" s="340"/>
      <c r="N33" s="343"/>
      <c r="O33" s="6">
        <v>2</v>
      </c>
      <c r="P33" s="158"/>
      <c r="Q33" s="546" t="str">
        <f>IF(OR(R33="Preventivo",R33="Detectivo"),"Probabilidad",IF(R33="Correctivo","Impacto",""))</f>
        <v/>
      </c>
      <c r="R33" s="547"/>
      <c r="S33" s="547"/>
      <c r="T33" s="548" t="str">
        <f t="shared" ref="T33:T37" si="20">IF(AND(R33="Preventivo",S33="Automático"),"50%",IF(AND(R33="Preventivo",S33="Manual"),"40%",IF(AND(R33="Detectivo",S33="Automático"),"40%",IF(AND(R33="Detectivo",S33="Manual"),"30%",IF(AND(R33="Correctivo",S33="Automático"),"35%",IF(AND(R33="Correctivo",S33="Manual"),"25%",""))))))</f>
        <v/>
      </c>
      <c r="U33" s="547"/>
      <c r="V33" s="547"/>
      <c r="W33" s="547"/>
      <c r="X33" s="549" t="str">
        <f>IFERROR(IF(AND(Q30="Probabilidad",Q33="Probabilidad"),(Z30-(+Z30*T33)),IF(Q33="Probabilidad",(I30-(+I30*T33)),IF(Q33="Impacto",Z30,""))),"")</f>
        <v/>
      </c>
      <c r="Y33" s="550" t="str">
        <f t="shared" ref="Y33:Y37" si="21">IFERROR(IF(X33="","",IF(X33&lt;=0.2,"Muy Baja",IF(X33&lt;=0.4,"Baja",IF(X33&lt;=0.6,"Media",IF(X33&lt;=0.8,"Alta","Muy Alta"))))),"")</f>
        <v/>
      </c>
      <c r="Z33" s="551" t="str">
        <f t="shared" ref="Z33:Z37" si="22">+X33</f>
        <v/>
      </c>
      <c r="AA33" s="550" t="str">
        <f t="shared" ref="AA33:AA37" si="23">IFERROR(IF(AB33="","",IF(AB33&lt;=0.2,"Leve",IF(AB33&lt;=0.4,"Menor",IF(AB33&lt;=0.6,"Moderado",IF(AB33&lt;=0.8,"Mayor","Catastrófico"))))),"")</f>
        <v/>
      </c>
      <c r="AB33" s="551" t="str">
        <f>IFERROR(IF(AND(Q30="Impacto",Q33="Impacto"),(AB30-(+AB30*T33)),IF(Q33="Impacto",(M30-(+M30*T33)),IF(Q33="Probabilidad",AB30,""))),"")</f>
        <v/>
      </c>
      <c r="AC33" s="552" t="str">
        <f t="shared" ref="AC33:AC34" si="24">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553"/>
      <c r="AE33" s="155"/>
      <c r="AF33" s="155"/>
      <c r="AG33" s="155"/>
      <c r="AH33" s="156"/>
      <c r="AI33" s="15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row>
    <row r="34" spans="1:67" s="3" customFormat="1" x14ac:dyDescent="0.25">
      <c r="A34" s="322"/>
      <c r="B34" s="363"/>
      <c r="C34" s="363"/>
      <c r="D34" s="363"/>
      <c r="E34" s="366"/>
      <c r="F34" s="363"/>
      <c r="G34" s="369"/>
      <c r="H34" s="349"/>
      <c r="I34" s="340"/>
      <c r="J34" s="346"/>
      <c r="K34" s="185">
        <f>IF(NOT(ISERROR(MATCH(J34,_xlfn.ANCHORARRAY(E45),0))),I47&amp;"Por favor no seleccionar los criterios de impacto",J34)</f>
        <v>0</v>
      </c>
      <c r="L34" s="349"/>
      <c r="M34" s="340"/>
      <c r="N34" s="343"/>
      <c r="O34" s="6">
        <v>3</v>
      </c>
      <c r="P34" s="160"/>
      <c r="Q34" s="546" t="str">
        <f>IF(OR(R34="Preventivo",R34="Detectivo"),"Probabilidad",IF(R34="Correctivo","Impacto",""))</f>
        <v/>
      </c>
      <c r="R34" s="547"/>
      <c r="S34" s="547"/>
      <c r="T34" s="548" t="str">
        <f t="shared" si="20"/>
        <v/>
      </c>
      <c r="U34" s="547"/>
      <c r="V34" s="547"/>
      <c r="W34" s="547"/>
      <c r="X34" s="549" t="str">
        <f>IFERROR(IF(AND(Q33="Probabilidad",Q34="Probabilidad"),(Z33-(+Z33*T34)),IF(AND(Q33="Impacto",Q34="Probabilidad"),(Z30-(+Z30*T34)),IF(Q34="Impacto",Z33,""))),"")</f>
        <v/>
      </c>
      <c r="Y34" s="550" t="str">
        <f t="shared" si="21"/>
        <v/>
      </c>
      <c r="Z34" s="551" t="str">
        <f t="shared" si="22"/>
        <v/>
      </c>
      <c r="AA34" s="550" t="str">
        <f t="shared" si="23"/>
        <v/>
      </c>
      <c r="AB34" s="551" t="str">
        <f>IFERROR(IF(AND(Q33="Impacto",Q34="Impacto"),(AB33-(+AB33*T34)),IF(AND(Q33="Probabilidad",Q34="Impacto"),(AB30-(+AB30*T34)),IF(Q34="Probabilidad",AB33,""))),"")</f>
        <v/>
      </c>
      <c r="AC34" s="552" t="str">
        <f t="shared" si="24"/>
        <v/>
      </c>
      <c r="AD34" s="553"/>
      <c r="AE34" s="155"/>
      <c r="AF34" s="157"/>
      <c r="AG34" s="157"/>
      <c r="AH34" s="156"/>
      <c r="AI34" s="15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row>
    <row r="35" spans="1:67" s="3" customFormat="1" ht="18" customHeight="1" x14ac:dyDescent="0.25">
      <c r="A35" s="322"/>
      <c r="B35" s="363"/>
      <c r="C35" s="363"/>
      <c r="D35" s="363"/>
      <c r="E35" s="366"/>
      <c r="F35" s="363"/>
      <c r="G35" s="369"/>
      <c r="H35" s="349"/>
      <c r="I35" s="340"/>
      <c r="J35" s="346"/>
      <c r="K35" s="185">
        <f>IF(NOT(ISERROR(MATCH(J35,_xlfn.ANCHORARRAY(E46),0))),I48&amp;"Por favor no seleccionar los criterios de impacto",J35)</f>
        <v>0</v>
      </c>
      <c r="L35" s="349"/>
      <c r="M35" s="340"/>
      <c r="N35" s="343"/>
      <c r="O35" s="6">
        <v>4</v>
      </c>
      <c r="P35" s="158"/>
      <c r="Q35" s="546" t="str">
        <f t="shared" ref="Q35:Q37" si="25">IF(OR(R35="Preventivo",R35="Detectivo"),"Probabilidad",IF(R35="Correctivo","Impacto",""))</f>
        <v/>
      </c>
      <c r="R35" s="547"/>
      <c r="S35" s="547"/>
      <c r="T35" s="548" t="str">
        <f t="shared" si="20"/>
        <v/>
      </c>
      <c r="U35" s="547"/>
      <c r="V35" s="547"/>
      <c r="W35" s="547"/>
      <c r="X35" s="549" t="str">
        <f t="shared" ref="X35:X37" si="26">IFERROR(IF(AND(Q34="Probabilidad",Q35="Probabilidad"),(Z34-(+Z34*T35)),IF(AND(Q34="Impacto",Q35="Probabilidad"),(Z33-(+Z33*T35)),IF(Q35="Impacto",Z34,""))),"")</f>
        <v/>
      </c>
      <c r="Y35" s="550" t="str">
        <f t="shared" si="21"/>
        <v/>
      </c>
      <c r="Z35" s="551" t="str">
        <f t="shared" si="22"/>
        <v/>
      </c>
      <c r="AA35" s="550" t="str">
        <f t="shared" si="23"/>
        <v/>
      </c>
      <c r="AB35" s="551" t="str">
        <f t="shared" ref="AB35:AB37" si="27">IFERROR(IF(AND(Q34="Impacto",Q35="Impacto"),(AB34-(+AB34*T35)),IF(AND(Q34="Probabilidad",Q35="Impacto"),(AB33-(+AB33*T35)),IF(Q35="Probabilidad",AB34,""))),"")</f>
        <v/>
      </c>
      <c r="AC35" s="552" t="str">
        <f>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553"/>
      <c r="AE35" s="155"/>
      <c r="AF35" s="157"/>
      <c r="AG35" s="157"/>
      <c r="AH35" s="156"/>
      <c r="AI35" s="15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row>
    <row r="36" spans="1:67" s="3" customFormat="1" ht="18" customHeight="1" x14ac:dyDescent="0.25">
      <c r="A36" s="322"/>
      <c r="B36" s="363"/>
      <c r="C36" s="363"/>
      <c r="D36" s="363"/>
      <c r="E36" s="366"/>
      <c r="F36" s="363"/>
      <c r="G36" s="369"/>
      <c r="H36" s="349"/>
      <c r="I36" s="340"/>
      <c r="J36" s="346"/>
      <c r="K36" s="185">
        <f>IF(NOT(ISERROR(MATCH(J36,_xlfn.ANCHORARRAY(E47),0))),I49&amp;"Por favor no seleccionar los criterios de impacto",J36)</f>
        <v>0</v>
      </c>
      <c r="L36" s="349"/>
      <c r="M36" s="340"/>
      <c r="N36" s="343"/>
      <c r="O36" s="6">
        <v>5</v>
      </c>
      <c r="P36" s="158"/>
      <c r="Q36" s="546" t="str">
        <f t="shared" si="25"/>
        <v/>
      </c>
      <c r="R36" s="547"/>
      <c r="S36" s="547"/>
      <c r="T36" s="548" t="str">
        <f t="shared" si="20"/>
        <v/>
      </c>
      <c r="U36" s="547"/>
      <c r="V36" s="547"/>
      <c r="W36" s="547"/>
      <c r="X36" s="549" t="str">
        <f t="shared" si="26"/>
        <v/>
      </c>
      <c r="Y36" s="550" t="str">
        <f t="shared" si="21"/>
        <v/>
      </c>
      <c r="Z36" s="551" t="str">
        <f t="shared" si="22"/>
        <v/>
      </c>
      <c r="AA36" s="550" t="str">
        <f t="shared" si="23"/>
        <v/>
      </c>
      <c r="AB36" s="551" t="str">
        <f t="shared" si="27"/>
        <v/>
      </c>
      <c r="AC36" s="552" t="str">
        <f t="shared" ref="AC36:AC37" si="28">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553"/>
      <c r="AE36" s="155"/>
      <c r="AF36" s="157"/>
      <c r="AG36" s="157"/>
      <c r="AH36" s="156"/>
      <c r="AI36" s="15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row>
    <row r="37" spans="1:67" s="3" customFormat="1" ht="18" customHeight="1" x14ac:dyDescent="0.25">
      <c r="A37" s="323"/>
      <c r="B37" s="364"/>
      <c r="C37" s="364"/>
      <c r="D37" s="364"/>
      <c r="E37" s="367"/>
      <c r="F37" s="364"/>
      <c r="G37" s="370"/>
      <c r="H37" s="350"/>
      <c r="I37" s="341"/>
      <c r="J37" s="347"/>
      <c r="K37" s="186">
        <f>IF(NOT(ISERROR(MATCH(J37,_xlfn.ANCHORARRAY(E48),0))),I50&amp;"Por favor no seleccionar los criterios de impacto",J37)</f>
        <v>0</v>
      </c>
      <c r="L37" s="350"/>
      <c r="M37" s="341"/>
      <c r="N37" s="344"/>
      <c r="O37" s="6">
        <v>6</v>
      </c>
      <c r="P37" s="158"/>
      <c r="Q37" s="546" t="str">
        <f t="shared" si="25"/>
        <v/>
      </c>
      <c r="R37" s="547"/>
      <c r="S37" s="547"/>
      <c r="T37" s="548" t="str">
        <f t="shared" si="20"/>
        <v/>
      </c>
      <c r="U37" s="547"/>
      <c r="V37" s="547"/>
      <c r="W37" s="547"/>
      <c r="X37" s="549" t="str">
        <f t="shared" si="26"/>
        <v/>
      </c>
      <c r="Y37" s="550" t="str">
        <f t="shared" si="21"/>
        <v/>
      </c>
      <c r="Z37" s="551" t="str">
        <f t="shared" si="22"/>
        <v/>
      </c>
      <c r="AA37" s="550" t="str">
        <f t="shared" si="23"/>
        <v/>
      </c>
      <c r="AB37" s="551" t="str">
        <f t="shared" si="27"/>
        <v/>
      </c>
      <c r="AC37" s="552" t="str">
        <f t="shared" si="28"/>
        <v/>
      </c>
      <c r="AD37" s="553"/>
      <c r="AE37" s="155"/>
      <c r="AF37" s="157"/>
      <c r="AG37" s="157"/>
      <c r="AH37" s="156"/>
      <c r="AI37" s="15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row>
    <row r="38" spans="1:67" ht="18" hidden="1" customHeight="1" x14ac:dyDescent="0.3">
      <c r="A38" s="321">
        <v>5</v>
      </c>
      <c r="B38" s="324"/>
      <c r="C38" s="324"/>
      <c r="D38" s="324"/>
      <c r="E38" s="327"/>
      <c r="F38" s="324"/>
      <c r="G38" s="318"/>
      <c r="H38" s="315"/>
      <c r="I38" s="312" t="str">
        <f>IF(H38="","",IF(H38="Muy Baja",0.2,IF(H38="Baja",0.4,IF(H38="Media",0.6,IF(H38="Alta",0.8,IF(H38="Muy Alta",1,))))))</f>
        <v/>
      </c>
      <c r="J38" s="309"/>
      <c r="K38" s="312">
        <f>IF(NOT(ISERROR(MATCH(J38,'Tabla Impacto'!$B$221:$B$223,0))),'Tabla Impacto'!$F$223&amp;"Por favor no seleccionar los criterios de impacto(Afectación Económica o presupuestal y Pérdida Reputacional)",J38)</f>
        <v>0</v>
      </c>
      <c r="L38" s="315" t="str">
        <f>IF(OR(K38='Tabla Impacto'!$C$11,K38='Tabla Impacto'!$D$11),"Leve",IF(OR(K38='Tabla Impacto'!$C$12,K38='Tabla Impacto'!$D$12),"Menor",IF(OR(K38='Tabla Impacto'!$C$13,K38='Tabla Impacto'!$D$13),"Moderado",IF(OR(K38='Tabla Impacto'!$C$14,K38='Tabla Impacto'!$D$14),"Mayor",IF(OR(K38='Tabla Impacto'!$C$15,K38='Tabla Impacto'!$D$15),"Catastrófico","")))))</f>
        <v/>
      </c>
      <c r="M38" s="312" t="str">
        <f>IF(L38="","",IF(L38="Leve",0.2,IF(L38="Menor",0.4,IF(L38="Moderado",0.6,IF(L38="Mayor",0.8,IF(L38="Catastrófico",1,))))))</f>
        <v/>
      </c>
      <c r="N38" s="330" t="str">
        <f>IF(OR(AND(H38="Muy Baja",L38="Leve"),AND(H38="Muy Baja",L38="Menor"),AND(H38="Baja",L38="Leve")),"Bajo",IF(OR(AND(H38="Muy baja",L38="Moderado"),AND(H38="Baja",L38="Menor"),AND(H38="Baja",L38="Moderado"),AND(H38="Media",L38="Leve"),AND(H38="Media",L38="Menor"),AND(H38="Media",L38="Moderado"),AND(H38="Alta",L38="Leve"),AND(H38="Alta",L38="Menor")),"Moderado",IF(OR(AND(H38="Muy Baja",L38="Mayor"),AND(H38="Baja",L38="Mayor"),AND(H38="Media",L38="Mayor"),AND(H38="Alta",L38="Moderado"),AND(H38="Alta",L38="Mayor"),AND(H38="Muy Alta",L38="Leve"),AND(H38="Muy Alta",L38="Menor"),AND(H38="Muy Alta",L38="Moderado"),AND(H38="Muy Alta",L38="Mayor")),"Alto",IF(OR(AND(H38="Muy Baja",L38="Catastrófico"),AND(H38="Baja",L38="Catastrófico"),AND(H38="Media",L38="Catastrófico"),AND(H38="Alta",L38="Catastrófico"),AND(H38="Muy Alta",L38="Catastrófico")),"Extremo",""))))</f>
        <v/>
      </c>
      <c r="O38" s="106">
        <v>1</v>
      </c>
      <c r="P38" s="158"/>
      <c r="Q38" s="147"/>
      <c r="R38" s="148"/>
      <c r="S38" s="148"/>
      <c r="T38" s="149"/>
      <c r="U38" s="148"/>
      <c r="V38" s="148"/>
      <c r="W38" s="148"/>
      <c r="X38" s="146" t="str">
        <f>IFERROR(IF(Q38="Probabilidad",(I38-(+I38*T38)),IF(Q38="Impacto",I38,"")),"")</f>
        <v/>
      </c>
      <c r="Y38" s="150" t="str">
        <f>IFERROR(IF(X38="","",IF(X38&lt;=0.2,"Muy Baja",IF(X38&lt;=0.4,"Baja",IF(X38&lt;=0.6,"Media",IF(X38&lt;=0.8,"Alta","Muy Alta"))))),"")</f>
        <v/>
      </c>
      <c r="Z38" s="151" t="str">
        <f>+X38</f>
        <v/>
      </c>
      <c r="AA38" s="150" t="str">
        <f>IFERROR(IF(AB38="","",IF(AB38&lt;=0.2,"Leve",IF(AB38&lt;=0.4,"Menor",IF(AB38&lt;=0.6,"Moderado",IF(AB38&lt;=0.8,"Mayor","Catastrófico"))))),"")</f>
        <v/>
      </c>
      <c r="AB38" s="151" t="str">
        <f>IFERROR(IF(Q38="Impacto",(M38-(+M38*T38)),IF(Q38="Probabilidad",M38,"")),"")</f>
        <v/>
      </c>
      <c r="AC38" s="152" t="str">
        <f>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53"/>
      <c r="AE38" s="154"/>
      <c r="AF38" s="155"/>
      <c r="AG38" s="155"/>
      <c r="AH38" s="117"/>
      <c r="AI38" s="117"/>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18" hidden="1" customHeight="1" x14ac:dyDescent="0.3">
      <c r="A39" s="322"/>
      <c r="B39" s="325"/>
      <c r="C39" s="325"/>
      <c r="D39" s="325"/>
      <c r="E39" s="328"/>
      <c r="F39" s="325"/>
      <c r="G39" s="319"/>
      <c r="H39" s="316"/>
      <c r="I39" s="313"/>
      <c r="J39" s="310"/>
      <c r="K39" s="313">
        <f>IF(NOT(ISERROR(MATCH(J39,_xlfn.ANCHORARRAY(E50),0))),I52&amp;"Por favor no seleccionar los criterios de impacto",J39)</f>
        <v>0</v>
      </c>
      <c r="L39" s="316"/>
      <c r="M39" s="313"/>
      <c r="N39" s="331"/>
      <c r="O39" s="106">
        <v>2</v>
      </c>
      <c r="P39" s="158"/>
      <c r="Q39" s="107" t="str">
        <f>IF(OR(R39="Preventivo",R39="Detectivo"),"Probabilidad",IF(R39="Correctivo","Impacto",""))</f>
        <v/>
      </c>
      <c r="R39" s="108"/>
      <c r="S39" s="108"/>
      <c r="T39" s="109" t="str">
        <f t="shared" ref="T39:T43" si="29">IF(AND(R39="Preventivo",S39="Automático"),"50%",IF(AND(R39="Preventivo",S39="Manual"),"40%",IF(AND(R39="Detectivo",S39="Automático"),"40%",IF(AND(R39="Detectivo",S39="Manual"),"30%",IF(AND(R39="Correctivo",S39="Automático"),"35%",IF(AND(R39="Correctivo",S39="Manual"),"25%",""))))))</f>
        <v/>
      </c>
      <c r="U39" s="108"/>
      <c r="V39" s="108"/>
      <c r="W39" s="108"/>
      <c r="X39" s="110" t="str">
        <f>IFERROR(IF(AND(Q38="Probabilidad",Q39="Probabilidad"),(Z38-(+Z38*T39)),IF(Q39="Probabilidad",(I38-(+I38*T39)),IF(Q39="Impacto",Z38,""))),"")</f>
        <v/>
      </c>
      <c r="Y39" s="111" t="str">
        <f t="shared" si="1"/>
        <v/>
      </c>
      <c r="Z39" s="112" t="str">
        <f t="shared" ref="Z39:Z43" si="30">+X39</f>
        <v/>
      </c>
      <c r="AA39" s="111" t="str">
        <f t="shared" si="3"/>
        <v/>
      </c>
      <c r="AB39" s="112" t="str">
        <f>IFERROR(IF(AND(Q38="Impacto",Q39="Impacto"),(AB38-(+AB38*T39)),IF(Q39="Impacto",(M38-(+M38*T39)),IF(Q39="Probabilidad",AB38,""))),"")</f>
        <v/>
      </c>
      <c r="AC39" s="113" t="str">
        <f t="shared" ref="AC39:AC40" si="31">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14"/>
      <c r="AE39" s="115"/>
      <c r="AF39" s="116"/>
      <c r="AG39" s="116"/>
      <c r="AH39" s="117"/>
      <c r="AI39" s="117"/>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18" hidden="1" customHeight="1" x14ac:dyDescent="0.3">
      <c r="A40" s="322"/>
      <c r="B40" s="325"/>
      <c r="C40" s="325"/>
      <c r="D40" s="325"/>
      <c r="E40" s="328"/>
      <c r="F40" s="325"/>
      <c r="G40" s="319"/>
      <c r="H40" s="316"/>
      <c r="I40" s="313"/>
      <c r="J40" s="310"/>
      <c r="K40" s="313">
        <f>IF(NOT(ISERROR(MATCH(J40,_xlfn.ANCHORARRAY(E51),0))),I53&amp;"Por favor no seleccionar los criterios de impacto",J40)</f>
        <v>0</v>
      </c>
      <c r="L40" s="316"/>
      <c r="M40" s="313"/>
      <c r="N40" s="331"/>
      <c r="O40" s="106">
        <v>3</v>
      </c>
      <c r="P40" s="159"/>
      <c r="Q40" s="107" t="str">
        <f>IF(OR(R40="Preventivo",R40="Detectivo"),"Probabilidad",IF(R40="Correctivo","Impacto",""))</f>
        <v/>
      </c>
      <c r="R40" s="108"/>
      <c r="S40" s="108"/>
      <c r="T40" s="109" t="str">
        <f t="shared" si="29"/>
        <v/>
      </c>
      <c r="U40" s="108"/>
      <c r="V40" s="108"/>
      <c r="W40" s="108"/>
      <c r="X40" s="110" t="str">
        <f>IFERROR(IF(AND(Q39="Probabilidad",Q40="Probabilidad"),(Z39-(+Z39*T40)),IF(AND(Q39="Impacto",Q40="Probabilidad"),(Z38-(+Z38*T40)),IF(Q40="Impacto",Z39,""))),"")</f>
        <v/>
      </c>
      <c r="Y40" s="111" t="str">
        <f t="shared" si="1"/>
        <v/>
      </c>
      <c r="Z40" s="112" t="str">
        <f t="shared" si="30"/>
        <v/>
      </c>
      <c r="AA40" s="111" t="str">
        <f t="shared" si="3"/>
        <v/>
      </c>
      <c r="AB40" s="112" t="str">
        <f>IFERROR(IF(AND(Q39="Impacto",Q40="Impacto"),(AB39-(+AB39*T40)),IF(AND(Q39="Probabilidad",Q40="Impacto"),(AB38-(+AB38*T40)),IF(Q40="Probabilidad",AB39,""))),"")</f>
        <v/>
      </c>
      <c r="AC40" s="113" t="str">
        <f t="shared" si="31"/>
        <v/>
      </c>
      <c r="AD40" s="114"/>
      <c r="AE40" s="115"/>
      <c r="AF40" s="116"/>
      <c r="AG40" s="116"/>
      <c r="AH40" s="117"/>
      <c r="AI40" s="117"/>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18" hidden="1" customHeight="1" x14ac:dyDescent="0.3">
      <c r="A41" s="322"/>
      <c r="B41" s="325"/>
      <c r="C41" s="325"/>
      <c r="D41" s="325"/>
      <c r="E41" s="328"/>
      <c r="F41" s="325"/>
      <c r="G41" s="319"/>
      <c r="H41" s="316"/>
      <c r="I41" s="313"/>
      <c r="J41" s="310"/>
      <c r="K41" s="313">
        <f>IF(NOT(ISERROR(MATCH(J41,_xlfn.ANCHORARRAY(E52),0))),I54&amp;"Por favor no seleccionar los criterios de impacto",J41)</f>
        <v>0</v>
      </c>
      <c r="L41" s="316"/>
      <c r="M41" s="313"/>
      <c r="N41" s="331"/>
      <c r="O41" s="106">
        <v>4</v>
      </c>
      <c r="P41" s="158"/>
      <c r="Q41" s="107" t="str">
        <f t="shared" ref="Q41:Q43" si="32">IF(OR(R41="Preventivo",R41="Detectivo"),"Probabilidad",IF(R41="Correctivo","Impacto",""))</f>
        <v/>
      </c>
      <c r="R41" s="108"/>
      <c r="S41" s="108"/>
      <c r="T41" s="109" t="str">
        <f t="shared" si="29"/>
        <v/>
      </c>
      <c r="U41" s="108"/>
      <c r="V41" s="108"/>
      <c r="W41" s="108"/>
      <c r="X41" s="110" t="str">
        <f t="shared" ref="X41:X43" si="33">IFERROR(IF(AND(Q40="Probabilidad",Q41="Probabilidad"),(Z40-(+Z40*T41)),IF(AND(Q40="Impacto",Q41="Probabilidad"),(Z39-(+Z39*T41)),IF(Q41="Impacto",Z40,""))),"")</f>
        <v/>
      </c>
      <c r="Y41" s="111" t="str">
        <f t="shared" si="1"/>
        <v/>
      </c>
      <c r="Z41" s="112" t="str">
        <f t="shared" si="30"/>
        <v/>
      </c>
      <c r="AA41" s="111" t="str">
        <f t="shared" si="3"/>
        <v/>
      </c>
      <c r="AB41" s="112" t="str">
        <f t="shared" ref="AB41:AB43" si="34">IFERROR(IF(AND(Q40="Impacto",Q41="Impacto"),(AB40-(+AB40*T41)),IF(AND(Q40="Probabilidad",Q41="Impacto"),(AB39-(+AB39*T41)),IF(Q41="Probabilidad",AB40,""))),"")</f>
        <v/>
      </c>
      <c r="AC41" s="113" t="str">
        <f>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14"/>
      <c r="AE41" s="115"/>
      <c r="AF41" s="116"/>
      <c r="AG41" s="116"/>
      <c r="AH41" s="117"/>
      <c r="AI41" s="117"/>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18" hidden="1" customHeight="1" x14ac:dyDescent="0.3">
      <c r="A42" s="322"/>
      <c r="B42" s="325"/>
      <c r="C42" s="325"/>
      <c r="D42" s="325"/>
      <c r="E42" s="328"/>
      <c r="F42" s="325"/>
      <c r="G42" s="319"/>
      <c r="H42" s="316"/>
      <c r="I42" s="313"/>
      <c r="J42" s="310"/>
      <c r="K42" s="313">
        <f>IF(NOT(ISERROR(MATCH(J42,_xlfn.ANCHORARRAY(E53),0))),I55&amp;"Por favor no seleccionar los criterios de impacto",J42)</f>
        <v>0</v>
      </c>
      <c r="L42" s="316"/>
      <c r="M42" s="313"/>
      <c r="N42" s="331"/>
      <c r="O42" s="106">
        <v>5</v>
      </c>
      <c r="P42" s="158"/>
      <c r="Q42" s="107" t="str">
        <f t="shared" si="32"/>
        <v/>
      </c>
      <c r="R42" s="108"/>
      <c r="S42" s="108"/>
      <c r="T42" s="109" t="str">
        <f t="shared" si="29"/>
        <v/>
      </c>
      <c r="U42" s="108"/>
      <c r="V42" s="108"/>
      <c r="W42" s="108"/>
      <c r="X42" s="110" t="str">
        <f t="shared" si="33"/>
        <v/>
      </c>
      <c r="Y42" s="111" t="str">
        <f t="shared" si="1"/>
        <v/>
      </c>
      <c r="Z42" s="112" t="str">
        <f t="shared" si="30"/>
        <v/>
      </c>
      <c r="AA42" s="111" t="str">
        <f t="shared" si="3"/>
        <v/>
      </c>
      <c r="AB42" s="112" t="str">
        <f t="shared" si="34"/>
        <v/>
      </c>
      <c r="AC42" s="113" t="str">
        <f t="shared" ref="AC42:AC43" si="35">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14"/>
      <c r="AE42" s="115"/>
      <c r="AF42" s="116"/>
      <c r="AG42" s="116"/>
      <c r="AH42" s="117"/>
      <c r="AI42" s="117"/>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18" hidden="1" customHeight="1" x14ac:dyDescent="0.3">
      <c r="A43" s="323"/>
      <c r="B43" s="326"/>
      <c r="C43" s="326"/>
      <c r="D43" s="326"/>
      <c r="E43" s="329"/>
      <c r="F43" s="326"/>
      <c r="G43" s="320"/>
      <c r="H43" s="317"/>
      <c r="I43" s="314"/>
      <c r="J43" s="311"/>
      <c r="K43" s="314">
        <f>IF(NOT(ISERROR(MATCH(J43,_xlfn.ANCHORARRAY(E54),0))),I56&amp;"Por favor no seleccionar los criterios de impacto",J43)</f>
        <v>0</v>
      </c>
      <c r="L43" s="317"/>
      <c r="M43" s="314"/>
      <c r="N43" s="332"/>
      <c r="O43" s="106">
        <v>6</v>
      </c>
      <c r="P43" s="158"/>
      <c r="Q43" s="107" t="str">
        <f t="shared" si="32"/>
        <v/>
      </c>
      <c r="R43" s="108"/>
      <c r="S43" s="108"/>
      <c r="T43" s="109" t="str">
        <f t="shared" si="29"/>
        <v/>
      </c>
      <c r="U43" s="108"/>
      <c r="V43" s="108"/>
      <c r="W43" s="108"/>
      <c r="X43" s="110" t="str">
        <f t="shared" si="33"/>
        <v/>
      </c>
      <c r="Y43" s="111" t="str">
        <f t="shared" si="1"/>
        <v/>
      </c>
      <c r="Z43" s="112" t="str">
        <f t="shared" si="30"/>
        <v/>
      </c>
      <c r="AA43" s="111" t="str">
        <f t="shared" si="3"/>
        <v/>
      </c>
      <c r="AB43" s="112" t="str">
        <f t="shared" si="34"/>
        <v/>
      </c>
      <c r="AC43" s="113" t="str">
        <f t="shared" si="35"/>
        <v/>
      </c>
      <c r="AD43" s="114"/>
      <c r="AE43" s="115"/>
      <c r="AF43" s="116"/>
      <c r="AG43" s="116"/>
      <c r="AH43" s="117"/>
      <c r="AI43" s="117"/>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8" hidden="1" customHeight="1" x14ac:dyDescent="0.3">
      <c r="A44" s="321">
        <v>6</v>
      </c>
      <c r="B44" s="324"/>
      <c r="C44" s="324"/>
      <c r="D44" s="324"/>
      <c r="E44" s="327"/>
      <c r="F44" s="324"/>
      <c r="G44" s="318"/>
      <c r="H44" s="315" t="str">
        <f>IF(G44&lt;=0,"",IF(G44&lt;=2,"Muy Baja",IF(G44&lt;=24,"Baja",IF(G44&lt;=500,"Media",IF(G44&lt;=5000,"Alta","Muy Alta")))))</f>
        <v/>
      </c>
      <c r="I44" s="312" t="str">
        <f>IF(H44="","",IF(H44="Muy Baja",0.2,IF(H44="Baja",0.4,IF(H44="Media",0.6,IF(H44="Alta",0.8,IF(H44="Muy Alta",1,))))))</f>
        <v/>
      </c>
      <c r="J44" s="309"/>
      <c r="K44" s="312">
        <f>IF(NOT(ISERROR(MATCH(J44,'Tabla Impacto'!$B$221:$B$223,0))),'Tabla Impacto'!$F$223&amp;"Por favor no seleccionar los criterios de impacto(Afectación Económica o presupuestal y Pérdida Reputacional)",J44)</f>
        <v>0</v>
      </c>
      <c r="L44" s="315" t="str">
        <f>IF(OR(K44='Tabla Impacto'!$C$11,K44='Tabla Impacto'!$D$11),"Leve",IF(OR(K44='Tabla Impacto'!$C$12,K44='Tabla Impacto'!$D$12),"Menor",IF(OR(K44='Tabla Impacto'!$C$13,K44='Tabla Impacto'!$D$13),"Moderado",IF(OR(K44='Tabla Impacto'!$C$14,K44='Tabla Impacto'!$D$14),"Mayor",IF(OR(K44='Tabla Impacto'!$C$15,K44='Tabla Impacto'!$D$15),"Catastrófico","")))))</f>
        <v/>
      </c>
      <c r="M44" s="312" t="str">
        <f>IF(L44="","",IF(L44="Leve",0.2,IF(L44="Menor",0.4,IF(L44="Moderado",0.6,IF(L44="Mayor",0.8,IF(L44="Catastrófico",1,))))))</f>
        <v/>
      </c>
      <c r="N44" s="330" t="str">
        <f>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
      </c>
      <c r="O44" s="106">
        <v>1</v>
      </c>
      <c r="P44" s="158"/>
      <c r="Q44" s="107"/>
      <c r="R44" s="108"/>
      <c r="S44" s="108"/>
      <c r="T44" s="109"/>
      <c r="U44" s="108"/>
      <c r="V44" s="108"/>
      <c r="W44" s="108"/>
      <c r="X44" s="110" t="str">
        <f>IFERROR(IF(Q44="Probabilidad",(I44-(+I44*T44)),IF(Q44="Impacto",I44,"")),"")</f>
        <v/>
      </c>
      <c r="Y44" s="111" t="str">
        <f>IFERROR(IF(X44="","",IF(X44&lt;=0.2,"Muy Baja",IF(X44&lt;=0.4,"Baja",IF(X44&lt;=0.6,"Media",IF(X44&lt;=0.8,"Alta","Muy Alta"))))),"")</f>
        <v/>
      </c>
      <c r="Z44" s="112" t="str">
        <f>+X44</f>
        <v/>
      </c>
      <c r="AA44" s="111" t="str">
        <f>IFERROR(IF(AB44="","",IF(AB44&lt;=0.2,"Leve",IF(AB44&lt;=0.4,"Menor",IF(AB44&lt;=0.6,"Moderado",IF(AB44&lt;=0.8,"Mayor","Catastrófico"))))),"")</f>
        <v/>
      </c>
      <c r="AB44" s="112" t="str">
        <f>IFERROR(IF(Q44="Impacto",(M44-(+M44*T44)),IF(Q44="Probabilidad",M44,"")),"")</f>
        <v/>
      </c>
      <c r="AC44" s="113" t="str">
        <f>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14"/>
      <c r="AE44" s="154"/>
      <c r="AF44" s="115"/>
      <c r="AG44" s="115"/>
      <c r="AH44" s="117"/>
      <c r="AI44" s="117"/>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hidden="1" customHeight="1" x14ac:dyDescent="0.3">
      <c r="A45" s="322"/>
      <c r="B45" s="325"/>
      <c r="C45" s="325"/>
      <c r="D45" s="325"/>
      <c r="E45" s="328"/>
      <c r="F45" s="325"/>
      <c r="G45" s="319"/>
      <c r="H45" s="316"/>
      <c r="I45" s="313"/>
      <c r="J45" s="310"/>
      <c r="K45" s="313">
        <f>IF(NOT(ISERROR(MATCH(J45,_xlfn.ANCHORARRAY(E56),0))),I58&amp;"Por favor no seleccionar los criterios de impacto",J45)</f>
        <v>0</v>
      </c>
      <c r="L45" s="316"/>
      <c r="M45" s="313"/>
      <c r="N45" s="331"/>
      <c r="O45" s="106">
        <v>2</v>
      </c>
      <c r="P45" s="158"/>
      <c r="Q45" s="107" t="str">
        <f>IF(OR(R45="Preventivo",R45="Detectivo"),"Probabilidad",IF(R45="Correctivo","Impacto",""))</f>
        <v/>
      </c>
      <c r="R45" s="108"/>
      <c r="S45" s="108"/>
      <c r="T45" s="109" t="str">
        <f t="shared" ref="T45:T49" si="36">IF(AND(R45="Preventivo",S45="Automático"),"50%",IF(AND(R45="Preventivo",S45="Manual"),"40%",IF(AND(R45="Detectivo",S45="Automático"),"40%",IF(AND(R45="Detectivo",S45="Manual"),"30%",IF(AND(R45="Correctivo",S45="Automático"),"35%",IF(AND(R45="Correctivo",S45="Manual"),"25%",""))))))</f>
        <v/>
      </c>
      <c r="U45" s="108"/>
      <c r="V45" s="108"/>
      <c r="W45" s="108"/>
      <c r="X45" s="110" t="str">
        <f>IFERROR(IF(AND(Q44="Probabilidad",Q45="Probabilidad"),(Z44-(+Z44*T45)),IF(Q45="Probabilidad",(I44-(+I44*T45)),IF(Q45="Impacto",Z44,""))),"")</f>
        <v/>
      </c>
      <c r="Y45" s="111" t="str">
        <f t="shared" si="1"/>
        <v/>
      </c>
      <c r="Z45" s="112" t="str">
        <f t="shared" ref="Z45:Z49" si="37">+X45</f>
        <v/>
      </c>
      <c r="AA45" s="111" t="str">
        <f t="shared" si="3"/>
        <v/>
      </c>
      <c r="AB45" s="112" t="str">
        <f>IFERROR(IF(AND(Q44="Impacto",Q45="Impacto"),(AB44-(+AB44*T45)),IF(Q45="Impacto",(M44-(+M44*T45)),IF(Q45="Probabilidad",AB44,""))),"")</f>
        <v/>
      </c>
      <c r="AC45" s="113" t="str">
        <f t="shared" ref="AC45:AC46" si="38">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14"/>
      <c r="AE45" s="115"/>
      <c r="AF45" s="116"/>
      <c r="AG45" s="116"/>
      <c r="AH45" s="117"/>
      <c r="AI45" s="117"/>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hidden="1" customHeight="1" x14ac:dyDescent="0.3">
      <c r="A46" s="322"/>
      <c r="B46" s="325"/>
      <c r="C46" s="325"/>
      <c r="D46" s="325"/>
      <c r="E46" s="328"/>
      <c r="F46" s="325"/>
      <c r="G46" s="319"/>
      <c r="H46" s="316"/>
      <c r="I46" s="313"/>
      <c r="J46" s="310"/>
      <c r="K46" s="313">
        <f>IF(NOT(ISERROR(MATCH(J46,_xlfn.ANCHORARRAY(E57),0))),I59&amp;"Por favor no seleccionar los criterios de impacto",J46)</f>
        <v>0</v>
      </c>
      <c r="L46" s="316"/>
      <c r="M46" s="313"/>
      <c r="N46" s="331"/>
      <c r="O46" s="106">
        <v>3</v>
      </c>
      <c r="P46" s="159"/>
      <c r="Q46" s="107" t="str">
        <f>IF(OR(R46="Preventivo",R46="Detectivo"),"Probabilidad",IF(R46="Correctivo","Impacto",""))</f>
        <v/>
      </c>
      <c r="R46" s="108"/>
      <c r="S46" s="108"/>
      <c r="T46" s="109" t="str">
        <f t="shared" si="36"/>
        <v/>
      </c>
      <c r="U46" s="108"/>
      <c r="V46" s="108"/>
      <c r="W46" s="108"/>
      <c r="X46" s="110" t="str">
        <f>IFERROR(IF(AND(Q45="Probabilidad",Q46="Probabilidad"),(Z45-(+Z45*T46)),IF(AND(Q45="Impacto",Q46="Probabilidad"),(Z44-(+Z44*T46)),IF(Q46="Impacto",Z45,""))),"")</f>
        <v/>
      </c>
      <c r="Y46" s="111" t="str">
        <f t="shared" si="1"/>
        <v/>
      </c>
      <c r="Z46" s="112" t="str">
        <f t="shared" si="37"/>
        <v/>
      </c>
      <c r="AA46" s="111" t="str">
        <f t="shared" si="3"/>
        <v/>
      </c>
      <c r="AB46" s="112" t="str">
        <f>IFERROR(IF(AND(Q45="Impacto",Q46="Impacto"),(AB45-(+AB45*T46)),IF(AND(Q45="Probabilidad",Q46="Impacto"),(AB44-(+AB44*T46)),IF(Q46="Probabilidad",AB45,""))),"")</f>
        <v/>
      </c>
      <c r="AC46" s="113" t="str">
        <f t="shared" si="38"/>
        <v/>
      </c>
      <c r="AD46" s="114"/>
      <c r="AE46" s="115"/>
      <c r="AF46" s="116"/>
      <c r="AG46" s="116"/>
      <c r="AH46" s="117"/>
      <c r="AI46" s="117"/>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hidden="1" customHeight="1" x14ac:dyDescent="0.3">
      <c r="A47" s="322"/>
      <c r="B47" s="325"/>
      <c r="C47" s="325"/>
      <c r="D47" s="325"/>
      <c r="E47" s="328"/>
      <c r="F47" s="325"/>
      <c r="G47" s="319"/>
      <c r="H47" s="316"/>
      <c r="I47" s="313"/>
      <c r="J47" s="310"/>
      <c r="K47" s="313">
        <f>IF(NOT(ISERROR(MATCH(J47,_xlfn.ANCHORARRAY(E58),0))),I60&amp;"Por favor no seleccionar los criterios de impacto",J47)</f>
        <v>0</v>
      </c>
      <c r="L47" s="316"/>
      <c r="M47" s="313"/>
      <c r="N47" s="331"/>
      <c r="O47" s="106">
        <v>4</v>
      </c>
      <c r="P47" s="158"/>
      <c r="Q47" s="107" t="str">
        <f t="shared" ref="Q47:Q49" si="39">IF(OR(R47="Preventivo",R47="Detectivo"),"Probabilidad",IF(R47="Correctivo","Impacto",""))</f>
        <v/>
      </c>
      <c r="R47" s="108"/>
      <c r="S47" s="108"/>
      <c r="T47" s="109" t="str">
        <f t="shared" si="36"/>
        <v/>
      </c>
      <c r="U47" s="108"/>
      <c r="V47" s="108"/>
      <c r="W47" s="108"/>
      <c r="X47" s="110" t="str">
        <f t="shared" ref="X47:X49" si="40">IFERROR(IF(AND(Q46="Probabilidad",Q47="Probabilidad"),(Z46-(+Z46*T47)),IF(AND(Q46="Impacto",Q47="Probabilidad"),(Z45-(+Z45*T47)),IF(Q47="Impacto",Z46,""))),"")</f>
        <v/>
      </c>
      <c r="Y47" s="111" t="str">
        <f t="shared" si="1"/>
        <v/>
      </c>
      <c r="Z47" s="112" t="str">
        <f t="shared" si="37"/>
        <v/>
      </c>
      <c r="AA47" s="111" t="str">
        <f t="shared" si="3"/>
        <v/>
      </c>
      <c r="AB47" s="112" t="str">
        <f t="shared" ref="AB47:AB49" si="41">IFERROR(IF(AND(Q46="Impacto",Q47="Impacto"),(AB46-(+AB46*T47)),IF(AND(Q46="Probabilidad",Q47="Impacto"),(AB45-(+AB45*T47)),IF(Q47="Probabilidad",AB46,""))),"")</f>
        <v/>
      </c>
      <c r="AC47" s="113"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4"/>
      <c r="AE47" s="115"/>
      <c r="AF47" s="116"/>
      <c r="AG47" s="116"/>
      <c r="AH47" s="117"/>
      <c r="AI47" s="117"/>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8" hidden="1" customHeight="1" x14ac:dyDescent="0.3">
      <c r="A48" s="322"/>
      <c r="B48" s="325"/>
      <c r="C48" s="325"/>
      <c r="D48" s="325"/>
      <c r="E48" s="328"/>
      <c r="F48" s="325"/>
      <c r="G48" s="319"/>
      <c r="H48" s="316"/>
      <c r="I48" s="313"/>
      <c r="J48" s="310"/>
      <c r="K48" s="313">
        <f>IF(NOT(ISERROR(MATCH(J48,_xlfn.ANCHORARRAY(E59),0))),I61&amp;"Por favor no seleccionar los criterios de impacto",J48)</f>
        <v>0</v>
      </c>
      <c r="L48" s="316"/>
      <c r="M48" s="313"/>
      <c r="N48" s="331"/>
      <c r="O48" s="106">
        <v>5</v>
      </c>
      <c r="P48" s="158"/>
      <c r="Q48" s="107" t="str">
        <f t="shared" si="39"/>
        <v/>
      </c>
      <c r="R48" s="108"/>
      <c r="S48" s="108"/>
      <c r="T48" s="109" t="str">
        <f t="shared" si="36"/>
        <v/>
      </c>
      <c r="U48" s="108"/>
      <c r="V48" s="108"/>
      <c r="W48" s="108"/>
      <c r="X48" s="110" t="str">
        <f t="shared" si="40"/>
        <v/>
      </c>
      <c r="Y48" s="111" t="str">
        <f t="shared" si="1"/>
        <v/>
      </c>
      <c r="Z48" s="112" t="str">
        <f t="shared" si="37"/>
        <v/>
      </c>
      <c r="AA48" s="111" t="str">
        <f t="shared" si="3"/>
        <v/>
      </c>
      <c r="AB48" s="112" t="str">
        <f t="shared" si="41"/>
        <v/>
      </c>
      <c r="AC48" s="113" t="str">
        <f t="shared" ref="AC48" si="42">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14"/>
      <c r="AE48" s="115"/>
      <c r="AF48" s="116"/>
      <c r="AG48" s="116"/>
      <c r="AH48" s="117"/>
      <c r="AI48" s="117"/>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18" hidden="1" customHeight="1" x14ac:dyDescent="0.3">
      <c r="A49" s="323"/>
      <c r="B49" s="326"/>
      <c r="C49" s="326"/>
      <c r="D49" s="326"/>
      <c r="E49" s="329"/>
      <c r="F49" s="326"/>
      <c r="G49" s="320"/>
      <c r="H49" s="317"/>
      <c r="I49" s="314"/>
      <c r="J49" s="311"/>
      <c r="K49" s="314">
        <f>IF(NOT(ISERROR(MATCH(J49,_xlfn.ANCHORARRAY(E60),0))),I62&amp;"Por favor no seleccionar los criterios de impacto",J49)</f>
        <v>0</v>
      </c>
      <c r="L49" s="317"/>
      <c r="M49" s="314"/>
      <c r="N49" s="332"/>
      <c r="O49" s="106">
        <v>6</v>
      </c>
      <c r="P49" s="158"/>
      <c r="Q49" s="107" t="str">
        <f t="shared" si="39"/>
        <v/>
      </c>
      <c r="R49" s="108"/>
      <c r="S49" s="108"/>
      <c r="T49" s="109" t="str">
        <f t="shared" si="36"/>
        <v/>
      </c>
      <c r="U49" s="108"/>
      <c r="V49" s="108"/>
      <c r="W49" s="108"/>
      <c r="X49" s="110" t="str">
        <f t="shared" si="40"/>
        <v/>
      </c>
      <c r="Y49" s="111" t="str">
        <f t="shared" si="1"/>
        <v/>
      </c>
      <c r="Z49" s="112" t="str">
        <f t="shared" si="37"/>
        <v/>
      </c>
      <c r="AA49" s="111" t="str">
        <f>IFERROR(IF(AB49="","",IF(AB49&lt;=0.2,"Leve",IF(AB49&lt;=0.4,"Menor",IF(AB49&lt;=0.6,"Moderado",IF(AB49&lt;=0.8,"Mayor","Catastrófico"))))),"")</f>
        <v/>
      </c>
      <c r="AB49" s="112" t="str">
        <f t="shared" si="41"/>
        <v/>
      </c>
      <c r="AC49" s="11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14"/>
      <c r="AE49" s="115"/>
      <c r="AF49" s="116"/>
      <c r="AG49" s="116"/>
      <c r="AH49" s="117"/>
      <c r="AI49" s="117"/>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hidden="1" customHeight="1" x14ac:dyDescent="0.3">
      <c r="A50" s="321">
        <v>7</v>
      </c>
      <c r="B50" s="324"/>
      <c r="C50" s="324"/>
      <c r="D50" s="324"/>
      <c r="E50" s="327"/>
      <c r="F50" s="324"/>
      <c r="G50" s="318"/>
      <c r="H50" s="315" t="str">
        <f>IF(G50&lt;=0,"",IF(G50&lt;=2,"Muy Baja",IF(G50&lt;=24,"Baja",IF(G50&lt;=500,"Media",IF(G50&lt;=5000,"Alta","Muy Alta")))))</f>
        <v/>
      </c>
      <c r="I50" s="312" t="str">
        <f>IF(H50="","",IF(H50="Muy Baja",0.2,IF(H50="Baja",0.4,IF(H50="Media",0.6,IF(H50="Alta",0.8,IF(H50="Muy Alta",1,))))))</f>
        <v/>
      </c>
      <c r="J50" s="309"/>
      <c r="K50" s="312">
        <f>IF(NOT(ISERROR(MATCH(J50,'Tabla Impacto'!$B$221:$B$223,0))),'Tabla Impacto'!$F$223&amp;"Por favor no seleccionar los criterios de impacto(Afectación Económica o presupuestal y Pérdida Reputacional)",J50)</f>
        <v>0</v>
      </c>
      <c r="L50" s="315" t="str">
        <f>IF(OR(K50='Tabla Impacto'!$C$11,K50='Tabla Impacto'!$D$11),"Leve",IF(OR(K50='Tabla Impacto'!$C$12,K50='Tabla Impacto'!$D$12),"Menor",IF(OR(K50='Tabla Impacto'!$C$13,K50='Tabla Impacto'!$D$13),"Moderado",IF(OR(K50='Tabla Impacto'!$C$14,K50='Tabla Impacto'!$D$14),"Mayor",IF(OR(K50='Tabla Impacto'!$C$15,K50='Tabla Impacto'!$D$15),"Catastrófico","")))))</f>
        <v/>
      </c>
      <c r="M50" s="312" t="str">
        <f>IF(L50="","",IF(L50="Leve",0.2,IF(L50="Menor",0.4,IF(L50="Moderado",0.6,IF(L50="Mayor",0.8,IF(L50="Catastrófico",1,))))))</f>
        <v/>
      </c>
      <c r="N50" s="330" t="str">
        <f>IF(OR(AND(H50="Muy Baja",L50="Leve"),AND(H50="Muy Baja",L50="Menor"),AND(H50="Baja",L50="Leve")),"Bajo",IF(OR(AND(H50="Muy baja",L50="Moderado"),AND(H50="Baja",L50="Menor"),AND(H50="Baja",L50="Moderado"),AND(H50="Media",L50="Leve"),AND(H50="Media",L50="Menor"),AND(H50="Media",L50="Moderado"),AND(H50="Alta",L50="Leve"),AND(H50="Alta",L50="Menor")),"Moderado",IF(OR(AND(H50="Muy Baja",L50="Mayor"),AND(H50="Baja",L50="Mayor"),AND(H50="Media",L50="Mayor"),AND(H50="Alta",L50="Moderado"),AND(H50="Alta",L50="Mayor"),AND(H50="Muy Alta",L50="Leve"),AND(H50="Muy Alta",L50="Menor"),AND(H50="Muy Alta",L50="Moderado"),AND(H50="Muy Alta",L50="Mayor")),"Alto",IF(OR(AND(H50="Muy Baja",L50="Catastrófico"),AND(H50="Baja",L50="Catastrófico"),AND(H50="Media",L50="Catastrófico"),AND(H50="Alta",L50="Catastrófico"),AND(H50="Muy Alta",L50="Catastrófico")),"Extremo",""))))</f>
        <v/>
      </c>
      <c r="O50" s="106">
        <v>1</v>
      </c>
      <c r="P50" s="158"/>
      <c r="Q50" s="147" t="str">
        <f>IF(OR(R50="Preventivo",R50="Detectivo"),"Probabilidad",IF(R50="Correctivo","Impacto",""))</f>
        <v/>
      </c>
      <c r="R50" s="148"/>
      <c r="S50" s="148"/>
      <c r="T50" s="149" t="str">
        <f>IF(AND(R50="Preventivo",S50="Automático"),"50%",IF(AND(R50="Preventivo",S50="Manual"),"40%",IF(AND(R50="Detectivo",S50="Automático"),"40%",IF(AND(R50="Detectivo",S50="Manual"),"30%",IF(AND(R50="Correctivo",S50="Automático"),"35%",IF(AND(R50="Correctivo",S50="Manual"),"25%",""))))))</f>
        <v/>
      </c>
      <c r="U50" s="148"/>
      <c r="V50" s="148"/>
      <c r="W50" s="148"/>
      <c r="X50" s="146" t="str">
        <f>IFERROR(IF(Q50="Probabilidad",(I50-(+I50*T50)),IF(Q50="Impacto",I50,"")),"")</f>
        <v/>
      </c>
      <c r="Y50" s="150" t="str">
        <f>IFERROR(IF(X50="","",IF(X50&lt;=0.2,"Muy Baja",IF(X50&lt;=0.4,"Baja",IF(X50&lt;=0.6,"Media",IF(X50&lt;=0.8,"Alta","Muy Alta"))))),"")</f>
        <v/>
      </c>
      <c r="Z50" s="151" t="str">
        <f>+X50</f>
        <v/>
      </c>
      <c r="AA50" s="150" t="str">
        <f>IFERROR(IF(AB50="","",IF(AB50&lt;=0.2,"Leve",IF(AB50&lt;=0.4,"Menor",IF(AB50&lt;=0.6,"Moderado",IF(AB50&lt;=0.8,"Mayor","Catastrófico"))))),"")</f>
        <v/>
      </c>
      <c r="AB50" s="151" t="str">
        <f>IFERROR(IF(Q50="Impacto",(M50-(+M50*T50)),IF(Q50="Probabilidad",M50,"")),"")</f>
        <v/>
      </c>
      <c r="AC50" s="152" t="str">
        <f>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53"/>
      <c r="AE50" s="115"/>
      <c r="AF50" s="115"/>
      <c r="AG50" s="115"/>
      <c r="AH50" s="117"/>
      <c r="AI50" s="117"/>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 hidden="1" customHeight="1" x14ac:dyDescent="0.3">
      <c r="A51" s="322"/>
      <c r="B51" s="325"/>
      <c r="C51" s="325"/>
      <c r="D51" s="325"/>
      <c r="E51" s="328"/>
      <c r="F51" s="325"/>
      <c r="G51" s="319"/>
      <c r="H51" s="316"/>
      <c r="I51" s="313"/>
      <c r="J51" s="310"/>
      <c r="K51" s="313">
        <f>IF(NOT(ISERROR(MATCH(J51,_xlfn.ANCHORARRAY(E62),0))),I64&amp;"Por favor no seleccionar los criterios de impacto",J51)</f>
        <v>0</v>
      </c>
      <c r="L51" s="316"/>
      <c r="M51" s="313"/>
      <c r="N51" s="331"/>
      <c r="O51" s="106">
        <v>2</v>
      </c>
      <c r="P51" s="158"/>
      <c r="Q51" s="147" t="str">
        <f>IF(OR(R51="Preventivo",R51="Detectivo"),"Probabilidad",IF(R51="Correctivo","Impacto",""))</f>
        <v/>
      </c>
      <c r="R51" s="148"/>
      <c r="S51" s="148"/>
      <c r="T51" s="149" t="str">
        <f t="shared" ref="T51:T55" si="43">IF(AND(R51="Preventivo",S51="Automático"),"50%",IF(AND(R51="Preventivo",S51="Manual"),"40%",IF(AND(R51="Detectivo",S51="Automático"),"40%",IF(AND(R51="Detectivo",S51="Manual"),"30%",IF(AND(R51="Correctivo",S51="Automático"),"35%",IF(AND(R51="Correctivo",S51="Manual"),"25%",""))))))</f>
        <v/>
      </c>
      <c r="U51" s="148"/>
      <c r="V51" s="148"/>
      <c r="W51" s="148"/>
      <c r="X51" s="146" t="str">
        <f>IFERROR(IF(AND(Q50="Probabilidad",Q51="Probabilidad"),(Z50-(+Z50*T51)),IF(Q51="Probabilidad",(I50-(+I50*T51)),IF(Q51="Impacto",Z50,""))),"")</f>
        <v/>
      </c>
      <c r="Y51" s="150" t="str">
        <f t="shared" si="1"/>
        <v/>
      </c>
      <c r="Z51" s="151" t="str">
        <f t="shared" ref="Z51:Z55" si="44">+X51</f>
        <v/>
      </c>
      <c r="AA51" s="150" t="str">
        <f t="shared" si="3"/>
        <v/>
      </c>
      <c r="AB51" s="151" t="str">
        <f>IFERROR(IF(AND(Q50="Impacto",Q51="Impacto"),(AB50-(+AB50*T51)),IF(Q51="Impacto",(M50-(+M50*T51)),IF(Q51="Probabilidad",AB50,""))),"")</f>
        <v/>
      </c>
      <c r="AC51" s="152" t="str">
        <f t="shared" ref="AC51:AC52" si="45">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53"/>
      <c r="AE51" s="115"/>
      <c r="AF51" s="116"/>
      <c r="AG51" s="116"/>
      <c r="AH51" s="117"/>
      <c r="AI51" s="117"/>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hidden="1" customHeight="1" x14ac:dyDescent="0.3">
      <c r="A52" s="322"/>
      <c r="B52" s="325"/>
      <c r="C52" s="325"/>
      <c r="D52" s="325"/>
      <c r="E52" s="328"/>
      <c r="F52" s="325"/>
      <c r="G52" s="319"/>
      <c r="H52" s="316"/>
      <c r="I52" s="313"/>
      <c r="J52" s="310"/>
      <c r="K52" s="313">
        <f>IF(NOT(ISERROR(MATCH(J52,_xlfn.ANCHORARRAY(E63),0))),I65&amp;"Por favor no seleccionar los criterios de impacto",J52)</f>
        <v>0</v>
      </c>
      <c r="L52" s="316"/>
      <c r="M52" s="313"/>
      <c r="N52" s="331"/>
      <c r="O52" s="106">
        <v>3</v>
      </c>
      <c r="P52" s="159"/>
      <c r="Q52" s="107" t="str">
        <f>IF(OR(R52="Preventivo",R52="Detectivo"),"Probabilidad",IF(R52="Correctivo","Impacto",""))</f>
        <v/>
      </c>
      <c r="R52" s="108"/>
      <c r="S52" s="108"/>
      <c r="T52" s="109" t="str">
        <f t="shared" si="43"/>
        <v/>
      </c>
      <c r="U52" s="108"/>
      <c r="V52" s="108"/>
      <c r="W52" s="108"/>
      <c r="X52" s="110" t="str">
        <f>IFERROR(IF(AND(Q51="Probabilidad",Q52="Probabilidad"),(Z51-(+Z51*T52)),IF(AND(Q51="Impacto",Q52="Probabilidad"),(Z50-(+Z50*T52)),IF(Q52="Impacto",Z51,""))),"")</f>
        <v/>
      </c>
      <c r="Y52" s="111" t="str">
        <f t="shared" si="1"/>
        <v/>
      </c>
      <c r="Z52" s="112" t="str">
        <f t="shared" si="44"/>
        <v/>
      </c>
      <c r="AA52" s="111" t="str">
        <f t="shared" si="3"/>
        <v/>
      </c>
      <c r="AB52" s="112" t="str">
        <f>IFERROR(IF(AND(Q51="Impacto",Q52="Impacto"),(AB51-(+AB51*T52)),IF(AND(Q51="Probabilidad",Q52="Impacto"),(AB50-(+AB50*T52)),IF(Q52="Probabilidad",AB51,""))),"")</f>
        <v/>
      </c>
      <c r="AC52" s="113" t="str">
        <f t="shared" si="45"/>
        <v/>
      </c>
      <c r="AD52" s="114"/>
      <c r="AE52" s="115"/>
      <c r="AF52" s="116"/>
      <c r="AG52" s="116"/>
      <c r="AH52" s="117"/>
      <c r="AI52" s="117"/>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hidden="1" customHeight="1" x14ac:dyDescent="0.3">
      <c r="A53" s="322"/>
      <c r="B53" s="325"/>
      <c r="C53" s="325"/>
      <c r="D53" s="325"/>
      <c r="E53" s="328"/>
      <c r="F53" s="325"/>
      <c r="G53" s="319"/>
      <c r="H53" s="316"/>
      <c r="I53" s="313"/>
      <c r="J53" s="310"/>
      <c r="K53" s="313">
        <f>IF(NOT(ISERROR(MATCH(J53,_xlfn.ANCHORARRAY(E64),0))),I66&amp;"Por favor no seleccionar los criterios de impacto",J53)</f>
        <v>0</v>
      </c>
      <c r="L53" s="316"/>
      <c r="M53" s="313"/>
      <c r="N53" s="331"/>
      <c r="O53" s="106">
        <v>4</v>
      </c>
      <c r="P53" s="158"/>
      <c r="Q53" s="107" t="str">
        <f t="shared" ref="Q53:Q55" si="46">IF(OR(R53="Preventivo",R53="Detectivo"),"Probabilidad",IF(R53="Correctivo","Impacto",""))</f>
        <v/>
      </c>
      <c r="R53" s="108"/>
      <c r="S53" s="108"/>
      <c r="T53" s="109" t="str">
        <f t="shared" si="43"/>
        <v/>
      </c>
      <c r="U53" s="108"/>
      <c r="V53" s="108"/>
      <c r="W53" s="108"/>
      <c r="X53" s="110" t="str">
        <f t="shared" ref="X53:X55" si="47">IFERROR(IF(AND(Q52="Probabilidad",Q53="Probabilidad"),(Z52-(+Z52*T53)),IF(AND(Q52="Impacto",Q53="Probabilidad"),(Z51-(+Z51*T53)),IF(Q53="Impacto",Z52,""))),"")</f>
        <v/>
      </c>
      <c r="Y53" s="111" t="str">
        <f t="shared" si="1"/>
        <v/>
      </c>
      <c r="Z53" s="112" t="str">
        <f t="shared" si="44"/>
        <v/>
      </c>
      <c r="AA53" s="111" t="str">
        <f t="shared" si="3"/>
        <v/>
      </c>
      <c r="AB53" s="112" t="str">
        <f t="shared" ref="AB53:AB55" si="48">IFERROR(IF(AND(Q52="Impacto",Q53="Impacto"),(AB52-(+AB52*T53)),IF(AND(Q52="Probabilidad",Q53="Impacto"),(AB51-(+AB51*T53)),IF(Q53="Probabilidad",AB52,""))),"")</f>
        <v/>
      </c>
      <c r="AC53" s="113" t="str">
        <f>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14"/>
      <c r="AE53" s="115"/>
      <c r="AF53" s="116"/>
      <c r="AG53" s="116"/>
      <c r="AH53" s="117"/>
      <c r="AI53" s="117"/>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hidden="1" customHeight="1" x14ac:dyDescent="0.3">
      <c r="A54" s="322"/>
      <c r="B54" s="325"/>
      <c r="C54" s="325"/>
      <c r="D54" s="325"/>
      <c r="E54" s="328"/>
      <c r="F54" s="325"/>
      <c r="G54" s="319"/>
      <c r="H54" s="316"/>
      <c r="I54" s="313"/>
      <c r="J54" s="310"/>
      <c r="K54" s="313">
        <f>IF(NOT(ISERROR(MATCH(J54,_xlfn.ANCHORARRAY(E65),0))),I67&amp;"Por favor no seleccionar los criterios de impacto",J54)</f>
        <v>0</v>
      </c>
      <c r="L54" s="316"/>
      <c r="M54" s="313"/>
      <c r="N54" s="331"/>
      <c r="O54" s="106">
        <v>5</v>
      </c>
      <c r="P54" s="158"/>
      <c r="Q54" s="107" t="str">
        <f t="shared" si="46"/>
        <v/>
      </c>
      <c r="R54" s="108"/>
      <c r="S54" s="108"/>
      <c r="T54" s="109" t="str">
        <f t="shared" si="43"/>
        <v/>
      </c>
      <c r="U54" s="108"/>
      <c r="V54" s="108"/>
      <c r="W54" s="108"/>
      <c r="X54" s="110" t="str">
        <f t="shared" si="47"/>
        <v/>
      </c>
      <c r="Y54" s="111" t="str">
        <f t="shared" si="1"/>
        <v/>
      </c>
      <c r="Z54" s="112" t="str">
        <f t="shared" si="44"/>
        <v/>
      </c>
      <c r="AA54" s="111" t="str">
        <f t="shared" si="3"/>
        <v/>
      </c>
      <c r="AB54" s="112" t="str">
        <f t="shared" si="48"/>
        <v/>
      </c>
      <c r="AC54" s="113" t="str">
        <f t="shared" ref="AC54:AC55" si="49">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14"/>
      <c r="AE54" s="115"/>
      <c r="AF54" s="116"/>
      <c r="AG54" s="116"/>
      <c r="AH54" s="117"/>
      <c r="AI54" s="117"/>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hidden="1" customHeight="1" x14ac:dyDescent="0.3">
      <c r="A55" s="323"/>
      <c r="B55" s="326"/>
      <c r="C55" s="326"/>
      <c r="D55" s="326"/>
      <c r="E55" s="329"/>
      <c r="F55" s="326"/>
      <c r="G55" s="320"/>
      <c r="H55" s="317"/>
      <c r="I55" s="314"/>
      <c r="J55" s="311"/>
      <c r="K55" s="314">
        <f>IF(NOT(ISERROR(MATCH(J55,_xlfn.ANCHORARRAY(E66),0))),I68&amp;"Por favor no seleccionar los criterios de impacto",J55)</f>
        <v>0</v>
      </c>
      <c r="L55" s="317"/>
      <c r="M55" s="314"/>
      <c r="N55" s="332"/>
      <c r="O55" s="106">
        <v>6</v>
      </c>
      <c r="P55" s="158"/>
      <c r="Q55" s="107" t="str">
        <f t="shared" si="46"/>
        <v/>
      </c>
      <c r="R55" s="108"/>
      <c r="S55" s="108"/>
      <c r="T55" s="109" t="str">
        <f t="shared" si="43"/>
        <v/>
      </c>
      <c r="U55" s="108"/>
      <c r="V55" s="108"/>
      <c r="W55" s="108"/>
      <c r="X55" s="110" t="str">
        <f t="shared" si="47"/>
        <v/>
      </c>
      <c r="Y55" s="111" t="str">
        <f t="shared" si="1"/>
        <v/>
      </c>
      <c r="Z55" s="112" t="str">
        <f t="shared" si="44"/>
        <v/>
      </c>
      <c r="AA55" s="111" t="str">
        <f t="shared" si="3"/>
        <v/>
      </c>
      <c r="AB55" s="112" t="str">
        <f t="shared" si="48"/>
        <v/>
      </c>
      <c r="AC55" s="113" t="str">
        <f t="shared" si="49"/>
        <v/>
      </c>
      <c r="AD55" s="114"/>
      <c r="AE55" s="115"/>
      <c r="AF55" s="116"/>
      <c r="AG55" s="116"/>
      <c r="AH55" s="117"/>
      <c r="AI55" s="117"/>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hidden="1" customHeight="1" x14ac:dyDescent="0.3">
      <c r="A56" s="321">
        <v>8</v>
      </c>
      <c r="B56" s="324"/>
      <c r="C56" s="324"/>
      <c r="D56" s="324"/>
      <c r="E56" s="327"/>
      <c r="F56" s="324"/>
      <c r="G56" s="318"/>
      <c r="H56" s="315" t="str">
        <f>IF(G56&lt;=0,"",IF(G56&lt;=2,"Muy Baja",IF(G56&lt;=24,"Baja",IF(G56&lt;=500,"Media",IF(G56&lt;=5000,"Alta","Muy Alta")))))</f>
        <v/>
      </c>
      <c r="I56" s="312" t="str">
        <f>IF(H56="","",IF(H56="Muy Baja",0.2,IF(H56="Baja",0.4,IF(H56="Media",0.6,IF(H56="Alta",0.8,IF(H56="Muy Alta",1,))))))</f>
        <v/>
      </c>
      <c r="J56" s="309"/>
      <c r="K56" s="312">
        <f>IF(NOT(ISERROR(MATCH(J56,'Tabla Impacto'!$B$221:$B$223,0))),'Tabla Impacto'!$F$223&amp;"Por favor no seleccionar los criterios de impacto(Afectación Económica o presupuestal y Pérdida Reputacional)",J56)</f>
        <v>0</v>
      </c>
      <c r="L56" s="315" t="str">
        <f>IF(OR(K56='Tabla Impacto'!$C$11,K56='Tabla Impacto'!$D$11),"Leve",IF(OR(K56='Tabla Impacto'!$C$12,K56='Tabla Impacto'!$D$12),"Menor",IF(OR(K56='Tabla Impacto'!$C$13,K56='Tabla Impacto'!$D$13),"Moderado",IF(OR(K56='Tabla Impacto'!$C$14,K56='Tabla Impacto'!$D$14),"Mayor",IF(OR(K56='Tabla Impacto'!$C$15,K56='Tabla Impacto'!$D$15),"Catastrófico","")))))</f>
        <v/>
      </c>
      <c r="M56" s="312" t="str">
        <f>IF(L56="","",IF(L56="Leve",0.2,IF(L56="Menor",0.4,IF(L56="Moderado",0.6,IF(L56="Mayor",0.8,IF(L56="Catastrófico",1,))))))</f>
        <v/>
      </c>
      <c r="N56" s="330" t="str">
        <f>IF(OR(AND(H56="Muy Baja",L56="Leve"),AND(H56="Muy Baja",L56="Menor"),AND(H56="Baja",L56="Leve")),"Bajo",IF(OR(AND(H56="Muy baja",L56="Moderado"),AND(H56="Baja",L56="Menor"),AND(H56="Baja",L56="Moderado"),AND(H56="Media",L56="Leve"),AND(H56="Media",L56="Menor"),AND(H56="Media",L56="Moderado"),AND(H56="Alta",L56="Leve"),AND(H56="Alta",L56="Menor")),"Moderado",IF(OR(AND(H56="Muy Baja",L56="Mayor"),AND(H56="Baja",L56="Mayor"),AND(H56="Media",L56="Mayor"),AND(H56="Alta",L56="Moderado"),AND(H56="Alta",L56="Mayor"),AND(H56="Muy Alta",L56="Leve"),AND(H56="Muy Alta",L56="Menor"),AND(H56="Muy Alta",L56="Moderado"),AND(H56="Muy Alta",L56="Mayor")),"Alto",IF(OR(AND(H56="Muy Baja",L56="Catastrófico"),AND(H56="Baja",L56="Catastrófico"),AND(H56="Media",L56="Catastrófico"),AND(H56="Alta",L56="Catastrófico"),AND(H56="Muy Alta",L56="Catastrófico")),"Extremo",""))))</f>
        <v/>
      </c>
      <c r="O56" s="106">
        <v>1</v>
      </c>
      <c r="P56" s="158"/>
      <c r="Q56" s="147"/>
      <c r="R56" s="148"/>
      <c r="S56" s="148"/>
      <c r="T56" s="149" t="str">
        <f>IF(AND(R56="Preventivo",S56="Automático"),"50%",IF(AND(R56="Preventivo",S56="Manual"),"40%",IF(AND(R56="Detectivo",S56="Automático"),"40%",IF(AND(R56="Detectivo",S56="Manual"),"30%",IF(AND(R56="Correctivo",S56="Automático"),"35%",IF(AND(R56="Correctivo",S56="Manual"),"25%",""))))))</f>
        <v/>
      </c>
      <c r="U56" s="148"/>
      <c r="V56" s="148"/>
      <c r="W56" s="148"/>
      <c r="X56" s="146" t="str">
        <f>IFERROR(IF(Q56="Probabilidad",(I56-(+I56*T56)),IF(Q56="Impacto",I56,"")),"")</f>
        <v/>
      </c>
      <c r="Y56" s="150" t="str">
        <f>IFERROR(IF(X56="","",IF(X56&lt;=0.2,"Muy Baja",IF(X56&lt;=0.4,"Baja",IF(X56&lt;=0.6,"Media",IF(X56&lt;=0.8,"Alta","Muy Alta"))))),"")</f>
        <v/>
      </c>
      <c r="Z56" s="151" t="str">
        <f>+X56</f>
        <v/>
      </c>
      <c r="AA56" s="150" t="str">
        <f>IFERROR(IF(AB56="","",IF(AB56&lt;=0.2,"Leve",IF(AB56&lt;=0.4,"Menor",IF(AB56&lt;=0.6,"Moderado",IF(AB56&lt;=0.8,"Mayor","Catastrófico"))))),"")</f>
        <v/>
      </c>
      <c r="AB56" s="151" t="str">
        <f>IFERROR(IF(Q56="Impacto",(M56-(+M56*T56)),IF(Q56="Probabilidad",M56,"")),"")</f>
        <v/>
      </c>
      <c r="AC56" s="152" t="str">
        <f>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53"/>
      <c r="AE56" s="115"/>
      <c r="AF56" s="115"/>
      <c r="AG56" s="115"/>
      <c r="AH56" s="117"/>
      <c r="AI56" s="117"/>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hidden="1" customHeight="1" x14ac:dyDescent="0.3">
      <c r="A57" s="322"/>
      <c r="B57" s="325"/>
      <c r="C57" s="325"/>
      <c r="D57" s="325"/>
      <c r="E57" s="328"/>
      <c r="F57" s="325"/>
      <c r="G57" s="319"/>
      <c r="H57" s="316"/>
      <c r="I57" s="313"/>
      <c r="J57" s="310"/>
      <c r="K57" s="313">
        <f>IF(NOT(ISERROR(MATCH(J57,_xlfn.ANCHORARRAY(E68),0))),I70&amp;"Por favor no seleccionar los criterios de impacto",J57)</f>
        <v>0</v>
      </c>
      <c r="L57" s="316"/>
      <c r="M57" s="313"/>
      <c r="N57" s="331"/>
      <c r="O57" s="106">
        <v>2</v>
      </c>
      <c r="P57" s="158"/>
      <c r="Q57" s="107" t="str">
        <f>IF(OR(R57="Preventivo",R57="Detectivo"),"Probabilidad",IF(R57="Correctivo","Impacto",""))</f>
        <v/>
      </c>
      <c r="R57" s="108"/>
      <c r="S57" s="108"/>
      <c r="T57" s="109" t="str">
        <f t="shared" ref="T57:T61" si="50">IF(AND(R57="Preventivo",S57="Automático"),"50%",IF(AND(R57="Preventivo",S57="Manual"),"40%",IF(AND(R57="Detectivo",S57="Automático"),"40%",IF(AND(R57="Detectivo",S57="Manual"),"30%",IF(AND(R57="Correctivo",S57="Automático"),"35%",IF(AND(R57="Correctivo",S57="Manual"),"25%",""))))))</f>
        <v/>
      </c>
      <c r="U57" s="108"/>
      <c r="V57" s="108"/>
      <c r="W57" s="108"/>
      <c r="X57" s="110" t="str">
        <f>IFERROR(IF(AND(Q56="Probabilidad",Q57="Probabilidad"),(Z56-(+Z56*T57)),IF(Q57="Probabilidad",(I56-(+I56*T57)),IF(Q57="Impacto",Z56,""))),"")</f>
        <v/>
      </c>
      <c r="Y57" s="111" t="str">
        <f t="shared" si="1"/>
        <v/>
      </c>
      <c r="Z57" s="112" t="str">
        <f t="shared" ref="Z57:Z61" si="51">+X57</f>
        <v/>
      </c>
      <c r="AA57" s="111" t="str">
        <f t="shared" si="3"/>
        <v/>
      </c>
      <c r="AB57" s="112" t="str">
        <f>IFERROR(IF(AND(Q56="Impacto",Q57="Impacto"),(AB56-(+AB56*T57)),IF(Q57="Impacto",(M56-(+M56*T57)),IF(Q57="Probabilidad",AB56,""))),"")</f>
        <v/>
      </c>
      <c r="AC57" s="113" t="str">
        <f t="shared" ref="AC57:AC58" si="52">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14"/>
      <c r="AE57" s="115"/>
      <c r="AF57" s="116"/>
      <c r="AG57" s="116"/>
      <c r="AH57" s="117"/>
      <c r="AI57" s="117"/>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hidden="1" customHeight="1" x14ac:dyDescent="0.3">
      <c r="A58" s="322"/>
      <c r="B58" s="325"/>
      <c r="C58" s="325"/>
      <c r="D58" s="325"/>
      <c r="E58" s="328"/>
      <c r="F58" s="325"/>
      <c r="G58" s="319"/>
      <c r="H58" s="316"/>
      <c r="I58" s="313"/>
      <c r="J58" s="310"/>
      <c r="K58" s="313">
        <f>IF(NOT(ISERROR(MATCH(J58,_xlfn.ANCHORARRAY(E69),0))),I71&amp;"Por favor no seleccionar los criterios de impacto",J58)</f>
        <v>0</v>
      </c>
      <c r="L58" s="316"/>
      <c r="M58" s="313"/>
      <c r="N58" s="331"/>
      <c r="O58" s="106">
        <v>3</v>
      </c>
      <c r="P58" s="159"/>
      <c r="Q58" s="107" t="str">
        <f>IF(OR(R58="Preventivo",R58="Detectivo"),"Probabilidad",IF(R58="Correctivo","Impacto",""))</f>
        <v/>
      </c>
      <c r="R58" s="108"/>
      <c r="S58" s="108"/>
      <c r="T58" s="109" t="str">
        <f t="shared" si="50"/>
        <v/>
      </c>
      <c r="U58" s="108"/>
      <c r="V58" s="108"/>
      <c r="W58" s="108"/>
      <c r="X58" s="110" t="str">
        <f>IFERROR(IF(AND(Q57="Probabilidad",Q58="Probabilidad"),(Z57-(+Z57*T58)),IF(AND(Q57="Impacto",Q58="Probabilidad"),(Z56-(+Z56*T58)),IF(Q58="Impacto",Z57,""))),"")</f>
        <v/>
      </c>
      <c r="Y58" s="111" t="str">
        <f t="shared" si="1"/>
        <v/>
      </c>
      <c r="Z58" s="112" t="str">
        <f t="shared" si="51"/>
        <v/>
      </c>
      <c r="AA58" s="111" t="str">
        <f t="shared" si="3"/>
        <v/>
      </c>
      <c r="AB58" s="112" t="str">
        <f>IFERROR(IF(AND(Q57="Impacto",Q58="Impacto"),(AB57-(+AB57*T58)),IF(AND(Q57="Probabilidad",Q58="Impacto"),(AB56-(+AB56*T58)),IF(Q58="Probabilidad",AB57,""))),"")</f>
        <v/>
      </c>
      <c r="AC58" s="113" t="str">
        <f t="shared" si="52"/>
        <v/>
      </c>
      <c r="AD58" s="114"/>
      <c r="AE58" s="115"/>
      <c r="AF58" s="116"/>
      <c r="AG58" s="116"/>
      <c r="AH58" s="117"/>
      <c r="AI58" s="117"/>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hidden="1" customHeight="1" x14ac:dyDescent="0.3">
      <c r="A59" s="322"/>
      <c r="B59" s="325"/>
      <c r="C59" s="325"/>
      <c r="D59" s="325"/>
      <c r="E59" s="328"/>
      <c r="F59" s="325"/>
      <c r="G59" s="319"/>
      <c r="H59" s="316"/>
      <c r="I59" s="313"/>
      <c r="J59" s="310"/>
      <c r="K59" s="313">
        <f>IF(NOT(ISERROR(MATCH(J59,_xlfn.ANCHORARRAY(E70),0))),I72&amp;"Por favor no seleccionar los criterios de impacto",J59)</f>
        <v>0</v>
      </c>
      <c r="L59" s="316"/>
      <c r="M59" s="313"/>
      <c r="N59" s="331"/>
      <c r="O59" s="106">
        <v>4</v>
      </c>
      <c r="P59" s="158"/>
      <c r="Q59" s="107" t="str">
        <f t="shared" ref="Q59:Q61" si="53">IF(OR(R59="Preventivo",R59="Detectivo"),"Probabilidad",IF(R59="Correctivo","Impacto",""))</f>
        <v/>
      </c>
      <c r="R59" s="108"/>
      <c r="S59" s="108"/>
      <c r="T59" s="109" t="str">
        <f t="shared" si="50"/>
        <v/>
      </c>
      <c r="U59" s="108"/>
      <c r="V59" s="108"/>
      <c r="W59" s="108"/>
      <c r="X59" s="110" t="str">
        <f t="shared" ref="X59:X61" si="54">IFERROR(IF(AND(Q58="Probabilidad",Q59="Probabilidad"),(Z58-(+Z58*T59)),IF(AND(Q58="Impacto",Q59="Probabilidad"),(Z57-(+Z57*T59)),IF(Q59="Impacto",Z58,""))),"")</f>
        <v/>
      </c>
      <c r="Y59" s="111" t="str">
        <f t="shared" si="1"/>
        <v/>
      </c>
      <c r="Z59" s="112" t="str">
        <f t="shared" si="51"/>
        <v/>
      </c>
      <c r="AA59" s="111" t="str">
        <f t="shared" si="3"/>
        <v/>
      </c>
      <c r="AB59" s="112" t="str">
        <f t="shared" ref="AB59:AB61" si="55">IFERROR(IF(AND(Q58="Impacto",Q59="Impacto"),(AB58-(+AB58*T59)),IF(AND(Q58="Probabilidad",Q59="Impacto"),(AB57-(+AB57*T59)),IF(Q59="Probabilidad",AB58,""))),"")</f>
        <v/>
      </c>
      <c r="AC59" s="113" t="str">
        <f>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14"/>
      <c r="AE59" s="115"/>
      <c r="AF59" s="116"/>
      <c r="AG59" s="116"/>
      <c r="AH59" s="117"/>
      <c r="AI59" s="117"/>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hidden="1" customHeight="1" x14ac:dyDescent="0.3">
      <c r="A60" s="322"/>
      <c r="B60" s="325"/>
      <c r="C60" s="325"/>
      <c r="D60" s="325"/>
      <c r="E60" s="328"/>
      <c r="F60" s="325"/>
      <c r="G60" s="319"/>
      <c r="H60" s="316"/>
      <c r="I60" s="313"/>
      <c r="J60" s="310"/>
      <c r="K60" s="313">
        <f>IF(NOT(ISERROR(MATCH(J60,_xlfn.ANCHORARRAY(E71),0))),I73&amp;"Por favor no seleccionar los criterios de impacto",J60)</f>
        <v>0</v>
      </c>
      <c r="L60" s="316"/>
      <c r="M60" s="313"/>
      <c r="N60" s="331"/>
      <c r="O60" s="106">
        <v>5</v>
      </c>
      <c r="P60" s="158"/>
      <c r="Q60" s="107" t="str">
        <f t="shared" si="53"/>
        <v/>
      </c>
      <c r="R60" s="108"/>
      <c r="S60" s="108"/>
      <c r="T60" s="109" t="str">
        <f t="shared" si="50"/>
        <v/>
      </c>
      <c r="U60" s="108"/>
      <c r="V60" s="108"/>
      <c r="W60" s="108"/>
      <c r="X60" s="110" t="str">
        <f t="shared" si="54"/>
        <v/>
      </c>
      <c r="Y60" s="111" t="str">
        <f t="shared" si="1"/>
        <v/>
      </c>
      <c r="Z60" s="112" t="str">
        <f t="shared" si="51"/>
        <v/>
      </c>
      <c r="AA60" s="111" t="str">
        <f t="shared" si="3"/>
        <v/>
      </c>
      <c r="AB60" s="112" t="str">
        <f t="shared" si="55"/>
        <v/>
      </c>
      <c r="AC60" s="113" t="str">
        <f t="shared" ref="AC60:AC61" si="56">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14"/>
      <c r="AE60" s="115"/>
      <c r="AF60" s="116"/>
      <c r="AG60" s="116"/>
      <c r="AH60" s="117"/>
      <c r="AI60" s="117"/>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hidden="1" customHeight="1" x14ac:dyDescent="0.3">
      <c r="A61" s="323"/>
      <c r="B61" s="326"/>
      <c r="C61" s="326"/>
      <c r="D61" s="326"/>
      <c r="E61" s="329"/>
      <c r="F61" s="326"/>
      <c r="G61" s="320"/>
      <c r="H61" s="317"/>
      <c r="I61" s="314"/>
      <c r="J61" s="311"/>
      <c r="K61" s="314">
        <f>IF(NOT(ISERROR(MATCH(J61,_xlfn.ANCHORARRAY(E72),0))),I74&amp;"Por favor no seleccionar los criterios de impacto",J61)</f>
        <v>0</v>
      </c>
      <c r="L61" s="317"/>
      <c r="M61" s="314"/>
      <c r="N61" s="332"/>
      <c r="O61" s="106">
        <v>6</v>
      </c>
      <c r="P61" s="158"/>
      <c r="Q61" s="107" t="str">
        <f t="shared" si="53"/>
        <v/>
      </c>
      <c r="R61" s="108"/>
      <c r="S61" s="108"/>
      <c r="T61" s="109" t="str">
        <f t="shared" si="50"/>
        <v/>
      </c>
      <c r="U61" s="108"/>
      <c r="V61" s="108"/>
      <c r="W61" s="108"/>
      <c r="X61" s="110" t="str">
        <f t="shared" si="54"/>
        <v/>
      </c>
      <c r="Y61" s="111" t="str">
        <f t="shared" si="1"/>
        <v/>
      </c>
      <c r="Z61" s="112" t="str">
        <f t="shared" si="51"/>
        <v/>
      </c>
      <c r="AA61" s="111" t="str">
        <f t="shared" si="3"/>
        <v/>
      </c>
      <c r="AB61" s="112" t="str">
        <f t="shared" si="55"/>
        <v/>
      </c>
      <c r="AC61" s="113" t="str">
        <f t="shared" si="56"/>
        <v/>
      </c>
      <c r="AD61" s="114"/>
      <c r="AE61" s="115"/>
      <c r="AF61" s="116"/>
      <c r="AG61" s="116"/>
      <c r="AH61" s="117"/>
      <c r="AI61" s="117"/>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hidden="1" customHeight="1" x14ac:dyDescent="0.3">
      <c r="A62" s="321">
        <v>9</v>
      </c>
      <c r="B62" s="324"/>
      <c r="C62" s="324"/>
      <c r="D62" s="324"/>
      <c r="E62" s="327"/>
      <c r="F62" s="324"/>
      <c r="G62" s="318"/>
      <c r="H62" s="315" t="str">
        <f>IF(G62&lt;=0,"",IF(G62&lt;=2,"Muy Baja",IF(G62&lt;=24,"Baja",IF(G62&lt;=500,"Media",IF(G62&lt;=5000,"Alta","Muy Alta")))))</f>
        <v/>
      </c>
      <c r="I62" s="312" t="str">
        <f>IF(H62="","",IF(H62="Muy Baja",0.2,IF(H62="Baja",0.4,IF(H62="Media",0.6,IF(H62="Alta",0.8,IF(H62="Muy Alta",1,))))))</f>
        <v/>
      </c>
      <c r="J62" s="309"/>
      <c r="K62" s="312">
        <f>IF(NOT(ISERROR(MATCH(J62,'Tabla Impacto'!$B$221:$B$223,0))),'Tabla Impacto'!$F$223&amp;"Por favor no seleccionar los criterios de impacto(Afectación Económica o presupuestal y Pérdida Reputacional)",J62)</f>
        <v>0</v>
      </c>
      <c r="L62" s="315" t="str">
        <f>IF(OR(K62='Tabla Impacto'!$C$11,K62='Tabla Impacto'!$D$11),"Leve",IF(OR(K62='Tabla Impacto'!$C$12,K62='Tabla Impacto'!$D$12),"Menor",IF(OR(K62='Tabla Impacto'!$C$13,K62='Tabla Impacto'!$D$13),"Moderado",IF(OR(K62='Tabla Impacto'!$C$14,K62='Tabla Impacto'!$D$14),"Mayor",IF(OR(K62='Tabla Impacto'!$C$15,K62='Tabla Impacto'!$D$15),"Catastrófico","")))))</f>
        <v/>
      </c>
      <c r="M62" s="312" t="str">
        <f>IF(L62="","",IF(L62="Leve",0.2,IF(L62="Menor",0.4,IF(L62="Moderado",0.6,IF(L62="Mayor",0.8,IF(L62="Catastrófico",1,))))))</f>
        <v/>
      </c>
      <c r="N62" s="330" t="str">
        <f>IF(OR(AND(H62="Muy Baja",L62="Leve"),AND(H62="Muy Baja",L62="Menor"),AND(H62="Baja",L62="Leve")),"Bajo",IF(OR(AND(H62="Muy baja",L62="Moderado"),AND(H62="Baja",L62="Menor"),AND(H62="Baja",L62="Moderado"),AND(H62="Media",L62="Leve"),AND(H62="Media",L62="Menor"),AND(H62="Media",L62="Moderado"),AND(H62="Alta",L62="Leve"),AND(H62="Alta",L62="Menor")),"Moderado",IF(OR(AND(H62="Muy Baja",L62="Mayor"),AND(H62="Baja",L62="Mayor"),AND(H62="Media",L62="Mayor"),AND(H62="Alta",L62="Moderado"),AND(H62="Alta",L62="Mayor"),AND(H62="Muy Alta",L62="Leve"),AND(H62="Muy Alta",L62="Menor"),AND(H62="Muy Alta",L62="Moderado"),AND(H62="Muy Alta",L62="Mayor")),"Alto",IF(OR(AND(H62="Muy Baja",L62="Catastrófico"),AND(H62="Baja",L62="Catastrófico"),AND(H62="Media",L62="Catastrófico"),AND(H62="Alta",L62="Catastrófico"),AND(H62="Muy Alta",L62="Catastrófico")),"Extremo",""))))</f>
        <v/>
      </c>
      <c r="O62" s="106">
        <v>1</v>
      </c>
      <c r="P62" s="158"/>
      <c r="Q62" s="147"/>
      <c r="R62" s="148"/>
      <c r="S62" s="148"/>
      <c r="T62" s="149" t="str">
        <f>IF(AND(R62="Preventivo",S62="Automático"),"50%",IF(AND(R62="Preventivo",S62="Manual"),"40%",IF(AND(R62="Detectivo",S62="Automático"),"40%",IF(AND(R62="Detectivo",S62="Manual"),"30%",IF(AND(R62="Correctivo",S62="Automático"),"35%",IF(AND(R62="Correctivo",S62="Manual"),"25%",""))))))</f>
        <v/>
      </c>
      <c r="U62" s="148"/>
      <c r="V62" s="148"/>
      <c r="W62" s="148"/>
      <c r="X62" s="146" t="str">
        <f>IFERROR(IF(Q62="Probabilidad",(I62-(+I62*T62)),IF(Q62="Impacto",I62,"")),"")</f>
        <v/>
      </c>
      <c r="Y62" s="150" t="str">
        <f>IFERROR(IF(X62="","",IF(X62&lt;=0.2,"Muy Baja",IF(X62&lt;=0.4,"Baja",IF(X62&lt;=0.6,"Media",IF(X62&lt;=0.8,"Alta","Muy Alta"))))),"")</f>
        <v/>
      </c>
      <c r="Z62" s="151" t="str">
        <f>+X62</f>
        <v/>
      </c>
      <c r="AA62" s="150" t="str">
        <f>IFERROR(IF(AB62="","",IF(AB62&lt;=0.2,"Leve",IF(AB62&lt;=0.4,"Menor",IF(AB62&lt;=0.6,"Moderado",IF(AB62&lt;=0.8,"Mayor","Catastrófico"))))),"")</f>
        <v/>
      </c>
      <c r="AB62" s="151" t="str">
        <f>IFERROR(IF(Q62="Impacto",(M62-(+M62*T62)),IF(Q62="Probabilidad",M62,"")),"")</f>
        <v/>
      </c>
      <c r="AC62" s="152" t="str">
        <f>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53"/>
      <c r="AE62" s="115"/>
      <c r="AF62" s="115"/>
      <c r="AG62" s="115"/>
      <c r="AH62" s="117"/>
      <c r="AI62" s="117"/>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hidden="1" customHeight="1" x14ac:dyDescent="0.3">
      <c r="A63" s="322"/>
      <c r="B63" s="325"/>
      <c r="C63" s="325"/>
      <c r="D63" s="325"/>
      <c r="E63" s="328"/>
      <c r="F63" s="325"/>
      <c r="G63" s="319"/>
      <c r="H63" s="316"/>
      <c r="I63" s="313"/>
      <c r="J63" s="310"/>
      <c r="K63" s="313">
        <f>IF(NOT(ISERROR(MATCH(J63,_xlfn.ANCHORARRAY(E74),0))),I76&amp;"Por favor no seleccionar los criterios de impacto",J63)</f>
        <v>0</v>
      </c>
      <c r="L63" s="316"/>
      <c r="M63" s="313"/>
      <c r="N63" s="331"/>
      <c r="O63" s="106">
        <v>2</v>
      </c>
      <c r="P63" s="158"/>
      <c r="Q63" s="107" t="str">
        <f>IF(OR(R63="Preventivo",R63="Detectivo"),"Probabilidad",IF(R63="Correctivo","Impacto",""))</f>
        <v/>
      </c>
      <c r="R63" s="108"/>
      <c r="S63" s="108"/>
      <c r="T63" s="109" t="str">
        <f t="shared" ref="T63:T67" si="57">IF(AND(R63="Preventivo",S63="Automático"),"50%",IF(AND(R63="Preventivo",S63="Manual"),"40%",IF(AND(R63="Detectivo",S63="Automático"),"40%",IF(AND(R63="Detectivo",S63="Manual"),"30%",IF(AND(R63="Correctivo",S63="Automático"),"35%",IF(AND(R63="Correctivo",S63="Manual"),"25%",""))))))</f>
        <v/>
      </c>
      <c r="U63" s="108"/>
      <c r="V63" s="108"/>
      <c r="W63" s="108"/>
      <c r="X63" s="110" t="str">
        <f>IFERROR(IF(AND(Q62="Probabilidad",Q63="Probabilidad"),(Z62-(+Z62*T63)),IF(Q63="Probabilidad",(I62-(+I62*T63)),IF(Q63="Impacto",Z62,""))),"")</f>
        <v/>
      </c>
      <c r="Y63" s="111" t="str">
        <f t="shared" si="1"/>
        <v/>
      </c>
      <c r="Z63" s="112" t="str">
        <f t="shared" ref="Z63:Z67" si="58">+X63</f>
        <v/>
      </c>
      <c r="AA63" s="111" t="str">
        <f t="shared" si="3"/>
        <v/>
      </c>
      <c r="AB63" s="112" t="str">
        <f>IFERROR(IF(AND(Q62="Impacto",Q63="Impacto"),(AB62-(+AB62*T63)),IF(Q63="Impacto",(M62-(+M62*T63)),IF(Q63="Probabilidad",AB62,""))),"")</f>
        <v/>
      </c>
      <c r="AC63" s="113" t="str">
        <f t="shared" ref="AC63:AC64" si="59">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14"/>
      <c r="AE63" s="115"/>
      <c r="AF63" s="116"/>
      <c r="AG63" s="116"/>
      <c r="AH63" s="117"/>
      <c r="AI63" s="117"/>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hidden="1" customHeight="1" x14ac:dyDescent="0.3">
      <c r="A64" s="322"/>
      <c r="B64" s="325"/>
      <c r="C64" s="325"/>
      <c r="D64" s="325"/>
      <c r="E64" s="328"/>
      <c r="F64" s="325"/>
      <c r="G64" s="319"/>
      <c r="H64" s="316"/>
      <c r="I64" s="313"/>
      <c r="J64" s="310"/>
      <c r="K64" s="313">
        <f>IF(NOT(ISERROR(MATCH(J64,_xlfn.ANCHORARRAY(E75),0))),I77&amp;"Por favor no seleccionar los criterios de impacto",J64)</f>
        <v>0</v>
      </c>
      <c r="L64" s="316"/>
      <c r="M64" s="313"/>
      <c r="N64" s="331"/>
      <c r="O64" s="106">
        <v>3</v>
      </c>
      <c r="P64" s="159"/>
      <c r="Q64" s="107" t="str">
        <f>IF(OR(R64="Preventivo",R64="Detectivo"),"Probabilidad",IF(R64="Correctivo","Impacto",""))</f>
        <v/>
      </c>
      <c r="R64" s="108"/>
      <c r="S64" s="108"/>
      <c r="T64" s="109" t="str">
        <f t="shared" si="57"/>
        <v/>
      </c>
      <c r="U64" s="108"/>
      <c r="V64" s="108"/>
      <c r="W64" s="108"/>
      <c r="X64" s="110" t="str">
        <f>IFERROR(IF(AND(Q63="Probabilidad",Q64="Probabilidad"),(Z63-(+Z63*T64)),IF(AND(Q63="Impacto",Q64="Probabilidad"),(Z62-(+Z62*T64)),IF(Q64="Impacto",Z63,""))),"")</f>
        <v/>
      </c>
      <c r="Y64" s="111" t="str">
        <f t="shared" si="1"/>
        <v/>
      </c>
      <c r="Z64" s="112" t="str">
        <f t="shared" si="58"/>
        <v/>
      </c>
      <c r="AA64" s="111" t="str">
        <f t="shared" si="3"/>
        <v/>
      </c>
      <c r="AB64" s="112" t="str">
        <f>IFERROR(IF(AND(Q63="Impacto",Q64="Impacto"),(AB63-(+AB63*T64)),IF(AND(Q63="Probabilidad",Q64="Impacto"),(AB62-(+AB62*T64)),IF(Q64="Probabilidad",AB63,""))),"")</f>
        <v/>
      </c>
      <c r="AC64" s="113" t="str">
        <f t="shared" si="59"/>
        <v/>
      </c>
      <c r="AD64" s="114"/>
      <c r="AE64" s="115"/>
      <c r="AF64" s="116"/>
      <c r="AG64" s="116"/>
      <c r="AH64" s="117"/>
      <c r="AI64" s="117"/>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hidden="1" customHeight="1" x14ac:dyDescent="0.3">
      <c r="A65" s="322"/>
      <c r="B65" s="325"/>
      <c r="C65" s="325"/>
      <c r="D65" s="325"/>
      <c r="E65" s="328"/>
      <c r="F65" s="325"/>
      <c r="G65" s="319"/>
      <c r="H65" s="316"/>
      <c r="I65" s="313"/>
      <c r="J65" s="310"/>
      <c r="K65" s="313">
        <f>IF(NOT(ISERROR(MATCH(J65,_xlfn.ANCHORARRAY(E76),0))),I78&amp;"Por favor no seleccionar los criterios de impacto",J65)</f>
        <v>0</v>
      </c>
      <c r="L65" s="316"/>
      <c r="M65" s="313"/>
      <c r="N65" s="331"/>
      <c r="O65" s="106">
        <v>4</v>
      </c>
      <c r="P65" s="158"/>
      <c r="Q65" s="107" t="str">
        <f t="shared" ref="Q65:Q67" si="60">IF(OR(R65="Preventivo",R65="Detectivo"),"Probabilidad",IF(R65="Correctivo","Impacto",""))</f>
        <v/>
      </c>
      <c r="R65" s="108"/>
      <c r="S65" s="108"/>
      <c r="T65" s="109" t="str">
        <f t="shared" si="57"/>
        <v/>
      </c>
      <c r="U65" s="108"/>
      <c r="V65" s="108"/>
      <c r="W65" s="108"/>
      <c r="X65" s="110" t="str">
        <f t="shared" ref="X65:X66" si="61">IFERROR(IF(AND(Q64="Probabilidad",Q65="Probabilidad"),(Z64-(+Z64*T65)),IF(AND(Q64="Impacto",Q65="Probabilidad"),(Z63-(+Z63*T65)),IF(Q65="Impacto",Z64,""))),"")</f>
        <v/>
      </c>
      <c r="Y65" s="111" t="str">
        <f t="shared" si="1"/>
        <v/>
      </c>
      <c r="Z65" s="112" t="str">
        <f t="shared" si="58"/>
        <v/>
      </c>
      <c r="AA65" s="111" t="str">
        <f t="shared" si="3"/>
        <v/>
      </c>
      <c r="AB65" s="112" t="str">
        <f t="shared" ref="AB65:AB66" si="62">IFERROR(IF(AND(Q64="Impacto",Q65="Impacto"),(AB64-(+AB64*T65)),IF(AND(Q64="Probabilidad",Q65="Impacto"),(AB63-(+AB63*T65)),IF(Q65="Probabilidad",AB64,""))),"")</f>
        <v/>
      </c>
      <c r="AC65" s="113" t="str">
        <f>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14"/>
      <c r="AE65" s="115"/>
      <c r="AF65" s="116"/>
      <c r="AG65" s="116"/>
      <c r="AH65" s="117"/>
      <c r="AI65" s="117"/>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hidden="1" customHeight="1" x14ac:dyDescent="0.3">
      <c r="A66" s="322"/>
      <c r="B66" s="325"/>
      <c r="C66" s="325"/>
      <c r="D66" s="325"/>
      <c r="E66" s="328"/>
      <c r="F66" s="325"/>
      <c r="G66" s="319"/>
      <c r="H66" s="316"/>
      <c r="I66" s="313"/>
      <c r="J66" s="310"/>
      <c r="K66" s="313">
        <f>IF(NOT(ISERROR(MATCH(J66,_xlfn.ANCHORARRAY(E77),0))),I79&amp;"Por favor no seleccionar los criterios de impacto",J66)</f>
        <v>0</v>
      </c>
      <c r="L66" s="316"/>
      <c r="M66" s="313"/>
      <c r="N66" s="331"/>
      <c r="O66" s="106">
        <v>5</v>
      </c>
      <c r="P66" s="158"/>
      <c r="Q66" s="107" t="str">
        <f t="shared" si="60"/>
        <v/>
      </c>
      <c r="R66" s="108"/>
      <c r="S66" s="108"/>
      <c r="T66" s="109" t="str">
        <f t="shared" si="57"/>
        <v/>
      </c>
      <c r="U66" s="108"/>
      <c r="V66" s="108"/>
      <c r="W66" s="108"/>
      <c r="X66" s="110" t="str">
        <f t="shared" si="61"/>
        <v/>
      </c>
      <c r="Y66" s="111" t="str">
        <f t="shared" si="1"/>
        <v/>
      </c>
      <c r="Z66" s="112" t="str">
        <f t="shared" si="58"/>
        <v/>
      </c>
      <c r="AA66" s="111" t="str">
        <f t="shared" si="3"/>
        <v/>
      </c>
      <c r="AB66" s="112" t="str">
        <f t="shared" si="62"/>
        <v/>
      </c>
      <c r="AC66" s="113" t="str">
        <f t="shared" ref="AC66:AC67" si="63">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14"/>
      <c r="AE66" s="115"/>
      <c r="AF66" s="116"/>
      <c r="AG66" s="116"/>
      <c r="AH66" s="117"/>
      <c r="AI66" s="117"/>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hidden="1" customHeight="1" x14ac:dyDescent="0.3">
      <c r="A67" s="323"/>
      <c r="B67" s="326"/>
      <c r="C67" s="326"/>
      <c r="D67" s="326"/>
      <c r="E67" s="329"/>
      <c r="F67" s="326"/>
      <c r="G67" s="320"/>
      <c r="H67" s="317"/>
      <c r="I67" s="314"/>
      <c r="J67" s="311"/>
      <c r="K67" s="314">
        <f>IF(NOT(ISERROR(MATCH(J67,_xlfn.ANCHORARRAY(E78),0))),I80&amp;"Por favor no seleccionar los criterios de impacto",J67)</f>
        <v>0</v>
      </c>
      <c r="L67" s="317"/>
      <c r="M67" s="314"/>
      <c r="N67" s="332"/>
      <c r="O67" s="106">
        <v>6</v>
      </c>
      <c r="P67" s="158"/>
      <c r="Q67" s="107" t="str">
        <f t="shared" si="60"/>
        <v/>
      </c>
      <c r="R67" s="108"/>
      <c r="S67" s="108"/>
      <c r="T67" s="109" t="str">
        <f t="shared" si="57"/>
        <v/>
      </c>
      <c r="U67" s="108"/>
      <c r="V67" s="108"/>
      <c r="W67" s="108"/>
      <c r="X67" s="110" t="str">
        <f>IFERROR(IF(AND(Q66="Probabilidad",Q67="Probabilidad"),(Z66-(+Z66*T67)),IF(AND(Q66="Impacto",Q67="Probabilidad"),(Z65-(+Z65*T67)),IF(Q67="Impacto",Z66,""))),"")</f>
        <v/>
      </c>
      <c r="Y67" s="111" t="str">
        <f t="shared" si="1"/>
        <v/>
      </c>
      <c r="Z67" s="112" t="str">
        <f t="shared" si="58"/>
        <v/>
      </c>
      <c r="AA67" s="111" t="str">
        <f t="shared" si="3"/>
        <v/>
      </c>
      <c r="AB67" s="112" t="str">
        <f>IFERROR(IF(AND(Q66="Impacto",Q67="Impacto"),(AB66-(+AB66*T67)),IF(AND(Q66="Probabilidad",Q67="Impacto"),(AB65-(+AB65*T67)),IF(Q67="Probabilidad",AB66,""))),"")</f>
        <v/>
      </c>
      <c r="AC67" s="113" t="str">
        <f t="shared" si="63"/>
        <v/>
      </c>
      <c r="AD67" s="114"/>
      <c r="AE67" s="115"/>
      <c r="AF67" s="116"/>
      <c r="AG67" s="116"/>
      <c r="AH67" s="117"/>
      <c r="AI67" s="117"/>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row>
    <row r="68" spans="1:67" ht="18" hidden="1" customHeight="1" x14ac:dyDescent="0.3">
      <c r="A68" s="321">
        <v>10</v>
      </c>
      <c r="B68" s="324"/>
      <c r="C68" s="324"/>
      <c r="D68" s="324"/>
      <c r="E68" s="327"/>
      <c r="F68" s="324"/>
      <c r="G68" s="318"/>
      <c r="H68" s="315" t="str">
        <f>IF(G68&lt;=0,"",IF(G68&lt;=2,"Muy Baja",IF(G68&lt;=24,"Baja",IF(G68&lt;=500,"Media",IF(G68&lt;=5000,"Alta","Muy Alta")))))</f>
        <v/>
      </c>
      <c r="I68" s="312" t="str">
        <f>IF(H68="","",IF(H68="Muy Baja",0.2,IF(H68="Baja",0.4,IF(H68="Media",0.6,IF(H68="Alta",0.8,IF(H68="Muy Alta",1,))))))</f>
        <v/>
      </c>
      <c r="J68" s="309"/>
      <c r="K68" s="312">
        <f>IF(NOT(ISERROR(MATCH(J68,'Tabla Impacto'!$B$221:$B$223,0))),'Tabla Impacto'!$F$223&amp;"Por favor no seleccionar los criterios de impacto(Afectación Económica o presupuestal y Pérdida Reputacional)",J68)</f>
        <v>0</v>
      </c>
      <c r="L68" s="315" t="str">
        <f>IF(OR(K68='Tabla Impacto'!$C$11,K68='Tabla Impacto'!$D$11),"Leve",IF(OR(K68='Tabla Impacto'!$C$12,K68='Tabla Impacto'!$D$12),"Menor",IF(OR(K68='Tabla Impacto'!$C$13,K68='Tabla Impacto'!$D$13),"Moderado",IF(OR(K68='Tabla Impacto'!$C$14,K68='Tabla Impacto'!$D$14),"Mayor",IF(OR(K68='Tabla Impacto'!$C$15,K68='Tabla Impacto'!$D$15),"Catastrófico","")))))</f>
        <v/>
      </c>
      <c r="M68" s="312" t="str">
        <f>IF(L68="","",IF(L68="Leve",0.2,IF(L68="Menor",0.4,IF(L68="Moderado",0.6,IF(L68="Mayor",0.8,IF(L68="Catastrófico",1,))))))</f>
        <v/>
      </c>
      <c r="N68" s="330" t="str">
        <f>IF(OR(AND(H68="Muy Baja",L68="Leve"),AND(H68="Muy Baja",L68="Menor"),AND(H68="Baja",L68="Leve")),"Bajo",IF(OR(AND(H68="Muy baja",L68="Moderado"),AND(H68="Baja",L68="Menor"),AND(H68="Baja",L68="Moderado"),AND(H68="Media",L68="Leve"),AND(H68="Media",L68="Menor"),AND(H68="Media",L68="Moderado"),AND(H68="Alta",L68="Leve"),AND(H68="Alta",L68="Menor")),"Moderado",IF(OR(AND(H68="Muy Baja",L68="Mayor"),AND(H68="Baja",L68="Mayor"),AND(H68="Media",L68="Mayor"),AND(H68="Alta",L68="Moderado"),AND(H68="Alta",L68="Mayor"),AND(H68="Muy Alta",L68="Leve"),AND(H68="Muy Alta",L68="Menor"),AND(H68="Muy Alta",L68="Moderado"),AND(H68="Muy Alta",L68="Mayor")),"Alto",IF(OR(AND(H68="Muy Baja",L68="Catastrófico"),AND(H68="Baja",L68="Catastrófico"),AND(H68="Media",L68="Catastrófico"),AND(H68="Alta",L68="Catastrófico"),AND(H68="Muy Alta",L68="Catastrófico")),"Extremo",""))))</f>
        <v/>
      </c>
      <c r="O68" s="106">
        <v>1</v>
      </c>
      <c r="P68" s="158"/>
      <c r="Q68" s="147"/>
      <c r="R68" s="148"/>
      <c r="S68" s="148"/>
      <c r="T68" s="149" t="str">
        <f>IF(AND(R68="Preventivo",S68="Automático"),"50%",IF(AND(R68="Preventivo",S68="Manual"),"40%",IF(AND(R68="Detectivo",S68="Automático"),"40%",IF(AND(R68="Detectivo",S68="Manual"),"30%",IF(AND(R68="Correctivo",S68="Automático"),"35%",IF(AND(R68="Correctivo",S68="Manual"),"25%",""))))))</f>
        <v/>
      </c>
      <c r="U68" s="148"/>
      <c r="V68" s="148"/>
      <c r="W68" s="148"/>
      <c r="X68" s="146" t="str">
        <f>IFERROR(IF(Q68="Probabilidad",(I68-(+I68*T68)),IF(Q68="Impacto",I68,"")),"")</f>
        <v/>
      </c>
      <c r="Y68" s="150" t="str">
        <f>IFERROR(IF(X68="","",IF(X68&lt;=0.2,"Muy Baja",IF(X68&lt;=0.4,"Baja",IF(X68&lt;=0.6,"Media",IF(X68&lt;=0.8,"Alta","Muy Alta"))))),"")</f>
        <v/>
      </c>
      <c r="Z68" s="151" t="str">
        <f>+X68</f>
        <v/>
      </c>
      <c r="AA68" s="150" t="str">
        <f>IFERROR(IF(AB68="","",IF(AB68&lt;=0.2,"Leve",IF(AB68&lt;=0.4,"Menor",IF(AB68&lt;=0.6,"Moderado",IF(AB68&lt;=0.8,"Mayor","Catastrófico"))))),"")</f>
        <v/>
      </c>
      <c r="AB68" s="151" t="str">
        <f>IFERROR(IF(Q68="Impacto",(M68-(+M68*T68)),IF(Q68="Probabilidad",M68,"")),"")</f>
        <v/>
      </c>
      <c r="AC68" s="152" t="str">
        <f>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53"/>
      <c r="AE68" s="115"/>
      <c r="AF68" s="116"/>
      <c r="AG68" s="116"/>
      <c r="AH68" s="117"/>
      <c r="AI68" s="117"/>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row>
    <row r="69" spans="1:67" ht="18" hidden="1" customHeight="1" x14ac:dyDescent="0.3">
      <c r="A69" s="322"/>
      <c r="B69" s="325"/>
      <c r="C69" s="325"/>
      <c r="D69" s="325"/>
      <c r="E69" s="328"/>
      <c r="F69" s="325"/>
      <c r="G69" s="319"/>
      <c r="H69" s="316"/>
      <c r="I69" s="313"/>
      <c r="J69" s="310"/>
      <c r="K69" s="313">
        <f>IF(NOT(ISERROR(MATCH(J69,_xlfn.ANCHORARRAY(E80),0))),I82&amp;"Por favor no seleccionar los criterios de impacto",J69)</f>
        <v>0</v>
      </c>
      <c r="L69" s="316"/>
      <c r="M69" s="313"/>
      <c r="N69" s="331"/>
      <c r="O69" s="106">
        <v>2</v>
      </c>
      <c r="P69" s="158"/>
      <c r="Q69" s="107" t="str">
        <f>IF(OR(R69="Preventivo",R69="Detectivo"),"Probabilidad",IF(R69="Correctivo","Impacto",""))</f>
        <v/>
      </c>
      <c r="R69" s="108"/>
      <c r="S69" s="108"/>
      <c r="T69" s="109" t="str">
        <f t="shared" ref="T69:T73" si="64">IF(AND(R69="Preventivo",S69="Automático"),"50%",IF(AND(R69="Preventivo",S69="Manual"),"40%",IF(AND(R69="Detectivo",S69="Automático"),"40%",IF(AND(R69="Detectivo",S69="Manual"),"30%",IF(AND(R69="Correctivo",S69="Automático"),"35%",IF(AND(R69="Correctivo",S69="Manual"),"25%",""))))))</f>
        <v/>
      </c>
      <c r="U69" s="108"/>
      <c r="V69" s="108"/>
      <c r="W69" s="108"/>
      <c r="X69" s="110" t="str">
        <f>IFERROR(IF(AND(Q68="Probabilidad",Q69="Probabilidad"),(Z68-(+Z68*T69)),IF(Q69="Probabilidad",(I68-(+I68*T69)),IF(Q69="Impacto",Z68,""))),"")</f>
        <v/>
      </c>
      <c r="Y69" s="111" t="str">
        <f t="shared" si="1"/>
        <v/>
      </c>
      <c r="Z69" s="112" t="str">
        <f t="shared" ref="Z69:Z73" si="65">+X69</f>
        <v/>
      </c>
      <c r="AA69" s="111" t="str">
        <f t="shared" si="3"/>
        <v/>
      </c>
      <c r="AB69" s="112" t="str">
        <f>IFERROR(IF(AND(Q68="Impacto",Q69="Impacto"),(AB68-(+AB68*T69)),IF(Q69="Impacto",(M68-(+M68*T69)),IF(Q69="Probabilidad",AB68,""))),"")</f>
        <v/>
      </c>
      <c r="AC69" s="113" t="str">
        <f t="shared" ref="AC69:AC70" si="66">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14"/>
      <c r="AE69" s="115"/>
      <c r="AF69" s="116"/>
      <c r="AG69" s="116"/>
      <c r="AH69" s="117"/>
      <c r="AI69" s="117"/>
    </row>
    <row r="70" spans="1:67" ht="18" hidden="1" customHeight="1" x14ac:dyDescent="0.3">
      <c r="A70" s="322"/>
      <c r="B70" s="325"/>
      <c r="C70" s="325"/>
      <c r="D70" s="325"/>
      <c r="E70" s="328"/>
      <c r="F70" s="325"/>
      <c r="G70" s="319"/>
      <c r="H70" s="316"/>
      <c r="I70" s="313"/>
      <c r="J70" s="310"/>
      <c r="K70" s="313">
        <f>IF(NOT(ISERROR(MATCH(J70,_xlfn.ANCHORARRAY(E81),0))),I83&amp;"Por favor no seleccionar los criterios de impacto",J70)</f>
        <v>0</v>
      </c>
      <c r="L70" s="316"/>
      <c r="M70" s="313"/>
      <c r="N70" s="331"/>
      <c r="O70" s="106">
        <v>3</v>
      </c>
      <c r="P70" s="159"/>
      <c r="Q70" s="107" t="str">
        <f>IF(OR(R70="Preventivo",R70="Detectivo"),"Probabilidad",IF(R70="Correctivo","Impacto",""))</f>
        <v/>
      </c>
      <c r="R70" s="108"/>
      <c r="S70" s="108"/>
      <c r="T70" s="109" t="str">
        <f t="shared" si="64"/>
        <v/>
      </c>
      <c r="U70" s="108"/>
      <c r="V70" s="108"/>
      <c r="W70" s="108"/>
      <c r="X70" s="110" t="str">
        <f>IFERROR(IF(AND(Q69="Probabilidad",Q70="Probabilidad"),(Z69-(+Z69*T70)),IF(AND(Q69="Impacto",Q70="Probabilidad"),(Z68-(+Z68*T70)),IF(Q70="Impacto",Z69,""))),"")</f>
        <v/>
      </c>
      <c r="Y70" s="111" t="str">
        <f t="shared" si="1"/>
        <v/>
      </c>
      <c r="Z70" s="112" t="str">
        <f t="shared" si="65"/>
        <v/>
      </c>
      <c r="AA70" s="111" t="str">
        <f t="shared" si="3"/>
        <v/>
      </c>
      <c r="AB70" s="112" t="str">
        <f>IFERROR(IF(AND(Q69="Impacto",Q70="Impacto"),(AB69-(+AB69*T70)),IF(AND(Q69="Probabilidad",Q70="Impacto"),(AB68-(+AB68*T70)),IF(Q70="Probabilidad",AB69,""))),"")</f>
        <v/>
      </c>
      <c r="AC70" s="113" t="str">
        <f t="shared" si="66"/>
        <v/>
      </c>
      <c r="AD70" s="114"/>
      <c r="AE70" s="115"/>
      <c r="AF70" s="116"/>
      <c r="AG70" s="116"/>
      <c r="AH70" s="117"/>
      <c r="AI70" s="117"/>
    </row>
    <row r="71" spans="1:67" ht="18" hidden="1" customHeight="1" x14ac:dyDescent="0.3">
      <c r="A71" s="322"/>
      <c r="B71" s="325"/>
      <c r="C71" s="325"/>
      <c r="D71" s="325"/>
      <c r="E71" s="328"/>
      <c r="F71" s="325"/>
      <c r="G71" s="319"/>
      <c r="H71" s="316"/>
      <c r="I71" s="313"/>
      <c r="J71" s="310"/>
      <c r="K71" s="313">
        <f>IF(NOT(ISERROR(MATCH(J71,_xlfn.ANCHORARRAY(E82),0))),I84&amp;"Por favor no seleccionar los criterios de impacto",J71)</f>
        <v>0</v>
      </c>
      <c r="L71" s="316"/>
      <c r="M71" s="313"/>
      <c r="N71" s="331"/>
      <c r="O71" s="106">
        <v>4</v>
      </c>
      <c r="P71" s="158"/>
      <c r="Q71" s="107" t="str">
        <f t="shared" ref="Q71:Q73" si="67">IF(OR(R71="Preventivo",R71="Detectivo"),"Probabilidad",IF(R71="Correctivo","Impacto",""))</f>
        <v/>
      </c>
      <c r="R71" s="108"/>
      <c r="S71" s="108"/>
      <c r="T71" s="109" t="str">
        <f t="shared" si="64"/>
        <v/>
      </c>
      <c r="U71" s="108"/>
      <c r="V71" s="108"/>
      <c r="W71" s="108"/>
      <c r="X71" s="110" t="str">
        <f t="shared" ref="X71:X72" si="68">IFERROR(IF(AND(Q70="Probabilidad",Q71="Probabilidad"),(Z70-(+Z70*T71)),IF(AND(Q70="Impacto",Q71="Probabilidad"),(Z69-(+Z69*T71)),IF(Q71="Impacto",Z70,""))),"")</f>
        <v/>
      </c>
      <c r="Y71" s="111" t="str">
        <f t="shared" si="1"/>
        <v/>
      </c>
      <c r="Z71" s="112" t="str">
        <f t="shared" si="65"/>
        <v/>
      </c>
      <c r="AA71" s="111" t="str">
        <f t="shared" si="3"/>
        <v/>
      </c>
      <c r="AB71" s="112" t="str">
        <f t="shared" ref="AB71:AB72" si="69">IFERROR(IF(AND(Q70="Impacto",Q71="Impacto"),(AB70-(+AB70*T71)),IF(AND(Q70="Probabilidad",Q71="Impacto"),(AB69-(+AB69*T71)),IF(Q71="Probabilidad",AB70,""))),"")</f>
        <v/>
      </c>
      <c r="AC71" s="113" t="str">
        <f>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14"/>
      <c r="AE71" s="115"/>
      <c r="AF71" s="116"/>
      <c r="AG71" s="116"/>
      <c r="AH71" s="117"/>
      <c r="AI71" s="117"/>
    </row>
    <row r="72" spans="1:67" ht="18" hidden="1" customHeight="1" x14ac:dyDescent="0.3">
      <c r="A72" s="322"/>
      <c r="B72" s="325"/>
      <c r="C72" s="325"/>
      <c r="D72" s="325"/>
      <c r="E72" s="328"/>
      <c r="F72" s="325"/>
      <c r="G72" s="319"/>
      <c r="H72" s="316"/>
      <c r="I72" s="313"/>
      <c r="J72" s="310"/>
      <c r="K72" s="313">
        <f>IF(NOT(ISERROR(MATCH(J72,_xlfn.ANCHORARRAY(E83),0))),I85&amp;"Por favor no seleccionar los criterios de impacto",J72)</f>
        <v>0</v>
      </c>
      <c r="L72" s="316"/>
      <c r="M72" s="313"/>
      <c r="N72" s="331"/>
      <c r="O72" s="106">
        <v>5</v>
      </c>
      <c r="P72" s="158"/>
      <c r="Q72" s="107" t="str">
        <f t="shared" si="67"/>
        <v/>
      </c>
      <c r="R72" s="108"/>
      <c r="S72" s="108"/>
      <c r="T72" s="109" t="str">
        <f t="shared" si="64"/>
        <v/>
      </c>
      <c r="U72" s="108"/>
      <c r="V72" s="108"/>
      <c r="W72" s="108"/>
      <c r="X72" s="110" t="str">
        <f t="shared" si="68"/>
        <v/>
      </c>
      <c r="Y72" s="111" t="str">
        <f t="shared" si="1"/>
        <v/>
      </c>
      <c r="Z72" s="112" t="str">
        <f t="shared" si="65"/>
        <v/>
      </c>
      <c r="AA72" s="111" t="str">
        <f t="shared" si="3"/>
        <v/>
      </c>
      <c r="AB72" s="112" t="str">
        <f t="shared" si="69"/>
        <v/>
      </c>
      <c r="AC72" s="113" t="str">
        <f t="shared" ref="AC72:AC73" si="70">IFERROR(IF(OR(AND(Y72="Muy Baja",AA72="Leve"),AND(Y72="Muy Baja",AA72="Menor"),AND(Y72="Baja",AA72="Leve")),"Bajo",IF(OR(AND(Y72="Muy baja",AA72="Moderado"),AND(Y72="Baja",AA72="Menor"),AND(Y72="Baja",AA72="Moderado"),AND(Y72="Media",AA72="Leve"),AND(Y72="Media",AA72="Menor"),AND(Y72="Media",AA72="Moderado"),AND(Y72="Alta",AA72="Leve"),AND(Y72="Alta",AA72="Menor")),"Moderado",IF(OR(AND(Y72="Muy Baja",AA72="Mayor"),AND(Y72="Baja",AA72="Mayor"),AND(Y72="Media",AA72="Mayor"),AND(Y72="Alta",AA72="Moderado"),AND(Y72="Alta",AA72="Mayor"),AND(Y72="Muy Alta",AA72="Leve"),AND(Y72="Muy Alta",AA72="Menor"),AND(Y72="Muy Alta",AA72="Moderado"),AND(Y72="Muy Alta",AA72="Mayor")),"Alto",IF(OR(AND(Y72="Muy Baja",AA72="Catastrófico"),AND(Y72="Baja",AA72="Catastrófico"),AND(Y72="Media",AA72="Catastrófico"),AND(Y72="Alta",AA72="Catastrófico"),AND(Y72="Muy Alta",AA72="Catastrófico")),"Extremo","")))),"")</f>
        <v/>
      </c>
      <c r="AD72" s="114"/>
      <c r="AE72" s="115"/>
      <c r="AF72" s="116"/>
      <c r="AG72" s="116"/>
      <c r="AH72" s="117"/>
      <c r="AI72" s="117"/>
    </row>
    <row r="73" spans="1:67" ht="18" hidden="1" customHeight="1" x14ac:dyDescent="0.3">
      <c r="A73" s="323"/>
      <c r="B73" s="326"/>
      <c r="C73" s="326"/>
      <c r="D73" s="326"/>
      <c r="E73" s="329"/>
      <c r="F73" s="326"/>
      <c r="G73" s="320"/>
      <c r="H73" s="317"/>
      <c r="I73" s="314"/>
      <c r="J73" s="311"/>
      <c r="K73" s="314">
        <f>IF(NOT(ISERROR(MATCH(J73,_xlfn.ANCHORARRAY(E84),0))),I86&amp;"Por favor no seleccionar los criterios de impacto",J73)</f>
        <v>0</v>
      </c>
      <c r="L73" s="317"/>
      <c r="M73" s="314"/>
      <c r="N73" s="332"/>
      <c r="O73" s="106">
        <v>6</v>
      </c>
      <c r="P73" s="158"/>
      <c r="Q73" s="107" t="str">
        <f t="shared" si="67"/>
        <v/>
      </c>
      <c r="R73" s="108"/>
      <c r="S73" s="108"/>
      <c r="T73" s="109" t="str">
        <f t="shared" si="64"/>
        <v/>
      </c>
      <c r="U73" s="108"/>
      <c r="V73" s="108"/>
      <c r="W73" s="108"/>
      <c r="X73" s="110" t="str">
        <f>IFERROR(IF(AND(Q72="Probabilidad",Q73="Probabilidad"),(Z72-(+Z72*T73)),IF(AND(Q72="Impacto",Q73="Probabilidad"),(Z71-(+Z71*T73)),IF(Q73="Impacto",Z72,""))),"")</f>
        <v/>
      </c>
      <c r="Y73" s="111" t="str">
        <f t="shared" si="1"/>
        <v/>
      </c>
      <c r="Z73" s="112" t="str">
        <f t="shared" si="65"/>
        <v/>
      </c>
      <c r="AA73" s="111" t="str">
        <f t="shared" si="3"/>
        <v/>
      </c>
      <c r="AB73" s="112" t="str">
        <f>IFERROR(IF(AND(Q72="Impacto",Q73="Impacto"),(AB72-(+AB72*T73)),IF(AND(Q72="Probabilidad",Q73="Impacto"),(AB71-(+AB71*T73)),IF(Q73="Probabilidad",AB72,""))),"")</f>
        <v/>
      </c>
      <c r="AC73" s="113" t="str">
        <f t="shared" si="70"/>
        <v/>
      </c>
      <c r="AD73" s="114"/>
      <c r="AE73" s="115"/>
      <c r="AF73" s="116"/>
      <c r="AG73" s="116"/>
      <c r="AH73" s="117"/>
      <c r="AI73" s="117"/>
    </row>
    <row r="74" spans="1:67" ht="34.5" customHeight="1" x14ac:dyDescent="0.3">
      <c r="A74" s="6"/>
      <c r="B74" s="360" t="s">
        <v>198</v>
      </c>
      <c r="C74" s="361"/>
      <c r="D74" s="361"/>
      <c r="E74" s="361"/>
      <c r="F74" s="361"/>
      <c r="G74" s="361"/>
      <c r="H74" s="361"/>
      <c r="I74" s="361"/>
      <c r="J74" s="361"/>
      <c r="K74" s="361"/>
      <c r="L74" s="361"/>
      <c r="M74" s="361"/>
      <c r="N74" s="361"/>
      <c r="O74" s="361"/>
      <c r="P74" s="361"/>
      <c r="Q74" s="361"/>
      <c r="R74" s="361"/>
      <c r="S74" s="361"/>
      <c r="T74" s="361"/>
      <c r="U74" s="361"/>
      <c r="V74" s="361"/>
      <c r="W74" s="361"/>
      <c r="X74" s="361"/>
      <c r="Y74" s="361"/>
      <c r="Z74" s="361"/>
      <c r="AA74" s="361"/>
      <c r="AB74" s="361"/>
      <c r="AC74" s="361"/>
      <c r="AD74" s="361"/>
      <c r="AE74" s="361"/>
      <c r="AF74" s="361"/>
      <c r="AG74" s="361"/>
      <c r="AH74" s="361"/>
      <c r="AI74" s="361"/>
    </row>
    <row r="76" spans="1:67" x14ac:dyDescent="0.3">
      <c r="A76" s="1"/>
      <c r="B76" s="24" t="s">
        <v>199</v>
      </c>
      <c r="C76" s="1"/>
      <c r="D76" s="1"/>
      <c r="F76" s="1"/>
    </row>
  </sheetData>
  <dataConsolidate/>
  <mergeCells count="203">
    <mergeCell ref="Y30:Y32"/>
    <mergeCell ref="Z30:Z32"/>
    <mergeCell ref="AA30:AA32"/>
    <mergeCell ref="AB30:AB32"/>
    <mergeCell ref="AC30:AC32"/>
    <mergeCell ref="AD30:AD32"/>
    <mergeCell ref="O30:O32"/>
    <mergeCell ref="P30:P32"/>
    <mergeCell ref="Q30:Q32"/>
    <mergeCell ref="R30:R32"/>
    <mergeCell ref="S30:S32"/>
    <mergeCell ref="T30:T32"/>
    <mergeCell ref="U30:U32"/>
    <mergeCell ref="V30:V32"/>
    <mergeCell ref="W30:W32"/>
    <mergeCell ref="C12:C17"/>
    <mergeCell ref="D12:D17"/>
    <mergeCell ref="E12:E17"/>
    <mergeCell ref="N12:N17"/>
    <mergeCell ref="I12:I17"/>
    <mergeCell ref="J12:J17"/>
    <mergeCell ref="K12:K17"/>
    <mergeCell ref="L12:L17"/>
    <mergeCell ref="M12:M17"/>
    <mergeCell ref="B18:B23"/>
    <mergeCell ref="C18:C23"/>
    <mergeCell ref="D18:D23"/>
    <mergeCell ref="E18:E23"/>
    <mergeCell ref="E1:AG4"/>
    <mergeCell ref="AE10:AE11"/>
    <mergeCell ref="AH1:AI1"/>
    <mergeCell ref="AH4:AI4"/>
    <mergeCell ref="AH3:AI3"/>
    <mergeCell ref="AH2:AI2"/>
    <mergeCell ref="F12:F17"/>
    <mergeCell ref="G12:G17"/>
    <mergeCell ref="H12:H17"/>
    <mergeCell ref="Y10:Y11"/>
    <mergeCell ref="Z10:Z11"/>
    <mergeCell ref="G10:G11"/>
    <mergeCell ref="H10:H11"/>
    <mergeCell ref="I10:I11"/>
    <mergeCell ref="J10:J11"/>
    <mergeCell ref="AH10:AH11"/>
    <mergeCell ref="AF10:AF11"/>
    <mergeCell ref="A6:B6"/>
    <mergeCell ref="A12:A17"/>
    <mergeCell ref="B12:B17"/>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0:L11"/>
    <mergeCell ref="M10:M11"/>
    <mergeCell ref="B10:B11"/>
    <mergeCell ref="N10:N11"/>
    <mergeCell ref="K10:K11"/>
    <mergeCell ref="Q10:Q11"/>
    <mergeCell ref="R10:W10"/>
    <mergeCell ref="G30:G37"/>
    <mergeCell ref="H30:H37"/>
    <mergeCell ref="I30:I37"/>
    <mergeCell ref="L18:L23"/>
    <mergeCell ref="M18:M23"/>
    <mergeCell ref="N18:N23"/>
    <mergeCell ref="A24:A29"/>
    <mergeCell ref="B24:B29"/>
    <mergeCell ref="C24:C29"/>
    <mergeCell ref="D24:D29"/>
    <mergeCell ref="E24:E29"/>
    <mergeCell ref="F24:F29"/>
    <mergeCell ref="G24:G29"/>
    <mergeCell ref="H24:H29"/>
    <mergeCell ref="I24:I29"/>
    <mergeCell ref="J24:J29"/>
    <mergeCell ref="K24:K29"/>
    <mergeCell ref="L24:L29"/>
    <mergeCell ref="F18:F23"/>
    <mergeCell ref="G18:G23"/>
    <mergeCell ref="H18:H23"/>
    <mergeCell ref="I18:I23"/>
    <mergeCell ref="J18:J23"/>
    <mergeCell ref="A18:A23"/>
    <mergeCell ref="D56:D61"/>
    <mergeCell ref="C44:C49"/>
    <mergeCell ref="D44:D49"/>
    <mergeCell ref="E44:E49"/>
    <mergeCell ref="F44:F49"/>
    <mergeCell ref="D38:D43"/>
    <mergeCell ref="E38:E43"/>
    <mergeCell ref="F38:F43"/>
    <mergeCell ref="A30:A37"/>
    <mergeCell ref="B30:B37"/>
    <mergeCell ref="C30:C37"/>
    <mergeCell ref="D30:D37"/>
    <mergeCell ref="E30:E37"/>
    <mergeCell ref="F30:F37"/>
    <mergeCell ref="C50:C55"/>
    <mergeCell ref="B44:B49"/>
    <mergeCell ref="E50:E55"/>
    <mergeCell ref="D50:D55"/>
    <mergeCell ref="B74:AI74"/>
    <mergeCell ref="M62:M67"/>
    <mergeCell ref="N62:N67"/>
    <mergeCell ref="J62:J67"/>
    <mergeCell ref="K62:K67"/>
    <mergeCell ref="L62:L67"/>
    <mergeCell ref="M50:M55"/>
    <mergeCell ref="N50:N55"/>
    <mergeCell ref="F56:F61"/>
    <mergeCell ref="G56:G61"/>
    <mergeCell ref="H56:H61"/>
    <mergeCell ref="I56:I61"/>
    <mergeCell ref="J56:J61"/>
    <mergeCell ref="F50:F55"/>
    <mergeCell ref="G50:G55"/>
    <mergeCell ref="H50:H55"/>
    <mergeCell ref="I50:I55"/>
    <mergeCell ref="K56:K61"/>
    <mergeCell ref="L56:L61"/>
    <mergeCell ref="M56:M61"/>
    <mergeCell ref="N56:N61"/>
    <mergeCell ref="B56:B61"/>
    <mergeCell ref="C56:C61"/>
    <mergeCell ref="J68:J73"/>
    <mergeCell ref="N44:N49"/>
    <mergeCell ref="A1:D4"/>
    <mergeCell ref="A68:A73"/>
    <mergeCell ref="B68:B73"/>
    <mergeCell ref="C68:C73"/>
    <mergeCell ref="D68:D73"/>
    <mergeCell ref="E68:E73"/>
    <mergeCell ref="F68:F73"/>
    <mergeCell ref="G68:G73"/>
    <mergeCell ref="H68:H73"/>
    <mergeCell ref="C6:N6"/>
    <mergeCell ref="A9:G9"/>
    <mergeCell ref="H9:N9"/>
    <mergeCell ref="I38:I43"/>
    <mergeCell ref="J38:J43"/>
    <mergeCell ref="G44:G49"/>
    <mergeCell ref="H44:H49"/>
    <mergeCell ref="I44:I49"/>
    <mergeCell ref="K38:K43"/>
    <mergeCell ref="L38:L43"/>
    <mergeCell ref="A56:A61"/>
    <mergeCell ref="E56:E61"/>
    <mergeCell ref="A50:A55"/>
    <mergeCell ref="B50:B55"/>
    <mergeCell ref="K68:K73"/>
    <mergeCell ref="L68:L73"/>
    <mergeCell ref="M68:M73"/>
    <mergeCell ref="N68:N73"/>
    <mergeCell ref="I68:I73"/>
    <mergeCell ref="AI10:AI11"/>
    <mergeCell ref="O6:Q6"/>
    <mergeCell ref="O9:W9"/>
    <mergeCell ref="X9:AD9"/>
    <mergeCell ref="M24:M29"/>
    <mergeCell ref="N24:N29"/>
    <mergeCell ref="J30:J37"/>
    <mergeCell ref="L30:L37"/>
    <mergeCell ref="M30:M37"/>
    <mergeCell ref="N30:N37"/>
    <mergeCell ref="K18:K23"/>
    <mergeCell ref="M38:M43"/>
    <mergeCell ref="N38:N43"/>
    <mergeCell ref="M44:M49"/>
    <mergeCell ref="AG10:AG11"/>
    <mergeCell ref="AE9:AI9"/>
    <mergeCell ref="J50:J55"/>
    <mergeCell ref="K50:K55"/>
    <mergeCell ref="L50:L55"/>
    <mergeCell ref="A62:A67"/>
    <mergeCell ref="B62:B67"/>
    <mergeCell ref="C62:C67"/>
    <mergeCell ref="D62:D67"/>
    <mergeCell ref="E62:E67"/>
    <mergeCell ref="F62:F67"/>
    <mergeCell ref="G62:G67"/>
    <mergeCell ref="H62:H67"/>
    <mergeCell ref="I62:I67"/>
    <mergeCell ref="J44:J49"/>
    <mergeCell ref="K44:K49"/>
    <mergeCell ref="L44:L49"/>
    <mergeCell ref="G38:G43"/>
    <mergeCell ref="H38:H43"/>
    <mergeCell ref="A38:A43"/>
    <mergeCell ref="B38:B43"/>
    <mergeCell ref="C38:C43"/>
    <mergeCell ref="A44:A49"/>
  </mergeCells>
  <conditionalFormatting sqref="H12 H18">
    <cfRule type="cellIs" dxfId="118" priority="560" operator="equal">
      <formula>"Muy Baja"</formula>
    </cfRule>
    <cfRule type="cellIs" dxfId="117" priority="559" operator="equal">
      <formula>"Baja"</formula>
    </cfRule>
    <cfRule type="cellIs" dxfId="116" priority="558" operator="equal">
      <formula>"Media"</formula>
    </cfRule>
    <cfRule type="cellIs" dxfId="115" priority="557" operator="equal">
      <formula>"Alta"</formula>
    </cfRule>
    <cfRule type="cellIs" dxfId="114" priority="556" operator="equal">
      <formula>"Muy Alta"</formula>
    </cfRule>
  </conditionalFormatting>
  <conditionalFormatting sqref="H24">
    <cfRule type="cellIs" dxfId="113" priority="54" operator="equal">
      <formula>"Muy Alta"</formula>
    </cfRule>
    <cfRule type="cellIs" dxfId="112" priority="58" operator="equal">
      <formula>"Muy Baja"</formula>
    </cfRule>
    <cfRule type="cellIs" dxfId="111" priority="55" operator="equal">
      <formula>"Alta"</formula>
    </cfRule>
    <cfRule type="cellIs" dxfId="110" priority="56" operator="equal">
      <formula>"Media"</formula>
    </cfRule>
    <cfRule type="cellIs" dxfId="109" priority="57" operator="equal">
      <formula>"Baja"</formula>
    </cfRule>
  </conditionalFormatting>
  <conditionalFormatting sqref="H30:H32">
    <cfRule type="cellIs" dxfId="108" priority="21" operator="equal">
      <formula>"Alta"</formula>
    </cfRule>
    <cfRule type="cellIs" dxfId="107" priority="24" operator="equal">
      <formula>"Muy Baja"</formula>
    </cfRule>
    <cfRule type="cellIs" dxfId="106" priority="23" operator="equal">
      <formula>"Baja"</formula>
    </cfRule>
    <cfRule type="cellIs" dxfId="105" priority="22" operator="equal">
      <formula>"Media"</formula>
    </cfRule>
    <cfRule type="cellIs" dxfId="104" priority="20" operator="equal">
      <formula>"Muy Alta"</formula>
    </cfRule>
  </conditionalFormatting>
  <conditionalFormatting sqref="H38">
    <cfRule type="cellIs" dxfId="103" priority="405" operator="equal">
      <formula>"Baja"</formula>
    </cfRule>
    <cfRule type="cellIs" dxfId="102" priority="404" operator="equal">
      <formula>"Media"</formula>
    </cfRule>
    <cfRule type="cellIs" dxfId="101" priority="406" operator="equal">
      <formula>"Muy Baja"</formula>
    </cfRule>
    <cfRule type="cellIs" dxfId="100" priority="403" operator="equal">
      <formula>"Alta"</formula>
    </cfRule>
    <cfRule type="cellIs" dxfId="99" priority="402" operator="equal">
      <formula>"Muy Alta"</formula>
    </cfRule>
  </conditionalFormatting>
  <conditionalFormatting sqref="H44">
    <cfRule type="cellIs" dxfId="98" priority="374" operator="equal">
      <formula>"Muy Alta"</formula>
    </cfRule>
    <cfRule type="cellIs" dxfId="97" priority="375" operator="equal">
      <formula>"Alta"</formula>
    </cfRule>
    <cfRule type="cellIs" dxfId="96" priority="376" operator="equal">
      <formula>"Media"</formula>
    </cfRule>
    <cfRule type="cellIs" dxfId="95" priority="377" operator="equal">
      <formula>"Baja"</formula>
    </cfRule>
    <cfRule type="cellIs" dxfId="94" priority="378" operator="equal">
      <formula>"Muy Baja"</formula>
    </cfRule>
  </conditionalFormatting>
  <conditionalFormatting sqref="H50">
    <cfRule type="cellIs" dxfId="93" priority="348" operator="equal">
      <formula>"Media"</formula>
    </cfRule>
    <cfRule type="cellIs" dxfId="92" priority="346" operator="equal">
      <formula>"Muy Alta"</formula>
    </cfRule>
    <cfRule type="cellIs" dxfId="91" priority="349" operator="equal">
      <formula>"Baja"</formula>
    </cfRule>
    <cfRule type="cellIs" dxfId="90" priority="347" operator="equal">
      <formula>"Alta"</formula>
    </cfRule>
    <cfRule type="cellIs" dxfId="89" priority="350" operator="equal">
      <formula>"Muy Baja"</formula>
    </cfRule>
  </conditionalFormatting>
  <conditionalFormatting sqref="H56">
    <cfRule type="cellIs" dxfId="88" priority="321" operator="equal">
      <formula>"Baja"</formula>
    </cfRule>
    <cfRule type="cellIs" dxfId="87" priority="318" operator="equal">
      <formula>"Muy Alta"</formula>
    </cfRule>
    <cfRule type="cellIs" dxfId="86" priority="319" operator="equal">
      <formula>"Alta"</formula>
    </cfRule>
    <cfRule type="cellIs" dxfId="85" priority="320" operator="equal">
      <formula>"Media"</formula>
    </cfRule>
    <cfRule type="cellIs" dxfId="84" priority="322" operator="equal">
      <formula>"Muy Baja"</formula>
    </cfRule>
  </conditionalFormatting>
  <conditionalFormatting sqref="H62">
    <cfRule type="cellIs" dxfId="83" priority="291" operator="equal">
      <formula>"Alta"</formula>
    </cfRule>
    <cfRule type="cellIs" dxfId="82" priority="290" operator="equal">
      <formula>"Muy Alta"</formula>
    </cfRule>
    <cfRule type="cellIs" dxfId="81" priority="292" operator="equal">
      <formula>"Media"</formula>
    </cfRule>
    <cfRule type="cellIs" dxfId="80" priority="293" operator="equal">
      <formula>"Baja"</formula>
    </cfRule>
    <cfRule type="cellIs" dxfId="79" priority="294" operator="equal">
      <formula>"Muy Baja"</formula>
    </cfRule>
  </conditionalFormatting>
  <conditionalFormatting sqref="H68">
    <cfRule type="cellIs" dxfId="78" priority="266" operator="equal">
      <formula>"Muy Baja"</formula>
    </cfRule>
    <cfRule type="cellIs" dxfId="77" priority="265" operator="equal">
      <formula>"Baja"</formula>
    </cfRule>
    <cfRule type="cellIs" dxfId="76" priority="264" operator="equal">
      <formula>"Media"</formula>
    </cfRule>
    <cfRule type="cellIs" dxfId="75" priority="263" operator="equal">
      <formula>"Alta"</formula>
    </cfRule>
    <cfRule type="cellIs" dxfId="74" priority="262" operator="equal">
      <formula>"Muy Alta"</formula>
    </cfRule>
  </conditionalFormatting>
  <conditionalFormatting sqref="K12:K73">
    <cfRule type="containsText" dxfId="73" priority="1" operator="containsText" text="❌">
      <formula>NOT(ISERROR(SEARCH("❌",K12)))</formula>
    </cfRule>
  </conditionalFormatting>
  <conditionalFormatting sqref="L12 L18 L38 L44 L50 L56 L62 L68">
    <cfRule type="cellIs" dxfId="72" priority="551" operator="equal">
      <formula>"Catastrófico"</formula>
    </cfRule>
    <cfRule type="cellIs" dxfId="71" priority="552" operator="equal">
      <formula>"Mayor"</formula>
    </cfRule>
    <cfRule type="cellIs" dxfId="70" priority="553" operator="equal">
      <formula>"Moderado"</formula>
    </cfRule>
    <cfRule type="cellIs" dxfId="69" priority="555" operator="equal">
      <formula>"Leve"</formula>
    </cfRule>
    <cfRule type="cellIs" dxfId="68" priority="554" operator="equal">
      <formula>"Menor"</formula>
    </cfRule>
  </conditionalFormatting>
  <conditionalFormatting sqref="L24">
    <cfRule type="cellIs" dxfId="67" priority="33" operator="equal">
      <formula>"Menor"</formula>
    </cfRule>
    <cfRule type="cellIs" dxfId="66" priority="34" operator="equal">
      <formula>"Leve"</formula>
    </cfRule>
    <cfRule type="cellIs" dxfId="65" priority="32" operator="equal">
      <formula>"Moderado"</formula>
    </cfRule>
    <cfRule type="cellIs" dxfId="64" priority="31" operator="equal">
      <formula>"Mayor"</formula>
    </cfRule>
    <cfRule type="cellIs" dxfId="63" priority="30" operator="equal">
      <formula>"Catastrófico"</formula>
    </cfRule>
  </conditionalFormatting>
  <conditionalFormatting sqref="L30:L32">
    <cfRule type="cellIs" dxfId="62" priority="27" operator="equal">
      <formula>"Moderado"</formula>
    </cfRule>
    <cfRule type="cellIs" dxfId="61" priority="25" operator="equal">
      <formula>"Catastrófico"</formula>
    </cfRule>
    <cfRule type="cellIs" dxfId="60" priority="28" operator="equal">
      <formula>"Menor"</formula>
    </cfRule>
    <cfRule type="cellIs" dxfId="59" priority="29" operator="equal">
      <formula>"Leve"</formula>
    </cfRule>
    <cfRule type="cellIs" dxfId="58" priority="26" operator="equal">
      <formula>"Mayor"</formula>
    </cfRule>
  </conditionalFormatting>
  <conditionalFormatting sqref="N12">
    <cfRule type="cellIs" dxfId="57" priority="549" operator="equal">
      <formula>"Moderado"</formula>
    </cfRule>
    <cfRule type="cellIs" dxfId="56" priority="550" operator="equal">
      <formula>"Bajo"</formula>
    </cfRule>
    <cfRule type="cellIs" dxfId="55" priority="547" operator="equal">
      <formula>"Extremo"</formula>
    </cfRule>
    <cfRule type="cellIs" dxfId="54" priority="548" operator="equal">
      <formula>"Alto"</formula>
    </cfRule>
  </conditionalFormatting>
  <conditionalFormatting sqref="N18">
    <cfRule type="cellIs" dxfId="53" priority="477" operator="equal">
      <formula>"Extremo"</formula>
    </cfRule>
    <cfRule type="cellIs" dxfId="52" priority="480" operator="equal">
      <formula>"Bajo"</formula>
    </cfRule>
    <cfRule type="cellIs" dxfId="51" priority="478" operator="equal">
      <formula>"Alto"</formula>
    </cfRule>
    <cfRule type="cellIs" dxfId="50" priority="479" operator="equal">
      <formula>"Moderado"</formula>
    </cfRule>
  </conditionalFormatting>
  <conditionalFormatting sqref="N24">
    <cfRule type="cellIs" dxfId="49" priority="52" operator="equal">
      <formula>"Moderado"</formula>
    </cfRule>
    <cfRule type="cellIs" dxfId="48" priority="51" operator="equal">
      <formula>"Alto"</formula>
    </cfRule>
    <cfRule type="cellIs" dxfId="47" priority="53" operator="equal">
      <formula>"Bajo"</formula>
    </cfRule>
    <cfRule type="cellIs" dxfId="46" priority="50" operator="equal">
      <formula>"Extremo"</formula>
    </cfRule>
  </conditionalFormatting>
  <conditionalFormatting sqref="N30:N32">
    <cfRule type="cellIs" dxfId="45" priority="19" operator="equal">
      <formula>"Bajo"</formula>
    </cfRule>
    <cfRule type="cellIs" dxfId="44" priority="16" operator="equal">
      <formula>"Extremo"</formula>
    </cfRule>
    <cfRule type="cellIs" dxfId="43" priority="17" operator="equal">
      <formula>"Alto"</formula>
    </cfRule>
    <cfRule type="cellIs" dxfId="42" priority="18" operator="equal">
      <formula>"Moderado"</formula>
    </cfRule>
  </conditionalFormatting>
  <conditionalFormatting sqref="N38">
    <cfRule type="cellIs" dxfId="41" priority="395" operator="equal">
      <formula>"Moderado"</formula>
    </cfRule>
    <cfRule type="cellIs" dxfId="40" priority="396" operator="equal">
      <formula>"Bajo"</formula>
    </cfRule>
    <cfRule type="cellIs" dxfId="39" priority="393" operator="equal">
      <formula>"Extremo"</formula>
    </cfRule>
    <cfRule type="cellIs" dxfId="38" priority="394" operator="equal">
      <formula>"Alto"</formula>
    </cfRule>
  </conditionalFormatting>
  <conditionalFormatting sqref="N44">
    <cfRule type="cellIs" dxfId="37" priority="367" operator="equal">
      <formula>"Moderado"</formula>
    </cfRule>
    <cfRule type="cellIs" dxfId="36" priority="368" operator="equal">
      <formula>"Bajo"</formula>
    </cfRule>
    <cfRule type="cellIs" dxfId="35" priority="366" operator="equal">
      <formula>"Alto"</formula>
    </cfRule>
    <cfRule type="cellIs" dxfId="34" priority="365" operator="equal">
      <formula>"Extremo"</formula>
    </cfRule>
  </conditionalFormatting>
  <conditionalFormatting sqref="N50">
    <cfRule type="cellIs" dxfId="33" priority="337" operator="equal">
      <formula>"Extremo"</formula>
    </cfRule>
    <cfRule type="cellIs" dxfId="32" priority="340" operator="equal">
      <formula>"Bajo"</formula>
    </cfRule>
    <cfRule type="cellIs" dxfId="31" priority="338" operator="equal">
      <formula>"Alto"</formula>
    </cfRule>
    <cfRule type="cellIs" dxfId="30" priority="339" operator="equal">
      <formula>"Moderado"</formula>
    </cfRule>
  </conditionalFormatting>
  <conditionalFormatting sqref="N56">
    <cfRule type="cellIs" dxfId="29" priority="309" operator="equal">
      <formula>"Extremo"</formula>
    </cfRule>
    <cfRule type="cellIs" dxfId="28" priority="312" operator="equal">
      <formula>"Bajo"</formula>
    </cfRule>
    <cfRule type="cellIs" dxfId="27" priority="311" operator="equal">
      <formula>"Moderado"</formula>
    </cfRule>
    <cfRule type="cellIs" dxfId="26" priority="310" operator="equal">
      <formula>"Alto"</formula>
    </cfRule>
  </conditionalFormatting>
  <conditionalFormatting sqref="N62">
    <cfRule type="cellIs" dxfId="25" priority="283" operator="equal">
      <formula>"Moderado"</formula>
    </cfRule>
    <cfRule type="cellIs" dxfId="24" priority="284" operator="equal">
      <formula>"Bajo"</formula>
    </cfRule>
    <cfRule type="cellIs" dxfId="23" priority="281" operator="equal">
      <formula>"Extremo"</formula>
    </cfRule>
    <cfRule type="cellIs" dxfId="22" priority="282" operator="equal">
      <formula>"Alto"</formula>
    </cfRule>
  </conditionalFormatting>
  <conditionalFormatting sqref="N68">
    <cfRule type="cellIs" dxfId="21" priority="254" operator="equal">
      <formula>"Alto"</formula>
    </cfRule>
    <cfRule type="cellIs" dxfId="20" priority="253" operator="equal">
      <formula>"Extremo"</formula>
    </cfRule>
    <cfRule type="cellIs" dxfId="19" priority="256" operator="equal">
      <formula>"Bajo"</formula>
    </cfRule>
    <cfRule type="cellIs" dxfId="18" priority="255" operator="equal">
      <formula>"Moderado"</formula>
    </cfRule>
  </conditionalFormatting>
  <conditionalFormatting sqref="Y12:Y30 Y33:Y73">
    <cfRule type="cellIs" dxfId="17" priority="12" operator="equal">
      <formula>"Alta"</formula>
    </cfRule>
    <cfRule type="cellIs" dxfId="16" priority="14" operator="equal">
      <formula>"Baja"</formula>
    </cfRule>
    <cfRule type="cellIs" dxfId="15" priority="11" operator="equal">
      <formula>"Muy Alta"</formula>
    </cfRule>
    <cfRule type="cellIs" dxfId="14" priority="15" operator="equal">
      <formula>"Muy Baja"</formula>
    </cfRule>
    <cfRule type="cellIs" dxfId="13" priority="13" operator="equal">
      <formula>"Media"</formula>
    </cfRule>
  </conditionalFormatting>
  <conditionalFormatting sqref="AA12:AA30 AA33:AA73">
    <cfRule type="cellIs" dxfId="12" priority="9" operator="equal">
      <formula>"Menor"</formula>
    </cfRule>
    <cfRule type="cellIs" dxfId="11" priority="8" operator="equal">
      <formula>"Moderado"</formula>
    </cfRule>
    <cfRule type="cellIs" dxfId="10" priority="6" operator="equal">
      <formula>"Catastrófico"</formula>
    </cfRule>
    <cfRule type="cellIs" dxfId="9" priority="7" operator="equal">
      <formula>"Mayor"</formula>
    </cfRule>
    <cfRule type="cellIs" dxfId="8" priority="10" operator="equal">
      <formula>"Leve"</formula>
    </cfRule>
  </conditionalFormatting>
  <conditionalFormatting sqref="AC12:AC30 AC33:AC73">
    <cfRule type="cellIs" dxfId="7" priority="5" operator="equal">
      <formula>"Bajo"</formula>
    </cfRule>
    <cfRule type="cellIs" dxfId="6" priority="3" operator="equal">
      <formula>"Alto"</formula>
    </cfRule>
    <cfRule type="cellIs" dxfId="5" priority="2" operator="equal">
      <formula>"Extremo"</formula>
    </cfRule>
    <cfRule type="cellIs" dxfId="4" priority="4" operator="equal">
      <formula>"Moderado"</formula>
    </cfRule>
  </conditionalFormatting>
  <printOptions horizontalCentered="1" verticalCentered="1"/>
  <pageMargins left="0.31496062992125984" right="0.11811023622047245" top="0.15748031496062992" bottom="0.15748031496062992" header="0" footer="0"/>
  <pageSetup paperSize="258" scale="50" orientation="landscape" r:id="rId1"/>
  <ignoredErrors>
    <ignoredError sqref="C6:C8" unlocked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0000000}">
          <x14:formula1>
            <xm:f>'Tabla Valoración controles'!$D$4:$D$6</xm:f>
          </x14:formula1>
          <xm:sqref>R12:R23 R38:R73</xm:sqref>
        </x14:dataValidation>
        <x14:dataValidation type="list" allowBlank="1" showInputMessage="1" showErrorMessage="1" xr:uid="{00000000-0002-0000-0200-000001000000}">
          <x14:formula1>
            <xm:f>'Tabla Valoración controles'!$D$7:$D$8</xm:f>
          </x14:formula1>
          <xm:sqref>S12:S23 S38:S73</xm:sqref>
        </x14:dataValidation>
        <x14:dataValidation type="list" allowBlank="1" showInputMessage="1" showErrorMessage="1" xr:uid="{00000000-0002-0000-0200-000002000000}">
          <x14:formula1>
            <xm:f>'Tabla Valoración controles'!$D$9:$D$10</xm:f>
          </x14:formula1>
          <xm:sqref>U12:U23 U38:U73</xm:sqref>
        </x14:dataValidation>
        <x14:dataValidation type="list" allowBlank="1" showInputMessage="1" showErrorMessage="1" xr:uid="{00000000-0002-0000-0200-000003000000}">
          <x14:formula1>
            <xm:f>'Tabla Valoración controles'!$D$11:$D$12</xm:f>
          </x14:formula1>
          <xm:sqref>V12:V23 V38:V73</xm:sqref>
        </x14:dataValidation>
        <x14:dataValidation type="list" allowBlank="1" showInputMessage="1" showErrorMessage="1" xr:uid="{00000000-0002-0000-0200-000004000000}">
          <x14:formula1>
            <xm:f>'Tabla Valoración controles'!$D$13:$D$14</xm:f>
          </x14:formula1>
          <xm:sqref>W12:W23 W38:W73</xm:sqref>
        </x14:dataValidation>
        <x14:dataValidation type="list" allowBlank="1" showInputMessage="1" showErrorMessage="1" xr:uid="{00000000-0002-0000-0200-000005000000}">
          <x14:formula1>
            <xm:f>'Opciones Tratamiento'!$B$13:$B$19</xm:f>
          </x14:formula1>
          <xm:sqref>F38:F73 F12:F30</xm:sqref>
        </x14:dataValidation>
        <x14:dataValidation type="list" allowBlank="1" showInputMessage="1" showErrorMessage="1" xr:uid="{00000000-0002-0000-0200-000006000000}">
          <x14:formula1>
            <xm:f>'Opciones Tratamiento'!$E$2:$E$4</xm:f>
          </x14:formula1>
          <xm:sqref>B38:B73 B12:B30</xm:sqref>
        </x14:dataValidation>
        <x14:dataValidation type="list" allowBlank="1" showInputMessage="1" showErrorMessage="1" xr:uid="{00000000-0002-0000-0200-000007000000}">
          <x14:formula1>
            <xm:f>'Opciones Tratamiento'!$B$2:$B$5</xm:f>
          </x14:formula1>
          <xm:sqref>AD12:AD24 AD38:AD73 AD30</xm:sqref>
        </x14:dataValidation>
        <x14:dataValidation type="list" allowBlank="1" showInputMessage="1" showErrorMessage="1" xr:uid="{00000000-0002-0000-0200-000008000000}">
          <x14:formula1>
            <xm:f>'Tabla Impacto'!$F$210:$F$221</xm:f>
          </x14:formula1>
          <xm:sqref>J38:J73 J12:J30</xm:sqref>
        </x14:dataValidation>
        <x14:dataValidation type="custom" allowBlank="1" showInputMessage="1" showErrorMessage="1" error="Recuerde que las acciones se generan bajo la medida de mitigar el riesgo" xr:uid="{00000000-0002-0000-0200-000009000000}">
          <x14:formula1>
            <xm:f>IF(OR(AD14='Opciones Tratamiento'!$B$2,AD14='Opciones Tratamiento'!$B$3,AD14='Opciones Tratamiento'!$B$4),ISBLANK(AD14),ISTEXT(AD14))</xm:f>
          </x14:formula1>
          <xm:sqref>AE14:AE17 AE19:AE23 AE38:AE73</xm:sqref>
        </x14:dataValidation>
        <x14:dataValidation type="custom" allowBlank="1" showInputMessage="1" showErrorMessage="1" error="Recuerde que las acciones se generan bajo la medida de mitigar el riesgo" xr:uid="{00000000-0002-0000-0200-00000A000000}">
          <x14:formula1>
            <xm:f>IF(OR(AD13='Opciones Tratamiento'!$B$2,AD13='Opciones Tratamiento'!$B$3,AD13='Opciones Tratamiento'!$B$4),ISBLANK(AD13),ISTEXT(AD13))</xm:f>
          </x14:formula1>
          <xm:sqref>AG13 AF14:AG17 AF20:AG23 AG18 AF38:AG73</xm:sqref>
        </x14:dataValidation>
        <x14:dataValidation type="custom" allowBlank="1" showInputMessage="1" showErrorMessage="1" error="Recuerde que las acciones se generan bajo la medida de mitigar el riesgo" xr:uid="{00000000-0002-0000-0200-00000B000000}">
          <x14:formula1>
            <xm:f>IF(OR(AD12='Opciones Tratamiento'!$B$2,AD12='Opciones Tratamiento'!$B$3,AD12='Opciones Tratamiento'!$B$4),ISBLANK(AD12),ISTEXT(AD12))</xm:f>
          </x14:formula1>
          <xm:sqref>AH14:AH17 AH20:AH23 AI12:AI23 AH38:AI73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2" sqref="AB22:AC23"/>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474" t="s">
        <v>200</v>
      </c>
      <c r="C2" s="474"/>
      <c r="D2" s="474"/>
      <c r="E2" s="474"/>
      <c r="F2" s="474"/>
      <c r="G2" s="474"/>
      <c r="H2" s="474"/>
      <c r="I2" s="474"/>
      <c r="J2" s="442" t="s">
        <v>26</v>
      </c>
      <c r="K2" s="442"/>
      <c r="L2" s="442"/>
      <c r="M2" s="442"/>
      <c r="N2" s="442"/>
      <c r="O2" s="442"/>
      <c r="P2" s="442"/>
      <c r="Q2" s="442"/>
      <c r="R2" s="442"/>
      <c r="S2" s="442"/>
      <c r="T2" s="442"/>
      <c r="U2" s="442"/>
      <c r="V2" s="442"/>
      <c r="W2" s="442"/>
      <c r="X2" s="442"/>
      <c r="Y2" s="442"/>
      <c r="Z2" s="442"/>
      <c r="AA2" s="442"/>
      <c r="AB2" s="442"/>
      <c r="AC2" s="442"/>
      <c r="AD2" s="442"/>
      <c r="AE2" s="442"/>
      <c r="AF2" s="442"/>
      <c r="AG2" s="442"/>
      <c r="AH2" s="442"/>
      <c r="AI2" s="442"/>
      <c r="AJ2" s="442"/>
      <c r="AK2" s="442"/>
      <c r="AL2" s="442"/>
      <c r="AM2" s="442"/>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474"/>
      <c r="C3" s="474"/>
      <c r="D3" s="474"/>
      <c r="E3" s="474"/>
      <c r="F3" s="474"/>
      <c r="G3" s="474"/>
      <c r="H3" s="474"/>
      <c r="I3" s="474"/>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2"/>
      <c r="AK3" s="442"/>
      <c r="AL3" s="442"/>
      <c r="AM3" s="442"/>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474"/>
      <c r="C4" s="474"/>
      <c r="D4" s="474"/>
      <c r="E4" s="474"/>
      <c r="F4" s="474"/>
      <c r="G4" s="474"/>
      <c r="H4" s="474"/>
      <c r="I4" s="474"/>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c r="AK4" s="442"/>
      <c r="AL4" s="442"/>
      <c r="AM4" s="442"/>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389" t="s">
        <v>201</v>
      </c>
      <c r="C6" s="389"/>
      <c r="D6" s="390"/>
      <c r="E6" s="427" t="s">
        <v>202</v>
      </c>
      <c r="F6" s="428"/>
      <c r="G6" s="428"/>
      <c r="H6" s="428"/>
      <c r="I6" s="429"/>
      <c r="J6" s="438" t="str">
        <f>IF(AND('Mapa de Riesgos'!$H$12="Muy Alta",'Mapa de Riesgos'!$L$12="Leve"),CONCATENATE("R",'Mapa de Riesgos'!$A$12),"")</f>
        <v/>
      </c>
      <c r="K6" s="439"/>
      <c r="L6" s="439" t="str">
        <f>IF(AND('Mapa de Riesgos'!$H$18="Muy Alta",'Mapa de Riesgos'!$L$18="Leve"),CONCATENATE("R",'Mapa de Riesgos'!$A$18),"")</f>
        <v/>
      </c>
      <c r="M6" s="439"/>
      <c r="N6" s="439" t="str">
        <f>IF(AND('Mapa de Riesgos'!$H$24="Muy Alta",'Mapa de Riesgos'!$L$24="Leve"),CONCATENATE("R",'Mapa de Riesgos'!$A$24),"")</f>
        <v/>
      </c>
      <c r="O6" s="441"/>
      <c r="P6" s="438" t="str">
        <f>IF(AND('Mapa de Riesgos'!$H$12="Muy Alta",'Mapa de Riesgos'!$L$12="Menor"),CONCATENATE("R",'Mapa de Riesgos'!$A$12),"")</f>
        <v/>
      </c>
      <c r="Q6" s="439"/>
      <c r="R6" s="439" t="str">
        <f>IF(AND('Mapa de Riesgos'!$H$18="Muy Alta",'Mapa de Riesgos'!$L$18="Menor"),CONCATENATE("R",'Mapa de Riesgos'!$A$18),"")</f>
        <v/>
      </c>
      <c r="S6" s="439"/>
      <c r="T6" s="439" t="str">
        <f>IF(AND('Mapa de Riesgos'!$H$24="Muy Alta",'Mapa de Riesgos'!$L$24="Menor"),CONCATENATE("R",'Mapa de Riesgos'!$A$24),"")</f>
        <v/>
      </c>
      <c r="U6" s="441"/>
      <c r="V6" s="438" t="str">
        <f>IF(AND('Mapa de Riesgos'!$H$12="Muy Alta",'Mapa de Riesgos'!$L$12="Moderado"),CONCATENATE("R",'Mapa de Riesgos'!$A$12),"")</f>
        <v/>
      </c>
      <c r="W6" s="439"/>
      <c r="X6" s="439" t="str">
        <f>IF(AND('Mapa de Riesgos'!$H$18="Muy Alta",'Mapa de Riesgos'!$L$18="Moderado"),CONCATENATE("R",'Mapa de Riesgos'!$A$18),"")</f>
        <v/>
      </c>
      <c r="Y6" s="439"/>
      <c r="Z6" s="439" t="str">
        <f>IF(AND('Mapa de Riesgos'!$H$24="Muy Alta",'Mapa de Riesgos'!$L$24="Moderado"),CONCATENATE("R",'Mapa de Riesgos'!$A$24),"")</f>
        <v/>
      </c>
      <c r="AA6" s="441"/>
      <c r="AB6" s="438" t="str">
        <f>IF(AND('Mapa de Riesgos'!$H$12="Muy Alta",'Mapa de Riesgos'!$L$12="Mayor"),CONCATENATE("R",'Mapa de Riesgos'!$A$12),"")</f>
        <v/>
      </c>
      <c r="AC6" s="439"/>
      <c r="AD6" s="439" t="str">
        <f>IF(AND('Mapa de Riesgos'!$H$18="Muy Alta",'Mapa de Riesgos'!$L$18="Mayor"),CONCATENATE("R",'Mapa de Riesgos'!$A$18),"")</f>
        <v/>
      </c>
      <c r="AE6" s="439"/>
      <c r="AF6" s="439" t="str">
        <f>IF(AND('Mapa de Riesgos'!$H$24="Muy Alta",'Mapa de Riesgos'!$L$24="Mayor"),CONCATENATE("R",'Mapa de Riesgos'!$A$24),"")</f>
        <v/>
      </c>
      <c r="AG6" s="441"/>
      <c r="AH6" s="453" t="str">
        <f>IF(AND('Mapa de Riesgos'!$H$12="Muy Alta",'Mapa de Riesgos'!$L$12="Catastrófico"),CONCATENATE("R",'Mapa de Riesgos'!$A$12),"")</f>
        <v/>
      </c>
      <c r="AI6" s="454"/>
      <c r="AJ6" s="454" t="str">
        <f>IF(AND('Mapa de Riesgos'!$H$18="Muy Alta",'Mapa de Riesgos'!$L$18="Catastrófico"),CONCATENATE("R",'Mapa de Riesgos'!$A$18),"")</f>
        <v/>
      </c>
      <c r="AK6" s="454"/>
      <c r="AL6" s="454" t="str">
        <f>IF(AND('Mapa de Riesgos'!$H$24="Muy Alta",'Mapa de Riesgos'!$L$24="Catastrófico"),CONCATENATE("R",'Mapa de Riesgos'!$A$24),"")</f>
        <v/>
      </c>
      <c r="AM6" s="455"/>
      <c r="AO6" s="391" t="s">
        <v>203</v>
      </c>
      <c r="AP6" s="392"/>
      <c r="AQ6" s="392"/>
      <c r="AR6" s="392"/>
      <c r="AS6" s="392"/>
      <c r="AT6" s="39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389"/>
      <c r="C7" s="389"/>
      <c r="D7" s="390"/>
      <c r="E7" s="430"/>
      <c r="F7" s="431"/>
      <c r="G7" s="431"/>
      <c r="H7" s="431"/>
      <c r="I7" s="432"/>
      <c r="J7" s="440"/>
      <c r="K7" s="436"/>
      <c r="L7" s="436"/>
      <c r="M7" s="436"/>
      <c r="N7" s="436"/>
      <c r="O7" s="437"/>
      <c r="P7" s="440"/>
      <c r="Q7" s="436"/>
      <c r="R7" s="436"/>
      <c r="S7" s="436"/>
      <c r="T7" s="436"/>
      <c r="U7" s="437"/>
      <c r="V7" s="440"/>
      <c r="W7" s="436"/>
      <c r="X7" s="436"/>
      <c r="Y7" s="436"/>
      <c r="Z7" s="436"/>
      <c r="AA7" s="437"/>
      <c r="AB7" s="440"/>
      <c r="AC7" s="436"/>
      <c r="AD7" s="436"/>
      <c r="AE7" s="436"/>
      <c r="AF7" s="436"/>
      <c r="AG7" s="437"/>
      <c r="AH7" s="447"/>
      <c r="AI7" s="448"/>
      <c r="AJ7" s="448"/>
      <c r="AK7" s="448"/>
      <c r="AL7" s="448"/>
      <c r="AM7" s="449"/>
      <c r="AN7" s="83"/>
      <c r="AO7" s="394"/>
      <c r="AP7" s="395"/>
      <c r="AQ7" s="395"/>
      <c r="AR7" s="395"/>
      <c r="AS7" s="395"/>
      <c r="AT7" s="396"/>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389"/>
      <c r="C8" s="389"/>
      <c r="D8" s="390"/>
      <c r="E8" s="430"/>
      <c r="F8" s="431"/>
      <c r="G8" s="431"/>
      <c r="H8" s="431"/>
      <c r="I8" s="432"/>
      <c r="J8" s="440" t="str">
        <f>IF(AND('Mapa de Riesgos'!$H$30="Muy Alta",'Mapa de Riesgos'!$L$30="Leve"),CONCATENATE("R",'Mapa de Riesgos'!$A$30),"")</f>
        <v/>
      </c>
      <c r="K8" s="436"/>
      <c r="L8" s="436" t="str">
        <f>IF(AND('Mapa de Riesgos'!$H$38="Muy Alta",'Mapa de Riesgos'!$L$38="Leve"),CONCATENATE("R",'Mapa de Riesgos'!$A$38),"")</f>
        <v/>
      </c>
      <c r="M8" s="436"/>
      <c r="N8" s="436" t="str">
        <f>IF(AND('Mapa de Riesgos'!$H$44="Muy Alta",'Mapa de Riesgos'!$L$44="Leve"),CONCATENATE("R",'Mapa de Riesgos'!$A$44),"")</f>
        <v/>
      </c>
      <c r="O8" s="437"/>
      <c r="P8" s="440" t="str">
        <f>IF(AND('Mapa de Riesgos'!$H$30="Muy Alta",'Mapa de Riesgos'!$L$30="Menor"),CONCATENATE("R",'Mapa de Riesgos'!$A$30),"")</f>
        <v/>
      </c>
      <c r="Q8" s="436"/>
      <c r="R8" s="436" t="str">
        <f>IF(AND('Mapa de Riesgos'!$H$38="Muy Alta",'Mapa de Riesgos'!$L$38="Menor"),CONCATENATE("R",'Mapa de Riesgos'!$A$38),"")</f>
        <v/>
      </c>
      <c r="S8" s="436"/>
      <c r="T8" s="436" t="str">
        <f>IF(AND('Mapa de Riesgos'!$H$44="Muy Alta",'Mapa de Riesgos'!$L$44="Menor"),CONCATENATE("R",'Mapa de Riesgos'!$A$44),"")</f>
        <v/>
      </c>
      <c r="U8" s="437"/>
      <c r="V8" s="440" t="str">
        <f>IF(AND('Mapa de Riesgos'!$H$30="Muy Alta",'Mapa de Riesgos'!$L$30="Moderado"),CONCATENATE("R",'Mapa de Riesgos'!$A$30),"")</f>
        <v/>
      </c>
      <c r="W8" s="436"/>
      <c r="X8" s="436" t="str">
        <f>IF(AND('Mapa de Riesgos'!$H$38="Muy Alta",'Mapa de Riesgos'!$L$38="Moderado"),CONCATENATE("R",'Mapa de Riesgos'!$A$38),"")</f>
        <v/>
      </c>
      <c r="Y8" s="436"/>
      <c r="Z8" s="436" t="str">
        <f>IF(AND('Mapa de Riesgos'!$H$44="Muy Alta",'Mapa de Riesgos'!$L$44="Moderado"),CONCATENATE("R",'Mapa de Riesgos'!$A$44),"")</f>
        <v/>
      </c>
      <c r="AA8" s="437"/>
      <c r="AB8" s="440" t="str">
        <f>IF(AND('Mapa de Riesgos'!$H$30="Muy Alta",'Mapa de Riesgos'!$L$30="Mayor"),CONCATENATE("R",'Mapa de Riesgos'!$A$30),"")</f>
        <v/>
      </c>
      <c r="AC8" s="436"/>
      <c r="AD8" s="436" t="str">
        <f>IF(AND('Mapa de Riesgos'!$H$38="Muy Alta",'Mapa de Riesgos'!$L$38="Mayor"),CONCATENATE("R",'Mapa de Riesgos'!$A$38),"")</f>
        <v/>
      </c>
      <c r="AE8" s="436"/>
      <c r="AF8" s="436" t="str">
        <f>IF(AND('Mapa de Riesgos'!$H$44="Muy Alta",'Mapa de Riesgos'!$L$44="Mayor"),CONCATENATE("R",'Mapa de Riesgos'!$A$44),"")</f>
        <v/>
      </c>
      <c r="AG8" s="437"/>
      <c r="AH8" s="447" t="str">
        <f>IF(AND('Mapa de Riesgos'!$H$30="Muy Alta",'Mapa de Riesgos'!$L$30="Catastrófico"),CONCATENATE("R",'Mapa de Riesgos'!$A$30),"")</f>
        <v/>
      </c>
      <c r="AI8" s="448"/>
      <c r="AJ8" s="448" t="str">
        <f>IF(AND('Mapa de Riesgos'!$H$38="Muy Alta",'Mapa de Riesgos'!$L$38="Catastrófico"),CONCATENATE("R",'Mapa de Riesgos'!$A$38),"")</f>
        <v/>
      </c>
      <c r="AK8" s="448"/>
      <c r="AL8" s="448" t="str">
        <f>IF(AND('Mapa de Riesgos'!$H$44="Muy Alta",'Mapa de Riesgos'!$L$44="Catastrófico"),CONCATENATE("R",'Mapa de Riesgos'!$A$44),"")</f>
        <v/>
      </c>
      <c r="AM8" s="449"/>
      <c r="AN8" s="83"/>
      <c r="AO8" s="394"/>
      <c r="AP8" s="395"/>
      <c r="AQ8" s="395"/>
      <c r="AR8" s="395"/>
      <c r="AS8" s="395"/>
      <c r="AT8" s="396"/>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389"/>
      <c r="C9" s="389"/>
      <c r="D9" s="390"/>
      <c r="E9" s="430"/>
      <c r="F9" s="431"/>
      <c r="G9" s="431"/>
      <c r="H9" s="431"/>
      <c r="I9" s="432"/>
      <c r="J9" s="440"/>
      <c r="K9" s="436"/>
      <c r="L9" s="436"/>
      <c r="M9" s="436"/>
      <c r="N9" s="436"/>
      <c r="O9" s="437"/>
      <c r="P9" s="440"/>
      <c r="Q9" s="436"/>
      <c r="R9" s="436"/>
      <c r="S9" s="436"/>
      <c r="T9" s="436"/>
      <c r="U9" s="437"/>
      <c r="V9" s="440"/>
      <c r="W9" s="436"/>
      <c r="X9" s="436"/>
      <c r="Y9" s="436"/>
      <c r="Z9" s="436"/>
      <c r="AA9" s="437"/>
      <c r="AB9" s="440"/>
      <c r="AC9" s="436"/>
      <c r="AD9" s="436"/>
      <c r="AE9" s="436"/>
      <c r="AF9" s="436"/>
      <c r="AG9" s="437"/>
      <c r="AH9" s="447"/>
      <c r="AI9" s="448"/>
      <c r="AJ9" s="448"/>
      <c r="AK9" s="448"/>
      <c r="AL9" s="448"/>
      <c r="AM9" s="449"/>
      <c r="AN9" s="83"/>
      <c r="AO9" s="394"/>
      <c r="AP9" s="395"/>
      <c r="AQ9" s="395"/>
      <c r="AR9" s="395"/>
      <c r="AS9" s="395"/>
      <c r="AT9" s="396"/>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389"/>
      <c r="C10" s="389"/>
      <c r="D10" s="390"/>
      <c r="E10" s="430"/>
      <c r="F10" s="431"/>
      <c r="G10" s="431"/>
      <c r="H10" s="431"/>
      <c r="I10" s="432"/>
      <c r="J10" s="440" t="str">
        <f>IF(AND('Mapa de Riesgos'!$H$50="Muy Alta",'Mapa de Riesgos'!$L$50="Leve"),CONCATENATE("R",'Mapa de Riesgos'!$A$50),"")</f>
        <v/>
      </c>
      <c r="K10" s="436"/>
      <c r="L10" s="436" t="str">
        <f>IF(AND('Mapa de Riesgos'!$H$56="Muy Alta",'Mapa de Riesgos'!$L$56="Leve"),CONCATENATE("R",'Mapa de Riesgos'!$A$56),"")</f>
        <v/>
      </c>
      <c r="M10" s="436"/>
      <c r="N10" s="436" t="str">
        <f>IF(AND('Mapa de Riesgos'!$H$62="Muy Alta",'Mapa de Riesgos'!$L$62="Leve"),CONCATENATE("R",'Mapa de Riesgos'!$A$62),"")</f>
        <v/>
      </c>
      <c r="O10" s="437"/>
      <c r="P10" s="440" t="str">
        <f>IF(AND('Mapa de Riesgos'!$H$50="Muy Alta",'Mapa de Riesgos'!$L$50="Menor"),CONCATENATE("R",'Mapa de Riesgos'!$A$50),"")</f>
        <v/>
      </c>
      <c r="Q10" s="436"/>
      <c r="R10" s="436" t="str">
        <f>IF(AND('Mapa de Riesgos'!$H$56="Muy Alta",'Mapa de Riesgos'!$L$56="Menor"),CONCATENATE("R",'Mapa de Riesgos'!$A$56),"")</f>
        <v/>
      </c>
      <c r="S10" s="436"/>
      <c r="T10" s="436" t="str">
        <f>IF(AND('Mapa de Riesgos'!$H$62="Muy Alta",'Mapa de Riesgos'!$L$62="Menor"),CONCATENATE("R",'Mapa de Riesgos'!$A$62),"")</f>
        <v/>
      </c>
      <c r="U10" s="437"/>
      <c r="V10" s="440" t="str">
        <f>IF(AND('Mapa de Riesgos'!$H$50="Muy Alta",'Mapa de Riesgos'!$L$50="Moderado"),CONCATENATE("R",'Mapa de Riesgos'!$A$50),"")</f>
        <v/>
      </c>
      <c r="W10" s="436"/>
      <c r="X10" s="436" t="str">
        <f>IF(AND('Mapa de Riesgos'!$H$56="Muy Alta",'Mapa de Riesgos'!$L$56="Moderado"),CONCATENATE("R",'Mapa de Riesgos'!$A$56),"")</f>
        <v/>
      </c>
      <c r="Y10" s="436"/>
      <c r="Z10" s="436" t="str">
        <f>IF(AND('Mapa de Riesgos'!$H$62="Muy Alta",'Mapa de Riesgos'!$L$62="Moderado"),CONCATENATE("R",'Mapa de Riesgos'!$A$62),"")</f>
        <v/>
      </c>
      <c r="AA10" s="437"/>
      <c r="AB10" s="440" t="str">
        <f>IF(AND('Mapa de Riesgos'!$H$50="Muy Alta",'Mapa de Riesgos'!$L$50="Mayor"),CONCATENATE("R",'Mapa de Riesgos'!$A$50),"")</f>
        <v/>
      </c>
      <c r="AC10" s="436"/>
      <c r="AD10" s="436" t="str">
        <f>IF(AND('Mapa de Riesgos'!$H$56="Muy Alta",'Mapa de Riesgos'!$L$56="Mayor"),CONCATENATE("R",'Mapa de Riesgos'!$A$56),"")</f>
        <v/>
      </c>
      <c r="AE10" s="436"/>
      <c r="AF10" s="436" t="str">
        <f>IF(AND('Mapa de Riesgos'!$H$62="Muy Alta",'Mapa de Riesgos'!$L$62="Mayor"),CONCATENATE("R",'Mapa de Riesgos'!$A$62),"")</f>
        <v/>
      </c>
      <c r="AG10" s="437"/>
      <c r="AH10" s="447" t="str">
        <f>IF(AND('Mapa de Riesgos'!$H$50="Muy Alta",'Mapa de Riesgos'!$L$50="Catastrófico"),CONCATENATE("R",'Mapa de Riesgos'!$A$50),"")</f>
        <v/>
      </c>
      <c r="AI10" s="448"/>
      <c r="AJ10" s="448" t="str">
        <f>IF(AND('Mapa de Riesgos'!$H$56="Muy Alta",'Mapa de Riesgos'!$L$56="Catastrófico"),CONCATENATE("R",'Mapa de Riesgos'!$A$56),"")</f>
        <v/>
      </c>
      <c r="AK10" s="448"/>
      <c r="AL10" s="448" t="str">
        <f>IF(AND('Mapa de Riesgos'!$H$62="Muy Alta",'Mapa de Riesgos'!$L$62="Catastrófico"),CONCATENATE("R",'Mapa de Riesgos'!$A$62),"")</f>
        <v/>
      </c>
      <c r="AM10" s="449"/>
      <c r="AN10" s="83"/>
      <c r="AO10" s="394"/>
      <c r="AP10" s="395"/>
      <c r="AQ10" s="395"/>
      <c r="AR10" s="395"/>
      <c r="AS10" s="395"/>
      <c r="AT10" s="396"/>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389"/>
      <c r="C11" s="389"/>
      <c r="D11" s="390"/>
      <c r="E11" s="430"/>
      <c r="F11" s="431"/>
      <c r="G11" s="431"/>
      <c r="H11" s="431"/>
      <c r="I11" s="432"/>
      <c r="J11" s="440"/>
      <c r="K11" s="436"/>
      <c r="L11" s="436"/>
      <c r="M11" s="436"/>
      <c r="N11" s="436"/>
      <c r="O11" s="437"/>
      <c r="P11" s="440"/>
      <c r="Q11" s="436"/>
      <c r="R11" s="436"/>
      <c r="S11" s="436"/>
      <c r="T11" s="436"/>
      <c r="U11" s="437"/>
      <c r="V11" s="440"/>
      <c r="W11" s="436"/>
      <c r="X11" s="436"/>
      <c r="Y11" s="436"/>
      <c r="Z11" s="436"/>
      <c r="AA11" s="437"/>
      <c r="AB11" s="440"/>
      <c r="AC11" s="436"/>
      <c r="AD11" s="436"/>
      <c r="AE11" s="436"/>
      <c r="AF11" s="436"/>
      <c r="AG11" s="437"/>
      <c r="AH11" s="447"/>
      <c r="AI11" s="448"/>
      <c r="AJ11" s="448"/>
      <c r="AK11" s="448"/>
      <c r="AL11" s="448"/>
      <c r="AM11" s="449"/>
      <c r="AN11" s="83"/>
      <c r="AO11" s="394"/>
      <c r="AP11" s="395"/>
      <c r="AQ11" s="395"/>
      <c r="AR11" s="395"/>
      <c r="AS11" s="395"/>
      <c r="AT11" s="396"/>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389"/>
      <c r="C12" s="389"/>
      <c r="D12" s="390"/>
      <c r="E12" s="430"/>
      <c r="F12" s="431"/>
      <c r="G12" s="431"/>
      <c r="H12" s="431"/>
      <c r="I12" s="432"/>
      <c r="J12" s="440" t="str">
        <f>IF(AND('Mapa de Riesgos'!$H$68="Muy Alta",'Mapa de Riesgos'!$L$68="Leve"),CONCATENATE("R",'Mapa de Riesgos'!$A$68),"")</f>
        <v/>
      </c>
      <c r="K12" s="436"/>
      <c r="L12" s="436" t="str">
        <f>IF(AND('Mapa de Riesgos'!$H$74="Muy Alta",'Mapa de Riesgos'!$L$74="Leve"),CONCATENATE("R",'Mapa de Riesgos'!$A$74),"")</f>
        <v/>
      </c>
      <c r="M12" s="436"/>
      <c r="N12" s="436" t="str">
        <f>IF(AND('Mapa de Riesgos'!$H$80="Muy Alta",'Mapa de Riesgos'!$L$80="Leve"),CONCATENATE("R",'Mapa de Riesgos'!$A$80),"")</f>
        <v/>
      </c>
      <c r="O12" s="437"/>
      <c r="P12" s="440" t="str">
        <f>IF(AND('Mapa de Riesgos'!$H$68="Muy Alta",'Mapa de Riesgos'!$L$68="Menor"),CONCATENATE("R",'Mapa de Riesgos'!$A$68),"")</f>
        <v/>
      </c>
      <c r="Q12" s="436"/>
      <c r="R12" s="436" t="str">
        <f>IF(AND('Mapa de Riesgos'!$H$74="Muy Alta",'Mapa de Riesgos'!$L$74="Menor"),CONCATENATE("R",'Mapa de Riesgos'!$A$74),"")</f>
        <v/>
      </c>
      <c r="S12" s="436"/>
      <c r="T12" s="436" t="str">
        <f>IF(AND('Mapa de Riesgos'!$H$80="Muy Alta",'Mapa de Riesgos'!$L$80="Menor"),CONCATENATE("R",'Mapa de Riesgos'!$A$80),"")</f>
        <v/>
      </c>
      <c r="U12" s="437"/>
      <c r="V12" s="440" t="str">
        <f>IF(AND('Mapa de Riesgos'!$H$68="Muy Alta",'Mapa de Riesgos'!$L$68="Moderado"),CONCATENATE("R",'Mapa de Riesgos'!$A$68),"")</f>
        <v/>
      </c>
      <c r="W12" s="436"/>
      <c r="X12" s="436" t="str">
        <f>IF(AND('Mapa de Riesgos'!$H$74="Muy Alta",'Mapa de Riesgos'!$L$74="Moderado"),CONCATENATE("R",'Mapa de Riesgos'!$A$74),"")</f>
        <v/>
      </c>
      <c r="Y12" s="436"/>
      <c r="Z12" s="436" t="str">
        <f>IF(AND('Mapa de Riesgos'!$H$80="Muy Alta",'Mapa de Riesgos'!$L$80="Moderado"),CONCATENATE("R",'Mapa de Riesgos'!$A$80),"")</f>
        <v/>
      </c>
      <c r="AA12" s="437"/>
      <c r="AB12" s="440" t="str">
        <f>IF(AND('Mapa de Riesgos'!$H$68="Muy Alta",'Mapa de Riesgos'!$L$68="Mayor"),CONCATENATE("R",'Mapa de Riesgos'!$A$68),"")</f>
        <v/>
      </c>
      <c r="AC12" s="436"/>
      <c r="AD12" s="436" t="str">
        <f>IF(AND('Mapa de Riesgos'!$H$74="Muy Alta",'Mapa de Riesgos'!$L$74="Mayor"),CONCATENATE("R",'Mapa de Riesgos'!$A$74),"")</f>
        <v/>
      </c>
      <c r="AE12" s="436"/>
      <c r="AF12" s="436" t="str">
        <f>IF(AND('Mapa de Riesgos'!$H$80="Muy Alta",'Mapa de Riesgos'!$L$80="Mayor"),CONCATENATE("R",'Mapa de Riesgos'!$A$80),"")</f>
        <v/>
      </c>
      <c r="AG12" s="437"/>
      <c r="AH12" s="447" t="str">
        <f>IF(AND('Mapa de Riesgos'!$H$68="Muy Alta",'Mapa de Riesgos'!$L$68="Catastrófico"),CONCATENATE("R",'Mapa de Riesgos'!$A$68),"")</f>
        <v/>
      </c>
      <c r="AI12" s="448"/>
      <c r="AJ12" s="448" t="str">
        <f>IF(AND('Mapa de Riesgos'!$H$74="Muy Alta",'Mapa de Riesgos'!$L$74="Catastrófico"),CONCATENATE("R",'Mapa de Riesgos'!$A$74),"")</f>
        <v/>
      </c>
      <c r="AK12" s="448"/>
      <c r="AL12" s="448" t="str">
        <f>IF(AND('Mapa de Riesgos'!$H$80="Muy Alta",'Mapa de Riesgos'!$L$80="Catastrófico"),CONCATENATE("R",'Mapa de Riesgos'!$A$80),"")</f>
        <v/>
      </c>
      <c r="AM12" s="449"/>
      <c r="AN12" s="83"/>
      <c r="AO12" s="394"/>
      <c r="AP12" s="395"/>
      <c r="AQ12" s="395"/>
      <c r="AR12" s="395"/>
      <c r="AS12" s="395"/>
      <c r="AT12" s="396"/>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389"/>
      <c r="C13" s="389"/>
      <c r="D13" s="390"/>
      <c r="E13" s="433"/>
      <c r="F13" s="434"/>
      <c r="G13" s="434"/>
      <c r="H13" s="434"/>
      <c r="I13" s="435"/>
      <c r="J13" s="440"/>
      <c r="K13" s="436"/>
      <c r="L13" s="436"/>
      <c r="M13" s="436"/>
      <c r="N13" s="436"/>
      <c r="O13" s="437"/>
      <c r="P13" s="440"/>
      <c r="Q13" s="436"/>
      <c r="R13" s="436"/>
      <c r="S13" s="436"/>
      <c r="T13" s="436"/>
      <c r="U13" s="437"/>
      <c r="V13" s="440"/>
      <c r="W13" s="436"/>
      <c r="X13" s="436"/>
      <c r="Y13" s="436"/>
      <c r="Z13" s="436"/>
      <c r="AA13" s="437"/>
      <c r="AB13" s="440"/>
      <c r="AC13" s="436"/>
      <c r="AD13" s="436"/>
      <c r="AE13" s="436"/>
      <c r="AF13" s="436"/>
      <c r="AG13" s="437"/>
      <c r="AH13" s="450"/>
      <c r="AI13" s="451"/>
      <c r="AJ13" s="451"/>
      <c r="AK13" s="451"/>
      <c r="AL13" s="451"/>
      <c r="AM13" s="452"/>
      <c r="AN13" s="83"/>
      <c r="AO13" s="397"/>
      <c r="AP13" s="398"/>
      <c r="AQ13" s="398"/>
      <c r="AR13" s="398"/>
      <c r="AS13" s="398"/>
      <c r="AT13" s="399"/>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389"/>
      <c r="C14" s="389"/>
      <c r="D14" s="390"/>
      <c r="E14" s="427" t="s">
        <v>204</v>
      </c>
      <c r="F14" s="428"/>
      <c r="G14" s="428"/>
      <c r="H14" s="428"/>
      <c r="I14" s="428"/>
      <c r="J14" s="462" t="str">
        <f>IF(AND('Mapa de Riesgos'!$H$12="Alta",'Mapa de Riesgos'!$L$12="Leve"),CONCATENATE("R",'Mapa de Riesgos'!$A$12),"")</f>
        <v/>
      </c>
      <c r="K14" s="463"/>
      <c r="L14" s="463" t="str">
        <f>IF(AND('Mapa de Riesgos'!$H$18="Alta",'Mapa de Riesgos'!$L$18="Leve"),CONCATENATE("R",'Mapa de Riesgos'!$A$18),"")</f>
        <v/>
      </c>
      <c r="M14" s="463"/>
      <c r="N14" s="463" t="str">
        <f>IF(AND('Mapa de Riesgos'!$H$24="Alta",'Mapa de Riesgos'!$L$24="Leve"),CONCATENATE("R",'Mapa de Riesgos'!$A$24),"")</f>
        <v/>
      </c>
      <c r="O14" s="464"/>
      <c r="P14" s="462" t="str">
        <f>IF(AND('Mapa de Riesgos'!$H$12="Alta",'Mapa de Riesgos'!$L$12="Menor"),CONCATENATE("R",'Mapa de Riesgos'!$A$12),"")</f>
        <v/>
      </c>
      <c r="Q14" s="463"/>
      <c r="R14" s="463" t="str">
        <f>IF(AND('Mapa de Riesgos'!$H$18="Alta",'Mapa de Riesgos'!$L$18="Menor"),CONCATENATE("R",'Mapa de Riesgos'!$A$18),"")</f>
        <v/>
      </c>
      <c r="S14" s="463"/>
      <c r="T14" s="463" t="str">
        <f>IF(AND('Mapa de Riesgos'!$H$24="Alta",'Mapa de Riesgos'!$L$24="Menor"),CONCATENATE("R",'Mapa de Riesgos'!$A$24),"")</f>
        <v/>
      </c>
      <c r="U14" s="464"/>
      <c r="V14" s="438" t="str">
        <f>IF(AND('Mapa de Riesgos'!$H$12="Alta",'Mapa de Riesgos'!$L$12="Moderado"),CONCATENATE("R",'Mapa de Riesgos'!$A$12),"")</f>
        <v/>
      </c>
      <c r="W14" s="439"/>
      <c r="X14" s="439" t="str">
        <f>IF(AND('Mapa de Riesgos'!$H$18="Alta",'Mapa de Riesgos'!$L$18="Moderado"),CONCATENATE("R",'Mapa de Riesgos'!$A$18),"")</f>
        <v/>
      </c>
      <c r="Y14" s="439"/>
      <c r="Z14" s="439" t="str">
        <f>IF(AND('Mapa de Riesgos'!$H$24="Alta",'Mapa de Riesgos'!$L$24="Moderado"),CONCATENATE("R",'Mapa de Riesgos'!$A$24),"")</f>
        <v/>
      </c>
      <c r="AA14" s="441"/>
      <c r="AB14" s="438" t="str">
        <f>IF(AND('Mapa de Riesgos'!$H$12="Alta",'Mapa de Riesgos'!$L$12="Mayor"),CONCATENATE("R",'Mapa de Riesgos'!$A$12),"")</f>
        <v>R1</v>
      </c>
      <c r="AC14" s="439"/>
      <c r="AD14" s="439" t="str">
        <f>IF(AND('Mapa de Riesgos'!$H$18="Alta",'Mapa de Riesgos'!$L$18="Mayor"),CONCATENATE("R",'Mapa de Riesgos'!$A$18),"")</f>
        <v/>
      </c>
      <c r="AE14" s="439"/>
      <c r="AF14" s="439" t="str">
        <f>IF(AND('Mapa de Riesgos'!$H$24="Alta",'Mapa de Riesgos'!$L$24="Mayor"),CONCATENATE("R",'Mapa de Riesgos'!$A$24),"")</f>
        <v/>
      </c>
      <c r="AG14" s="441"/>
      <c r="AH14" s="453" t="str">
        <f>IF(AND('Mapa de Riesgos'!$H$12="Alta",'Mapa de Riesgos'!$L$12="Catastrófico"),CONCATENATE("R",'Mapa de Riesgos'!$A$12),"")</f>
        <v/>
      </c>
      <c r="AI14" s="454"/>
      <c r="AJ14" s="454" t="str">
        <f>IF(AND('Mapa de Riesgos'!$H$18="Alta",'Mapa de Riesgos'!$L$18="Catastrófico"),CONCATENATE("R",'Mapa de Riesgos'!$A$18),"")</f>
        <v/>
      </c>
      <c r="AK14" s="454"/>
      <c r="AL14" s="454" t="str">
        <f>IF(AND('Mapa de Riesgos'!$H$24="Alta",'Mapa de Riesgos'!$L$24="Catastrófico"),CONCATENATE("R",'Mapa de Riesgos'!$A$24),"")</f>
        <v/>
      </c>
      <c r="AM14" s="455"/>
      <c r="AN14" s="83"/>
      <c r="AO14" s="400" t="s">
        <v>205</v>
      </c>
      <c r="AP14" s="401"/>
      <c r="AQ14" s="401"/>
      <c r="AR14" s="401"/>
      <c r="AS14" s="401"/>
      <c r="AT14" s="402"/>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389"/>
      <c r="C15" s="389"/>
      <c r="D15" s="390"/>
      <c r="E15" s="430"/>
      <c r="F15" s="431"/>
      <c r="G15" s="431"/>
      <c r="H15" s="431"/>
      <c r="I15" s="431"/>
      <c r="J15" s="456"/>
      <c r="K15" s="457"/>
      <c r="L15" s="457"/>
      <c r="M15" s="457"/>
      <c r="N15" s="457"/>
      <c r="O15" s="458"/>
      <c r="P15" s="456"/>
      <c r="Q15" s="457"/>
      <c r="R15" s="457"/>
      <c r="S15" s="457"/>
      <c r="T15" s="457"/>
      <c r="U15" s="458"/>
      <c r="V15" s="440"/>
      <c r="W15" s="436"/>
      <c r="X15" s="436"/>
      <c r="Y15" s="436"/>
      <c r="Z15" s="436"/>
      <c r="AA15" s="437"/>
      <c r="AB15" s="440"/>
      <c r="AC15" s="436"/>
      <c r="AD15" s="436"/>
      <c r="AE15" s="436"/>
      <c r="AF15" s="436"/>
      <c r="AG15" s="437"/>
      <c r="AH15" s="447"/>
      <c r="AI15" s="448"/>
      <c r="AJ15" s="448"/>
      <c r="AK15" s="448"/>
      <c r="AL15" s="448"/>
      <c r="AM15" s="449"/>
      <c r="AN15" s="83"/>
      <c r="AO15" s="403"/>
      <c r="AP15" s="404"/>
      <c r="AQ15" s="404"/>
      <c r="AR15" s="404"/>
      <c r="AS15" s="404"/>
      <c r="AT15" s="405"/>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389"/>
      <c r="C16" s="389"/>
      <c r="D16" s="390"/>
      <c r="E16" s="430"/>
      <c r="F16" s="431"/>
      <c r="G16" s="431"/>
      <c r="H16" s="431"/>
      <c r="I16" s="431"/>
      <c r="J16" s="456" t="str">
        <f>IF(AND('Mapa de Riesgos'!$H$30="Alta",'Mapa de Riesgos'!$L$30="Leve"),CONCATENATE("R",'Mapa de Riesgos'!$A$30),"")</f>
        <v/>
      </c>
      <c r="K16" s="457"/>
      <c r="L16" s="457" t="str">
        <f>IF(AND('Mapa de Riesgos'!$H$38="Alta",'Mapa de Riesgos'!$L$38="Leve"),CONCATENATE("R",'Mapa de Riesgos'!$A$38),"")</f>
        <v/>
      </c>
      <c r="M16" s="457"/>
      <c r="N16" s="457" t="str">
        <f>IF(AND('Mapa de Riesgos'!$H$44="Alta",'Mapa de Riesgos'!$L$44="Leve"),CONCATENATE("R",'Mapa de Riesgos'!$A$44),"")</f>
        <v/>
      </c>
      <c r="O16" s="458"/>
      <c r="P16" s="456" t="str">
        <f>IF(AND('Mapa de Riesgos'!$H$30="Alta",'Mapa de Riesgos'!$L$30="Menor"),CONCATENATE("R",'Mapa de Riesgos'!$A$30),"")</f>
        <v/>
      </c>
      <c r="Q16" s="457"/>
      <c r="R16" s="457" t="str">
        <f>IF(AND('Mapa de Riesgos'!$H$38="Alta",'Mapa de Riesgos'!$L$38="Menor"),CONCATENATE("R",'Mapa de Riesgos'!$A$38),"")</f>
        <v/>
      </c>
      <c r="S16" s="457"/>
      <c r="T16" s="457" t="str">
        <f>IF(AND('Mapa de Riesgos'!$H$44="Alta",'Mapa de Riesgos'!$L$44="Menor"),CONCATENATE("R",'Mapa de Riesgos'!$A$44),"")</f>
        <v/>
      </c>
      <c r="U16" s="458"/>
      <c r="V16" s="440" t="str">
        <f>IF(AND('Mapa de Riesgos'!$H$30="Alta",'Mapa de Riesgos'!$L$30="Moderado"),CONCATENATE("R",'Mapa de Riesgos'!$A$30),"")</f>
        <v/>
      </c>
      <c r="W16" s="436"/>
      <c r="X16" s="436" t="str">
        <f>IF(AND('Mapa de Riesgos'!$H$38="Alta",'Mapa de Riesgos'!$L$38="Moderado"),CONCATENATE("R",'Mapa de Riesgos'!$A$38),"")</f>
        <v/>
      </c>
      <c r="Y16" s="436"/>
      <c r="Z16" s="436" t="str">
        <f>IF(AND('Mapa de Riesgos'!$H$44="Alta",'Mapa de Riesgos'!$L$44="Moderado"),CONCATENATE("R",'Mapa de Riesgos'!$A$44),"")</f>
        <v/>
      </c>
      <c r="AA16" s="437"/>
      <c r="AB16" s="440" t="str">
        <f>IF(AND('Mapa de Riesgos'!$H$30="Alta",'Mapa de Riesgos'!$L$30="Mayor"),CONCATENATE("R",'Mapa de Riesgos'!$A$30),"")</f>
        <v/>
      </c>
      <c r="AC16" s="436"/>
      <c r="AD16" s="436" t="str">
        <f>IF(AND('Mapa de Riesgos'!$H$38="Alta",'Mapa de Riesgos'!$L$38="Mayor"),CONCATENATE("R",'Mapa de Riesgos'!$A$38),"")</f>
        <v/>
      </c>
      <c r="AE16" s="436"/>
      <c r="AF16" s="436" t="str">
        <f>IF(AND('Mapa de Riesgos'!$H$44="Alta",'Mapa de Riesgos'!$L$44="Mayor"),CONCATENATE("R",'Mapa de Riesgos'!$A$44),"")</f>
        <v/>
      </c>
      <c r="AG16" s="437"/>
      <c r="AH16" s="447" t="str">
        <f>IF(AND('Mapa de Riesgos'!$H$30="Alta",'Mapa de Riesgos'!$L$30="Catastrófico"),CONCATENATE("R",'Mapa de Riesgos'!$A$30),"")</f>
        <v/>
      </c>
      <c r="AI16" s="448"/>
      <c r="AJ16" s="448" t="str">
        <f>IF(AND('Mapa de Riesgos'!$H$38="Alta",'Mapa de Riesgos'!$L$38="Catastrófico"),CONCATENATE("R",'Mapa de Riesgos'!$A$38),"")</f>
        <v/>
      </c>
      <c r="AK16" s="448"/>
      <c r="AL16" s="448" t="str">
        <f>IF(AND('Mapa de Riesgos'!$H$44="Alta",'Mapa de Riesgos'!$L$44="Catastrófico"),CONCATENATE("R",'Mapa de Riesgos'!$A$44),"")</f>
        <v/>
      </c>
      <c r="AM16" s="449"/>
      <c r="AN16" s="83"/>
      <c r="AO16" s="403"/>
      <c r="AP16" s="404"/>
      <c r="AQ16" s="404"/>
      <c r="AR16" s="404"/>
      <c r="AS16" s="404"/>
      <c r="AT16" s="405"/>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389"/>
      <c r="C17" s="389"/>
      <c r="D17" s="390"/>
      <c r="E17" s="430"/>
      <c r="F17" s="431"/>
      <c r="G17" s="431"/>
      <c r="H17" s="431"/>
      <c r="I17" s="431"/>
      <c r="J17" s="456"/>
      <c r="K17" s="457"/>
      <c r="L17" s="457"/>
      <c r="M17" s="457"/>
      <c r="N17" s="457"/>
      <c r="O17" s="458"/>
      <c r="P17" s="456"/>
      <c r="Q17" s="457"/>
      <c r="R17" s="457"/>
      <c r="S17" s="457"/>
      <c r="T17" s="457"/>
      <c r="U17" s="458"/>
      <c r="V17" s="440"/>
      <c r="W17" s="436"/>
      <c r="X17" s="436"/>
      <c r="Y17" s="436"/>
      <c r="Z17" s="436"/>
      <c r="AA17" s="437"/>
      <c r="AB17" s="440"/>
      <c r="AC17" s="436"/>
      <c r="AD17" s="436"/>
      <c r="AE17" s="436"/>
      <c r="AF17" s="436"/>
      <c r="AG17" s="437"/>
      <c r="AH17" s="447"/>
      <c r="AI17" s="448"/>
      <c r="AJ17" s="448"/>
      <c r="AK17" s="448"/>
      <c r="AL17" s="448"/>
      <c r="AM17" s="449"/>
      <c r="AN17" s="83"/>
      <c r="AO17" s="403"/>
      <c r="AP17" s="404"/>
      <c r="AQ17" s="404"/>
      <c r="AR17" s="404"/>
      <c r="AS17" s="404"/>
      <c r="AT17" s="405"/>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389"/>
      <c r="C18" s="389"/>
      <c r="D18" s="390"/>
      <c r="E18" s="430"/>
      <c r="F18" s="431"/>
      <c r="G18" s="431"/>
      <c r="H18" s="431"/>
      <c r="I18" s="431"/>
      <c r="J18" s="456" t="str">
        <f>IF(AND('Mapa de Riesgos'!$H$50="Alta",'Mapa de Riesgos'!$L$50="Leve"),CONCATENATE("R",'Mapa de Riesgos'!$A$50),"")</f>
        <v/>
      </c>
      <c r="K18" s="457"/>
      <c r="L18" s="457" t="str">
        <f>IF(AND('Mapa de Riesgos'!$H$56="Alta",'Mapa de Riesgos'!$L$56="Leve"),CONCATENATE("R",'Mapa de Riesgos'!$A$56),"")</f>
        <v/>
      </c>
      <c r="M18" s="457"/>
      <c r="N18" s="457" t="str">
        <f>IF(AND('Mapa de Riesgos'!$H$62="Alta",'Mapa de Riesgos'!$L$62="Leve"),CONCATENATE("R",'Mapa de Riesgos'!$A$62),"")</f>
        <v/>
      </c>
      <c r="O18" s="458"/>
      <c r="P18" s="456" t="str">
        <f>IF(AND('Mapa de Riesgos'!$H$50="Alta",'Mapa de Riesgos'!$L$50="Menor"),CONCATENATE("R",'Mapa de Riesgos'!$A$50),"")</f>
        <v/>
      </c>
      <c r="Q18" s="457"/>
      <c r="R18" s="457" t="str">
        <f>IF(AND('Mapa de Riesgos'!$H$56="Alta",'Mapa de Riesgos'!$L$56="Menor"),CONCATENATE("R",'Mapa de Riesgos'!$A$56),"")</f>
        <v/>
      </c>
      <c r="S18" s="457"/>
      <c r="T18" s="457" t="str">
        <f>IF(AND('Mapa de Riesgos'!$H$62="Alta",'Mapa de Riesgos'!$L$62="Menor"),CONCATENATE("R",'Mapa de Riesgos'!$A$62),"")</f>
        <v/>
      </c>
      <c r="U18" s="458"/>
      <c r="V18" s="440" t="str">
        <f>IF(AND('Mapa de Riesgos'!$H$50="Alta",'Mapa de Riesgos'!$L$50="Moderado"),CONCATENATE("R",'Mapa de Riesgos'!$A$50),"")</f>
        <v/>
      </c>
      <c r="W18" s="436"/>
      <c r="X18" s="436" t="str">
        <f>IF(AND('Mapa de Riesgos'!$H$56="Alta",'Mapa de Riesgos'!$L$56="Moderado"),CONCATENATE("R",'Mapa de Riesgos'!$A$56),"")</f>
        <v/>
      </c>
      <c r="Y18" s="436"/>
      <c r="Z18" s="436" t="str">
        <f>IF(AND('Mapa de Riesgos'!$H$62="Alta",'Mapa de Riesgos'!$L$62="Moderado"),CONCATENATE("R",'Mapa de Riesgos'!$A$62),"")</f>
        <v/>
      </c>
      <c r="AA18" s="437"/>
      <c r="AB18" s="440" t="str">
        <f>IF(AND('Mapa de Riesgos'!$H$50="Alta",'Mapa de Riesgos'!$L$50="Mayor"),CONCATENATE("R",'Mapa de Riesgos'!$A$50),"")</f>
        <v/>
      </c>
      <c r="AC18" s="436"/>
      <c r="AD18" s="436" t="str">
        <f>IF(AND('Mapa de Riesgos'!$H$56="Alta",'Mapa de Riesgos'!$L$56="Mayor"),CONCATENATE("R",'Mapa de Riesgos'!$A$56),"")</f>
        <v/>
      </c>
      <c r="AE18" s="436"/>
      <c r="AF18" s="436" t="str">
        <f>IF(AND('Mapa de Riesgos'!$H$62="Alta",'Mapa de Riesgos'!$L$62="Mayor"),CONCATENATE("R",'Mapa de Riesgos'!$A$62),"")</f>
        <v/>
      </c>
      <c r="AG18" s="437"/>
      <c r="AH18" s="447" t="str">
        <f>IF(AND('Mapa de Riesgos'!$H$50="Alta",'Mapa de Riesgos'!$L$50="Catastrófico"),CONCATENATE("R",'Mapa de Riesgos'!$A$50),"")</f>
        <v/>
      </c>
      <c r="AI18" s="448"/>
      <c r="AJ18" s="448" t="str">
        <f>IF(AND('Mapa de Riesgos'!$H$56="Alta",'Mapa de Riesgos'!$L$56="Catastrófico"),CONCATENATE("R",'Mapa de Riesgos'!$A$56),"")</f>
        <v/>
      </c>
      <c r="AK18" s="448"/>
      <c r="AL18" s="448" t="str">
        <f>IF(AND('Mapa de Riesgos'!$H$62="Alta",'Mapa de Riesgos'!$L$62="Catastrófico"),CONCATENATE("R",'Mapa de Riesgos'!$A$62),"")</f>
        <v/>
      </c>
      <c r="AM18" s="449"/>
      <c r="AN18" s="83"/>
      <c r="AO18" s="403"/>
      <c r="AP18" s="404"/>
      <c r="AQ18" s="404"/>
      <c r="AR18" s="404"/>
      <c r="AS18" s="404"/>
      <c r="AT18" s="405"/>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389"/>
      <c r="C19" s="389"/>
      <c r="D19" s="390"/>
      <c r="E19" s="430"/>
      <c r="F19" s="431"/>
      <c r="G19" s="431"/>
      <c r="H19" s="431"/>
      <c r="I19" s="431"/>
      <c r="J19" s="456"/>
      <c r="K19" s="457"/>
      <c r="L19" s="457"/>
      <c r="M19" s="457"/>
      <c r="N19" s="457"/>
      <c r="O19" s="458"/>
      <c r="P19" s="456"/>
      <c r="Q19" s="457"/>
      <c r="R19" s="457"/>
      <c r="S19" s="457"/>
      <c r="T19" s="457"/>
      <c r="U19" s="458"/>
      <c r="V19" s="440"/>
      <c r="W19" s="436"/>
      <c r="X19" s="436"/>
      <c r="Y19" s="436"/>
      <c r="Z19" s="436"/>
      <c r="AA19" s="437"/>
      <c r="AB19" s="440"/>
      <c r="AC19" s="436"/>
      <c r="AD19" s="436"/>
      <c r="AE19" s="436"/>
      <c r="AF19" s="436"/>
      <c r="AG19" s="437"/>
      <c r="AH19" s="447"/>
      <c r="AI19" s="448"/>
      <c r="AJ19" s="448"/>
      <c r="AK19" s="448"/>
      <c r="AL19" s="448"/>
      <c r="AM19" s="449"/>
      <c r="AN19" s="83"/>
      <c r="AO19" s="403"/>
      <c r="AP19" s="404"/>
      <c r="AQ19" s="404"/>
      <c r="AR19" s="404"/>
      <c r="AS19" s="404"/>
      <c r="AT19" s="405"/>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389"/>
      <c r="C20" s="389"/>
      <c r="D20" s="390"/>
      <c r="E20" s="430"/>
      <c r="F20" s="431"/>
      <c r="G20" s="431"/>
      <c r="H20" s="431"/>
      <c r="I20" s="431"/>
      <c r="J20" s="456" t="str">
        <f>IF(AND('Mapa de Riesgos'!$H$68="Alta",'Mapa de Riesgos'!$L$68="Leve"),CONCATENATE("R",'Mapa de Riesgos'!$A$68),"")</f>
        <v/>
      </c>
      <c r="K20" s="457"/>
      <c r="L20" s="457" t="str">
        <f>IF(AND('Mapa de Riesgos'!$H$74="Alta",'Mapa de Riesgos'!$L$74="Leve"),CONCATENATE("R",'Mapa de Riesgos'!$A$74),"")</f>
        <v/>
      </c>
      <c r="M20" s="457"/>
      <c r="N20" s="457" t="str">
        <f>IF(AND('Mapa de Riesgos'!$H$80="Alta",'Mapa de Riesgos'!$L$80="Leve"),CONCATENATE("R",'Mapa de Riesgos'!$A$80),"")</f>
        <v/>
      </c>
      <c r="O20" s="458"/>
      <c r="P20" s="456" t="str">
        <f>IF(AND('Mapa de Riesgos'!$H$68="Alta",'Mapa de Riesgos'!$L$68="Menor"),CONCATENATE("R",'Mapa de Riesgos'!$A$68),"")</f>
        <v/>
      </c>
      <c r="Q20" s="457"/>
      <c r="R20" s="457" t="str">
        <f>IF(AND('Mapa de Riesgos'!$H$74="Alta",'Mapa de Riesgos'!$L$74="Menor"),CONCATENATE("R",'Mapa de Riesgos'!$A$74),"")</f>
        <v/>
      </c>
      <c r="S20" s="457"/>
      <c r="T20" s="457" t="str">
        <f>IF(AND('Mapa de Riesgos'!$H$80="Alta",'Mapa de Riesgos'!$L$80="Menor"),CONCATENATE("R",'Mapa de Riesgos'!$A$80),"")</f>
        <v/>
      </c>
      <c r="U20" s="458"/>
      <c r="V20" s="440" t="str">
        <f>IF(AND('Mapa de Riesgos'!$H$68="Alta",'Mapa de Riesgos'!$L$68="Moderado"),CONCATENATE("R",'Mapa de Riesgos'!$A$68),"")</f>
        <v/>
      </c>
      <c r="W20" s="436"/>
      <c r="X20" s="436" t="str">
        <f>IF(AND('Mapa de Riesgos'!$H$74="Alta",'Mapa de Riesgos'!$L$74="Moderado"),CONCATENATE("R",'Mapa de Riesgos'!$A$74),"")</f>
        <v/>
      </c>
      <c r="Y20" s="436"/>
      <c r="Z20" s="436" t="str">
        <f>IF(AND('Mapa de Riesgos'!$H$80="Alta",'Mapa de Riesgos'!$L$80="Moderado"),CONCATENATE("R",'Mapa de Riesgos'!$A$80),"")</f>
        <v/>
      </c>
      <c r="AA20" s="437"/>
      <c r="AB20" s="440" t="str">
        <f>IF(AND('Mapa de Riesgos'!$H$68="Alta",'Mapa de Riesgos'!$L$68="Mayor"),CONCATENATE("R",'Mapa de Riesgos'!$A$68),"")</f>
        <v/>
      </c>
      <c r="AC20" s="436"/>
      <c r="AD20" s="436" t="str">
        <f>IF(AND('Mapa de Riesgos'!$H$74="Alta",'Mapa de Riesgos'!$L$74="Mayor"),CONCATENATE("R",'Mapa de Riesgos'!$A$74),"")</f>
        <v/>
      </c>
      <c r="AE20" s="436"/>
      <c r="AF20" s="436" t="str">
        <f>IF(AND('Mapa de Riesgos'!$H$80="Alta",'Mapa de Riesgos'!$L$80="Mayor"),CONCATENATE("R",'Mapa de Riesgos'!$A$80),"")</f>
        <v/>
      </c>
      <c r="AG20" s="437"/>
      <c r="AH20" s="447" t="str">
        <f>IF(AND('Mapa de Riesgos'!$H$68="Alta",'Mapa de Riesgos'!$L$68="Catastrófico"),CONCATENATE("R",'Mapa de Riesgos'!$A$68),"")</f>
        <v/>
      </c>
      <c r="AI20" s="448"/>
      <c r="AJ20" s="448" t="str">
        <f>IF(AND('Mapa de Riesgos'!$H$74="Alta",'Mapa de Riesgos'!$L$74="Catastrófico"),CONCATENATE("R",'Mapa de Riesgos'!$A$74),"")</f>
        <v/>
      </c>
      <c r="AK20" s="448"/>
      <c r="AL20" s="448" t="str">
        <f>IF(AND('Mapa de Riesgos'!$H$80="Alta",'Mapa de Riesgos'!$L$80="Catastrófico"),CONCATENATE("R",'Mapa de Riesgos'!$A$80),"")</f>
        <v/>
      </c>
      <c r="AM20" s="449"/>
      <c r="AN20" s="83"/>
      <c r="AO20" s="403"/>
      <c r="AP20" s="404"/>
      <c r="AQ20" s="404"/>
      <c r="AR20" s="404"/>
      <c r="AS20" s="404"/>
      <c r="AT20" s="405"/>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389"/>
      <c r="C21" s="389"/>
      <c r="D21" s="390"/>
      <c r="E21" s="433"/>
      <c r="F21" s="434"/>
      <c r="G21" s="434"/>
      <c r="H21" s="434"/>
      <c r="I21" s="434"/>
      <c r="J21" s="459"/>
      <c r="K21" s="460"/>
      <c r="L21" s="460"/>
      <c r="M21" s="460"/>
      <c r="N21" s="460"/>
      <c r="O21" s="461"/>
      <c r="P21" s="459"/>
      <c r="Q21" s="460"/>
      <c r="R21" s="460"/>
      <c r="S21" s="460"/>
      <c r="T21" s="460"/>
      <c r="U21" s="461"/>
      <c r="V21" s="444"/>
      <c r="W21" s="445"/>
      <c r="X21" s="445"/>
      <c r="Y21" s="445"/>
      <c r="Z21" s="445"/>
      <c r="AA21" s="446"/>
      <c r="AB21" s="444"/>
      <c r="AC21" s="445"/>
      <c r="AD21" s="445"/>
      <c r="AE21" s="445"/>
      <c r="AF21" s="445"/>
      <c r="AG21" s="446"/>
      <c r="AH21" s="450"/>
      <c r="AI21" s="451"/>
      <c r="AJ21" s="451"/>
      <c r="AK21" s="451"/>
      <c r="AL21" s="451"/>
      <c r="AM21" s="452"/>
      <c r="AN21" s="83"/>
      <c r="AO21" s="406"/>
      <c r="AP21" s="407"/>
      <c r="AQ21" s="407"/>
      <c r="AR21" s="407"/>
      <c r="AS21" s="407"/>
      <c r="AT21" s="408"/>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389"/>
      <c r="C22" s="389"/>
      <c r="D22" s="390"/>
      <c r="E22" s="427" t="s">
        <v>206</v>
      </c>
      <c r="F22" s="428"/>
      <c r="G22" s="428"/>
      <c r="H22" s="428"/>
      <c r="I22" s="429"/>
      <c r="J22" s="462" t="str">
        <f>IF(AND('Mapa de Riesgos'!$H$12="Media",'Mapa de Riesgos'!$L$12="Leve"),CONCATENATE("R",'Mapa de Riesgos'!$A$12),"")</f>
        <v/>
      </c>
      <c r="K22" s="463"/>
      <c r="L22" s="463" t="str">
        <f>IF(AND('Mapa de Riesgos'!$H$18="Media",'Mapa de Riesgos'!$L$18="Leve"),CONCATENATE("R",'Mapa de Riesgos'!$A$18),"")</f>
        <v/>
      </c>
      <c r="M22" s="463"/>
      <c r="N22" s="463" t="str">
        <f>IF(AND('Mapa de Riesgos'!$H$24="Media",'Mapa de Riesgos'!$L$24="Leve"),CONCATENATE("R",'Mapa de Riesgos'!$A$24),"")</f>
        <v/>
      </c>
      <c r="O22" s="464"/>
      <c r="P22" s="462" t="str">
        <f>IF(AND('Mapa de Riesgos'!$H$12="Media",'Mapa de Riesgos'!$L$12="Menor"),CONCATENATE("R",'Mapa de Riesgos'!$A$12),"")</f>
        <v/>
      </c>
      <c r="Q22" s="463"/>
      <c r="R22" s="463" t="str">
        <f>IF(AND('Mapa de Riesgos'!$H$18="Media",'Mapa de Riesgos'!$L$18="Menor"),CONCATENATE("R",'Mapa de Riesgos'!$A$18),"")</f>
        <v/>
      </c>
      <c r="S22" s="463"/>
      <c r="T22" s="463" t="str">
        <f>IF(AND('Mapa de Riesgos'!$H$24="Media",'Mapa de Riesgos'!$L$24="Menor"),CONCATENATE("R",'Mapa de Riesgos'!$A$24),"")</f>
        <v/>
      </c>
      <c r="U22" s="464"/>
      <c r="V22" s="462" t="str">
        <f>IF(AND('Mapa de Riesgos'!$H$12="Media",'Mapa de Riesgos'!$L$12="Moderado"),CONCATENATE("R",'Mapa de Riesgos'!$A$12),"")</f>
        <v/>
      </c>
      <c r="W22" s="463"/>
      <c r="X22" s="463" t="str">
        <f>IF(AND('Mapa de Riesgos'!$H$18="Media",'Mapa de Riesgos'!$L$18="Moderado"),CONCATENATE("R",'Mapa de Riesgos'!$A$18),"")</f>
        <v/>
      </c>
      <c r="Y22" s="463"/>
      <c r="Z22" s="463" t="str">
        <f>IF(AND('Mapa de Riesgos'!$H$24="Media",'Mapa de Riesgos'!$L$24="Moderado"),CONCATENATE("R",'Mapa de Riesgos'!$A$24),"")</f>
        <v/>
      </c>
      <c r="AA22" s="464"/>
      <c r="AB22" s="438" t="str">
        <f>IF(AND('Mapa de Riesgos'!$H$12="Media",'Mapa de Riesgos'!$L$12="Mayor"),CONCATENATE("R",'Mapa de Riesgos'!$A$12),"")</f>
        <v/>
      </c>
      <c r="AC22" s="439"/>
      <c r="AD22" s="439" t="str">
        <f>IF(AND('Mapa de Riesgos'!$H$18="Media",'Mapa de Riesgos'!$L$18="Mayor"),CONCATENATE("R",'Mapa de Riesgos'!$A$18),"")</f>
        <v/>
      </c>
      <c r="AE22" s="439"/>
      <c r="AF22" s="439" t="str">
        <f>IF(AND('Mapa de Riesgos'!$H$24="Media",'Mapa de Riesgos'!$L$24="Mayor"),CONCATENATE("R",'Mapa de Riesgos'!$A$24),"")</f>
        <v/>
      </c>
      <c r="AG22" s="441"/>
      <c r="AH22" s="453" t="str">
        <f>IF(AND('Mapa de Riesgos'!$H$12="Media",'Mapa de Riesgos'!$L$12="Catastrófico"),CONCATENATE("R",'Mapa de Riesgos'!$A$12),"")</f>
        <v/>
      </c>
      <c r="AI22" s="454"/>
      <c r="AJ22" s="454" t="str">
        <f>IF(AND('Mapa de Riesgos'!$H$18="Media",'Mapa de Riesgos'!$L$18="Catastrófico"),CONCATENATE("R",'Mapa de Riesgos'!$A$18),"")</f>
        <v/>
      </c>
      <c r="AK22" s="454"/>
      <c r="AL22" s="454" t="str">
        <f>IF(AND('Mapa de Riesgos'!$H$24="Media",'Mapa de Riesgos'!$L$24="Catastrófico"),CONCATENATE("R",'Mapa de Riesgos'!$A$24),"")</f>
        <v/>
      </c>
      <c r="AM22" s="455"/>
      <c r="AN22" s="83"/>
      <c r="AO22" s="409" t="s">
        <v>207</v>
      </c>
      <c r="AP22" s="410"/>
      <c r="AQ22" s="410"/>
      <c r="AR22" s="410"/>
      <c r="AS22" s="410"/>
      <c r="AT22" s="411"/>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389"/>
      <c r="C23" s="389"/>
      <c r="D23" s="390"/>
      <c r="E23" s="430"/>
      <c r="F23" s="431"/>
      <c r="G23" s="431"/>
      <c r="H23" s="431"/>
      <c r="I23" s="432"/>
      <c r="J23" s="456"/>
      <c r="K23" s="457"/>
      <c r="L23" s="457"/>
      <c r="M23" s="457"/>
      <c r="N23" s="457"/>
      <c r="O23" s="458"/>
      <c r="P23" s="456"/>
      <c r="Q23" s="457"/>
      <c r="R23" s="457"/>
      <c r="S23" s="457"/>
      <c r="T23" s="457"/>
      <c r="U23" s="458"/>
      <c r="V23" s="456"/>
      <c r="W23" s="457"/>
      <c r="X23" s="457"/>
      <c r="Y23" s="457"/>
      <c r="Z23" s="457"/>
      <c r="AA23" s="458"/>
      <c r="AB23" s="440"/>
      <c r="AC23" s="436"/>
      <c r="AD23" s="436"/>
      <c r="AE23" s="436"/>
      <c r="AF23" s="436"/>
      <c r="AG23" s="437"/>
      <c r="AH23" s="447"/>
      <c r="AI23" s="448"/>
      <c r="AJ23" s="448"/>
      <c r="AK23" s="448"/>
      <c r="AL23" s="448"/>
      <c r="AM23" s="449"/>
      <c r="AN23" s="83"/>
      <c r="AO23" s="412"/>
      <c r="AP23" s="413"/>
      <c r="AQ23" s="413"/>
      <c r="AR23" s="413"/>
      <c r="AS23" s="413"/>
      <c r="AT23" s="414"/>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389"/>
      <c r="C24" s="389"/>
      <c r="D24" s="390"/>
      <c r="E24" s="430"/>
      <c r="F24" s="431"/>
      <c r="G24" s="431"/>
      <c r="H24" s="431"/>
      <c r="I24" s="432"/>
      <c r="J24" s="456" t="str">
        <f>IF(AND('Mapa de Riesgos'!$H$30="Media",'Mapa de Riesgos'!$L$30="Leve"),CONCATENATE("R",'Mapa de Riesgos'!$A$30),"")</f>
        <v/>
      </c>
      <c r="K24" s="457"/>
      <c r="L24" s="457" t="str">
        <f>IF(AND('Mapa de Riesgos'!$H$38="Media",'Mapa de Riesgos'!$L$38="Leve"),CONCATENATE("R",'Mapa de Riesgos'!$A$38),"")</f>
        <v/>
      </c>
      <c r="M24" s="457"/>
      <c r="N24" s="457" t="str">
        <f>IF(AND('Mapa de Riesgos'!$H$44="Media",'Mapa de Riesgos'!$L$44="Leve"),CONCATENATE("R",'Mapa de Riesgos'!$A$44),"")</f>
        <v/>
      </c>
      <c r="O24" s="458"/>
      <c r="P24" s="456" t="str">
        <f>IF(AND('Mapa de Riesgos'!$H$30="Media",'Mapa de Riesgos'!$L$30="Menor"),CONCATENATE("R",'Mapa de Riesgos'!$A$30),"")</f>
        <v/>
      </c>
      <c r="Q24" s="457"/>
      <c r="R24" s="457" t="str">
        <f>IF(AND('Mapa de Riesgos'!$H$38="Media",'Mapa de Riesgos'!$L$38="Menor"),CONCATENATE("R",'Mapa de Riesgos'!$A$38),"")</f>
        <v/>
      </c>
      <c r="S24" s="457"/>
      <c r="T24" s="457" t="str">
        <f>IF(AND('Mapa de Riesgos'!$H$44="Media",'Mapa de Riesgos'!$L$44="Menor"),CONCATENATE("R",'Mapa de Riesgos'!$A$44),"")</f>
        <v/>
      </c>
      <c r="U24" s="458"/>
      <c r="V24" s="456" t="str">
        <f>IF(AND('Mapa de Riesgos'!$H$30="Media",'Mapa de Riesgos'!$L$30="Moderado"),CONCATENATE("R",'Mapa de Riesgos'!$A$30),"")</f>
        <v>R4</v>
      </c>
      <c r="W24" s="457"/>
      <c r="X24" s="457" t="str">
        <f>IF(AND('Mapa de Riesgos'!$H$38="Media",'Mapa de Riesgos'!$L$38="Moderado"),CONCATENATE("R",'Mapa de Riesgos'!$A$38),"")</f>
        <v/>
      </c>
      <c r="Y24" s="457"/>
      <c r="Z24" s="457" t="str">
        <f>IF(AND('Mapa de Riesgos'!$H$44="Media",'Mapa de Riesgos'!$L$44="Moderado"),CONCATENATE("R",'Mapa de Riesgos'!$A$44),"")</f>
        <v/>
      </c>
      <c r="AA24" s="458"/>
      <c r="AB24" s="440" t="str">
        <f>IF(AND('Mapa de Riesgos'!$H$30="Media",'Mapa de Riesgos'!$L$30="Mayor"),CONCATENATE("R",'Mapa de Riesgos'!$A$30),"")</f>
        <v/>
      </c>
      <c r="AC24" s="436"/>
      <c r="AD24" s="436" t="str">
        <f>IF(AND('Mapa de Riesgos'!$H$38="Media",'Mapa de Riesgos'!$L$38="Mayor"),CONCATENATE("R",'Mapa de Riesgos'!$A$38),"")</f>
        <v/>
      </c>
      <c r="AE24" s="436"/>
      <c r="AF24" s="436" t="str">
        <f>IF(AND('Mapa de Riesgos'!$H$44="Media",'Mapa de Riesgos'!$L$44="Mayor"),CONCATENATE("R",'Mapa de Riesgos'!$A$44),"")</f>
        <v/>
      </c>
      <c r="AG24" s="437"/>
      <c r="AH24" s="447" t="str">
        <f>IF(AND('Mapa de Riesgos'!$H$30="Media",'Mapa de Riesgos'!$L$30="Catastrófico"),CONCATENATE("R",'Mapa de Riesgos'!$A$30),"")</f>
        <v/>
      </c>
      <c r="AI24" s="448"/>
      <c r="AJ24" s="448" t="str">
        <f>IF(AND('Mapa de Riesgos'!$H$38="Media",'Mapa de Riesgos'!$L$38="Catastrófico"),CONCATENATE("R",'Mapa de Riesgos'!$A$38),"")</f>
        <v/>
      </c>
      <c r="AK24" s="448"/>
      <c r="AL24" s="448" t="str">
        <f>IF(AND('Mapa de Riesgos'!$H$44="Media",'Mapa de Riesgos'!$L$44="Catastrófico"),CONCATENATE("R",'Mapa de Riesgos'!$A$44),"")</f>
        <v/>
      </c>
      <c r="AM24" s="449"/>
      <c r="AN24" s="83"/>
      <c r="AO24" s="412"/>
      <c r="AP24" s="413"/>
      <c r="AQ24" s="413"/>
      <c r="AR24" s="413"/>
      <c r="AS24" s="413"/>
      <c r="AT24" s="414"/>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389"/>
      <c r="C25" s="389"/>
      <c r="D25" s="390"/>
      <c r="E25" s="430"/>
      <c r="F25" s="431"/>
      <c r="G25" s="431"/>
      <c r="H25" s="431"/>
      <c r="I25" s="432"/>
      <c r="J25" s="456"/>
      <c r="K25" s="457"/>
      <c r="L25" s="457"/>
      <c r="M25" s="457"/>
      <c r="N25" s="457"/>
      <c r="O25" s="458"/>
      <c r="P25" s="456"/>
      <c r="Q25" s="457"/>
      <c r="R25" s="457"/>
      <c r="S25" s="457"/>
      <c r="T25" s="457"/>
      <c r="U25" s="458"/>
      <c r="V25" s="456"/>
      <c r="W25" s="457"/>
      <c r="X25" s="457"/>
      <c r="Y25" s="457"/>
      <c r="Z25" s="457"/>
      <c r="AA25" s="458"/>
      <c r="AB25" s="440"/>
      <c r="AC25" s="436"/>
      <c r="AD25" s="436"/>
      <c r="AE25" s="436"/>
      <c r="AF25" s="436"/>
      <c r="AG25" s="437"/>
      <c r="AH25" s="447"/>
      <c r="AI25" s="448"/>
      <c r="AJ25" s="448"/>
      <c r="AK25" s="448"/>
      <c r="AL25" s="448"/>
      <c r="AM25" s="449"/>
      <c r="AN25" s="83"/>
      <c r="AO25" s="412"/>
      <c r="AP25" s="413"/>
      <c r="AQ25" s="413"/>
      <c r="AR25" s="413"/>
      <c r="AS25" s="413"/>
      <c r="AT25" s="414"/>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389"/>
      <c r="C26" s="389"/>
      <c r="D26" s="390"/>
      <c r="E26" s="430"/>
      <c r="F26" s="431"/>
      <c r="G26" s="431"/>
      <c r="H26" s="431"/>
      <c r="I26" s="432"/>
      <c r="J26" s="456" t="str">
        <f>IF(AND('Mapa de Riesgos'!$H$50="Media",'Mapa de Riesgos'!$L$50="Leve"),CONCATENATE("R",'Mapa de Riesgos'!$A$50),"")</f>
        <v/>
      </c>
      <c r="K26" s="457"/>
      <c r="L26" s="457" t="str">
        <f>IF(AND('Mapa de Riesgos'!$H$56="Media",'Mapa de Riesgos'!$L$56="Leve"),CONCATENATE("R",'Mapa de Riesgos'!$A$56),"")</f>
        <v/>
      </c>
      <c r="M26" s="457"/>
      <c r="N26" s="457" t="str">
        <f>IF(AND('Mapa de Riesgos'!$H$62="Media",'Mapa de Riesgos'!$L$62="Leve"),CONCATENATE("R",'Mapa de Riesgos'!$A$62),"")</f>
        <v/>
      </c>
      <c r="O26" s="458"/>
      <c r="P26" s="456" t="str">
        <f>IF(AND('Mapa de Riesgos'!$H$50="Media",'Mapa de Riesgos'!$L$50="Menor"),CONCATENATE("R",'Mapa de Riesgos'!$A$50),"")</f>
        <v/>
      </c>
      <c r="Q26" s="457"/>
      <c r="R26" s="457" t="str">
        <f>IF(AND('Mapa de Riesgos'!$H$56="Media",'Mapa de Riesgos'!$L$56="Menor"),CONCATENATE("R",'Mapa de Riesgos'!$A$56),"")</f>
        <v/>
      </c>
      <c r="S26" s="457"/>
      <c r="T26" s="457" t="str">
        <f>IF(AND('Mapa de Riesgos'!$H$62="Media",'Mapa de Riesgos'!$L$62="Menor"),CONCATENATE("R",'Mapa de Riesgos'!$A$62),"")</f>
        <v/>
      </c>
      <c r="U26" s="458"/>
      <c r="V26" s="456" t="str">
        <f>IF(AND('Mapa de Riesgos'!$H$50="Media",'Mapa de Riesgos'!$L$50="Moderado"),CONCATENATE("R",'Mapa de Riesgos'!$A$50),"")</f>
        <v/>
      </c>
      <c r="W26" s="457"/>
      <c r="X26" s="457" t="str">
        <f>IF(AND('Mapa de Riesgos'!$H$56="Media",'Mapa de Riesgos'!$L$56="Moderado"),CONCATENATE("R",'Mapa de Riesgos'!$A$56),"")</f>
        <v/>
      </c>
      <c r="Y26" s="457"/>
      <c r="Z26" s="457" t="str">
        <f>IF(AND('Mapa de Riesgos'!$H$62="Media",'Mapa de Riesgos'!$L$62="Moderado"),CONCATENATE("R",'Mapa de Riesgos'!$A$62),"")</f>
        <v/>
      </c>
      <c r="AA26" s="458"/>
      <c r="AB26" s="440" t="str">
        <f>IF(AND('Mapa de Riesgos'!$H$50="Media",'Mapa de Riesgos'!$L$50="Mayor"),CONCATENATE("R",'Mapa de Riesgos'!$A$50),"")</f>
        <v/>
      </c>
      <c r="AC26" s="436"/>
      <c r="AD26" s="436" t="str">
        <f>IF(AND('Mapa de Riesgos'!$H$56="Media",'Mapa de Riesgos'!$L$56="Mayor"),CONCATENATE("R",'Mapa de Riesgos'!$A$56),"")</f>
        <v/>
      </c>
      <c r="AE26" s="436"/>
      <c r="AF26" s="436" t="str">
        <f>IF(AND('Mapa de Riesgos'!$H$62="Media",'Mapa de Riesgos'!$L$62="Mayor"),CONCATENATE("R",'Mapa de Riesgos'!$A$62),"")</f>
        <v/>
      </c>
      <c r="AG26" s="437"/>
      <c r="AH26" s="447" t="str">
        <f>IF(AND('Mapa de Riesgos'!$H$50="Media",'Mapa de Riesgos'!$L$50="Catastrófico"),CONCATENATE("R",'Mapa de Riesgos'!$A$50),"")</f>
        <v/>
      </c>
      <c r="AI26" s="448"/>
      <c r="AJ26" s="448" t="str">
        <f>IF(AND('Mapa de Riesgos'!$H$56="Media",'Mapa de Riesgos'!$L$56="Catastrófico"),CONCATENATE("R",'Mapa de Riesgos'!$A$56),"")</f>
        <v/>
      </c>
      <c r="AK26" s="448"/>
      <c r="AL26" s="448" t="str">
        <f>IF(AND('Mapa de Riesgos'!$H$62="Media",'Mapa de Riesgos'!$L$62="Catastrófico"),CONCATENATE("R",'Mapa de Riesgos'!$A$62),"")</f>
        <v/>
      </c>
      <c r="AM26" s="449"/>
      <c r="AN26" s="83"/>
      <c r="AO26" s="412"/>
      <c r="AP26" s="413"/>
      <c r="AQ26" s="413"/>
      <c r="AR26" s="413"/>
      <c r="AS26" s="413"/>
      <c r="AT26" s="414"/>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389"/>
      <c r="C27" s="389"/>
      <c r="D27" s="390"/>
      <c r="E27" s="430"/>
      <c r="F27" s="431"/>
      <c r="G27" s="431"/>
      <c r="H27" s="431"/>
      <c r="I27" s="432"/>
      <c r="J27" s="456"/>
      <c r="K27" s="457"/>
      <c r="L27" s="457"/>
      <c r="M27" s="457"/>
      <c r="N27" s="457"/>
      <c r="O27" s="458"/>
      <c r="P27" s="456"/>
      <c r="Q27" s="457"/>
      <c r="R27" s="457"/>
      <c r="S27" s="457"/>
      <c r="T27" s="457"/>
      <c r="U27" s="458"/>
      <c r="V27" s="456"/>
      <c r="W27" s="457"/>
      <c r="X27" s="457"/>
      <c r="Y27" s="457"/>
      <c r="Z27" s="457"/>
      <c r="AA27" s="458"/>
      <c r="AB27" s="440"/>
      <c r="AC27" s="436"/>
      <c r="AD27" s="436"/>
      <c r="AE27" s="436"/>
      <c r="AF27" s="436"/>
      <c r="AG27" s="437"/>
      <c r="AH27" s="447"/>
      <c r="AI27" s="448"/>
      <c r="AJ27" s="448"/>
      <c r="AK27" s="448"/>
      <c r="AL27" s="448"/>
      <c r="AM27" s="449"/>
      <c r="AN27" s="83"/>
      <c r="AO27" s="412"/>
      <c r="AP27" s="413"/>
      <c r="AQ27" s="413"/>
      <c r="AR27" s="413"/>
      <c r="AS27" s="413"/>
      <c r="AT27" s="414"/>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389"/>
      <c r="C28" s="389"/>
      <c r="D28" s="390"/>
      <c r="E28" s="430"/>
      <c r="F28" s="431"/>
      <c r="G28" s="431"/>
      <c r="H28" s="431"/>
      <c r="I28" s="432"/>
      <c r="J28" s="456" t="str">
        <f>IF(AND('Mapa de Riesgos'!$H$68="Media",'Mapa de Riesgos'!$L$68="Leve"),CONCATENATE("R",'Mapa de Riesgos'!$A$68),"")</f>
        <v/>
      </c>
      <c r="K28" s="457"/>
      <c r="L28" s="457" t="str">
        <f>IF(AND('Mapa de Riesgos'!$H$74="Media",'Mapa de Riesgos'!$L$74="Leve"),CONCATENATE("R",'Mapa de Riesgos'!$A$74),"")</f>
        <v/>
      </c>
      <c r="M28" s="457"/>
      <c r="N28" s="457" t="str">
        <f>IF(AND('Mapa de Riesgos'!$H$80="Media",'Mapa de Riesgos'!$L$80="Leve"),CONCATENATE("R",'Mapa de Riesgos'!$A$80),"")</f>
        <v/>
      </c>
      <c r="O28" s="458"/>
      <c r="P28" s="456" t="str">
        <f>IF(AND('Mapa de Riesgos'!$H$68="Media",'Mapa de Riesgos'!$L$68="Menor"),CONCATENATE("R",'Mapa de Riesgos'!$A$68),"")</f>
        <v/>
      </c>
      <c r="Q28" s="457"/>
      <c r="R28" s="457" t="str">
        <f>IF(AND('Mapa de Riesgos'!$H$74="Media",'Mapa de Riesgos'!$L$74="Menor"),CONCATENATE("R",'Mapa de Riesgos'!$A$74),"")</f>
        <v/>
      </c>
      <c r="S28" s="457"/>
      <c r="T28" s="457" t="str">
        <f>IF(AND('Mapa de Riesgos'!$H$80="Media",'Mapa de Riesgos'!$L$80="Menor"),CONCATENATE("R",'Mapa de Riesgos'!$A$80),"")</f>
        <v/>
      </c>
      <c r="U28" s="458"/>
      <c r="V28" s="456" t="str">
        <f>IF(AND('Mapa de Riesgos'!$H$68="Media",'Mapa de Riesgos'!$L$68="Moderado"),CONCATENATE("R",'Mapa de Riesgos'!$A$68),"")</f>
        <v/>
      </c>
      <c r="W28" s="457"/>
      <c r="X28" s="457" t="str">
        <f>IF(AND('Mapa de Riesgos'!$H$74="Media",'Mapa de Riesgos'!$L$74="Moderado"),CONCATENATE("R",'Mapa de Riesgos'!$A$74),"")</f>
        <v/>
      </c>
      <c r="Y28" s="457"/>
      <c r="Z28" s="457" t="str">
        <f>IF(AND('Mapa de Riesgos'!$H$80="Media",'Mapa de Riesgos'!$L$80="Moderado"),CONCATENATE("R",'Mapa de Riesgos'!$A$80),"")</f>
        <v/>
      </c>
      <c r="AA28" s="458"/>
      <c r="AB28" s="440" t="str">
        <f>IF(AND('Mapa de Riesgos'!$H$68="Media",'Mapa de Riesgos'!$L$68="Mayor"),CONCATENATE("R",'Mapa de Riesgos'!$A$68),"")</f>
        <v/>
      </c>
      <c r="AC28" s="436"/>
      <c r="AD28" s="436" t="str">
        <f>IF(AND('Mapa de Riesgos'!$H$74="Media",'Mapa de Riesgos'!$L$74="Mayor"),CONCATENATE("R",'Mapa de Riesgos'!$A$74),"")</f>
        <v/>
      </c>
      <c r="AE28" s="436"/>
      <c r="AF28" s="436" t="str">
        <f>IF(AND('Mapa de Riesgos'!$H$80="Media",'Mapa de Riesgos'!$L$80="Mayor"),CONCATENATE("R",'Mapa de Riesgos'!$A$80),"")</f>
        <v/>
      </c>
      <c r="AG28" s="437"/>
      <c r="AH28" s="447" t="str">
        <f>IF(AND('Mapa de Riesgos'!$H$68="Media",'Mapa de Riesgos'!$L$68="Catastrófico"),CONCATENATE("R",'Mapa de Riesgos'!$A$68),"")</f>
        <v/>
      </c>
      <c r="AI28" s="448"/>
      <c r="AJ28" s="448" t="str">
        <f>IF(AND('Mapa de Riesgos'!$H$74="Media",'Mapa de Riesgos'!$L$74="Catastrófico"),CONCATENATE("R",'Mapa de Riesgos'!$A$74),"")</f>
        <v/>
      </c>
      <c r="AK28" s="448"/>
      <c r="AL28" s="448" t="str">
        <f>IF(AND('Mapa de Riesgos'!$H$80="Media",'Mapa de Riesgos'!$L$80="Catastrófico"),CONCATENATE("R",'Mapa de Riesgos'!$A$80),"")</f>
        <v/>
      </c>
      <c r="AM28" s="449"/>
      <c r="AN28" s="83"/>
      <c r="AO28" s="412"/>
      <c r="AP28" s="413"/>
      <c r="AQ28" s="413"/>
      <c r="AR28" s="413"/>
      <c r="AS28" s="413"/>
      <c r="AT28" s="414"/>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389"/>
      <c r="C29" s="389"/>
      <c r="D29" s="390"/>
      <c r="E29" s="433"/>
      <c r="F29" s="434"/>
      <c r="G29" s="434"/>
      <c r="H29" s="434"/>
      <c r="I29" s="435"/>
      <c r="J29" s="456"/>
      <c r="K29" s="457"/>
      <c r="L29" s="457"/>
      <c r="M29" s="457"/>
      <c r="N29" s="457"/>
      <c r="O29" s="458"/>
      <c r="P29" s="459"/>
      <c r="Q29" s="460"/>
      <c r="R29" s="460"/>
      <c r="S29" s="460"/>
      <c r="T29" s="460"/>
      <c r="U29" s="461"/>
      <c r="V29" s="459"/>
      <c r="W29" s="460"/>
      <c r="X29" s="460"/>
      <c r="Y29" s="460"/>
      <c r="Z29" s="460"/>
      <c r="AA29" s="461"/>
      <c r="AB29" s="444"/>
      <c r="AC29" s="445"/>
      <c r="AD29" s="445"/>
      <c r="AE29" s="445"/>
      <c r="AF29" s="445"/>
      <c r="AG29" s="446"/>
      <c r="AH29" s="450"/>
      <c r="AI29" s="451"/>
      <c r="AJ29" s="451"/>
      <c r="AK29" s="451"/>
      <c r="AL29" s="451"/>
      <c r="AM29" s="452"/>
      <c r="AN29" s="83"/>
      <c r="AO29" s="415"/>
      <c r="AP29" s="416"/>
      <c r="AQ29" s="416"/>
      <c r="AR29" s="416"/>
      <c r="AS29" s="416"/>
      <c r="AT29" s="417"/>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389"/>
      <c r="C30" s="389"/>
      <c r="D30" s="390"/>
      <c r="E30" s="427" t="s">
        <v>208</v>
      </c>
      <c r="F30" s="428"/>
      <c r="G30" s="428"/>
      <c r="H30" s="428"/>
      <c r="I30" s="428"/>
      <c r="J30" s="471" t="str">
        <f>IF(AND('Mapa de Riesgos'!$H$12="Baja",'Mapa de Riesgos'!$L$12="Leve"),CONCATENATE("R",'Mapa de Riesgos'!$A$12),"")</f>
        <v/>
      </c>
      <c r="K30" s="472"/>
      <c r="L30" s="472" t="str">
        <f>IF(AND('Mapa de Riesgos'!$H$18="Baja",'Mapa de Riesgos'!$L$18="Leve"),CONCATENATE("R",'Mapa de Riesgos'!$A$18),"")</f>
        <v/>
      </c>
      <c r="M30" s="472"/>
      <c r="N30" s="472" t="str">
        <f>IF(AND('Mapa de Riesgos'!$H$24="Baja",'Mapa de Riesgos'!$L$24="Leve"),CONCATENATE("R",'Mapa de Riesgos'!$A$24),"")</f>
        <v/>
      </c>
      <c r="O30" s="473"/>
      <c r="P30" s="463" t="str">
        <f>IF(AND('Mapa de Riesgos'!$H$12="Baja",'Mapa de Riesgos'!$L$12="Menor"),CONCATENATE("R",'Mapa de Riesgos'!$A$12),"")</f>
        <v/>
      </c>
      <c r="Q30" s="463"/>
      <c r="R30" s="463" t="str">
        <f>IF(AND('Mapa de Riesgos'!$H$18="Baja",'Mapa de Riesgos'!$L$18="Menor"),CONCATENATE("R",'Mapa de Riesgos'!$A$18),"")</f>
        <v/>
      </c>
      <c r="S30" s="463"/>
      <c r="T30" s="463" t="str">
        <f>IF(AND('Mapa de Riesgos'!$H$24="Baja",'Mapa de Riesgos'!$L$24="Menor"),CONCATENATE("R",'Mapa de Riesgos'!$A$24),"")</f>
        <v/>
      </c>
      <c r="U30" s="464"/>
      <c r="V30" s="462" t="str">
        <f>IF(AND('Mapa de Riesgos'!$H$12="Baja",'Mapa de Riesgos'!$L$12="Moderado"),CONCATENATE("R",'Mapa de Riesgos'!$A$12),"")</f>
        <v/>
      </c>
      <c r="W30" s="463"/>
      <c r="X30" s="463" t="str">
        <f>IF(AND('Mapa de Riesgos'!$H$18="Baja",'Mapa de Riesgos'!$L$18="Moderado"),CONCATENATE("R",'Mapa de Riesgos'!$A$18),"")</f>
        <v/>
      </c>
      <c r="Y30" s="463"/>
      <c r="Z30" s="463" t="str">
        <f>IF(AND('Mapa de Riesgos'!$H$24="Baja",'Mapa de Riesgos'!$L$24="Moderado"),CONCATENATE("R",'Mapa de Riesgos'!$A$24),"")</f>
        <v/>
      </c>
      <c r="AA30" s="464"/>
      <c r="AB30" s="438" t="str">
        <f>IF(AND('Mapa de Riesgos'!$H$12="Baja",'Mapa de Riesgos'!$L$12="Mayor"),CONCATENATE("R",'Mapa de Riesgos'!$A$12),"")</f>
        <v/>
      </c>
      <c r="AC30" s="439"/>
      <c r="AD30" s="439" t="str">
        <f>IF(AND('Mapa de Riesgos'!$H$18="Baja",'Mapa de Riesgos'!$L$18="Mayor"),CONCATENATE("R",'Mapa de Riesgos'!$A$18),"")</f>
        <v/>
      </c>
      <c r="AE30" s="439"/>
      <c r="AF30" s="439" t="str">
        <f>IF(AND('Mapa de Riesgos'!$H$24="Baja",'Mapa de Riesgos'!$L$24="Mayor"),CONCATENATE("R",'Mapa de Riesgos'!$A$24),"")</f>
        <v/>
      </c>
      <c r="AG30" s="441"/>
      <c r="AH30" s="453" t="str">
        <f>IF(AND('Mapa de Riesgos'!$H$12="Baja",'Mapa de Riesgos'!$L$12="Catastrófico"),CONCATENATE("R",'Mapa de Riesgos'!$A$12),"")</f>
        <v/>
      </c>
      <c r="AI30" s="454"/>
      <c r="AJ30" s="454" t="str">
        <f>IF(AND('Mapa de Riesgos'!$H$18="Baja",'Mapa de Riesgos'!$L$18="Catastrófico"),CONCATENATE("R",'Mapa de Riesgos'!$A$18),"")</f>
        <v/>
      </c>
      <c r="AK30" s="454"/>
      <c r="AL30" s="454" t="str">
        <f>IF(AND('Mapa de Riesgos'!$H$24="Baja",'Mapa de Riesgos'!$L$24="Catastrófico"),CONCATENATE("R",'Mapa de Riesgos'!$A$24),"")</f>
        <v/>
      </c>
      <c r="AM30" s="455"/>
      <c r="AN30" s="83"/>
      <c r="AO30" s="418" t="s">
        <v>209</v>
      </c>
      <c r="AP30" s="419"/>
      <c r="AQ30" s="419"/>
      <c r="AR30" s="419"/>
      <c r="AS30" s="419"/>
      <c r="AT30" s="420"/>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389"/>
      <c r="C31" s="389"/>
      <c r="D31" s="390"/>
      <c r="E31" s="430"/>
      <c r="F31" s="431"/>
      <c r="G31" s="431"/>
      <c r="H31" s="431"/>
      <c r="I31" s="431"/>
      <c r="J31" s="467"/>
      <c r="K31" s="465"/>
      <c r="L31" s="465"/>
      <c r="M31" s="465"/>
      <c r="N31" s="465"/>
      <c r="O31" s="466"/>
      <c r="P31" s="457"/>
      <c r="Q31" s="457"/>
      <c r="R31" s="457"/>
      <c r="S31" s="457"/>
      <c r="T31" s="457"/>
      <c r="U31" s="458"/>
      <c r="V31" s="456"/>
      <c r="W31" s="457"/>
      <c r="X31" s="457"/>
      <c r="Y31" s="457"/>
      <c r="Z31" s="457"/>
      <c r="AA31" s="458"/>
      <c r="AB31" s="440"/>
      <c r="AC31" s="436"/>
      <c r="AD31" s="436"/>
      <c r="AE31" s="436"/>
      <c r="AF31" s="436"/>
      <c r="AG31" s="437"/>
      <c r="AH31" s="447"/>
      <c r="AI31" s="448"/>
      <c r="AJ31" s="448"/>
      <c r="AK31" s="448"/>
      <c r="AL31" s="448"/>
      <c r="AM31" s="449"/>
      <c r="AN31" s="83"/>
      <c r="AO31" s="421"/>
      <c r="AP31" s="422"/>
      <c r="AQ31" s="422"/>
      <c r="AR31" s="422"/>
      <c r="AS31" s="422"/>
      <c r="AT31" s="42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389"/>
      <c r="C32" s="389"/>
      <c r="D32" s="390"/>
      <c r="E32" s="430"/>
      <c r="F32" s="431"/>
      <c r="G32" s="431"/>
      <c r="H32" s="431"/>
      <c r="I32" s="431"/>
      <c r="J32" s="467" t="str">
        <f>IF(AND('Mapa de Riesgos'!$H$30="Baja",'Mapa de Riesgos'!$L$30="Leve"),CONCATENATE("R",'Mapa de Riesgos'!$A$30),"")</f>
        <v/>
      </c>
      <c r="K32" s="465"/>
      <c r="L32" s="465" t="str">
        <f>IF(AND('Mapa de Riesgos'!$H$38="Baja",'Mapa de Riesgos'!$L$38="Leve"),CONCATENATE("R",'Mapa de Riesgos'!$A$38),"")</f>
        <v/>
      </c>
      <c r="M32" s="465"/>
      <c r="N32" s="465" t="str">
        <f>IF(AND('Mapa de Riesgos'!$H$44="Baja",'Mapa de Riesgos'!$L$44="Leve"),CONCATENATE("R",'Mapa de Riesgos'!$A$44),"")</f>
        <v/>
      </c>
      <c r="O32" s="466"/>
      <c r="P32" s="457" t="str">
        <f>IF(AND('Mapa de Riesgos'!$H$30="Baja",'Mapa de Riesgos'!$L$30="Menor"),CONCATENATE("R",'Mapa de Riesgos'!$A$30),"")</f>
        <v/>
      </c>
      <c r="Q32" s="457"/>
      <c r="R32" s="457" t="str">
        <f>IF(AND('Mapa de Riesgos'!$H$38="Baja",'Mapa de Riesgos'!$L$38="Menor"),CONCATENATE("R",'Mapa de Riesgos'!$A$38),"")</f>
        <v/>
      </c>
      <c r="S32" s="457"/>
      <c r="T32" s="457" t="str">
        <f>IF(AND('Mapa de Riesgos'!$H$44="Baja",'Mapa de Riesgos'!$L$44="Menor"),CONCATENATE("R",'Mapa de Riesgos'!$A$44),"")</f>
        <v/>
      </c>
      <c r="U32" s="458"/>
      <c r="V32" s="456" t="str">
        <f>IF(AND('Mapa de Riesgos'!$H$30="Baja",'Mapa de Riesgos'!$L$30="Moderado"),CONCATENATE("R",'Mapa de Riesgos'!$A$30),"")</f>
        <v/>
      </c>
      <c r="W32" s="457"/>
      <c r="X32" s="457" t="str">
        <f>IF(AND('Mapa de Riesgos'!$H$38="Baja",'Mapa de Riesgos'!$L$38="Moderado"),CONCATENATE("R",'Mapa de Riesgos'!$A$38),"")</f>
        <v/>
      </c>
      <c r="Y32" s="457"/>
      <c r="Z32" s="457" t="str">
        <f>IF(AND('Mapa de Riesgos'!$H$44="Baja",'Mapa de Riesgos'!$L$44="Moderado"),CONCATENATE("R",'Mapa de Riesgos'!$A$44),"")</f>
        <v/>
      </c>
      <c r="AA32" s="458"/>
      <c r="AB32" s="440" t="str">
        <f>IF(AND('Mapa de Riesgos'!$H$30="Baja",'Mapa de Riesgos'!$L$30="Mayor"),CONCATENATE("R",'Mapa de Riesgos'!$A$30),"")</f>
        <v/>
      </c>
      <c r="AC32" s="436"/>
      <c r="AD32" s="436" t="str">
        <f>IF(AND('Mapa de Riesgos'!$H$38="Baja",'Mapa de Riesgos'!$L$38="Mayor"),CONCATENATE("R",'Mapa de Riesgos'!$A$38),"")</f>
        <v/>
      </c>
      <c r="AE32" s="436"/>
      <c r="AF32" s="436" t="str">
        <f>IF(AND('Mapa de Riesgos'!$H$44="Baja",'Mapa de Riesgos'!$L$44="Mayor"),CONCATENATE("R",'Mapa de Riesgos'!$A$44),"")</f>
        <v/>
      </c>
      <c r="AG32" s="437"/>
      <c r="AH32" s="447" t="str">
        <f>IF(AND('Mapa de Riesgos'!$H$30="Baja",'Mapa de Riesgos'!$L$30="Catastrófico"),CONCATENATE("R",'Mapa de Riesgos'!$A$30),"")</f>
        <v/>
      </c>
      <c r="AI32" s="448"/>
      <c r="AJ32" s="448" t="str">
        <f>IF(AND('Mapa de Riesgos'!$H$38="Baja",'Mapa de Riesgos'!$L$38="Catastrófico"),CONCATENATE("R",'Mapa de Riesgos'!$A$38),"")</f>
        <v/>
      </c>
      <c r="AK32" s="448"/>
      <c r="AL32" s="448" t="str">
        <f>IF(AND('Mapa de Riesgos'!$H$44="Baja",'Mapa de Riesgos'!$L$44="Catastrófico"),CONCATENATE("R",'Mapa de Riesgos'!$A$44),"")</f>
        <v/>
      </c>
      <c r="AM32" s="449"/>
      <c r="AN32" s="83"/>
      <c r="AO32" s="421"/>
      <c r="AP32" s="422"/>
      <c r="AQ32" s="422"/>
      <c r="AR32" s="422"/>
      <c r="AS32" s="422"/>
      <c r="AT32" s="42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389"/>
      <c r="C33" s="389"/>
      <c r="D33" s="390"/>
      <c r="E33" s="430"/>
      <c r="F33" s="431"/>
      <c r="G33" s="431"/>
      <c r="H33" s="431"/>
      <c r="I33" s="431"/>
      <c r="J33" s="467"/>
      <c r="K33" s="465"/>
      <c r="L33" s="465"/>
      <c r="M33" s="465"/>
      <c r="N33" s="465"/>
      <c r="O33" s="466"/>
      <c r="P33" s="457"/>
      <c r="Q33" s="457"/>
      <c r="R33" s="457"/>
      <c r="S33" s="457"/>
      <c r="T33" s="457"/>
      <c r="U33" s="458"/>
      <c r="V33" s="456"/>
      <c r="W33" s="457"/>
      <c r="X33" s="457"/>
      <c r="Y33" s="457"/>
      <c r="Z33" s="457"/>
      <c r="AA33" s="458"/>
      <c r="AB33" s="440"/>
      <c r="AC33" s="436"/>
      <c r="AD33" s="436"/>
      <c r="AE33" s="436"/>
      <c r="AF33" s="436"/>
      <c r="AG33" s="437"/>
      <c r="AH33" s="447"/>
      <c r="AI33" s="448"/>
      <c r="AJ33" s="448"/>
      <c r="AK33" s="448"/>
      <c r="AL33" s="448"/>
      <c r="AM33" s="449"/>
      <c r="AN33" s="83"/>
      <c r="AO33" s="421"/>
      <c r="AP33" s="422"/>
      <c r="AQ33" s="422"/>
      <c r="AR33" s="422"/>
      <c r="AS33" s="422"/>
      <c r="AT33" s="42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389"/>
      <c r="C34" s="389"/>
      <c r="D34" s="390"/>
      <c r="E34" s="430"/>
      <c r="F34" s="431"/>
      <c r="G34" s="431"/>
      <c r="H34" s="431"/>
      <c r="I34" s="431"/>
      <c r="J34" s="467" t="str">
        <f>IF(AND('Mapa de Riesgos'!$H$50="Baja",'Mapa de Riesgos'!$L$50="Leve"),CONCATENATE("R",'Mapa de Riesgos'!$A$50),"")</f>
        <v/>
      </c>
      <c r="K34" s="465"/>
      <c r="L34" s="465" t="str">
        <f>IF(AND('Mapa de Riesgos'!$H$56="Baja",'Mapa de Riesgos'!$L$56="Leve"),CONCATENATE("R",'Mapa de Riesgos'!$A$56),"")</f>
        <v/>
      </c>
      <c r="M34" s="465"/>
      <c r="N34" s="465" t="str">
        <f>IF(AND('Mapa de Riesgos'!$H$62="Baja",'Mapa de Riesgos'!$L$62="Leve"),CONCATENATE("R",'Mapa de Riesgos'!$A$62),"")</f>
        <v/>
      </c>
      <c r="O34" s="466"/>
      <c r="P34" s="457" t="str">
        <f>IF(AND('Mapa de Riesgos'!$H$50="Baja",'Mapa de Riesgos'!$L$50="Menor"),CONCATENATE("R",'Mapa de Riesgos'!$A$50),"")</f>
        <v/>
      </c>
      <c r="Q34" s="457"/>
      <c r="R34" s="457" t="str">
        <f>IF(AND('Mapa de Riesgos'!$H$56="Baja",'Mapa de Riesgos'!$L$56="Menor"),CONCATENATE("R",'Mapa de Riesgos'!$A$56),"")</f>
        <v/>
      </c>
      <c r="S34" s="457"/>
      <c r="T34" s="457" t="str">
        <f>IF(AND('Mapa de Riesgos'!$H$62="Baja",'Mapa de Riesgos'!$L$62="Menor"),CONCATENATE("R",'Mapa de Riesgos'!$A$62),"")</f>
        <v/>
      </c>
      <c r="U34" s="458"/>
      <c r="V34" s="456" t="str">
        <f>IF(AND('Mapa de Riesgos'!$H$50="Baja",'Mapa de Riesgos'!$L$50="Moderado"),CONCATENATE("R",'Mapa de Riesgos'!$A$50),"")</f>
        <v/>
      </c>
      <c r="W34" s="457"/>
      <c r="X34" s="457" t="str">
        <f>IF(AND('Mapa de Riesgos'!$H$56="Baja",'Mapa de Riesgos'!$L$56="Moderado"),CONCATENATE("R",'Mapa de Riesgos'!$A$56),"")</f>
        <v/>
      </c>
      <c r="Y34" s="457"/>
      <c r="Z34" s="457" t="str">
        <f>IF(AND('Mapa de Riesgos'!$H$62="Baja",'Mapa de Riesgos'!$L$62="Moderado"),CONCATENATE("R",'Mapa de Riesgos'!$A$62),"")</f>
        <v/>
      </c>
      <c r="AA34" s="458"/>
      <c r="AB34" s="440" t="str">
        <f>IF(AND('Mapa de Riesgos'!$H$50="Baja",'Mapa de Riesgos'!$L$50="Mayor"),CONCATENATE("R",'Mapa de Riesgos'!$A$50),"")</f>
        <v/>
      </c>
      <c r="AC34" s="436"/>
      <c r="AD34" s="436" t="str">
        <f>IF(AND('Mapa de Riesgos'!$H$56="Baja",'Mapa de Riesgos'!$L$56="Mayor"),CONCATENATE("R",'Mapa de Riesgos'!$A$56),"")</f>
        <v/>
      </c>
      <c r="AE34" s="436"/>
      <c r="AF34" s="436" t="str">
        <f>IF(AND('Mapa de Riesgos'!$H$62="Baja",'Mapa de Riesgos'!$L$62="Mayor"),CONCATENATE("R",'Mapa de Riesgos'!$A$62),"")</f>
        <v/>
      </c>
      <c r="AG34" s="437"/>
      <c r="AH34" s="447" t="str">
        <f>IF(AND('Mapa de Riesgos'!$H$50="Baja",'Mapa de Riesgos'!$L$50="Catastrófico"),CONCATENATE("R",'Mapa de Riesgos'!$A$50),"")</f>
        <v/>
      </c>
      <c r="AI34" s="448"/>
      <c r="AJ34" s="448" t="str">
        <f>IF(AND('Mapa de Riesgos'!$H$56="Baja",'Mapa de Riesgos'!$L$56="Catastrófico"),CONCATENATE("R",'Mapa de Riesgos'!$A$56),"")</f>
        <v/>
      </c>
      <c r="AK34" s="448"/>
      <c r="AL34" s="448" t="str">
        <f>IF(AND('Mapa de Riesgos'!$H$62="Baja",'Mapa de Riesgos'!$L$62="Catastrófico"),CONCATENATE("R",'Mapa de Riesgos'!$A$62),"")</f>
        <v/>
      </c>
      <c r="AM34" s="449"/>
      <c r="AN34" s="83"/>
      <c r="AO34" s="421"/>
      <c r="AP34" s="422"/>
      <c r="AQ34" s="422"/>
      <c r="AR34" s="422"/>
      <c r="AS34" s="422"/>
      <c r="AT34" s="42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389"/>
      <c r="C35" s="389"/>
      <c r="D35" s="390"/>
      <c r="E35" s="430"/>
      <c r="F35" s="431"/>
      <c r="G35" s="431"/>
      <c r="H35" s="431"/>
      <c r="I35" s="431"/>
      <c r="J35" s="467"/>
      <c r="K35" s="465"/>
      <c r="L35" s="465"/>
      <c r="M35" s="465"/>
      <c r="N35" s="465"/>
      <c r="O35" s="466"/>
      <c r="P35" s="457"/>
      <c r="Q35" s="457"/>
      <c r="R35" s="457"/>
      <c r="S35" s="457"/>
      <c r="T35" s="457"/>
      <c r="U35" s="458"/>
      <c r="V35" s="456"/>
      <c r="W35" s="457"/>
      <c r="X35" s="457"/>
      <c r="Y35" s="457"/>
      <c r="Z35" s="457"/>
      <c r="AA35" s="458"/>
      <c r="AB35" s="440"/>
      <c r="AC35" s="436"/>
      <c r="AD35" s="436"/>
      <c r="AE35" s="436"/>
      <c r="AF35" s="436"/>
      <c r="AG35" s="437"/>
      <c r="AH35" s="447"/>
      <c r="AI35" s="448"/>
      <c r="AJ35" s="448"/>
      <c r="AK35" s="448"/>
      <c r="AL35" s="448"/>
      <c r="AM35" s="449"/>
      <c r="AN35" s="83"/>
      <c r="AO35" s="421"/>
      <c r="AP35" s="422"/>
      <c r="AQ35" s="422"/>
      <c r="AR35" s="422"/>
      <c r="AS35" s="422"/>
      <c r="AT35" s="42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389"/>
      <c r="C36" s="389"/>
      <c r="D36" s="390"/>
      <c r="E36" s="430"/>
      <c r="F36" s="431"/>
      <c r="G36" s="431"/>
      <c r="H36" s="431"/>
      <c r="I36" s="431"/>
      <c r="J36" s="467" t="str">
        <f>IF(AND('Mapa de Riesgos'!$H$68="Baja",'Mapa de Riesgos'!$L$68="Leve"),CONCATENATE("R",'Mapa de Riesgos'!$A$68),"")</f>
        <v/>
      </c>
      <c r="K36" s="465"/>
      <c r="L36" s="465" t="str">
        <f>IF(AND('Mapa de Riesgos'!$H$74="Baja",'Mapa de Riesgos'!$L$74="Leve"),CONCATENATE("R",'Mapa de Riesgos'!$A$74),"")</f>
        <v/>
      </c>
      <c r="M36" s="465"/>
      <c r="N36" s="465" t="str">
        <f>IF(AND('Mapa de Riesgos'!$H$80="Baja",'Mapa de Riesgos'!$L$80="Leve"),CONCATENATE("R",'Mapa de Riesgos'!$A$80),"")</f>
        <v/>
      </c>
      <c r="O36" s="466"/>
      <c r="P36" s="457" t="str">
        <f>IF(AND('Mapa de Riesgos'!$H$68="Baja",'Mapa de Riesgos'!$L$68="Menor"),CONCATENATE("R",'Mapa de Riesgos'!$A$68),"")</f>
        <v/>
      </c>
      <c r="Q36" s="457"/>
      <c r="R36" s="457" t="str">
        <f>IF(AND('Mapa de Riesgos'!$H$74="Baja",'Mapa de Riesgos'!$L$74="Menor"),CONCATENATE("R",'Mapa de Riesgos'!$A$74),"")</f>
        <v/>
      </c>
      <c r="S36" s="457"/>
      <c r="T36" s="457" t="str">
        <f>IF(AND('Mapa de Riesgos'!$H$80="Baja",'Mapa de Riesgos'!$L$80="Menor"),CONCATENATE("R",'Mapa de Riesgos'!$A$80),"")</f>
        <v/>
      </c>
      <c r="U36" s="458"/>
      <c r="V36" s="456" t="str">
        <f>IF(AND('Mapa de Riesgos'!$H$68="Baja",'Mapa de Riesgos'!$L$68="Moderado"),CONCATENATE("R",'Mapa de Riesgos'!$A$68),"")</f>
        <v/>
      </c>
      <c r="W36" s="457"/>
      <c r="X36" s="457" t="str">
        <f>IF(AND('Mapa de Riesgos'!$H$74="Baja",'Mapa de Riesgos'!$L$74="Moderado"),CONCATENATE("R",'Mapa de Riesgos'!$A$74),"")</f>
        <v/>
      </c>
      <c r="Y36" s="457"/>
      <c r="Z36" s="457" t="str">
        <f>IF(AND('Mapa de Riesgos'!$H$80="Baja",'Mapa de Riesgos'!$L$80="Moderado"),CONCATENATE("R",'Mapa de Riesgos'!$A$80),"")</f>
        <v/>
      </c>
      <c r="AA36" s="458"/>
      <c r="AB36" s="440" t="str">
        <f>IF(AND('Mapa de Riesgos'!$H$68="Baja",'Mapa de Riesgos'!$L$68="Mayor"),CONCATENATE("R",'Mapa de Riesgos'!$A$68),"")</f>
        <v/>
      </c>
      <c r="AC36" s="436"/>
      <c r="AD36" s="436" t="str">
        <f>IF(AND('Mapa de Riesgos'!$H$74="Baja",'Mapa de Riesgos'!$L$74="Mayor"),CONCATENATE("R",'Mapa de Riesgos'!$A$74),"")</f>
        <v/>
      </c>
      <c r="AE36" s="436"/>
      <c r="AF36" s="436" t="str">
        <f>IF(AND('Mapa de Riesgos'!$H$80="Baja",'Mapa de Riesgos'!$L$80="Mayor"),CONCATENATE("R",'Mapa de Riesgos'!$A$80),"")</f>
        <v/>
      </c>
      <c r="AG36" s="437"/>
      <c r="AH36" s="447" t="str">
        <f>IF(AND('Mapa de Riesgos'!$H$68="Baja",'Mapa de Riesgos'!$L$68="Catastrófico"),CONCATENATE("R",'Mapa de Riesgos'!$A$68),"")</f>
        <v/>
      </c>
      <c r="AI36" s="448"/>
      <c r="AJ36" s="448" t="str">
        <f>IF(AND('Mapa de Riesgos'!$H$74="Baja",'Mapa de Riesgos'!$L$74="Catastrófico"),CONCATENATE("R",'Mapa de Riesgos'!$A$74),"")</f>
        <v/>
      </c>
      <c r="AK36" s="448"/>
      <c r="AL36" s="448" t="str">
        <f>IF(AND('Mapa de Riesgos'!$H$80="Baja",'Mapa de Riesgos'!$L$80="Catastrófico"),CONCATENATE("R",'Mapa de Riesgos'!$A$80),"")</f>
        <v/>
      </c>
      <c r="AM36" s="449"/>
      <c r="AN36" s="83"/>
      <c r="AO36" s="421"/>
      <c r="AP36" s="422"/>
      <c r="AQ36" s="422"/>
      <c r="AR36" s="422"/>
      <c r="AS36" s="422"/>
      <c r="AT36" s="42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389"/>
      <c r="C37" s="389"/>
      <c r="D37" s="390"/>
      <c r="E37" s="433"/>
      <c r="F37" s="434"/>
      <c r="G37" s="434"/>
      <c r="H37" s="434"/>
      <c r="I37" s="434"/>
      <c r="J37" s="468"/>
      <c r="K37" s="469"/>
      <c r="L37" s="469"/>
      <c r="M37" s="469"/>
      <c r="N37" s="469"/>
      <c r="O37" s="470"/>
      <c r="P37" s="460"/>
      <c r="Q37" s="460"/>
      <c r="R37" s="460"/>
      <c r="S37" s="460"/>
      <c r="T37" s="460"/>
      <c r="U37" s="461"/>
      <c r="V37" s="459"/>
      <c r="W37" s="460"/>
      <c r="X37" s="460"/>
      <c r="Y37" s="460"/>
      <c r="Z37" s="460"/>
      <c r="AA37" s="461"/>
      <c r="AB37" s="444"/>
      <c r="AC37" s="445"/>
      <c r="AD37" s="445"/>
      <c r="AE37" s="445"/>
      <c r="AF37" s="445"/>
      <c r="AG37" s="446"/>
      <c r="AH37" s="450"/>
      <c r="AI37" s="451"/>
      <c r="AJ37" s="451"/>
      <c r="AK37" s="451"/>
      <c r="AL37" s="451"/>
      <c r="AM37" s="452"/>
      <c r="AN37" s="83"/>
      <c r="AO37" s="424"/>
      <c r="AP37" s="425"/>
      <c r="AQ37" s="425"/>
      <c r="AR37" s="425"/>
      <c r="AS37" s="425"/>
      <c r="AT37" s="426"/>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389"/>
      <c r="C38" s="389"/>
      <c r="D38" s="390"/>
      <c r="E38" s="427" t="s">
        <v>210</v>
      </c>
      <c r="F38" s="428"/>
      <c r="G38" s="428"/>
      <c r="H38" s="428"/>
      <c r="I38" s="429"/>
      <c r="J38" s="471" t="str">
        <f>IF(AND('Mapa de Riesgos'!$H$12="Muy Baja",'Mapa de Riesgos'!$L$12="Leve"),CONCATENATE("R",'Mapa de Riesgos'!$A$12),"")</f>
        <v/>
      </c>
      <c r="K38" s="472"/>
      <c r="L38" s="472" t="str">
        <f>IF(AND('Mapa de Riesgos'!$H$18="Muy Baja",'Mapa de Riesgos'!$L$18="Leve"),CONCATENATE("R",'Mapa de Riesgos'!$A$18),"")</f>
        <v/>
      </c>
      <c r="M38" s="472"/>
      <c r="N38" s="472" t="str">
        <f>IF(AND('Mapa de Riesgos'!$H$24="Muy Baja",'Mapa de Riesgos'!$L$24="Leve"),CONCATENATE("R",'Mapa de Riesgos'!$A$24),"")</f>
        <v/>
      </c>
      <c r="O38" s="473"/>
      <c r="P38" s="471" t="str">
        <f>IF(AND('Mapa de Riesgos'!$H$12="Muy Baja",'Mapa de Riesgos'!$L$12="Menor"),CONCATENATE("R",'Mapa de Riesgos'!$A$12),"")</f>
        <v/>
      </c>
      <c r="Q38" s="472"/>
      <c r="R38" s="472" t="str">
        <f>IF(AND('Mapa de Riesgos'!$H$18="Muy Baja",'Mapa de Riesgos'!$L$18="Menor"),CONCATENATE("R",'Mapa de Riesgos'!$A$18),"")</f>
        <v/>
      </c>
      <c r="S38" s="472"/>
      <c r="T38" s="472" t="str">
        <f>IF(AND('Mapa de Riesgos'!$H$24="Muy Baja",'Mapa de Riesgos'!$L$24="Menor"),CONCATENATE("R",'Mapa de Riesgos'!$A$24),"")</f>
        <v/>
      </c>
      <c r="U38" s="473"/>
      <c r="V38" s="462" t="str">
        <f>IF(AND('Mapa de Riesgos'!$H$12="Muy Baja",'Mapa de Riesgos'!$L$12="Moderado"),CONCATENATE("R",'Mapa de Riesgos'!$A$12),"")</f>
        <v/>
      </c>
      <c r="W38" s="463"/>
      <c r="X38" s="463" t="str">
        <f>IF(AND('Mapa de Riesgos'!$H$18="Muy Baja",'Mapa de Riesgos'!$L$18="Moderado"),CONCATENATE("R",'Mapa de Riesgos'!$A$18),"")</f>
        <v>R2</v>
      </c>
      <c r="Y38" s="463"/>
      <c r="Z38" s="463" t="str">
        <f>IF(AND('Mapa de Riesgos'!$H$24="Muy Baja",'Mapa de Riesgos'!$L$24="Moderado"),CONCATENATE("R",'Mapa de Riesgos'!$A$24),"")</f>
        <v>R3</v>
      </c>
      <c r="AA38" s="464"/>
      <c r="AB38" s="438" t="str">
        <f>IF(AND('Mapa de Riesgos'!$H$12="Muy Baja",'Mapa de Riesgos'!$L$12="Mayor"),CONCATENATE("R",'Mapa de Riesgos'!$A$12),"")</f>
        <v/>
      </c>
      <c r="AC38" s="439"/>
      <c r="AD38" s="439" t="str">
        <f>IF(AND('Mapa de Riesgos'!$H$18="Muy Baja",'Mapa de Riesgos'!$L$18="Mayor"),CONCATENATE("R",'Mapa de Riesgos'!$A$18),"")</f>
        <v/>
      </c>
      <c r="AE38" s="439"/>
      <c r="AF38" s="439" t="str">
        <f>IF(AND('Mapa de Riesgos'!$H$24="Muy Baja",'Mapa de Riesgos'!$L$24="Mayor"),CONCATENATE("R",'Mapa de Riesgos'!$A$24),"")</f>
        <v/>
      </c>
      <c r="AG38" s="441"/>
      <c r="AH38" s="453" t="str">
        <f>IF(AND('Mapa de Riesgos'!$H$12="Muy Baja",'Mapa de Riesgos'!$L$12="Catastrófico"),CONCATENATE("R",'Mapa de Riesgos'!$A$12),"")</f>
        <v/>
      </c>
      <c r="AI38" s="454"/>
      <c r="AJ38" s="454" t="str">
        <f>IF(AND('Mapa de Riesgos'!$H$18="Muy Baja",'Mapa de Riesgos'!$L$18="Catastrófico"),CONCATENATE("R",'Mapa de Riesgos'!$A$18),"")</f>
        <v/>
      </c>
      <c r="AK38" s="454"/>
      <c r="AL38" s="454" t="str">
        <f>IF(AND('Mapa de Riesgos'!$H$24="Muy Baja",'Mapa de Riesgos'!$L$24="Catastrófico"),CONCATENATE("R",'Mapa de Riesgos'!$A$24),"")</f>
        <v/>
      </c>
      <c r="AM38" s="455"/>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389"/>
      <c r="C39" s="389"/>
      <c r="D39" s="390"/>
      <c r="E39" s="430"/>
      <c r="F39" s="431"/>
      <c r="G39" s="431"/>
      <c r="H39" s="431"/>
      <c r="I39" s="432"/>
      <c r="J39" s="467"/>
      <c r="K39" s="465"/>
      <c r="L39" s="465"/>
      <c r="M39" s="465"/>
      <c r="N39" s="465"/>
      <c r="O39" s="466"/>
      <c r="P39" s="467"/>
      <c r="Q39" s="465"/>
      <c r="R39" s="465"/>
      <c r="S39" s="465"/>
      <c r="T39" s="465"/>
      <c r="U39" s="466"/>
      <c r="V39" s="456"/>
      <c r="W39" s="457"/>
      <c r="X39" s="457"/>
      <c r="Y39" s="457"/>
      <c r="Z39" s="457"/>
      <c r="AA39" s="458"/>
      <c r="AB39" s="440"/>
      <c r="AC39" s="436"/>
      <c r="AD39" s="436"/>
      <c r="AE39" s="436"/>
      <c r="AF39" s="436"/>
      <c r="AG39" s="437"/>
      <c r="AH39" s="447"/>
      <c r="AI39" s="448"/>
      <c r="AJ39" s="448"/>
      <c r="AK39" s="448"/>
      <c r="AL39" s="448"/>
      <c r="AM39" s="449"/>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389"/>
      <c r="C40" s="389"/>
      <c r="D40" s="390"/>
      <c r="E40" s="430"/>
      <c r="F40" s="431"/>
      <c r="G40" s="431"/>
      <c r="H40" s="431"/>
      <c r="I40" s="432"/>
      <c r="J40" s="467" t="str">
        <f>IF(AND('Mapa de Riesgos'!$H$30="Muy Baja",'Mapa de Riesgos'!$L$30="Leve"),CONCATENATE("R",'Mapa de Riesgos'!$A$30),"")</f>
        <v/>
      </c>
      <c r="K40" s="465"/>
      <c r="L40" s="465" t="str">
        <f>IF(AND('Mapa de Riesgos'!$H$38="Muy Baja",'Mapa de Riesgos'!$L$38="Leve"),CONCATENATE("R",'Mapa de Riesgos'!$A$38),"")</f>
        <v/>
      </c>
      <c r="M40" s="465"/>
      <c r="N40" s="465" t="str">
        <f>IF(AND('Mapa de Riesgos'!$H$44="Muy Baja",'Mapa de Riesgos'!$L$44="Leve"),CONCATENATE("R",'Mapa de Riesgos'!$A$44),"")</f>
        <v/>
      </c>
      <c r="O40" s="466"/>
      <c r="P40" s="467" t="str">
        <f>IF(AND('Mapa de Riesgos'!$H$30="Muy Baja",'Mapa de Riesgos'!$L$30="Menor"),CONCATENATE("R",'Mapa de Riesgos'!$A$30),"")</f>
        <v/>
      </c>
      <c r="Q40" s="465"/>
      <c r="R40" s="465" t="str">
        <f>IF(AND('Mapa de Riesgos'!$H$38="Muy Baja",'Mapa de Riesgos'!$L$38="Menor"),CONCATENATE("R",'Mapa de Riesgos'!$A$38),"")</f>
        <v/>
      </c>
      <c r="S40" s="465"/>
      <c r="T40" s="465" t="str">
        <f>IF(AND('Mapa de Riesgos'!$H$44="Muy Baja",'Mapa de Riesgos'!$L$44="Menor"),CONCATENATE("R",'Mapa de Riesgos'!$A$44),"")</f>
        <v/>
      </c>
      <c r="U40" s="466"/>
      <c r="V40" s="456" t="str">
        <f>IF(AND('Mapa de Riesgos'!$H$30="Muy Baja",'Mapa de Riesgos'!$L$30="Moderado"),CONCATENATE("R",'Mapa de Riesgos'!$A$30),"")</f>
        <v/>
      </c>
      <c r="W40" s="457"/>
      <c r="X40" s="457" t="str">
        <f>IF(AND('Mapa de Riesgos'!$H$38="Muy Baja",'Mapa de Riesgos'!$L$38="Moderado"),CONCATENATE("R",'Mapa de Riesgos'!$A$38),"")</f>
        <v/>
      </c>
      <c r="Y40" s="457"/>
      <c r="Z40" s="457" t="str">
        <f>IF(AND('Mapa de Riesgos'!$H$44="Muy Baja",'Mapa de Riesgos'!$L$44="Moderado"),CONCATENATE("R",'Mapa de Riesgos'!$A$44),"")</f>
        <v/>
      </c>
      <c r="AA40" s="458"/>
      <c r="AB40" s="440" t="str">
        <f>IF(AND('Mapa de Riesgos'!$H$30="Muy Baja",'Mapa de Riesgos'!$L$30="Mayor"),CONCATENATE("R",'Mapa de Riesgos'!$A$30),"")</f>
        <v/>
      </c>
      <c r="AC40" s="436"/>
      <c r="AD40" s="436" t="str">
        <f>IF(AND('Mapa de Riesgos'!$H$38="Muy Baja",'Mapa de Riesgos'!$L$38="Mayor"),CONCATENATE("R",'Mapa de Riesgos'!$A$38),"")</f>
        <v/>
      </c>
      <c r="AE40" s="436"/>
      <c r="AF40" s="436" t="str">
        <f>IF(AND('Mapa de Riesgos'!$H$44="Muy Baja",'Mapa de Riesgos'!$L$44="Mayor"),CONCATENATE("R",'Mapa de Riesgos'!$A$44),"")</f>
        <v/>
      </c>
      <c r="AG40" s="437"/>
      <c r="AH40" s="447" t="str">
        <f>IF(AND('Mapa de Riesgos'!$H$30="Muy Baja",'Mapa de Riesgos'!$L$30="Catastrófico"),CONCATENATE("R",'Mapa de Riesgos'!$A$30),"")</f>
        <v/>
      </c>
      <c r="AI40" s="448"/>
      <c r="AJ40" s="448" t="str">
        <f>IF(AND('Mapa de Riesgos'!$H$38="Muy Baja",'Mapa de Riesgos'!$L$38="Catastrófico"),CONCATENATE("R",'Mapa de Riesgos'!$A$38),"")</f>
        <v/>
      </c>
      <c r="AK40" s="448"/>
      <c r="AL40" s="448" t="str">
        <f>IF(AND('Mapa de Riesgos'!$H$44="Muy Baja",'Mapa de Riesgos'!$L$44="Catastrófico"),CONCATENATE("R",'Mapa de Riesgos'!$A$44),"")</f>
        <v/>
      </c>
      <c r="AM40" s="449"/>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389"/>
      <c r="C41" s="389"/>
      <c r="D41" s="390"/>
      <c r="E41" s="430"/>
      <c r="F41" s="431"/>
      <c r="G41" s="431"/>
      <c r="H41" s="431"/>
      <c r="I41" s="432"/>
      <c r="J41" s="467"/>
      <c r="K41" s="465"/>
      <c r="L41" s="465"/>
      <c r="M41" s="465"/>
      <c r="N41" s="465"/>
      <c r="O41" s="466"/>
      <c r="P41" s="467"/>
      <c r="Q41" s="465"/>
      <c r="R41" s="465"/>
      <c r="S41" s="465"/>
      <c r="T41" s="465"/>
      <c r="U41" s="466"/>
      <c r="V41" s="456"/>
      <c r="W41" s="457"/>
      <c r="X41" s="457"/>
      <c r="Y41" s="457"/>
      <c r="Z41" s="457"/>
      <c r="AA41" s="458"/>
      <c r="AB41" s="440"/>
      <c r="AC41" s="436"/>
      <c r="AD41" s="436"/>
      <c r="AE41" s="436"/>
      <c r="AF41" s="436"/>
      <c r="AG41" s="437"/>
      <c r="AH41" s="447"/>
      <c r="AI41" s="448"/>
      <c r="AJ41" s="448"/>
      <c r="AK41" s="448"/>
      <c r="AL41" s="448"/>
      <c r="AM41" s="449"/>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389"/>
      <c r="C42" s="389"/>
      <c r="D42" s="390"/>
      <c r="E42" s="430"/>
      <c r="F42" s="431"/>
      <c r="G42" s="431"/>
      <c r="H42" s="431"/>
      <c r="I42" s="432"/>
      <c r="J42" s="467" t="str">
        <f>IF(AND('Mapa de Riesgos'!$H$50="Muy Baja",'Mapa de Riesgos'!$L$50="Leve"),CONCATENATE("R",'Mapa de Riesgos'!$A$50),"")</f>
        <v/>
      </c>
      <c r="K42" s="465"/>
      <c r="L42" s="465" t="str">
        <f>IF(AND('Mapa de Riesgos'!$H$56="Muy Baja",'Mapa de Riesgos'!$L$56="Leve"),CONCATENATE("R",'Mapa de Riesgos'!$A$56),"")</f>
        <v/>
      </c>
      <c r="M42" s="465"/>
      <c r="N42" s="465" t="str">
        <f>IF(AND('Mapa de Riesgos'!$H$62="Muy Baja",'Mapa de Riesgos'!$L$62="Leve"),CONCATENATE("R",'Mapa de Riesgos'!$A$62),"")</f>
        <v/>
      </c>
      <c r="O42" s="466"/>
      <c r="P42" s="467" t="str">
        <f>IF(AND('Mapa de Riesgos'!$H$50="Muy Baja",'Mapa de Riesgos'!$L$50="Menor"),CONCATENATE("R",'Mapa de Riesgos'!$A$50),"")</f>
        <v/>
      </c>
      <c r="Q42" s="465"/>
      <c r="R42" s="465" t="str">
        <f>IF(AND('Mapa de Riesgos'!$H$56="Muy Baja",'Mapa de Riesgos'!$L$56="Menor"),CONCATENATE("R",'Mapa de Riesgos'!$A$56),"")</f>
        <v/>
      </c>
      <c r="S42" s="465"/>
      <c r="T42" s="465" t="str">
        <f>IF(AND('Mapa de Riesgos'!$H$62="Muy Baja",'Mapa de Riesgos'!$L$62="Menor"),CONCATENATE("R",'Mapa de Riesgos'!$A$62),"")</f>
        <v/>
      </c>
      <c r="U42" s="466"/>
      <c r="V42" s="456" t="str">
        <f>IF(AND('Mapa de Riesgos'!$H$50="Muy Baja",'Mapa de Riesgos'!$L$50="Moderado"),CONCATENATE("R",'Mapa de Riesgos'!$A$50),"")</f>
        <v/>
      </c>
      <c r="W42" s="457"/>
      <c r="X42" s="457" t="str">
        <f>IF(AND('Mapa de Riesgos'!$H$56="Muy Baja",'Mapa de Riesgos'!$L$56="Moderado"),CONCATENATE("R",'Mapa de Riesgos'!$A$56),"")</f>
        <v/>
      </c>
      <c r="Y42" s="457"/>
      <c r="Z42" s="457" t="str">
        <f>IF(AND('Mapa de Riesgos'!$H$62="Muy Baja",'Mapa de Riesgos'!$L$62="Moderado"),CONCATENATE("R",'Mapa de Riesgos'!$A$62),"")</f>
        <v/>
      </c>
      <c r="AA42" s="458"/>
      <c r="AB42" s="440" t="str">
        <f>IF(AND('Mapa de Riesgos'!$H$50="Muy Baja",'Mapa de Riesgos'!$L$50="Mayor"),CONCATENATE("R",'Mapa de Riesgos'!$A$50),"")</f>
        <v/>
      </c>
      <c r="AC42" s="436"/>
      <c r="AD42" s="436" t="str">
        <f>IF(AND('Mapa de Riesgos'!$H$56="Muy Baja",'Mapa de Riesgos'!$L$56="Mayor"),CONCATENATE("R",'Mapa de Riesgos'!$A$56),"")</f>
        <v/>
      </c>
      <c r="AE42" s="436"/>
      <c r="AF42" s="436" t="str">
        <f>IF(AND('Mapa de Riesgos'!$H$62="Muy Baja",'Mapa de Riesgos'!$L$62="Mayor"),CONCATENATE("R",'Mapa de Riesgos'!$A$62),"")</f>
        <v/>
      </c>
      <c r="AG42" s="437"/>
      <c r="AH42" s="447" t="str">
        <f>IF(AND('Mapa de Riesgos'!$H$50="Muy Baja",'Mapa de Riesgos'!$L$50="Catastrófico"),CONCATENATE("R",'Mapa de Riesgos'!$A$50),"")</f>
        <v/>
      </c>
      <c r="AI42" s="448"/>
      <c r="AJ42" s="448" t="str">
        <f>IF(AND('Mapa de Riesgos'!$H$56="Muy Baja",'Mapa de Riesgos'!$L$56="Catastrófico"),CONCATENATE("R",'Mapa de Riesgos'!$A$56),"")</f>
        <v/>
      </c>
      <c r="AK42" s="448"/>
      <c r="AL42" s="448" t="str">
        <f>IF(AND('Mapa de Riesgos'!$H$62="Muy Baja",'Mapa de Riesgos'!$L$62="Catastrófico"),CONCATENATE("R",'Mapa de Riesgos'!$A$62),"")</f>
        <v/>
      </c>
      <c r="AM42" s="449"/>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389"/>
      <c r="C43" s="389"/>
      <c r="D43" s="390"/>
      <c r="E43" s="430"/>
      <c r="F43" s="431"/>
      <c r="G43" s="431"/>
      <c r="H43" s="431"/>
      <c r="I43" s="432"/>
      <c r="J43" s="467"/>
      <c r="K43" s="465"/>
      <c r="L43" s="465"/>
      <c r="M43" s="465"/>
      <c r="N43" s="465"/>
      <c r="O43" s="466"/>
      <c r="P43" s="467"/>
      <c r="Q43" s="465"/>
      <c r="R43" s="465"/>
      <c r="S43" s="465"/>
      <c r="T43" s="465"/>
      <c r="U43" s="466"/>
      <c r="V43" s="456"/>
      <c r="W43" s="457"/>
      <c r="X43" s="457"/>
      <c r="Y43" s="457"/>
      <c r="Z43" s="457"/>
      <c r="AA43" s="458"/>
      <c r="AB43" s="440"/>
      <c r="AC43" s="436"/>
      <c r="AD43" s="436"/>
      <c r="AE43" s="436"/>
      <c r="AF43" s="436"/>
      <c r="AG43" s="437"/>
      <c r="AH43" s="447"/>
      <c r="AI43" s="448"/>
      <c r="AJ43" s="448"/>
      <c r="AK43" s="448"/>
      <c r="AL43" s="448"/>
      <c r="AM43" s="449"/>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389"/>
      <c r="C44" s="389"/>
      <c r="D44" s="390"/>
      <c r="E44" s="430"/>
      <c r="F44" s="431"/>
      <c r="G44" s="431"/>
      <c r="H44" s="431"/>
      <c r="I44" s="432"/>
      <c r="J44" s="467" t="str">
        <f>IF(AND('Mapa de Riesgos'!$H$68="Muy Baja",'Mapa de Riesgos'!$L$68="Leve"),CONCATENATE("R",'Mapa de Riesgos'!$A$68),"")</f>
        <v/>
      </c>
      <c r="K44" s="465"/>
      <c r="L44" s="465" t="str">
        <f>IF(AND('Mapa de Riesgos'!$H$74="Muy Baja",'Mapa de Riesgos'!$L$74="Leve"),CONCATENATE("R",'Mapa de Riesgos'!$A$74),"")</f>
        <v/>
      </c>
      <c r="M44" s="465"/>
      <c r="N44" s="465" t="str">
        <f>IF(AND('Mapa de Riesgos'!$H$80="Muy Baja",'Mapa de Riesgos'!$L$80="Leve"),CONCATENATE("R",'Mapa de Riesgos'!$A$80),"")</f>
        <v/>
      </c>
      <c r="O44" s="466"/>
      <c r="P44" s="467" t="str">
        <f>IF(AND('Mapa de Riesgos'!$H$68="Muy Baja",'Mapa de Riesgos'!$L$68="Menor"),CONCATENATE("R",'Mapa de Riesgos'!$A$68),"")</f>
        <v/>
      </c>
      <c r="Q44" s="465"/>
      <c r="R44" s="465" t="str">
        <f>IF(AND('Mapa de Riesgos'!$H$74="Muy Baja",'Mapa de Riesgos'!$L$74="Menor"),CONCATENATE("R",'Mapa de Riesgos'!$A$74),"")</f>
        <v/>
      </c>
      <c r="S44" s="465"/>
      <c r="T44" s="465" t="str">
        <f>IF(AND('Mapa de Riesgos'!$H$80="Muy Baja",'Mapa de Riesgos'!$L$80="Menor"),CONCATENATE("R",'Mapa de Riesgos'!$A$80),"")</f>
        <v/>
      </c>
      <c r="U44" s="466"/>
      <c r="V44" s="456" t="str">
        <f>IF(AND('Mapa de Riesgos'!$H$68="Muy Baja",'Mapa de Riesgos'!$L$68="Moderado"),CONCATENATE("R",'Mapa de Riesgos'!$A$68),"")</f>
        <v/>
      </c>
      <c r="W44" s="457"/>
      <c r="X44" s="457" t="str">
        <f>IF(AND('Mapa de Riesgos'!$H$74="Muy Baja",'Mapa de Riesgos'!$L$74="Moderado"),CONCATENATE("R",'Mapa de Riesgos'!$A$74),"")</f>
        <v/>
      </c>
      <c r="Y44" s="457"/>
      <c r="Z44" s="457" t="str">
        <f>IF(AND('Mapa de Riesgos'!$H$80="Muy Baja",'Mapa de Riesgos'!$L$80="Moderado"),CONCATENATE("R",'Mapa de Riesgos'!$A$80),"")</f>
        <v/>
      </c>
      <c r="AA44" s="458"/>
      <c r="AB44" s="440" t="str">
        <f>IF(AND('Mapa de Riesgos'!$H$68="Muy Baja",'Mapa de Riesgos'!$L$68="Mayor"),CONCATENATE("R",'Mapa de Riesgos'!$A$68),"")</f>
        <v/>
      </c>
      <c r="AC44" s="436"/>
      <c r="AD44" s="436" t="str">
        <f>IF(AND('Mapa de Riesgos'!$H$74="Muy Baja",'Mapa de Riesgos'!$L$74="Mayor"),CONCATENATE("R",'Mapa de Riesgos'!$A$74),"")</f>
        <v/>
      </c>
      <c r="AE44" s="436"/>
      <c r="AF44" s="436" t="str">
        <f>IF(AND('Mapa de Riesgos'!$H$80="Muy Baja",'Mapa de Riesgos'!$L$80="Mayor"),CONCATENATE("R",'Mapa de Riesgos'!$A$80),"")</f>
        <v/>
      </c>
      <c r="AG44" s="437"/>
      <c r="AH44" s="447" t="str">
        <f>IF(AND('Mapa de Riesgos'!$H$68="Muy Baja",'Mapa de Riesgos'!$L$68="Catastrófico"),CONCATENATE("R",'Mapa de Riesgos'!$A$68),"")</f>
        <v/>
      </c>
      <c r="AI44" s="448"/>
      <c r="AJ44" s="448" t="str">
        <f>IF(AND('Mapa de Riesgos'!$H$74="Muy Baja",'Mapa de Riesgos'!$L$74="Catastrófico"),CONCATENATE("R",'Mapa de Riesgos'!$A$74),"")</f>
        <v/>
      </c>
      <c r="AK44" s="448"/>
      <c r="AL44" s="448" t="str">
        <f>IF(AND('Mapa de Riesgos'!$H$80="Muy Baja",'Mapa de Riesgos'!$L$80="Catastrófico"),CONCATENATE("R",'Mapa de Riesgos'!$A$80),"")</f>
        <v/>
      </c>
      <c r="AM44" s="449"/>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389"/>
      <c r="C45" s="389"/>
      <c r="D45" s="390"/>
      <c r="E45" s="433"/>
      <c r="F45" s="434"/>
      <c r="G45" s="434"/>
      <c r="H45" s="434"/>
      <c r="I45" s="435"/>
      <c r="J45" s="468"/>
      <c r="K45" s="469"/>
      <c r="L45" s="469"/>
      <c r="M45" s="469"/>
      <c r="N45" s="469"/>
      <c r="O45" s="470"/>
      <c r="P45" s="468"/>
      <c r="Q45" s="469"/>
      <c r="R45" s="469"/>
      <c r="S45" s="469"/>
      <c r="T45" s="469"/>
      <c r="U45" s="470"/>
      <c r="V45" s="459"/>
      <c r="W45" s="460"/>
      <c r="X45" s="460"/>
      <c r="Y45" s="460"/>
      <c r="Z45" s="460"/>
      <c r="AA45" s="461"/>
      <c r="AB45" s="444"/>
      <c r="AC45" s="445"/>
      <c r="AD45" s="445"/>
      <c r="AE45" s="445"/>
      <c r="AF45" s="445"/>
      <c r="AG45" s="446"/>
      <c r="AH45" s="450"/>
      <c r="AI45" s="451"/>
      <c r="AJ45" s="451"/>
      <c r="AK45" s="451"/>
      <c r="AL45" s="451"/>
      <c r="AM45" s="452"/>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27" t="s">
        <v>211</v>
      </c>
      <c r="K46" s="428"/>
      <c r="L46" s="428"/>
      <c r="M46" s="428"/>
      <c r="N46" s="428"/>
      <c r="O46" s="429"/>
      <c r="P46" s="427" t="s">
        <v>212</v>
      </c>
      <c r="Q46" s="428"/>
      <c r="R46" s="428"/>
      <c r="S46" s="428"/>
      <c r="T46" s="428"/>
      <c r="U46" s="429"/>
      <c r="V46" s="427" t="s">
        <v>213</v>
      </c>
      <c r="W46" s="428"/>
      <c r="X46" s="428"/>
      <c r="Y46" s="428"/>
      <c r="Z46" s="428"/>
      <c r="AA46" s="429"/>
      <c r="AB46" s="427" t="s">
        <v>214</v>
      </c>
      <c r="AC46" s="443"/>
      <c r="AD46" s="428"/>
      <c r="AE46" s="428"/>
      <c r="AF46" s="428"/>
      <c r="AG46" s="429"/>
      <c r="AH46" s="427" t="s">
        <v>215</v>
      </c>
      <c r="AI46" s="428"/>
      <c r="AJ46" s="428"/>
      <c r="AK46" s="428"/>
      <c r="AL46" s="428"/>
      <c r="AM46" s="429"/>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30"/>
      <c r="K47" s="431"/>
      <c r="L47" s="431"/>
      <c r="M47" s="431"/>
      <c r="N47" s="431"/>
      <c r="O47" s="432"/>
      <c r="P47" s="430"/>
      <c r="Q47" s="431"/>
      <c r="R47" s="431"/>
      <c r="S47" s="431"/>
      <c r="T47" s="431"/>
      <c r="U47" s="432"/>
      <c r="V47" s="430"/>
      <c r="W47" s="431"/>
      <c r="X47" s="431"/>
      <c r="Y47" s="431"/>
      <c r="Z47" s="431"/>
      <c r="AA47" s="432"/>
      <c r="AB47" s="430"/>
      <c r="AC47" s="431"/>
      <c r="AD47" s="431"/>
      <c r="AE47" s="431"/>
      <c r="AF47" s="431"/>
      <c r="AG47" s="432"/>
      <c r="AH47" s="430"/>
      <c r="AI47" s="431"/>
      <c r="AJ47" s="431"/>
      <c r="AK47" s="431"/>
      <c r="AL47" s="431"/>
      <c r="AM47" s="432"/>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30"/>
      <c r="K48" s="431"/>
      <c r="L48" s="431"/>
      <c r="M48" s="431"/>
      <c r="N48" s="431"/>
      <c r="O48" s="432"/>
      <c r="P48" s="430"/>
      <c r="Q48" s="431"/>
      <c r="R48" s="431"/>
      <c r="S48" s="431"/>
      <c r="T48" s="431"/>
      <c r="U48" s="432"/>
      <c r="V48" s="430"/>
      <c r="W48" s="431"/>
      <c r="X48" s="431"/>
      <c r="Y48" s="431"/>
      <c r="Z48" s="431"/>
      <c r="AA48" s="432"/>
      <c r="AB48" s="430"/>
      <c r="AC48" s="431"/>
      <c r="AD48" s="431"/>
      <c r="AE48" s="431"/>
      <c r="AF48" s="431"/>
      <c r="AG48" s="432"/>
      <c r="AH48" s="430"/>
      <c r="AI48" s="431"/>
      <c r="AJ48" s="431"/>
      <c r="AK48" s="431"/>
      <c r="AL48" s="431"/>
      <c r="AM48" s="432"/>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30"/>
      <c r="K49" s="431"/>
      <c r="L49" s="431"/>
      <c r="M49" s="431"/>
      <c r="N49" s="431"/>
      <c r="O49" s="432"/>
      <c r="P49" s="430"/>
      <c r="Q49" s="431"/>
      <c r="R49" s="431"/>
      <c r="S49" s="431"/>
      <c r="T49" s="431"/>
      <c r="U49" s="432"/>
      <c r="V49" s="430"/>
      <c r="W49" s="431"/>
      <c r="X49" s="431"/>
      <c r="Y49" s="431"/>
      <c r="Z49" s="431"/>
      <c r="AA49" s="432"/>
      <c r="AB49" s="430"/>
      <c r="AC49" s="431"/>
      <c r="AD49" s="431"/>
      <c r="AE49" s="431"/>
      <c r="AF49" s="431"/>
      <c r="AG49" s="432"/>
      <c r="AH49" s="430"/>
      <c r="AI49" s="431"/>
      <c r="AJ49" s="431"/>
      <c r="AK49" s="431"/>
      <c r="AL49" s="431"/>
      <c r="AM49" s="432"/>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30"/>
      <c r="K50" s="431"/>
      <c r="L50" s="431"/>
      <c r="M50" s="431"/>
      <c r="N50" s="431"/>
      <c r="O50" s="432"/>
      <c r="P50" s="430"/>
      <c r="Q50" s="431"/>
      <c r="R50" s="431"/>
      <c r="S50" s="431"/>
      <c r="T50" s="431"/>
      <c r="U50" s="432"/>
      <c r="V50" s="430"/>
      <c r="W50" s="431"/>
      <c r="X50" s="431"/>
      <c r="Y50" s="431"/>
      <c r="Z50" s="431"/>
      <c r="AA50" s="432"/>
      <c r="AB50" s="430"/>
      <c r="AC50" s="431"/>
      <c r="AD50" s="431"/>
      <c r="AE50" s="431"/>
      <c r="AF50" s="431"/>
      <c r="AG50" s="432"/>
      <c r="AH50" s="430"/>
      <c r="AI50" s="431"/>
      <c r="AJ50" s="431"/>
      <c r="AK50" s="431"/>
      <c r="AL50" s="431"/>
      <c r="AM50" s="432"/>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33"/>
      <c r="K51" s="434"/>
      <c r="L51" s="434"/>
      <c r="M51" s="434"/>
      <c r="N51" s="434"/>
      <c r="O51" s="435"/>
      <c r="P51" s="433"/>
      <c r="Q51" s="434"/>
      <c r="R51" s="434"/>
      <c r="S51" s="434"/>
      <c r="T51" s="434"/>
      <c r="U51" s="435"/>
      <c r="V51" s="433"/>
      <c r="W51" s="434"/>
      <c r="X51" s="434"/>
      <c r="Y51" s="434"/>
      <c r="Z51" s="434"/>
      <c r="AA51" s="435"/>
      <c r="AB51" s="433"/>
      <c r="AC51" s="434"/>
      <c r="AD51" s="434"/>
      <c r="AE51" s="434"/>
      <c r="AF51" s="434"/>
      <c r="AG51" s="435"/>
      <c r="AH51" s="433"/>
      <c r="AI51" s="434"/>
      <c r="AJ51" s="434"/>
      <c r="AK51" s="434"/>
      <c r="AL51" s="434"/>
      <c r="AM51" s="435"/>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42578125" customWidth="1"/>
    <col min="25" max="26" width="5.7109375" customWidth="1"/>
    <col min="27" max="27" width="10.7109375" customWidth="1"/>
    <col min="28" max="28" width="5.7109375" customWidth="1"/>
    <col min="29" max="29" width="7.42578125" customWidth="1"/>
    <col min="30" max="33" width="5.7109375" customWidth="1"/>
    <col min="34" max="34" width="8.42578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00" t="s">
        <v>216</v>
      </c>
      <c r="C2" s="501"/>
      <c r="D2" s="501"/>
      <c r="E2" s="501"/>
      <c r="F2" s="501"/>
      <c r="G2" s="501"/>
      <c r="H2" s="501"/>
      <c r="I2" s="501"/>
      <c r="J2" s="442" t="s">
        <v>26</v>
      </c>
      <c r="K2" s="442"/>
      <c r="L2" s="442"/>
      <c r="M2" s="442"/>
      <c r="N2" s="442"/>
      <c r="O2" s="442"/>
      <c r="P2" s="442"/>
      <c r="Q2" s="442"/>
      <c r="R2" s="442"/>
      <c r="S2" s="442"/>
      <c r="T2" s="442"/>
      <c r="U2" s="442"/>
      <c r="V2" s="442"/>
      <c r="W2" s="442"/>
      <c r="X2" s="442"/>
      <c r="Y2" s="442"/>
      <c r="Z2" s="442"/>
      <c r="AA2" s="442"/>
      <c r="AB2" s="442"/>
      <c r="AC2" s="442"/>
      <c r="AD2" s="442"/>
      <c r="AE2" s="442"/>
      <c r="AF2" s="442"/>
      <c r="AG2" s="442"/>
      <c r="AH2" s="442"/>
      <c r="AI2" s="442"/>
      <c r="AJ2" s="442"/>
      <c r="AK2" s="442"/>
      <c r="AL2" s="442"/>
      <c r="AM2" s="442"/>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01"/>
      <c r="C3" s="501"/>
      <c r="D3" s="501"/>
      <c r="E3" s="501"/>
      <c r="F3" s="501"/>
      <c r="G3" s="501"/>
      <c r="H3" s="501"/>
      <c r="I3" s="501"/>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2"/>
      <c r="AK3" s="442"/>
      <c r="AL3" s="442"/>
      <c r="AM3" s="442"/>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01"/>
      <c r="C4" s="501"/>
      <c r="D4" s="501"/>
      <c r="E4" s="501"/>
      <c r="F4" s="501"/>
      <c r="G4" s="501"/>
      <c r="H4" s="501"/>
      <c r="I4" s="501"/>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c r="AK4" s="442"/>
      <c r="AL4" s="442"/>
      <c r="AM4" s="442"/>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389" t="s">
        <v>201</v>
      </c>
      <c r="C6" s="389"/>
      <c r="D6" s="390"/>
      <c r="E6" s="484" t="s">
        <v>202</v>
      </c>
      <c r="F6" s="485"/>
      <c r="G6" s="485"/>
      <c r="H6" s="485"/>
      <c r="I6" s="502"/>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491" t="s">
        <v>203</v>
      </c>
      <c r="AP6" s="492"/>
      <c r="AQ6" s="492"/>
      <c r="AR6" s="492"/>
      <c r="AS6" s="492"/>
      <c r="AT6" s="49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389"/>
      <c r="C7" s="389"/>
      <c r="D7" s="390"/>
      <c r="E7" s="488"/>
      <c r="F7" s="487"/>
      <c r="G7" s="487"/>
      <c r="H7" s="487"/>
      <c r="I7" s="503"/>
      <c r="J7" s="52" t="str">
        <f>IF(AND('Mapa de Riesgos'!$Y$18="Muy Alta",'Mapa de Riesgos'!$AA$18="Leve"),CONCATENATE("R2C",'Mapa de Riesgos'!$O$18),"")</f>
        <v/>
      </c>
      <c r="K7" s="53" t="str">
        <f>IF(AND('Mapa de Riesgos'!$Y$19="Muy Alta",'Mapa de Riesgos'!$AA$19="Leve"),CONCATENATE("R2C",'Mapa de Riesgos'!$O$19),"")</f>
        <v/>
      </c>
      <c r="L7" s="53" t="str">
        <f>IF(AND('Mapa de Riesgos'!$Y$20="Muy Alta",'Mapa de Riesgos'!$AA$20="Leve"),CONCATENATE("R2C",'Mapa de Riesgos'!$O$20),"")</f>
        <v/>
      </c>
      <c r="M7" s="53" t="str">
        <f>IF(AND('Mapa de Riesgos'!$Y$21="Muy Alta",'Mapa de Riesgos'!$AA$21="Leve"),CONCATENATE("R2C",'Mapa de Riesgos'!$O$21),"")</f>
        <v/>
      </c>
      <c r="N7" s="53" t="str">
        <f>IF(AND('Mapa de Riesgos'!$Y$22="Muy Alta",'Mapa de Riesgos'!$AA$22="Leve"),CONCATENATE("R2C",'Mapa de Riesgos'!$O$22),"")</f>
        <v/>
      </c>
      <c r="O7" s="54" t="str">
        <f>IF(AND('Mapa de Riesgos'!$Y$23="Muy Alta",'Mapa de Riesgos'!$AA$23="Leve"),CONCATENATE("R2C",'Mapa de Riesgos'!$O$23),"")</f>
        <v/>
      </c>
      <c r="P7" s="52" t="str">
        <f>IF(AND('Mapa de Riesgos'!$Y$18="Muy Alta",'Mapa de Riesgos'!$AA$18="Menor"),CONCATENATE("R2C",'Mapa de Riesgos'!$O$18),"")</f>
        <v/>
      </c>
      <c r="Q7" s="53" t="str">
        <f>IF(AND('Mapa de Riesgos'!$Y$19="Muy Alta",'Mapa de Riesgos'!$AA$19="Menor"),CONCATENATE("R2C",'Mapa de Riesgos'!$O$19),"")</f>
        <v/>
      </c>
      <c r="R7" s="53" t="str">
        <f>IF(AND('Mapa de Riesgos'!$Y$20="Muy Alta",'Mapa de Riesgos'!$AA$20="Menor"),CONCATENATE("R2C",'Mapa de Riesgos'!$O$20),"")</f>
        <v/>
      </c>
      <c r="S7" s="53" t="str">
        <f>IF(AND('Mapa de Riesgos'!$Y$21="Muy Alta",'Mapa de Riesgos'!$AA$21="Menor"),CONCATENATE("R2C",'Mapa de Riesgos'!$O$21),"")</f>
        <v/>
      </c>
      <c r="T7" s="53" t="str">
        <f>IF(AND('Mapa de Riesgos'!$Y$22="Muy Alta",'Mapa de Riesgos'!$AA$22="Menor"),CONCATENATE("R2C",'Mapa de Riesgos'!$O$22),"")</f>
        <v/>
      </c>
      <c r="U7" s="54" t="str">
        <f>IF(AND('Mapa de Riesgos'!$Y$23="Muy Alta",'Mapa de Riesgos'!$AA$23="Menor"),CONCATENATE("R2C",'Mapa de Riesgos'!$O$23),"")</f>
        <v/>
      </c>
      <c r="V7" s="52" t="str">
        <f>IF(AND('Mapa de Riesgos'!$Y$18="Muy Alta",'Mapa de Riesgos'!$AA$18="Moderado"),CONCATENATE("R2C",'Mapa de Riesgos'!$O$18),"")</f>
        <v/>
      </c>
      <c r="W7" s="53" t="str">
        <f>IF(AND('Mapa de Riesgos'!$Y$19="Muy Alta",'Mapa de Riesgos'!$AA$19="Moderado"),CONCATENATE("R2C",'Mapa de Riesgos'!$O$19),"")</f>
        <v/>
      </c>
      <c r="X7" s="53" t="str">
        <f>IF(AND('Mapa de Riesgos'!$Y$20="Muy Alta",'Mapa de Riesgos'!$AA$20="Moderado"),CONCATENATE("R2C",'Mapa de Riesgos'!$O$20),"")</f>
        <v/>
      </c>
      <c r="Y7" s="53" t="str">
        <f>IF(AND('Mapa de Riesgos'!$Y$21="Muy Alta",'Mapa de Riesgos'!$AA$21="Moderado"),CONCATENATE("R2C",'Mapa de Riesgos'!$O$21),"")</f>
        <v/>
      </c>
      <c r="Z7" s="53" t="str">
        <f>IF(AND('Mapa de Riesgos'!$Y$22="Muy Alta",'Mapa de Riesgos'!$AA$22="Moderado"),CONCATENATE("R2C",'Mapa de Riesgos'!$O$22),"")</f>
        <v/>
      </c>
      <c r="AA7" s="54" t="str">
        <f>IF(AND('Mapa de Riesgos'!$Y$23="Muy Alta",'Mapa de Riesgos'!$AA$23="Moderado"),CONCATENATE("R2C",'Mapa de Riesgos'!$O$23),"")</f>
        <v/>
      </c>
      <c r="AB7" s="52" t="str">
        <f>IF(AND('Mapa de Riesgos'!$Y$18="Muy Alta",'Mapa de Riesgos'!$AA$18="Mayor"),CONCATENATE("R2C",'Mapa de Riesgos'!$O$18),"")</f>
        <v/>
      </c>
      <c r="AC7" s="53" t="str">
        <f>IF(AND('Mapa de Riesgos'!$Y$19="Muy Alta",'Mapa de Riesgos'!$AA$19="Mayor"),CONCATENATE("R2C",'Mapa de Riesgos'!$O$19),"")</f>
        <v/>
      </c>
      <c r="AD7" s="53" t="str">
        <f>IF(AND('Mapa de Riesgos'!$Y$20="Muy Alta",'Mapa de Riesgos'!$AA$20="Mayor"),CONCATENATE("R2C",'Mapa de Riesgos'!$O$20),"")</f>
        <v/>
      </c>
      <c r="AE7" s="53" t="str">
        <f>IF(AND('Mapa de Riesgos'!$Y$21="Muy Alta",'Mapa de Riesgos'!$AA$21="Mayor"),CONCATENATE("R2C",'Mapa de Riesgos'!$O$21),"")</f>
        <v/>
      </c>
      <c r="AF7" s="53" t="str">
        <f>IF(AND('Mapa de Riesgos'!$Y$22="Muy Alta",'Mapa de Riesgos'!$AA$22="Mayor"),CONCATENATE("R2C",'Mapa de Riesgos'!$O$22),"")</f>
        <v/>
      </c>
      <c r="AG7" s="54" t="str">
        <f>IF(AND('Mapa de Riesgos'!$Y$23="Muy Alta",'Mapa de Riesgos'!$AA$23="Mayor"),CONCATENATE("R2C",'Mapa de Riesgos'!$O$23),"")</f>
        <v/>
      </c>
      <c r="AH7" s="55" t="str">
        <f>IF(AND('Mapa de Riesgos'!$Y$18="Muy Alta",'Mapa de Riesgos'!$AA$18="Catastrófico"),CONCATENATE("R2C",'Mapa de Riesgos'!$O$18),"")</f>
        <v/>
      </c>
      <c r="AI7" s="56" t="str">
        <f>IF(AND('Mapa de Riesgos'!$Y$19="Muy Alta",'Mapa de Riesgos'!$AA$19="Catastrófico"),CONCATENATE("R2C",'Mapa de Riesgos'!$O$19),"")</f>
        <v/>
      </c>
      <c r="AJ7" s="56" t="str">
        <f>IF(AND('Mapa de Riesgos'!$Y$20="Muy Alta",'Mapa de Riesgos'!$AA$20="Catastrófico"),CONCATENATE("R2C",'Mapa de Riesgos'!$O$20),"")</f>
        <v/>
      </c>
      <c r="AK7" s="56" t="str">
        <f>IF(AND('Mapa de Riesgos'!$Y$21="Muy Alta",'Mapa de Riesgos'!$AA$21="Catastrófico"),CONCATENATE("R2C",'Mapa de Riesgos'!$O$21),"")</f>
        <v/>
      </c>
      <c r="AL7" s="56" t="str">
        <f>IF(AND('Mapa de Riesgos'!$Y$22="Muy Alta",'Mapa de Riesgos'!$AA$22="Catastrófico"),CONCATENATE("R2C",'Mapa de Riesgos'!$O$22),"")</f>
        <v/>
      </c>
      <c r="AM7" s="57" t="str">
        <f>IF(AND('Mapa de Riesgos'!$Y$23="Muy Alta",'Mapa de Riesgos'!$AA$23="Catastrófico"),CONCATENATE("R2C",'Mapa de Riesgos'!$O$23),"")</f>
        <v/>
      </c>
      <c r="AN7" s="83"/>
      <c r="AO7" s="494"/>
      <c r="AP7" s="495"/>
      <c r="AQ7" s="495"/>
      <c r="AR7" s="495"/>
      <c r="AS7" s="495"/>
      <c r="AT7" s="496"/>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389"/>
      <c r="C8" s="389"/>
      <c r="D8" s="390"/>
      <c r="E8" s="488"/>
      <c r="F8" s="487"/>
      <c r="G8" s="487"/>
      <c r="H8" s="487"/>
      <c r="I8" s="503"/>
      <c r="J8" s="52" t="str">
        <f>IF(AND('Mapa de Riesgos'!$Y$24="Muy Alta",'Mapa de Riesgos'!$AA$24="Leve"),CONCATENATE("R3C",'Mapa de Riesgos'!$O$24),"")</f>
        <v/>
      </c>
      <c r="K8" s="53" t="str">
        <f>IF(AND('Mapa de Riesgos'!$Y$25="Muy Alta",'Mapa de Riesgos'!$AA$25="Leve"),CONCATENATE("R3C",'Mapa de Riesgos'!$O$25),"")</f>
        <v/>
      </c>
      <c r="L8" s="53" t="str">
        <f>IF(AND('Mapa de Riesgos'!$Y$26="Muy Alta",'Mapa de Riesgos'!$AA$26="Leve"),CONCATENATE("R3C",'Mapa de Riesgos'!$O$26),"")</f>
        <v/>
      </c>
      <c r="M8" s="53" t="str">
        <f>IF(AND('Mapa de Riesgos'!$Y$27="Muy Alta",'Mapa de Riesgos'!$AA$27="Leve"),CONCATENATE("R3C",'Mapa de Riesgos'!$O$27),"")</f>
        <v/>
      </c>
      <c r="N8" s="53" t="str">
        <f>IF(AND('Mapa de Riesgos'!$Y$28="Muy Alta",'Mapa de Riesgos'!$AA$28="Leve"),CONCATENATE("R3C",'Mapa de Riesgos'!$O$28),"")</f>
        <v/>
      </c>
      <c r="O8" s="54" t="str">
        <f>IF(AND('Mapa de Riesgos'!$Y$29="Muy Alta",'Mapa de Riesgos'!$AA$29="Leve"),CONCATENATE("R3C",'Mapa de Riesgos'!$O$29),"")</f>
        <v/>
      </c>
      <c r="P8" s="52" t="str">
        <f>IF(AND('Mapa de Riesgos'!$Y$24="Muy Alta",'Mapa de Riesgos'!$AA$24="Menor"),CONCATENATE("R3C",'Mapa de Riesgos'!$O$24),"")</f>
        <v/>
      </c>
      <c r="Q8" s="53" t="str">
        <f>IF(AND('Mapa de Riesgos'!$Y$25="Muy Alta",'Mapa de Riesgos'!$AA$25="Menor"),CONCATENATE("R3C",'Mapa de Riesgos'!$O$25),"")</f>
        <v/>
      </c>
      <c r="R8" s="53" t="str">
        <f>IF(AND('Mapa de Riesgos'!$Y$26="Muy Alta",'Mapa de Riesgos'!$AA$26="Menor"),CONCATENATE("R3C",'Mapa de Riesgos'!$O$26),"")</f>
        <v/>
      </c>
      <c r="S8" s="53" t="str">
        <f>IF(AND('Mapa de Riesgos'!$Y$27="Muy Alta",'Mapa de Riesgos'!$AA$27="Menor"),CONCATENATE("R3C",'Mapa de Riesgos'!$O$27),"")</f>
        <v/>
      </c>
      <c r="T8" s="53" t="str">
        <f>IF(AND('Mapa de Riesgos'!$Y$28="Muy Alta",'Mapa de Riesgos'!$AA$28="Menor"),CONCATENATE("R3C",'Mapa de Riesgos'!$O$28),"")</f>
        <v/>
      </c>
      <c r="U8" s="54" t="str">
        <f>IF(AND('Mapa de Riesgos'!$Y$29="Muy Alta",'Mapa de Riesgos'!$AA$29="Menor"),CONCATENATE("R3C",'Mapa de Riesgos'!$O$29),"")</f>
        <v/>
      </c>
      <c r="V8" s="52" t="str">
        <f>IF(AND('Mapa de Riesgos'!$Y$24="Muy Alta",'Mapa de Riesgos'!$AA$24="Moderado"),CONCATENATE("R3C",'Mapa de Riesgos'!$O$24),"")</f>
        <v/>
      </c>
      <c r="W8" s="53" t="str">
        <f>IF(AND('Mapa de Riesgos'!$Y$25="Muy Alta",'Mapa de Riesgos'!$AA$25="Moderado"),CONCATENATE("R3C",'Mapa de Riesgos'!$O$25),"")</f>
        <v/>
      </c>
      <c r="X8" s="53" t="str">
        <f>IF(AND('Mapa de Riesgos'!$Y$26="Muy Alta",'Mapa de Riesgos'!$AA$26="Moderado"),CONCATENATE("R3C",'Mapa de Riesgos'!$O$26),"")</f>
        <v/>
      </c>
      <c r="Y8" s="53" t="str">
        <f>IF(AND('Mapa de Riesgos'!$Y$27="Muy Alta",'Mapa de Riesgos'!$AA$27="Moderado"),CONCATENATE("R3C",'Mapa de Riesgos'!$O$27),"")</f>
        <v/>
      </c>
      <c r="Z8" s="53" t="str">
        <f>IF(AND('Mapa de Riesgos'!$Y$28="Muy Alta",'Mapa de Riesgos'!$AA$28="Moderado"),CONCATENATE("R3C",'Mapa de Riesgos'!$O$28),"")</f>
        <v/>
      </c>
      <c r="AA8" s="54" t="str">
        <f>IF(AND('Mapa de Riesgos'!$Y$29="Muy Alta",'Mapa de Riesgos'!$AA$29="Moderado"),CONCATENATE("R3C",'Mapa de Riesgos'!$O$29),"")</f>
        <v/>
      </c>
      <c r="AB8" s="52" t="str">
        <f>IF(AND('Mapa de Riesgos'!$Y$24="Muy Alta",'Mapa de Riesgos'!$AA$24="Mayor"),CONCATENATE("R3C",'Mapa de Riesgos'!$O$24),"")</f>
        <v/>
      </c>
      <c r="AC8" s="53" t="str">
        <f>IF(AND('Mapa de Riesgos'!$Y$25="Muy Alta",'Mapa de Riesgos'!$AA$25="Mayor"),CONCATENATE("R3C",'Mapa de Riesgos'!$O$25),"")</f>
        <v/>
      </c>
      <c r="AD8" s="53" t="str">
        <f>IF(AND('Mapa de Riesgos'!$Y$26="Muy Alta",'Mapa de Riesgos'!$AA$26="Mayor"),CONCATENATE("R3C",'Mapa de Riesgos'!$O$26),"")</f>
        <v/>
      </c>
      <c r="AE8" s="53" t="str">
        <f>IF(AND('Mapa de Riesgos'!$Y$27="Muy Alta",'Mapa de Riesgos'!$AA$27="Mayor"),CONCATENATE("R3C",'Mapa de Riesgos'!$O$27),"")</f>
        <v/>
      </c>
      <c r="AF8" s="53" t="str">
        <f>IF(AND('Mapa de Riesgos'!$Y$28="Muy Alta",'Mapa de Riesgos'!$AA$28="Mayor"),CONCATENATE("R3C",'Mapa de Riesgos'!$O$28),"")</f>
        <v/>
      </c>
      <c r="AG8" s="54" t="str">
        <f>IF(AND('Mapa de Riesgos'!$Y$29="Muy Alta",'Mapa de Riesgos'!$AA$29="Mayor"),CONCATENATE("R3C",'Mapa de Riesgos'!$O$29),"")</f>
        <v/>
      </c>
      <c r="AH8" s="55" t="str">
        <f>IF(AND('Mapa de Riesgos'!$Y$24="Muy Alta",'Mapa de Riesgos'!$AA$24="Catastrófico"),CONCATENATE("R3C",'Mapa de Riesgos'!$O$24),"")</f>
        <v/>
      </c>
      <c r="AI8" s="56" t="str">
        <f>IF(AND('Mapa de Riesgos'!$Y$25="Muy Alta",'Mapa de Riesgos'!$AA$25="Catastrófico"),CONCATENATE("R3C",'Mapa de Riesgos'!$O$25),"")</f>
        <v/>
      </c>
      <c r="AJ8" s="56" t="str">
        <f>IF(AND('Mapa de Riesgos'!$Y$26="Muy Alta",'Mapa de Riesgos'!$AA$26="Catastrófico"),CONCATENATE("R3C",'Mapa de Riesgos'!$O$26),"")</f>
        <v/>
      </c>
      <c r="AK8" s="56" t="str">
        <f>IF(AND('Mapa de Riesgos'!$Y$27="Muy Alta",'Mapa de Riesgos'!$AA$27="Catastrófico"),CONCATENATE("R3C",'Mapa de Riesgos'!$O$27),"")</f>
        <v/>
      </c>
      <c r="AL8" s="56" t="str">
        <f>IF(AND('Mapa de Riesgos'!$Y$28="Muy Alta",'Mapa de Riesgos'!$AA$28="Catastrófico"),CONCATENATE("R3C",'Mapa de Riesgos'!$O$28),"")</f>
        <v/>
      </c>
      <c r="AM8" s="57" t="str">
        <f>IF(AND('Mapa de Riesgos'!$Y$29="Muy Alta",'Mapa de Riesgos'!$AA$29="Catastrófico"),CONCATENATE("R3C",'Mapa de Riesgos'!$O$29),"")</f>
        <v/>
      </c>
      <c r="AN8" s="83"/>
      <c r="AO8" s="494"/>
      <c r="AP8" s="495"/>
      <c r="AQ8" s="495"/>
      <c r="AR8" s="495"/>
      <c r="AS8" s="495"/>
      <c r="AT8" s="496"/>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389"/>
      <c r="C9" s="389"/>
      <c r="D9" s="390"/>
      <c r="E9" s="488"/>
      <c r="F9" s="487"/>
      <c r="G9" s="487"/>
      <c r="H9" s="487"/>
      <c r="I9" s="503"/>
      <c r="J9" s="52" t="str">
        <f>IF(AND('Mapa de Riesgos'!$Y$30="Muy Alta",'Mapa de Riesgos'!$AA$30="Leve"),CONCATENATE("R4C",'Mapa de Riesgos'!$O$30),"")</f>
        <v/>
      </c>
      <c r="K9" s="53" t="str">
        <f>IF(AND('Mapa de Riesgos'!$Y$33="Muy Alta",'Mapa de Riesgos'!$AA$33="Leve"),CONCATENATE("R4C",'Mapa de Riesgos'!$O$33),"")</f>
        <v/>
      </c>
      <c r="L9" s="53" t="str">
        <f>IF(AND('Mapa de Riesgos'!$Y$34="Muy Alta",'Mapa de Riesgos'!$AA$34="Leve"),CONCATENATE("R4C",'Mapa de Riesgos'!$O$34),"")</f>
        <v/>
      </c>
      <c r="M9" s="53" t="str">
        <f>IF(AND('Mapa de Riesgos'!$Y$35="Muy Alta",'Mapa de Riesgos'!$AA$35="Leve"),CONCATENATE("R4C",'Mapa de Riesgos'!$O$35),"")</f>
        <v/>
      </c>
      <c r="N9" s="53" t="str">
        <f>IF(AND('Mapa de Riesgos'!$Y$36="Muy Alta",'Mapa de Riesgos'!$AA$36="Leve"),CONCATENATE("R4C",'Mapa de Riesgos'!$O$36),"")</f>
        <v/>
      </c>
      <c r="O9" s="54" t="str">
        <f>IF(AND('Mapa de Riesgos'!$Y$37="Muy Alta",'Mapa de Riesgos'!$AA$37="Leve"),CONCATENATE("R4C",'Mapa de Riesgos'!$O$37),"")</f>
        <v/>
      </c>
      <c r="P9" s="52" t="str">
        <f>IF(AND('Mapa de Riesgos'!$Y$30="Muy Alta",'Mapa de Riesgos'!$AA$30="Menor"),CONCATENATE("R4C",'Mapa de Riesgos'!$O$30),"")</f>
        <v/>
      </c>
      <c r="Q9" s="53" t="str">
        <f>IF(AND('Mapa de Riesgos'!$Y$33="Muy Alta",'Mapa de Riesgos'!$AA$33="Menor"),CONCATENATE("R4C",'Mapa de Riesgos'!$O$33),"")</f>
        <v/>
      </c>
      <c r="R9" s="53" t="str">
        <f>IF(AND('Mapa de Riesgos'!$Y$34="Muy Alta",'Mapa de Riesgos'!$AA$34="Menor"),CONCATENATE("R4C",'Mapa de Riesgos'!$O$34),"")</f>
        <v/>
      </c>
      <c r="S9" s="53" t="str">
        <f>IF(AND('Mapa de Riesgos'!$Y$35="Muy Alta",'Mapa de Riesgos'!$AA$35="Menor"),CONCATENATE("R4C",'Mapa de Riesgos'!$O$35),"")</f>
        <v/>
      </c>
      <c r="T9" s="53" t="str">
        <f>IF(AND('Mapa de Riesgos'!$Y$36="Muy Alta",'Mapa de Riesgos'!$AA$36="Menor"),CONCATENATE("R4C",'Mapa de Riesgos'!$O$36),"")</f>
        <v/>
      </c>
      <c r="U9" s="54" t="str">
        <f>IF(AND('Mapa de Riesgos'!$Y$37="Muy Alta",'Mapa de Riesgos'!$AA$37="Menor"),CONCATENATE("R4C",'Mapa de Riesgos'!$O$37),"")</f>
        <v/>
      </c>
      <c r="V9" s="52" t="str">
        <f>IF(AND('Mapa de Riesgos'!$Y$30="Muy Alta",'Mapa de Riesgos'!$AA$30="Moderado"),CONCATENATE("R4C",'Mapa de Riesgos'!$O$30),"")</f>
        <v/>
      </c>
      <c r="W9" s="53" t="str">
        <f>IF(AND('Mapa de Riesgos'!$Y$33="Muy Alta",'Mapa de Riesgos'!$AA$33="Moderado"),CONCATENATE("R4C",'Mapa de Riesgos'!$O$33),"")</f>
        <v/>
      </c>
      <c r="X9" s="53" t="str">
        <f>IF(AND('Mapa de Riesgos'!$Y$34="Muy Alta",'Mapa de Riesgos'!$AA$34="Moderado"),CONCATENATE("R4C",'Mapa de Riesgos'!$O$34),"")</f>
        <v/>
      </c>
      <c r="Y9" s="53" t="str">
        <f>IF(AND('Mapa de Riesgos'!$Y$35="Muy Alta",'Mapa de Riesgos'!$AA$35="Moderado"),CONCATENATE("R4C",'Mapa de Riesgos'!$O$35),"")</f>
        <v/>
      </c>
      <c r="Z9" s="53" t="str">
        <f>IF(AND('Mapa de Riesgos'!$Y$36="Muy Alta",'Mapa de Riesgos'!$AA$36="Moderado"),CONCATENATE("R4C",'Mapa de Riesgos'!$O$36),"")</f>
        <v/>
      </c>
      <c r="AA9" s="54" t="str">
        <f>IF(AND('Mapa de Riesgos'!$Y$37="Muy Alta",'Mapa de Riesgos'!$AA$37="Moderado"),CONCATENATE("R4C",'Mapa de Riesgos'!$O$37),"")</f>
        <v/>
      </c>
      <c r="AB9" s="52" t="str">
        <f>IF(AND('Mapa de Riesgos'!$Y$30="Muy Alta",'Mapa de Riesgos'!$AA$30="Mayor"),CONCATENATE("R4C",'Mapa de Riesgos'!$O$30),"")</f>
        <v/>
      </c>
      <c r="AC9" s="53" t="str">
        <f>IF(AND('Mapa de Riesgos'!$Y$33="Muy Alta",'Mapa de Riesgos'!$AA$33="Mayor"),CONCATENATE("R4C",'Mapa de Riesgos'!$O$33),"")</f>
        <v/>
      </c>
      <c r="AD9" s="53" t="str">
        <f>IF(AND('Mapa de Riesgos'!$Y$34="Muy Alta",'Mapa de Riesgos'!$AA$34="Mayor"),CONCATENATE("R4C",'Mapa de Riesgos'!$O$34),"")</f>
        <v/>
      </c>
      <c r="AE9" s="53" t="str">
        <f>IF(AND('Mapa de Riesgos'!$Y$35="Muy Alta",'Mapa de Riesgos'!$AA$35="Mayor"),CONCATENATE("R4C",'Mapa de Riesgos'!$O$35),"")</f>
        <v/>
      </c>
      <c r="AF9" s="53" t="str">
        <f>IF(AND('Mapa de Riesgos'!$Y$36="Muy Alta",'Mapa de Riesgos'!$AA$36="Mayor"),CONCATENATE("R4C",'Mapa de Riesgos'!$O$36),"")</f>
        <v/>
      </c>
      <c r="AG9" s="54" t="str">
        <f>IF(AND('Mapa de Riesgos'!$Y$37="Muy Alta",'Mapa de Riesgos'!$AA$37="Mayor"),CONCATENATE("R4C",'Mapa de Riesgos'!$O$37),"")</f>
        <v/>
      </c>
      <c r="AH9" s="55" t="str">
        <f>IF(AND('Mapa de Riesgos'!$Y$30="Muy Alta",'Mapa de Riesgos'!$AA$30="Catastrófico"),CONCATENATE("R4C",'Mapa de Riesgos'!$O$30),"")</f>
        <v/>
      </c>
      <c r="AI9" s="56" t="str">
        <f>IF(AND('Mapa de Riesgos'!$Y$33="Muy Alta",'Mapa de Riesgos'!$AA$33="Catastrófico"),CONCATENATE("R4C",'Mapa de Riesgos'!$O$33),"")</f>
        <v/>
      </c>
      <c r="AJ9" s="56" t="str">
        <f>IF(AND('Mapa de Riesgos'!$Y$34="Muy Alta",'Mapa de Riesgos'!$AA$34="Catastrófico"),CONCATENATE("R4C",'Mapa de Riesgos'!$O$34),"")</f>
        <v/>
      </c>
      <c r="AK9" s="56" t="str">
        <f>IF(AND('Mapa de Riesgos'!$Y$35="Muy Alta",'Mapa de Riesgos'!$AA$35="Catastrófico"),CONCATENATE("R4C",'Mapa de Riesgos'!$O$35),"")</f>
        <v/>
      </c>
      <c r="AL9" s="56" t="str">
        <f>IF(AND('Mapa de Riesgos'!$Y$36="Muy Alta",'Mapa de Riesgos'!$AA$36="Catastrófico"),CONCATENATE("R4C",'Mapa de Riesgos'!$O$36),"")</f>
        <v/>
      </c>
      <c r="AM9" s="57" t="str">
        <f>IF(AND('Mapa de Riesgos'!$Y$37="Muy Alta",'Mapa de Riesgos'!$AA$37="Catastrófico"),CONCATENATE("R4C",'Mapa de Riesgos'!$O$37),"")</f>
        <v/>
      </c>
      <c r="AN9" s="83"/>
      <c r="AO9" s="494"/>
      <c r="AP9" s="495"/>
      <c r="AQ9" s="495"/>
      <c r="AR9" s="495"/>
      <c r="AS9" s="495"/>
      <c r="AT9" s="496"/>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389"/>
      <c r="C10" s="389"/>
      <c r="D10" s="390"/>
      <c r="E10" s="488"/>
      <c r="F10" s="487"/>
      <c r="G10" s="487"/>
      <c r="H10" s="487"/>
      <c r="I10" s="503"/>
      <c r="J10" s="52" t="str">
        <f>IF(AND('Mapa de Riesgos'!$Y$38="Muy Alta",'Mapa de Riesgos'!$AA$38="Leve"),CONCATENATE("R5C",'Mapa de Riesgos'!$O$38),"")</f>
        <v/>
      </c>
      <c r="K10" s="53" t="str">
        <f>IF(AND('Mapa de Riesgos'!$Y$39="Muy Alta",'Mapa de Riesgos'!$AA$39="Leve"),CONCATENATE("R5C",'Mapa de Riesgos'!$O$39),"")</f>
        <v/>
      </c>
      <c r="L10" s="53" t="str">
        <f>IF(AND('Mapa de Riesgos'!$Y$40="Muy Alta",'Mapa de Riesgos'!$AA$40="Leve"),CONCATENATE("R5C",'Mapa de Riesgos'!$O$40),"")</f>
        <v/>
      </c>
      <c r="M10" s="53" t="str">
        <f>IF(AND('Mapa de Riesgos'!$Y$41="Muy Alta",'Mapa de Riesgos'!$AA$41="Leve"),CONCATENATE("R5C",'Mapa de Riesgos'!$O$41),"")</f>
        <v/>
      </c>
      <c r="N10" s="53" t="str">
        <f>IF(AND('Mapa de Riesgos'!$Y$42="Muy Alta",'Mapa de Riesgos'!$AA$42="Leve"),CONCATENATE("R5C",'Mapa de Riesgos'!$O$42),"")</f>
        <v/>
      </c>
      <c r="O10" s="54" t="str">
        <f>IF(AND('Mapa de Riesgos'!$Y$43="Muy Alta",'Mapa de Riesgos'!$AA$43="Leve"),CONCATENATE("R5C",'Mapa de Riesgos'!$O$43),"")</f>
        <v/>
      </c>
      <c r="P10" s="52" t="str">
        <f>IF(AND('Mapa de Riesgos'!$Y$38="Muy Alta",'Mapa de Riesgos'!$AA$38="Menor"),CONCATENATE("R5C",'Mapa de Riesgos'!$O$38),"")</f>
        <v/>
      </c>
      <c r="Q10" s="53" t="str">
        <f>IF(AND('Mapa de Riesgos'!$Y$39="Muy Alta",'Mapa de Riesgos'!$AA$39="Menor"),CONCATENATE("R5C",'Mapa de Riesgos'!$O$39),"")</f>
        <v/>
      </c>
      <c r="R10" s="53" t="str">
        <f>IF(AND('Mapa de Riesgos'!$Y$40="Muy Alta",'Mapa de Riesgos'!$AA$40="Menor"),CONCATENATE("R5C",'Mapa de Riesgos'!$O$40),"")</f>
        <v/>
      </c>
      <c r="S10" s="53" t="str">
        <f>IF(AND('Mapa de Riesgos'!$Y$41="Muy Alta",'Mapa de Riesgos'!$AA$41="Menor"),CONCATENATE("R5C",'Mapa de Riesgos'!$O$41),"")</f>
        <v/>
      </c>
      <c r="T10" s="53" t="str">
        <f>IF(AND('Mapa de Riesgos'!$Y$42="Muy Alta",'Mapa de Riesgos'!$AA$42="Menor"),CONCATENATE("R5C",'Mapa de Riesgos'!$O$42),"")</f>
        <v/>
      </c>
      <c r="U10" s="54" t="str">
        <f>IF(AND('Mapa de Riesgos'!$Y$43="Muy Alta",'Mapa de Riesgos'!$AA$43="Menor"),CONCATENATE("R5C",'Mapa de Riesgos'!$O$43),"")</f>
        <v/>
      </c>
      <c r="V10" s="52" t="str">
        <f>IF(AND('Mapa de Riesgos'!$Y$38="Muy Alta",'Mapa de Riesgos'!$AA$38="Moderado"),CONCATENATE("R5C",'Mapa de Riesgos'!$O$38),"")</f>
        <v/>
      </c>
      <c r="W10" s="53" t="str">
        <f>IF(AND('Mapa de Riesgos'!$Y$39="Muy Alta",'Mapa de Riesgos'!$AA$39="Moderado"),CONCATENATE("R5C",'Mapa de Riesgos'!$O$39),"")</f>
        <v/>
      </c>
      <c r="X10" s="53" t="str">
        <f>IF(AND('Mapa de Riesgos'!$Y$40="Muy Alta",'Mapa de Riesgos'!$AA$40="Moderado"),CONCATENATE("R5C",'Mapa de Riesgos'!$O$40),"")</f>
        <v/>
      </c>
      <c r="Y10" s="53" t="str">
        <f>IF(AND('Mapa de Riesgos'!$Y$41="Muy Alta",'Mapa de Riesgos'!$AA$41="Moderado"),CONCATENATE("R5C",'Mapa de Riesgos'!$O$41),"")</f>
        <v/>
      </c>
      <c r="Z10" s="53" t="str">
        <f>IF(AND('Mapa de Riesgos'!$Y$42="Muy Alta",'Mapa de Riesgos'!$AA$42="Moderado"),CONCATENATE("R5C",'Mapa de Riesgos'!$O$42),"")</f>
        <v/>
      </c>
      <c r="AA10" s="54" t="str">
        <f>IF(AND('Mapa de Riesgos'!$Y$43="Muy Alta",'Mapa de Riesgos'!$AA$43="Moderado"),CONCATENATE("R5C",'Mapa de Riesgos'!$O$43),"")</f>
        <v/>
      </c>
      <c r="AB10" s="52" t="str">
        <f>IF(AND('Mapa de Riesgos'!$Y$38="Muy Alta",'Mapa de Riesgos'!$AA$38="Mayor"),CONCATENATE("R5C",'Mapa de Riesgos'!$O$38),"")</f>
        <v/>
      </c>
      <c r="AC10" s="53" t="str">
        <f>IF(AND('Mapa de Riesgos'!$Y$39="Muy Alta",'Mapa de Riesgos'!$AA$39="Mayor"),CONCATENATE("R5C",'Mapa de Riesgos'!$O$39),"")</f>
        <v/>
      </c>
      <c r="AD10" s="53" t="str">
        <f>IF(AND('Mapa de Riesgos'!$Y$40="Muy Alta",'Mapa de Riesgos'!$AA$40="Mayor"),CONCATENATE("R5C",'Mapa de Riesgos'!$O$40),"")</f>
        <v/>
      </c>
      <c r="AE10" s="53" t="str">
        <f>IF(AND('Mapa de Riesgos'!$Y$41="Muy Alta",'Mapa de Riesgos'!$AA$41="Mayor"),CONCATENATE("R5C",'Mapa de Riesgos'!$O$41),"")</f>
        <v/>
      </c>
      <c r="AF10" s="53" t="str">
        <f>IF(AND('Mapa de Riesgos'!$Y$42="Muy Alta",'Mapa de Riesgos'!$AA$42="Mayor"),CONCATENATE("R5C",'Mapa de Riesgos'!$O$42),"")</f>
        <v/>
      </c>
      <c r="AG10" s="54" t="str">
        <f>IF(AND('Mapa de Riesgos'!$Y$43="Muy Alta",'Mapa de Riesgos'!$AA$43="Mayor"),CONCATENATE("R5C",'Mapa de Riesgos'!$O$43),"")</f>
        <v/>
      </c>
      <c r="AH10" s="55" t="str">
        <f>IF(AND('Mapa de Riesgos'!$Y$38="Muy Alta",'Mapa de Riesgos'!$AA$38="Catastrófico"),CONCATENATE("R5C",'Mapa de Riesgos'!$O$38),"")</f>
        <v/>
      </c>
      <c r="AI10" s="56" t="str">
        <f>IF(AND('Mapa de Riesgos'!$Y$39="Muy Alta",'Mapa de Riesgos'!$AA$39="Catastrófico"),CONCATENATE("R5C",'Mapa de Riesgos'!$O$39),"")</f>
        <v/>
      </c>
      <c r="AJ10" s="56" t="str">
        <f>IF(AND('Mapa de Riesgos'!$Y$40="Muy Alta",'Mapa de Riesgos'!$AA$40="Catastrófico"),CONCATENATE("R5C",'Mapa de Riesgos'!$O$40),"")</f>
        <v/>
      </c>
      <c r="AK10" s="56" t="str">
        <f>IF(AND('Mapa de Riesgos'!$Y$41="Muy Alta",'Mapa de Riesgos'!$AA$41="Catastrófico"),CONCATENATE("R5C",'Mapa de Riesgos'!$O$41),"")</f>
        <v/>
      </c>
      <c r="AL10" s="56" t="str">
        <f>IF(AND('Mapa de Riesgos'!$Y$42="Muy Alta",'Mapa de Riesgos'!$AA$42="Catastrófico"),CONCATENATE("R5C",'Mapa de Riesgos'!$O$42),"")</f>
        <v/>
      </c>
      <c r="AM10" s="57" t="str">
        <f>IF(AND('Mapa de Riesgos'!$Y$43="Muy Alta",'Mapa de Riesgos'!$AA$43="Catastrófico"),CONCATENATE("R5C",'Mapa de Riesgos'!$O$43),"")</f>
        <v/>
      </c>
      <c r="AN10" s="83"/>
      <c r="AO10" s="494"/>
      <c r="AP10" s="495"/>
      <c r="AQ10" s="495"/>
      <c r="AR10" s="495"/>
      <c r="AS10" s="495"/>
      <c r="AT10" s="496"/>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389"/>
      <c r="C11" s="389"/>
      <c r="D11" s="390"/>
      <c r="E11" s="488"/>
      <c r="F11" s="487"/>
      <c r="G11" s="487"/>
      <c r="H11" s="487"/>
      <c r="I11" s="503"/>
      <c r="J11" s="52" t="str">
        <f>IF(AND('Mapa de Riesgos'!$Y$44="Muy Alta",'Mapa de Riesgos'!$AA$44="Leve"),CONCATENATE("R6C",'Mapa de Riesgos'!$O$44),"")</f>
        <v/>
      </c>
      <c r="K11" s="53" t="str">
        <f>IF(AND('Mapa de Riesgos'!$Y$45="Muy Alta",'Mapa de Riesgos'!$AA$45="Leve"),CONCATENATE("R6C",'Mapa de Riesgos'!$O$45),"")</f>
        <v/>
      </c>
      <c r="L11" s="53" t="str">
        <f>IF(AND('Mapa de Riesgos'!$Y$46="Muy Alta",'Mapa de Riesgos'!$AA$46="Leve"),CONCATENATE("R6C",'Mapa de Riesgos'!$O$46),"")</f>
        <v/>
      </c>
      <c r="M11" s="53" t="str">
        <f>IF(AND('Mapa de Riesgos'!$Y$47="Muy Alta",'Mapa de Riesgos'!$AA$47="Leve"),CONCATENATE("R6C",'Mapa de Riesgos'!$O$47),"")</f>
        <v/>
      </c>
      <c r="N11" s="53" t="str">
        <f>IF(AND('Mapa de Riesgos'!$Y$48="Muy Alta",'Mapa de Riesgos'!$AA$48="Leve"),CONCATENATE("R6C",'Mapa de Riesgos'!$O$48),"")</f>
        <v/>
      </c>
      <c r="O11" s="54" t="str">
        <f>IF(AND('Mapa de Riesgos'!$Y$49="Muy Alta",'Mapa de Riesgos'!$AA$49="Leve"),CONCATENATE("R6C",'Mapa de Riesgos'!$O$49),"")</f>
        <v/>
      </c>
      <c r="P11" s="52" t="str">
        <f>IF(AND('Mapa de Riesgos'!$Y$44="Muy Alta",'Mapa de Riesgos'!$AA$44="Menor"),CONCATENATE("R6C",'Mapa de Riesgos'!$O$44),"")</f>
        <v/>
      </c>
      <c r="Q11" s="53" t="str">
        <f>IF(AND('Mapa de Riesgos'!$Y$45="Muy Alta",'Mapa de Riesgos'!$AA$45="Menor"),CONCATENATE("R6C",'Mapa de Riesgos'!$O$45),"")</f>
        <v/>
      </c>
      <c r="R11" s="53" t="str">
        <f>IF(AND('Mapa de Riesgos'!$Y$46="Muy Alta",'Mapa de Riesgos'!$AA$46="Menor"),CONCATENATE("R6C",'Mapa de Riesgos'!$O$46),"")</f>
        <v/>
      </c>
      <c r="S11" s="53" t="str">
        <f>IF(AND('Mapa de Riesgos'!$Y$47="Muy Alta",'Mapa de Riesgos'!$AA$47="Menor"),CONCATENATE("R6C",'Mapa de Riesgos'!$O$47),"")</f>
        <v/>
      </c>
      <c r="T11" s="53" t="str">
        <f>IF(AND('Mapa de Riesgos'!$Y$48="Muy Alta",'Mapa de Riesgos'!$AA$48="Menor"),CONCATENATE("R6C",'Mapa de Riesgos'!$O$48),"")</f>
        <v/>
      </c>
      <c r="U11" s="54" t="str">
        <f>IF(AND('Mapa de Riesgos'!$Y$49="Muy Alta",'Mapa de Riesgos'!$AA$49="Menor"),CONCATENATE("R6C",'Mapa de Riesgos'!$O$49),"")</f>
        <v/>
      </c>
      <c r="V11" s="52" t="str">
        <f>IF(AND('Mapa de Riesgos'!$Y$44="Muy Alta",'Mapa de Riesgos'!$AA$44="Moderado"),CONCATENATE("R6C",'Mapa de Riesgos'!$O$44),"")</f>
        <v/>
      </c>
      <c r="W11" s="53" t="str">
        <f>IF(AND('Mapa de Riesgos'!$Y$45="Muy Alta",'Mapa de Riesgos'!$AA$45="Moderado"),CONCATENATE("R6C",'Mapa de Riesgos'!$O$45),"")</f>
        <v/>
      </c>
      <c r="X11" s="53" t="str">
        <f>IF(AND('Mapa de Riesgos'!$Y$46="Muy Alta",'Mapa de Riesgos'!$AA$46="Moderado"),CONCATENATE("R6C",'Mapa de Riesgos'!$O$46),"")</f>
        <v/>
      </c>
      <c r="Y11" s="53" t="str">
        <f>IF(AND('Mapa de Riesgos'!$Y$47="Muy Alta",'Mapa de Riesgos'!$AA$47="Moderado"),CONCATENATE("R6C",'Mapa de Riesgos'!$O$47),"")</f>
        <v/>
      </c>
      <c r="Z11" s="53" t="str">
        <f>IF(AND('Mapa de Riesgos'!$Y$48="Muy Alta",'Mapa de Riesgos'!$AA$48="Moderado"),CONCATENATE("R6C",'Mapa de Riesgos'!$O$48),"")</f>
        <v/>
      </c>
      <c r="AA11" s="54" t="str">
        <f>IF(AND('Mapa de Riesgos'!$Y$49="Muy Alta",'Mapa de Riesgos'!$AA$49="Moderado"),CONCATENATE("R6C",'Mapa de Riesgos'!$O$49),"")</f>
        <v/>
      </c>
      <c r="AB11" s="52" t="str">
        <f>IF(AND('Mapa de Riesgos'!$Y$44="Muy Alta",'Mapa de Riesgos'!$AA$44="Mayor"),CONCATENATE("R6C",'Mapa de Riesgos'!$O$44),"")</f>
        <v/>
      </c>
      <c r="AC11" s="53" t="str">
        <f>IF(AND('Mapa de Riesgos'!$Y$45="Muy Alta",'Mapa de Riesgos'!$AA$45="Mayor"),CONCATENATE("R6C",'Mapa de Riesgos'!$O$45),"")</f>
        <v/>
      </c>
      <c r="AD11" s="53" t="str">
        <f>IF(AND('Mapa de Riesgos'!$Y$46="Muy Alta",'Mapa de Riesgos'!$AA$46="Mayor"),CONCATENATE("R6C",'Mapa de Riesgos'!$O$46),"")</f>
        <v/>
      </c>
      <c r="AE11" s="53" t="str">
        <f>IF(AND('Mapa de Riesgos'!$Y$47="Muy Alta",'Mapa de Riesgos'!$AA$47="Mayor"),CONCATENATE("R6C",'Mapa de Riesgos'!$O$47),"")</f>
        <v/>
      </c>
      <c r="AF11" s="53" t="str">
        <f>IF(AND('Mapa de Riesgos'!$Y$48="Muy Alta",'Mapa de Riesgos'!$AA$48="Mayor"),CONCATENATE("R6C",'Mapa de Riesgos'!$O$48),"")</f>
        <v/>
      </c>
      <c r="AG11" s="54" t="str">
        <f>IF(AND('Mapa de Riesgos'!$Y$49="Muy Alta",'Mapa de Riesgos'!$AA$49="Mayor"),CONCATENATE("R6C",'Mapa de Riesgos'!$O$49),"")</f>
        <v/>
      </c>
      <c r="AH11" s="55" t="str">
        <f>IF(AND('Mapa de Riesgos'!$Y$44="Muy Alta",'Mapa de Riesgos'!$AA$44="Catastrófico"),CONCATENATE("R6C",'Mapa de Riesgos'!$O$44),"")</f>
        <v/>
      </c>
      <c r="AI11" s="56" t="str">
        <f>IF(AND('Mapa de Riesgos'!$Y$45="Muy Alta",'Mapa de Riesgos'!$AA$45="Catastrófico"),CONCATENATE("R6C",'Mapa de Riesgos'!$O$45),"")</f>
        <v/>
      </c>
      <c r="AJ11" s="56" t="str">
        <f>IF(AND('Mapa de Riesgos'!$Y$46="Muy Alta",'Mapa de Riesgos'!$AA$46="Catastrófico"),CONCATENATE("R6C",'Mapa de Riesgos'!$O$46),"")</f>
        <v/>
      </c>
      <c r="AK11" s="56" t="str">
        <f>IF(AND('Mapa de Riesgos'!$Y$47="Muy Alta",'Mapa de Riesgos'!$AA$47="Catastrófico"),CONCATENATE("R6C",'Mapa de Riesgos'!$O$47),"")</f>
        <v/>
      </c>
      <c r="AL11" s="56" t="str">
        <f>IF(AND('Mapa de Riesgos'!$Y$48="Muy Alta",'Mapa de Riesgos'!$AA$48="Catastrófico"),CONCATENATE("R6C",'Mapa de Riesgos'!$O$48),"")</f>
        <v/>
      </c>
      <c r="AM11" s="57" t="str">
        <f>IF(AND('Mapa de Riesgos'!$Y$49="Muy Alta",'Mapa de Riesgos'!$AA$49="Catastrófico"),CONCATENATE("R6C",'Mapa de Riesgos'!$O$49),"")</f>
        <v/>
      </c>
      <c r="AN11" s="83"/>
      <c r="AO11" s="494"/>
      <c r="AP11" s="495"/>
      <c r="AQ11" s="495"/>
      <c r="AR11" s="495"/>
      <c r="AS11" s="495"/>
      <c r="AT11" s="496"/>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389"/>
      <c r="C12" s="389"/>
      <c r="D12" s="390"/>
      <c r="E12" s="488"/>
      <c r="F12" s="487"/>
      <c r="G12" s="487"/>
      <c r="H12" s="487"/>
      <c r="I12" s="503"/>
      <c r="J12" s="52" t="str">
        <f>IF(AND('Mapa de Riesgos'!$Y$50="Muy Alta",'Mapa de Riesgos'!$AA$50="Leve"),CONCATENATE("R7C",'Mapa de Riesgos'!$O$50),"")</f>
        <v/>
      </c>
      <c r="K12" s="53" t="str">
        <f>IF(AND('Mapa de Riesgos'!$Y$51="Muy Alta",'Mapa de Riesgos'!$AA$51="Leve"),CONCATENATE("R7C",'Mapa de Riesgos'!$O$51),"")</f>
        <v/>
      </c>
      <c r="L12" s="53" t="str">
        <f>IF(AND('Mapa de Riesgos'!$Y$52="Muy Alta",'Mapa de Riesgos'!$AA$52="Leve"),CONCATENATE("R7C",'Mapa de Riesgos'!$O$52),"")</f>
        <v/>
      </c>
      <c r="M12" s="53" t="str">
        <f>IF(AND('Mapa de Riesgos'!$Y$53="Muy Alta",'Mapa de Riesgos'!$AA$53="Leve"),CONCATENATE("R7C",'Mapa de Riesgos'!$O$53),"")</f>
        <v/>
      </c>
      <c r="N12" s="53" t="str">
        <f>IF(AND('Mapa de Riesgos'!$Y$54="Muy Alta",'Mapa de Riesgos'!$AA$54="Leve"),CONCATENATE("R7C",'Mapa de Riesgos'!$O$54),"")</f>
        <v/>
      </c>
      <c r="O12" s="54" t="str">
        <f>IF(AND('Mapa de Riesgos'!$Y$55="Muy Alta",'Mapa de Riesgos'!$AA$55="Leve"),CONCATENATE("R7C",'Mapa de Riesgos'!$O$55),"")</f>
        <v/>
      </c>
      <c r="P12" s="52" t="str">
        <f>IF(AND('Mapa de Riesgos'!$Y$50="Muy Alta",'Mapa de Riesgos'!$AA$50="Menor"),CONCATENATE("R7C",'Mapa de Riesgos'!$O$50),"")</f>
        <v/>
      </c>
      <c r="Q12" s="53" t="str">
        <f>IF(AND('Mapa de Riesgos'!$Y$51="Muy Alta",'Mapa de Riesgos'!$AA$51="Menor"),CONCATENATE("R7C",'Mapa de Riesgos'!$O$51),"")</f>
        <v/>
      </c>
      <c r="R12" s="53" t="str">
        <f>IF(AND('Mapa de Riesgos'!$Y$52="Muy Alta",'Mapa de Riesgos'!$AA$52="Menor"),CONCATENATE("R7C",'Mapa de Riesgos'!$O$52),"")</f>
        <v/>
      </c>
      <c r="S12" s="53" t="str">
        <f>IF(AND('Mapa de Riesgos'!$Y$53="Muy Alta",'Mapa de Riesgos'!$AA$53="Menor"),CONCATENATE("R7C",'Mapa de Riesgos'!$O$53),"")</f>
        <v/>
      </c>
      <c r="T12" s="53" t="str">
        <f>IF(AND('Mapa de Riesgos'!$Y$54="Muy Alta",'Mapa de Riesgos'!$AA$54="Menor"),CONCATENATE("R7C",'Mapa de Riesgos'!$O$54),"")</f>
        <v/>
      </c>
      <c r="U12" s="54" t="str">
        <f>IF(AND('Mapa de Riesgos'!$Y$55="Muy Alta",'Mapa de Riesgos'!$AA$55="Menor"),CONCATENATE("R7C",'Mapa de Riesgos'!$O$55),"")</f>
        <v/>
      </c>
      <c r="V12" s="52" t="str">
        <f>IF(AND('Mapa de Riesgos'!$Y$50="Muy Alta",'Mapa de Riesgos'!$AA$50="Moderado"),CONCATENATE("R7C",'Mapa de Riesgos'!$O$50),"")</f>
        <v/>
      </c>
      <c r="W12" s="53" t="str">
        <f>IF(AND('Mapa de Riesgos'!$Y$51="Muy Alta",'Mapa de Riesgos'!$AA$51="Moderado"),CONCATENATE("R7C",'Mapa de Riesgos'!$O$51),"")</f>
        <v/>
      </c>
      <c r="X12" s="53" t="str">
        <f>IF(AND('Mapa de Riesgos'!$Y$52="Muy Alta",'Mapa de Riesgos'!$AA$52="Moderado"),CONCATENATE("R7C",'Mapa de Riesgos'!$O$52),"")</f>
        <v/>
      </c>
      <c r="Y12" s="53" t="str">
        <f>IF(AND('Mapa de Riesgos'!$Y$53="Muy Alta",'Mapa de Riesgos'!$AA$53="Moderado"),CONCATENATE("R7C",'Mapa de Riesgos'!$O$53),"")</f>
        <v/>
      </c>
      <c r="Z12" s="53" t="str">
        <f>IF(AND('Mapa de Riesgos'!$Y$54="Muy Alta",'Mapa de Riesgos'!$AA$54="Moderado"),CONCATENATE("R7C",'Mapa de Riesgos'!$O$54),"")</f>
        <v/>
      </c>
      <c r="AA12" s="54" t="str">
        <f>IF(AND('Mapa de Riesgos'!$Y$55="Muy Alta",'Mapa de Riesgos'!$AA$55="Moderado"),CONCATENATE("R7C",'Mapa de Riesgos'!$O$55),"")</f>
        <v/>
      </c>
      <c r="AB12" s="52" t="str">
        <f>IF(AND('Mapa de Riesgos'!$Y$50="Muy Alta",'Mapa de Riesgos'!$AA$50="Mayor"),CONCATENATE("R7C",'Mapa de Riesgos'!$O$50),"")</f>
        <v/>
      </c>
      <c r="AC12" s="53" t="str">
        <f>IF(AND('Mapa de Riesgos'!$Y$51="Muy Alta",'Mapa de Riesgos'!$AA$51="Mayor"),CONCATENATE("R7C",'Mapa de Riesgos'!$O$51),"")</f>
        <v/>
      </c>
      <c r="AD12" s="53" t="str">
        <f>IF(AND('Mapa de Riesgos'!$Y$52="Muy Alta",'Mapa de Riesgos'!$AA$52="Mayor"),CONCATENATE("R7C",'Mapa de Riesgos'!$O$52),"")</f>
        <v/>
      </c>
      <c r="AE12" s="53" t="str">
        <f>IF(AND('Mapa de Riesgos'!$Y$53="Muy Alta",'Mapa de Riesgos'!$AA$53="Mayor"),CONCATENATE("R7C",'Mapa de Riesgos'!$O$53),"")</f>
        <v/>
      </c>
      <c r="AF12" s="53" t="str">
        <f>IF(AND('Mapa de Riesgos'!$Y$54="Muy Alta",'Mapa de Riesgos'!$AA$54="Mayor"),CONCATENATE("R7C",'Mapa de Riesgos'!$O$54),"")</f>
        <v/>
      </c>
      <c r="AG12" s="54" t="str">
        <f>IF(AND('Mapa de Riesgos'!$Y$55="Muy Alta",'Mapa de Riesgos'!$AA$55="Mayor"),CONCATENATE("R7C",'Mapa de Riesgos'!$O$55),"")</f>
        <v/>
      </c>
      <c r="AH12" s="55" t="str">
        <f>IF(AND('Mapa de Riesgos'!$Y$50="Muy Alta",'Mapa de Riesgos'!$AA$50="Catastrófico"),CONCATENATE("R7C",'Mapa de Riesgos'!$O$50),"")</f>
        <v/>
      </c>
      <c r="AI12" s="56" t="str">
        <f>IF(AND('Mapa de Riesgos'!$Y$51="Muy Alta",'Mapa de Riesgos'!$AA$51="Catastrófico"),CONCATENATE("R7C",'Mapa de Riesgos'!$O$51),"")</f>
        <v/>
      </c>
      <c r="AJ12" s="56" t="str">
        <f>IF(AND('Mapa de Riesgos'!$Y$52="Muy Alta",'Mapa de Riesgos'!$AA$52="Catastrófico"),CONCATENATE("R7C",'Mapa de Riesgos'!$O$52),"")</f>
        <v/>
      </c>
      <c r="AK12" s="56" t="str">
        <f>IF(AND('Mapa de Riesgos'!$Y$53="Muy Alta",'Mapa de Riesgos'!$AA$53="Catastrófico"),CONCATENATE("R7C",'Mapa de Riesgos'!$O$53),"")</f>
        <v/>
      </c>
      <c r="AL12" s="56" t="str">
        <f>IF(AND('Mapa de Riesgos'!$Y$54="Muy Alta",'Mapa de Riesgos'!$AA$54="Catastrófico"),CONCATENATE("R7C",'Mapa de Riesgos'!$O$54),"")</f>
        <v/>
      </c>
      <c r="AM12" s="57" t="str">
        <f>IF(AND('Mapa de Riesgos'!$Y$55="Muy Alta",'Mapa de Riesgos'!$AA$55="Catastrófico"),CONCATENATE("R7C",'Mapa de Riesgos'!$O$55),"")</f>
        <v/>
      </c>
      <c r="AN12" s="83"/>
      <c r="AO12" s="494"/>
      <c r="AP12" s="495"/>
      <c r="AQ12" s="495"/>
      <c r="AR12" s="495"/>
      <c r="AS12" s="495"/>
      <c r="AT12" s="496"/>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389"/>
      <c r="C13" s="389"/>
      <c r="D13" s="390"/>
      <c r="E13" s="488"/>
      <c r="F13" s="487"/>
      <c r="G13" s="487"/>
      <c r="H13" s="487"/>
      <c r="I13" s="503"/>
      <c r="J13" s="52" t="str">
        <f>IF(AND('Mapa de Riesgos'!$Y$56="Muy Alta",'Mapa de Riesgos'!$AA$56="Leve"),CONCATENATE("R8C",'Mapa de Riesgos'!$O$56),"")</f>
        <v/>
      </c>
      <c r="K13" s="53" t="str">
        <f>IF(AND('Mapa de Riesgos'!$Y$57="Muy Alta",'Mapa de Riesgos'!$AA$57="Leve"),CONCATENATE("R8C",'Mapa de Riesgos'!$O$57),"")</f>
        <v/>
      </c>
      <c r="L13" s="53" t="str">
        <f>IF(AND('Mapa de Riesgos'!$Y$58="Muy Alta",'Mapa de Riesgos'!$AA$58="Leve"),CONCATENATE("R8C",'Mapa de Riesgos'!$O$58),"")</f>
        <v/>
      </c>
      <c r="M13" s="53" t="str">
        <f>IF(AND('Mapa de Riesgos'!$Y$59="Muy Alta",'Mapa de Riesgos'!$AA$59="Leve"),CONCATENATE("R8C",'Mapa de Riesgos'!$O$59),"")</f>
        <v/>
      </c>
      <c r="N13" s="53" t="str">
        <f>IF(AND('Mapa de Riesgos'!$Y$60="Muy Alta",'Mapa de Riesgos'!$AA$60="Leve"),CONCATENATE("R8C",'Mapa de Riesgos'!$O$60),"")</f>
        <v/>
      </c>
      <c r="O13" s="54" t="str">
        <f>IF(AND('Mapa de Riesgos'!$Y$61="Muy Alta",'Mapa de Riesgos'!$AA$61="Leve"),CONCATENATE("R8C",'Mapa de Riesgos'!$O$61),"")</f>
        <v/>
      </c>
      <c r="P13" s="52" t="str">
        <f>IF(AND('Mapa de Riesgos'!$Y$56="Muy Alta",'Mapa de Riesgos'!$AA$56="Menor"),CONCATENATE("R8C",'Mapa de Riesgos'!$O$56),"")</f>
        <v/>
      </c>
      <c r="Q13" s="53" t="str">
        <f>IF(AND('Mapa de Riesgos'!$Y$57="Muy Alta",'Mapa de Riesgos'!$AA$57="Menor"),CONCATENATE("R8C",'Mapa de Riesgos'!$O$57),"")</f>
        <v/>
      </c>
      <c r="R13" s="53" t="str">
        <f>IF(AND('Mapa de Riesgos'!$Y$58="Muy Alta",'Mapa de Riesgos'!$AA$58="Menor"),CONCATENATE("R8C",'Mapa de Riesgos'!$O$58),"")</f>
        <v/>
      </c>
      <c r="S13" s="53" t="str">
        <f>IF(AND('Mapa de Riesgos'!$Y$59="Muy Alta",'Mapa de Riesgos'!$AA$59="Menor"),CONCATENATE("R8C",'Mapa de Riesgos'!$O$59),"")</f>
        <v/>
      </c>
      <c r="T13" s="53" t="str">
        <f>IF(AND('Mapa de Riesgos'!$Y$60="Muy Alta",'Mapa de Riesgos'!$AA$60="Menor"),CONCATENATE("R8C",'Mapa de Riesgos'!$O$60),"")</f>
        <v/>
      </c>
      <c r="U13" s="54" t="str">
        <f>IF(AND('Mapa de Riesgos'!$Y$61="Muy Alta",'Mapa de Riesgos'!$AA$61="Menor"),CONCATENATE("R8C",'Mapa de Riesgos'!$O$61),"")</f>
        <v/>
      </c>
      <c r="V13" s="52" t="str">
        <f>IF(AND('Mapa de Riesgos'!$Y$56="Muy Alta",'Mapa de Riesgos'!$AA$56="Moderado"),CONCATENATE("R8C",'Mapa de Riesgos'!$O$56),"")</f>
        <v/>
      </c>
      <c r="W13" s="53" t="str">
        <f>IF(AND('Mapa de Riesgos'!$Y$57="Muy Alta",'Mapa de Riesgos'!$AA$57="Moderado"),CONCATENATE("R8C",'Mapa de Riesgos'!$O$57),"")</f>
        <v/>
      </c>
      <c r="X13" s="53" t="str">
        <f>IF(AND('Mapa de Riesgos'!$Y$58="Muy Alta",'Mapa de Riesgos'!$AA$58="Moderado"),CONCATENATE("R8C",'Mapa de Riesgos'!$O$58),"")</f>
        <v/>
      </c>
      <c r="Y13" s="53" t="str">
        <f>IF(AND('Mapa de Riesgos'!$Y$59="Muy Alta",'Mapa de Riesgos'!$AA$59="Moderado"),CONCATENATE("R8C",'Mapa de Riesgos'!$O$59),"")</f>
        <v/>
      </c>
      <c r="Z13" s="53" t="str">
        <f>IF(AND('Mapa de Riesgos'!$Y$60="Muy Alta",'Mapa de Riesgos'!$AA$60="Moderado"),CONCATENATE("R8C",'Mapa de Riesgos'!$O$60),"")</f>
        <v/>
      </c>
      <c r="AA13" s="54" t="str">
        <f>IF(AND('Mapa de Riesgos'!$Y$61="Muy Alta",'Mapa de Riesgos'!$AA$61="Moderado"),CONCATENATE("R8C",'Mapa de Riesgos'!$O$61),"")</f>
        <v/>
      </c>
      <c r="AB13" s="52" t="str">
        <f>IF(AND('Mapa de Riesgos'!$Y$56="Muy Alta",'Mapa de Riesgos'!$AA$56="Mayor"),CONCATENATE("R8C",'Mapa de Riesgos'!$O$56),"")</f>
        <v/>
      </c>
      <c r="AC13" s="53" t="str">
        <f>IF(AND('Mapa de Riesgos'!$Y$57="Muy Alta",'Mapa de Riesgos'!$AA$57="Mayor"),CONCATENATE("R8C",'Mapa de Riesgos'!$O$57),"")</f>
        <v/>
      </c>
      <c r="AD13" s="53" t="str">
        <f>IF(AND('Mapa de Riesgos'!$Y$58="Muy Alta",'Mapa de Riesgos'!$AA$58="Mayor"),CONCATENATE("R8C",'Mapa de Riesgos'!$O$58),"")</f>
        <v/>
      </c>
      <c r="AE13" s="53" t="str">
        <f>IF(AND('Mapa de Riesgos'!$Y$59="Muy Alta",'Mapa de Riesgos'!$AA$59="Mayor"),CONCATENATE("R8C",'Mapa de Riesgos'!$O$59),"")</f>
        <v/>
      </c>
      <c r="AF13" s="53" t="str">
        <f>IF(AND('Mapa de Riesgos'!$Y$60="Muy Alta",'Mapa de Riesgos'!$AA$60="Mayor"),CONCATENATE("R8C",'Mapa de Riesgos'!$O$60),"")</f>
        <v/>
      </c>
      <c r="AG13" s="54" t="str">
        <f>IF(AND('Mapa de Riesgos'!$Y$61="Muy Alta",'Mapa de Riesgos'!$AA$61="Mayor"),CONCATENATE("R8C",'Mapa de Riesgos'!$O$61),"")</f>
        <v/>
      </c>
      <c r="AH13" s="55" t="str">
        <f>IF(AND('Mapa de Riesgos'!$Y$56="Muy Alta",'Mapa de Riesgos'!$AA$56="Catastrófico"),CONCATENATE("R8C",'Mapa de Riesgos'!$O$56),"")</f>
        <v/>
      </c>
      <c r="AI13" s="56" t="str">
        <f>IF(AND('Mapa de Riesgos'!$Y$57="Muy Alta",'Mapa de Riesgos'!$AA$57="Catastrófico"),CONCATENATE("R8C",'Mapa de Riesgos'!$O$57),"")</f>
        <v/>
      </c>
      <c r="AJ13" s="56" t="str">
        <f>IF(AND('Mapa de Riesgos'!$Y$58="Muy Alta",'Mapa de Riesgos'!$AA$58="Catastrófico"),CONCATENATE("R8C",'Mapa de Riesgos'!$O$58),"")</f>
        <v/>
      </c>
      <c r="AK13" s="56" t="str">
        <f>IF(AND('Mapa de Riesgos'!$Y$59="Muy Alta",'Mapa de Riesgos'!$AA$59="Catastrófico"),CONCATENATE("R8C",'Mapa de Riesgos'!$O$59),"")</f>
        <v/>
      </c>
      <c r="AL13" s="56" t="str">
        <f>IF(AND('Mapa de Riesgos'!$Y$60="Muy Alta",'Mapa de Riesgos'!$AA$60="Catastrófico"),CONCATENATE("R8C",'Mapa de Riesgos'!$O$60),"")</f>
        <v/>
      </c>
      <c r="AM13" s="57" t="str">
        <f>IF(AND('Mapa de Riesgos'!$Y$61="Muy Alta",'Mapa de Riesgos'!$AA$61="Catastrófico"),CONCATENATE("R8C",'Mapa de Riesgos'!$O$61),"")</f>
        <v/>
      </c>
      <c r="AN13" s="83"/>
      <c r="AO13" s="494"/>
      <c r="AP13" s="495"/>
      <c r="AQ13" s="495"/>
      <c r="AR13" s="495"/>
      <c r="AS13" s="495"/>
      <c r="AT13" s="496"/>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389"/>
      <c r="C14" s="389"/>
      <c r="D14" s="390"/>
      <c r="E14" s="488"/>
      <c r="F14" s="487"/>
      <c r="G14" s="487"/>
      <c r="H14" s="487"/>
      <c r="I14" s="503"/>
      <c r="J14" s="52" t="str">
        <f>IF(AND('Mapa de Riesgos'!$Y$62="Muy Alta",'Mapa de Riesgos'!$AA$62="Leve"),CONCATENATE("R9C",'Mapa de Riesgos'!$O$62),"")</f>
        <v/>
      </c>
      <c r="K14" s="53" t="str">
        <f>IF(AND('Mapa de Riesgos'!$Y$63="Muy Alta",'Mapa de Riesgos'!$AA$63="Leve"),CONCATENATE("R9C",'Mapa de Riesgos'!$O$63),"")</f>
        <v/>
      </c>
      <c r="L14" s="53" t="str">
        <f>IF(AND('Mapa de Riesgos'!$Y$64="Muy Alta",'Mapa de Riesgos'!$AA$64="Leve"),CONCATENATE("R9C",'Mapa de Riesgos'!$O$64),"")</f>
        <v/>
      </c>
      <c r="M14" s="53" t="str">
        <f>IF(AND('Mapa de Riesgos'!$Y$65="Muy Alta",'Mapa de Riesgos'!$AA$65="Leve"),CONCATENATE("R9C",'Mapa de Riesgos'!$O$65),"")</f>
        <v/>
      </c>
      <c r="N14" s="53" t="str">
        <f>IF(AND('Mapa de Riesgos'!$Y$66="Muy Alta",'Mapa de Riesgos'!$AA$66="Leve"),CONCATENATE("R9C",'Mapa de Riesgos'!$O$66),"")</f>
        <v/>
      </c>
      <c r="O14" s="54" t="str">
        <f>IF(AND('Mapa de Riesgos'!$Y$67="Muy Alta",'Mapa de Riesgos'!$AA$67="Leve"),CONCATENATE("R9C",'Mapa de Riesgos'!$O$67),"")</f>
        <v/>
      </c>
      <c r="P14" s="52" t="str">
        <f>IF(AND('Mapa de Riesgos'!$Y$62="Muy Alta",'Mapa de Riesgos'!$AA$62="Menor"),CONCATENATE("R9C",'Mapa de Riesgos'!$O$62),"")</f>
        <v/>
      </c>
      <c r="Q14" s="53" t="str">
        <f>IF(AND('Mapa de Riesgos'!$Y$63="Muy Alta",'Mapa de Riesgos'!$AA$63="Menor"),CONCATENATE("R9C",'Mapa de Riesgos'!$O$63),"")</f>
        <v/>
      </c>
      <c r="R14" s="53" t="str">
        <f>IF(AND('Mapa de Riesgos'!$Y$64="Muy Alta",'Mapa de Riesgos'!$AA$64="Menor"),CONCATENATE("R9C",'Mapa de Riesgos'!$O$64),"")</f>
        <v/>
      </c>
      <c r="S14" s="53" t="str">
        <f>IF(AND('Mapa de Riesgos'!$Y$65="Muy Alta",'Mapa de Riesgos'!$AA$65="Menor"),CONCATENATE("R9C",'Mapa de Riesgos'!$O$65),"")</f>
        <v/>
      </c>
      <c r="T14" s="53" t="str">
        <f>IF(AND('Mapa de Riesgos'!$Y$66="Muy Alta",'Mapa de Riesgos'!$AA$66="Menor"),CONCATENATE("R9C",'Mapa de Riesgos'!$O$66),"")</f>
        <v/>
      </c>
      <c r="U14" s="54" t="str">
        <f>IF(AND('Mapa de Riesgos'!$Y$67="Muy Alta",'Mapa de Riesgos'!$AA$67="Menor"),CONCATENATE("R9C",'Mapa de Riesgos'!$O$67),"")</f>
        <v/>
      </c>
      <c r="V14" s="52" t="str">
        <f>IF(AND('Mapa de Riesgos'!$Y$62="Muy Alta",'Mapa de Riesgos'!$AA$62="Moderado"),CONCATENATE("R9C",'Mapa de Riesgos'!$O$62),"")</f>
        <v/>
      </c>
      <c r="W14" s="53" t="str">
        <f>IF(AND('Mapa de Riesgos'!$Y$63="Muy Alta",'Mapa de Riesgos'!$AA$63="Moderado"),CONCATENATE("R9C",'Mapa de Riesgos'!$O$63),"")</f>
        <v/>
      </c>
      <c r="X14" s="53" t="str">
        <f>IF(AND('Mapa de Riesgos'!$Y$64="Muy Alta",'Mapa de Riesgos'!$AA$64="Moderado"),CONCATENATE("R9C",'Mapa de Riesgos'!$O$64),"")</f>
        <v/>
      </c>
      <c r="Y14" s="53" t="str">
        <f>IF(AND('Mapa de Riesgos'!$Y$65="Muy Alta",'Mapa de Riesgos'!$AA$65="Moderado"),CONCATENATE("R9C",'Mapa de Riesgos'!$O$65),"")</f>
        <v/>
      </c>
      <c r="Z14" s="53" t="str">
        <f>IF(AND('Mapa de Riesgos'!$Y$66="Muy Alta",'Mapa de Riesgos'!$AA$66="Moderado"),CONCATENATE("R9C",'Mapa de Riesgos'!$O$66),"")</f>
        <v/>
      </c>
      <c r="AA14" s="54" t="str">
        <f>IF(AND('Mapa de Riesgos'!$Y$67="Muy Alta",'Mapa de Riesgos'!$AA$67="Moderado"),CONCATENATE("R9C",'Mapa de Riesgos'!$O$67),"")</f>
        <v/>
      </c>
      <c r="AB14" s="52" t="str">
        <f>IF(AND('Mapa de Riesgos'!$Y$62="Muy Alta",'Mapa de Riesgos'!$AA$62="Mayor"),CONCATENATE("R9C",'Mapa de Riesgos'!$O$62),"")</f>
        <v/>
      </c>
      <c r="AC14" s="53" t="str">
        <f>IF(AND('Mapa de Riesgos'!$Y$63="Muy Alta",'Mapa de Riesgos'!$AA$63="Mayor"),CONCATENATE("R9C",'Mapa de Riesgos'!$O$63),"")</f>
        <v/>
      </c>
      <c r="AD14" s="53" t="str">
        <f>IF(AND('Mapa de Riesgos'!$Y$64="Muy Alta",'Mapa de Riesgos'!$AA$64="Mayor"),CONCATENATE("R9C",'Mapa de Riesgos'!$O$64),"")</f>
        <v/>
      </c>
      <c r="AE14" s="53" t="str">
        <f>IF(AND('Mapa de Riesgos'!$Y$65="Muy Alta",'Mapa de Riesgos'!$AA$65="Mayor"),CONCATENATE("R9C",'Mapa de Riesgos'!$O$65),"")</f>
        <v/>
      </c>
      <c r="AF14" s="53" t="str">
        <f>IF(AND('Mapa de Riesgos'!$Y$66="Muy Alta",'Mapa de Riesgos'!$AA$66="Mayor"),CONCATENATE("R9C",'Mapa de Riesgos'!$O$66),"")</f>
        <v/>
      </c>
      <c r="AG14" s="54" t="str">
        <f>IF(AND('Mapa de Riesgos'!$Y$67="Muy Alta",'Mapa de Riesgos'!$AA$67="Mayor"),CONCATENATE("R9C",'Mapa de Riesgos'!$O$67),"")</f>
        <v/>
      </c>
      <c r="AH14" s="55" t="str">
        <f>IF(AND('Mapa de Riesgos'!$Y$62="Muy Alta",'Mapa de Riesgos'!$AA$62="Catastrófico"),CONCATENATE("R9C",'Mapa de Riesgos'!$O$62),"")</f>
        <v/>
      </c>
      <c r="AI14" s="56" t="str">
        <f>IF(AND('Mapa de Riesgos'!$Y$63="Muy Alta",'Mapa de Riesgos'!$AA$63="Catastrófico"),CONCATENATE("R9C",'Mapa de Riesgos'!$O$63),"")</f>
        <v/>
      </c>
      <c r="AJ14" s="56" t="str">
        <f>IF(AND('Mapa de Riesgos'!$Y$64="Muy Alta",'Mapa de Riesgos'!$AA$64="Catastrófico"),CONCATENATE("R9C",'Mapa de Riesgos'!$O$64),"")</f>
        <v/>
      </c>
      <c r="AK14" s="56" t="str">
        <f>IF(AND('Mapa de Riesgos'!$Y$65="Muy Alta",'Mapa de Riesgos'!$AA$65="Catastrófico"),CONCATENATE("R9C",'Mapa de Riesgos'!$O$65),"")</f>
        <v/>
      </c>
      <c r="AL14" s="56" t="str">
        <f>IF(AND('Mapa de Riesgos'!$Y$66="Muy Alta",'Mapa de Riesgos'!$AA$66="Catastrófico"),CONCATENATE("R9C",'Mapa de Riesgos'!$O$66),"")</f>
        <v/>
      </c>
      <c r="AM14" s="57" t="str">
        <f>IF(AND('Mapa de Riesgos'!$Y$67="Muy Alta",'Mapa de Riesgos'!$AA$67="Catastrófico"),CONCATENATE("R9C",'Mapa de Riesgos'!$O$67),"")</f>
        <v/>
      </c>
      <c r="AN14" s="83"/>
      <c r="AO14" s="494"/>
      <c r="AP14" s="495"/>
      <c r="AQ14" s="495"/>
      <c r="AR14" s="495"/>
      <c r="AS14" s="495"/>
      <c r="AT14" s="496"/>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389"/>
      <c r="C15" s="389"/>
      <c r="D15" s="390"/>
      <c r="E15" s="489"/>
      <c r="F15" s="490"/>
      <c r="G15" s="490"/>
      <c r="H15" s="490"/>
      <c r="I15" s="504"/>
      <c r="J15" s="58" t="str">
        <f>IF(AND('Mapa de Riesgos'!$Y$68="Muy Alta",'Mapa de Riesgos'!$AA$68="Leve"),CONCATENATE("R10C",'Mapa de Riesgos'!$O$68),"")</f>
        <v/>
      </c>
      <c r="K15" s="59" t="str">
        <f>IF(AND('Mapa de Riesgos'!$Y$69="Muy Alta",'Mapa de Riesgos'!$AA$69="Leve"),CONCATENATE("R10C",'Mapa de Riesgos'!$O$69),"")</f>
        <v/>
      </c>
      <c r="L15" s="59" t="str">
        <f>IF(AND('Mapa de Riesgos'!$Y$70="Muy Alta",'Mapa de Riesgos'!$AA$70="Leve"),CONCATENATE("R10C",'Mapa de Riesgos'!$O$70),"")</f>
        <v/>
      </c>
      <c r="M15" s="59" t="str">
        <f>IF(AND('Mapa de Riesgos'!$Y$71="Muy Alta",'Mapa de Riesgos'!$AA$71="Leve"),CONCATENATE("R10C",'Mapa de Riesgos'!$O$71),"")</f>
        <v/>
      </c>
      <c r="N15" s="59" t="str">
        <f>IF(AND('Mapa de Riesgos'!$Y$72="Muy Alta",'Mapa de Riesgos'!$AA$72="Leve"),CONCATENATE("R10C",'Mapa de Riesgos'!$O$72),"")</f>
        <v/>
      </c>
      <c r="O15" s="60" t="str">
        <f>IF(AND('Mapa de Riesgos'!$Y$73="Muy Alta",'Mapa de Riesgos'!$AA$73="Leve"),CONCATENATE("R10C",'Mapa de Riesgos'!$O$73),"")</f>
        <v/>
      </c>
      <c r="P15" s="52" t="str">
        <f>IF(AND('Mapa de Riesgos'!$Y$68="Muy Alta",'Mapa de Riesgos'!$AA$68="Menor"),CONCATENATE("R10C",'Mapa de Riesgos'!$O$68),"")</f>
        <v/>
      </c>
      <c r="Q15" s="53" t="str">
        <f>IF(AND('Mapa de Riesgos'!$Y$69="Muy Alta",'Mapa de Riesgos'!$AA$69="Menor"),CONCATENATE("R10C",'Mapa de Riesgos'!$O$69),"")</f>
        <v/>
      </c>
      <c r="R15" s="53" t="str">
        <f>IF(AND('Mapa de Riesgos'!$Y$70="Muy Alta",'Mapa de Riesgos'!$AA$70="Menor"),CONCATENATE("R10C",'Mapa de Riesgos'!$O$70),"")</f>
        <v/>
      </c>
      <c r="S15" s="53" t="str">
        <f>IF(AND('Mapa de Riesgos'!$Y$71="Muy Alta",'Mapa de Riesgos'!$AA$71="Menor"),CONCATENATE("R10C",'Mapa de Riesgos'!$O$71),"")</f>
        <v/>
      </c>
      <c r="T15" s="53" t="str">
        <f>IF(AND('Mapa de Riesgos'!$Y$72="Muy Alta",'Mapa de Riesgos'!$AA$72="Menor"),CONCATENATE("R10C",'Mapa de Riesgos'!$O$72),"")</f>
        <v/>
      </c>
      <c r="U15" s="54" t="str">
        <f>IF(AND('Mapa de Riesgos'!$Y$73="Muy Alta",'Mapa de Riesgos'!$AA$73="Menor"),CONCATENATE("R10C",'Mapa de Riesgos'!$O$73),"")</f>
        <v/>
      </c>
      <c r="V15" s="58" t="str">
        <f>IF(AND('Mapa de Riesgos'!$Y$68="Muy Alta",'Mapa de Riesgos'!$AA$68="Moderado"),CONCATENATE("R10C",'Mapa de Riesgos'!$O$68),"")</f>
        <v/>
      </c>
      <c r="W15" s="59" t="str">
        <f>IF(AND('Mapa de Riesgos'!$Y$69="Muy Alta",'Mapa de Riesgos'!$AA$69="Moderado"),CONCATENATE("R10C",'Mapa de Riesgos'!$O$69),"")</f>
        <v/>
      </c>
      <c r="X15" s="59" t="str">
        <f>IF(AND('Mapa de Riesgos'!$Y$70="Muy Alta",'Mapa de Riesgos'!$AA$70="Moderado"),CONCATENATE("R10C",'Mapa de Riesgos'!$O$70),"")</f>
        <v/>
      </c>
      <c r="Y15" s="59" t="str">
        <f>IF(AND('Mapa de Riesgos'!$Y$71="Muy Alta",'Mapa de Riesgos'!$AA$71="Moderado"),CONCATENATE("R10C",'Mapa de Riesgos'!$O$71),"")</f>
        <v/>
      </c>
      <c r="Z15" s="59" t="str">
        <f>IF(AND('Mapa de Riesgos'!$Y$72="Muy Alta",'Mapa de Riesgos'!$AA$72="Moderado"),CONCATENATE("R10C",'Mapa de Riesgos'!$O$72),"")</f>
        <v/>
      </c>
      <c r="AA15" s="60" t="str">
        <f>IF(AND('Mapa de Riesgos'!$Y$73="Muy Alta",'Mapa de Riesgos'!$AA$73="Moderado"),CONCATENATE("R10C",'Mapa de Riesgos'!$O$73),"")</f>
        <v/>
      </c>
      <c r="AB15" s="52" t="str">
        <f>IF(AND('Mapa de Riesgos'!$Y$68="Muy Alta",'Mapa de Riesgos'!$AA$68="Mayor"),CONCATENATE("R10C",'Mapa de Riesgos'!$O$68),"")</f>
        <v/>
      </c>
      <c r="AC15" s="53" t="str">
        <f>IF(AND('Mapa de Riesgos'!$Y$69="Muy Alta",'Mapa de Riesgos'!$AA$69="Mayor"),CONCATENATE("R10C",'Mapa de Riesgos'!$O$69),"")</f>
        <v/>
      </c>
      <c r="AD15" s="53" t="str">
        <f>IF(AND('Mapa de Riesgos'!$Y$70="Muy Alta",'Mapa de Riesgos'!$AA$70="Mayor"),CONCATENATE("R10C",'Mapa de Riesgos'!$O$70),"")</f>
        <v/>
      </c>
      <c r="AE15" s="53" t="str">
        <f>IF(AND('Mapa de Riesgos'!$Y$71="Muy Alta",'Mapa de Riesgos'!$AA$71="Mayor"),CONCATENATE("R10C",'Mapa de Riesgos'!$O$71),"")</f>
        <v/>
      </c>
      <c r="AF15" s="53" t="str">
        <f>IF(AND('Mapa de Riesgos'!$Y$72="Muy Alta",'Mapa de Riesgos'!$AA$72="Mayor"),CONCATENATE("R10C",'Mapa de Riesgos'!$O$72),"")</f>
        <v/>
      </c>
      <c r="AG15" s="54" t="str">
        <f>IF(AND('Mapa de Riesgos'!$Y$73="Muy Alta",'Mapa de Riesgos'!$AA$73="Mayor"),CONCATENATE("R10C",'Mapa de Riesgos'!$O$73),"")</f>
        <v/>
      </c>
      <c r="AH15" s="61" t="str">
        <f>IF(AND('Mapa de Riesgos'!$Y$68="Muy Alta",'Mapa de Riesgos'!$AA$68="Catastrófico"),CONCATENATE("R10C",'Mapa de Riesgos'!$O$68),"")</f>
        <v/>
      </c>
      <c r="AI15" s="62" t="str">
        <f>IF(AND('Mapa de Riesgos'!$Y$69="Muy Alta",'Mapa de Riesgos'!$AA$69="Catastrófico"),CONCATENATE("R10C",'Mapa de Riesgos'!$O$69),"")</f>
        <v/>
      </c>
      <c r="AJ15" s="62" t="str">
        <f>IF(AND('Mapa de Riesgos'!$Y$70="Muy Alta",'Mapa de Riesgos'!$AA$70="Catastrófico"),CONCATENATE("R10C",'Mapa de Riesgos'!$O$70),"")</f>
        <v/>
      </c>
      <c r="AK15" s="62" t="str">
        <f>IF(AND('Mapa de Riesgos'!$Y$71="Muy Alta",'Mapa de Riesgos'!$AA$71="Catastrófico"),CONCATENATE("R10C",'Mapa de Riesgos'!$O$71),"")</f>
        <v/>
      </c>
      <c r="AL15" s="62" t="str">
        <f>IF(AND('Mapa de Riesgos'!$Y$72="Muy Alta",'Mapa de Riesgos'!$AA$72="Catastrófico"),CONCATENATE("R10C",'Mapa de Riesgos'!$O$72),"")</f>
        <v/>
      </c>
      <c r="AM15" s="63" t="str">
        <f>IF(AND('Mapa de Riesgos'!$Y$73="Muy Alta",'Mapa de Riesgos'!$AA$73="Catastrófico"),CONCATENATE("R10C",'Mapa de Riesgos'!$O$73),"")</f>
        <v/>
      </c>
      <c r="AN15" s="83"/>
      <c r="AO15" s="497"/>
      <c r="AP15" s="498"/>
      <c r="AQ15" s="498"/>
      <c r="AR15" s="498"/>
      <c r="AS15" s="498"/>
      <c r="AT15" s="499"/>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389"/>
      <c r="C16" s="389"/>
      <c r="D16" s="390"/>
      <c r="E16" s="484" t="s">
        <v>204</v>
      </c>
      <c r="F16" s="485"/>
      <c r="G16" s="485"/>
      <c r="H16" s="485"/>
      <c r="I16" s="485"/>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475" t="s">
        <v>205</v>
      </c>
      <c r="AP16" s="476"/>
      <c r="AQ16" s="476"/>
      <c r="AR16" s="476"/>
      <c r="AS16" s="476"/>
      <c r="AT16" s="477"/>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389"/>
      <c r="C17" s="389"/>
      <c r="D17" s="390"/>
      <c r="E17" s="486"/>
      <c r="F17" s="487"/>
      <c r="G17" s="487"/>
      <c r="H17" s="487"/>
      <c r="I17" s="487"/>
      <c r="J17" s="67" t="str">
        <f>IF(AND('Mapa de Riesgos'!$Y$18="Alta",'Mapa de Riesgos'!$AA$18="Leve"),CONCATENATE("R2C",'Mapa de Riesgos'!$O$18),"")</f>
        <v/>
      </c>
      <c r="K17" s="68" t="str">
        <f>IF(AND('Mapa de Riesgos'!$Y$19="Alta",'Mapa de Riesgos'!$AA$19="Leve"),CONCATENATE("R2C",'Mapa de Riesgos'!$O$19),"")</f>
        <v/>
      </c>
      <c r="L17" s="68" t="str">
        <f>IF(AND('Mapa de Riesgos'!$Y$20="Alta",'Mapa de Riesgos'!$AA$20="Leve"),CONCATENATE("R2C",'Mapa de Riesgos'!$O$20),"")</f>
        <v/>
      </c>
      <c r="M17" s="68" t="str">
        <f>IF(AND('Mapa de Riesgos'!$Y$21="Alta",'Mapa de Riesgos'!$AA$21="Leve"),CONCATENATE("R2C",'Mapa de Riesgos'!$O$21),"")</f>
        <v/>
      </c>
      <c r="N17" s="68" t="str">
        <f>IF(AND('Mapa de Riesgos'!$Y$22="Alta",'Mapa de Riesgos'!$AA$22="Leve"),CONCATENATE("R2C",'Mapa de Riesgos'!$O$22),"")</f>
        <v/>
      </c>
      <c r="O17" s="69" t="str">
        <f>IF(AND('Mapa de Riesgos'!$Y$23="Alta",'Mapa de Riesgos'!$AA$23="Leve"),CONCATENATE("R2C",'Mapa de Riesgos'!$O$23),"")</f>
        <v/>
      </c>
      <c r="P17" s="67" t="str">
        <f>IF(AND('Mapa de Riesgos'!$Y$18="Alta",'Mapa de Riesgos'!$AA$18="Menor"),CONCATENATE("R2C",'Mapa de Riesgos'!$O$18),"")</f>
        <v/>
      </c>
      <c r="Q17" s="68" t="str">
        <f>IF(AND('Mapa de Riesgos'!$Y$19="Alta",'Mapa de Riesgos'!$AA$19="Menor"),CONCATENATE("R2C",'Mapa de Riesgos'!$O$19),"")</f>
        <v/>
      </c>
      <c r="R17" s="68" t="str">
        <f>IF(AND('Mapa de Riesgos'!$Y$20="Alta",'Mapa de Riesgos'!$AA$20="Menor"),CONCATENATE("R2C",'Mapa de Riesgos'!$O$20),"")</f>
        <v/>
      </c>
      <c r="S17" s="68" t="str">
        <f>IF(AND('Mapa de Riesgos'!$Y$21="Alta",'Mapa de Riesgos'!$AA$21="Menor"),CONCATENATE("R2C",'Mapa de Riesgos'!$O$21),"")</f>
        <v/>
      </c>
      <c r="T17" s="68" t="str">
        <f>IF(AND('Mapa de Riesgos'!$Y$22="Alta",'Mapa de Riesgos'!$AA$22="Menor"),CONCATENATE("R2C",'Mapa de Riesgos'!$O$22),"")</f>
        <v/>
      </c>
      <c r="U17" s="69" t="str">
        <f>IF(AND('Mapa de Riesgos'!$Y$23="Alta",'Mapa de Riesgos'!$AA$23="Menor"),CONCATENATE("R2C",'Mapa de Riesgos'!$O$23),"")</f>
        <v/>
      </c>
      <c r="V17" s="52" t="str">
        <f>IF(AND('Mapa de Riesgos'!$Y$18="Alta",'Mapa de Riesgos'!$AA$18="Moderado"),CONCATENATE("R2C",'Mapa de Riesgos'!$O$18),"")</f>
        <v/>
      </c>
      <c r="W17" s="53" t="str">
        <f>IF(AND('Mapa de Riesgos'!$Y$19="Alta",'Mapa de Riesgos'!$AA$19="Moderado"),CONCATENATE("R2C",'Mapa de Riesgos'!$O$19),"")</f>
        <v/>
      </c>
      <c r="X17" s="53" t="str">
        <f>IF(AND('Mapa de Riesgos'!$Y$20="Alta",'Mapa de Riesgos'!$AA$20="Moderado"),CONCATENATE("R2C",'Mapa de Riesgos'!$O$20),"")</f>
        <v/>
      </c>
      <c r="Y17" s="53" t="str">
        <f>IF(AND('Mapa de Riesgos'!$Y$21="Alta",'Mapa de Riesgos'!$AA$21="Moderado"),CONCATENATE("R2C",'Mapa de Riesgos'!$O$21),"")</f>
        <v/>
      </c>
      <c r="Z17" s="53" t="str">
        <f>IF(AND('Mapa de Riesgos'!$Y$22="Alta",'Mapa de Riesgos'!$AA$22="Moderado"),CONCATENATE("R2C",'Mapa de Riesgos'!$O$22),"")</f>
        <v/>
      </c>
      <c r="AA17" s="54" t="str">
        <f>IF(AND('Mapa de Riesgos'!$Y$23="Alta",'Mapa de Riesgos'!$AA$23="Moderado"),CONCATENATE("R2C",'Mapa de Riesgos'!$O$23),"")</f>
        <v/>
      </c>
      <c r="AB17" s="52" t="str">
        <f>IF(AND('Mapa de Riesgos'!$Y$18="Alta",'Mapa de Riesgos'!$AA$18="Mayor"),CONCATENATE("R2C",'Mapa de Riesgos'!$O$18),"")</f>
        <v/>
      </c>
      <c r="AC17" s="53" t="str">
        <f>IF(AND('Mapa de Riesgos'!$Y$19="Alta",'Mapa de Riesgos'!$AA$19="Mayor"),CONCATENATE("R2C",'Mapa de Riesgos'!$O$19),"")</f>
        <v/>
      </c>
      <c r="AD17" s="53" t="str">
        <f>IF(AND('Mapa de Riesgos'!$Y$20="Alta",'Mapa de Riesgos'!$AA$20="Mayor"),CONCATENATE("R2C",'Mapa de Riesgos'!$O$20),"")</f>
        <v/>
      </c>
      <c r="AE17" s="53" t="str">
        <f>IF(AND('Mapa de Riesgos'!$Y$21="Alta",'Mapa de Riesgos'!$AA$21="Mayor"),CONCATENATE("R2C",'Mapa de Riesgos'!$O$21),"")</f>
        <v/>
      </c>
      <c r="AF17" s="53" t="str">
        <f>IF(AND('Mapa de Riesgos'!$Y$22="Alta",'Mapa de Riesgos'!$AA$22="Mayor"),CONCATENATE("R2C",'Mapa de Riesgos'!$O$22),"")</f>
        <v/>
      </c>
      <c r="AG17" s="54" t="str">
        <f>IF(AND('Mapa de Riesgos'!$Y$23="Alta",'Mapa de Riesgos'!$AA$23="Mayor"),CONCATENATE("R2C",'Mapa de Riesgos'!$O$23),"")</f>
        <v/>
      </c>
      <c r="AH17" s="55" t="str">
        <f>IF(AND('Mapa de Riesgos'!$Y$18="Alta",'Mapa de Riesgos'!$AA$18="Catastrófico"),CONCATENATE("R2C",'Mapa de Riesgos'!$O$18),"")</f>
        <v/>
      </c>
      <c r="AI17" s="56" t="str">
        <f>IF(AND('Mapa de Riesgos'!$Y$19="Alta",'Mapa de Riesgos'!$AA$19="Catastrófico"),CONCATENATE("R2C",'Mapa de Riesgos'!$O$19),"")</f>
        <v/>
      </c>
      <c r="AJ17" s="56" t="str">
        <f>IF(AND('Mapa de Riesgos'!$Y$20="Alta",'Mapa de Riesgos'!$AA$20="Catastrófico"),CONCATENATE("R2C",'Mapa de Riesgos'!$O$20),"")</f>
        <v/>
      </c>
      <c r="AK17" s="56" t="str">
        <f>IF(AND('Mapa de Riesgos'!$Y$21="Alta",'Mapa de Riesgos'!$AA$21="Catastrófico"),CONCATENATE("R2C",'Mapa de Riesgos'!$O$21),"")</f>
        <v/>
      </c>
      <c r="AL17" s="56" t="str">
        <f>IF(AND('Mapa de Riesgos'!$Y$22="Alta",'Mapa de Riesgos'!$AA$22="Catastrófico"),CONCATENATE("R2C",'Mapa de Riesgos'!$O$22),"")</f>
        <v/>
      </c>
      <c r="AM17" s="57" t="str">
        <f>IF(AND('Mapa de Riesgos'!$Y$23="Alta",'Mapa de Riesgos'!$AA$23="Catastrófico"),CONCATENATE("R2C",'Mapa de Riesgos'!$O$23),"")</f>
        <v/>
      </c>
      <c r="AN17" s="83"/>
      <c r="AO17" s="478"/>
      <c r="AP17" s="479"/>
      <c r="AQ17" s="479"/>
      <c r="AR17" s="479"/>
      <c r="AS17" s="479"/>
      <c r="AT17" s="480"/>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389"/>
      <c r="C18" s="389"/>
      <c r="D18" s="390"/>
      <c r="E18" s="488"/>
      <c r="F18" s="487"/>
      <c r="G18" s="487"/>
      <c r="H18" s="487"/>
      <c r="I18" s="487"/>
      <c r="J18" s="67" t="str">
        <f>IF(AND('Mapa de Riesgos'!$Y$24="Alta",'Mapa de Riesgos'!$AA$24="Leve"),CONCATENATE("R3C",'Mapa de Riesgos'!$O$24),"")</f>
        <v/>
      </c>
      <c r="K18" s="68" t="str">
        <f>IF(AND('Mapa de Riesgos'!$Y$25="Alta",'Mapa de Riesgos'!$AA$25="Leve"),CONCATENATE("R3C",'Mapa de Riesgos'!$O$25),"")</f>
        <v/>
      </c>
      <c r="L18" s="68" t="str">
        <f>IF(AND('Mapa de Riesgos'!$Y$26="Alta",'Mapa de Riesgos'!$AA$26="Leve"),CONCATENATE("R3C",'Mapa de Riesgos'!$O$26),"")</f>
        <v/>
      </c>
      <c r="M18" s="68" t="str">
        <f>IF(AND('Mapa de Riesgos'!$Y$27="Alta",'Mapa de Riesgos'!$AA$27="Leve"),CONCATENATE("R3C",'Mapa de Riesgos'!$O$27),"")</f>
        <v/>
      </c>
      <c r="N18" s="68" t="str">
        <f>IF(AND('Mapa de Riesgos'!$Y$28="Alta",'Mapa de Riesgos'!$AA$28="Leve"),CONCATENATE("R3C",'Mapa de Riesgos'!$O$28),"")</f>
        <v/>
      </c>
      <c r="O18" s="69" t="str">
        <f>IF(AND('Mapa de Riesgos'!$Y$29="Alta",'Mapa de Riesgos'!$AA$29="Leve"),CONCATENATE("R3C",'Mapa de Riesgos'!$O$29),"")</f>
        <v/>
      </c>
      <c r="P18" s="67" t="str">
        <f>IF(AND('Mapa de Riesgos'!$Y$24="Alta",'Mapa de Riesgos'!$AA$24="Menor"),CONCATENATE("R3C",'Mapa de Riesgos'!$O$24),"")</f>
        <v/>
      </c>
      <c r="Q18" s="68" t="str">
        <f>IF(AND('Mapa de Riesgos'!$Y$25="Alta",'Mapa de Riesgos'!$AA$25="Menor"),CONCATENATE("R3C",'Mapa de Riesgos'!$O$25),"")</f>
        <v/>
      </c>
      <c r="R18" s="68" t="str">
        <f>IF(AND('Mapa de Riesgos'!$Y$26="Alta",'Mapa de Riesgos'!$AA$26="Menor"),CONCATENATE("R3C",'Mapa de Riesgos'!$O$26),"")</f>
        <v/>
      </c>
      <c r="S18" s="68" t="str">
        <f>IF(AND('Mapa de Riesgos'!$Y$27="Alta",'Mapa de Riesgos'!$AA$27="Menor"),CONCATENATE("R3C",'Mapa de Riesgos'!$O$27),"")</f>
        <v/>
      </c>
      <c r="T18" s="68" t="str">
        <f>IF(AND('Mapa de Riesgos'!$Y$28="Alta",'Mapa de Riesgos'!$AA$28="Menor"),CONCATENATE("R3C",'Mapa de Riesgos'!$O$28),"")</f>
        <v/>
      </c>
      <c r="U18" s="69" t="str">
        <f>IF(AND('Mapa de Riesgos'!$Y$29="Alta",'Mapa de Riesgos'!$AA$29="Menor"),CONCATENATE("R3C",'Mapa de Riesgos'!$O$29),"")</f>
        <v/>
      </c>
      <c r="V18" s="52" t="str">
        <f>IF(AND('Mapa de Riesgos'!$Y$24="Alta",'Mapa de Riesgos'!$AA$24="Moderado"),CONCATENATE("R3C",'Mapa de Riesgos'!$O$24),"")</f>
        <v/>
      </c>
      <c r="W18" s="53" t="str">
        <f>IF(AND('Mapa de Riesgos'!$Y$25="Alta",'Mapa de Riesgos'!$AA$25="Moderado"),CONCATENATE("R3C",'Mapa de Riesgos'!$O$25),"")</f>
        <v/>
      </c>
      <c r="X18" s="53" t="str">
        <f>IF(AND('Mapa de Riesgos'!$Y$26="Alta",'Mapa de Riesgos'!$AA$26="Moderado"),CONCATENATE("R3C",'Mapa de Riesgos'!$O$26),"")</f>
        <v/>
      </c>
      <c r="Y18" s="53" t="str">
        <f>IF(AND('Mapa de Riesgos'!$Y$27="Alta",'Mapa de Riesgos'!$AA$27="Moderado"),CONCATENATE("R3C",'Mapa de Riesgos'!$O$27),"")</f>
        <v/>
      </c>
      <c r="Z18" s="53" t="str">
        <f>IF(AND('Mapa de Riesgos'!$Y$28="Alta",'Mapa de Riesgos'!$AA$28="Moderado"),CONCATENATE("R3C",'Mapa de Riesgos'!$O$28),"")</f>
        <v/>
      </c>
      <c r="AA18" s="54" t="str">
        <f>IF(AND('Mapa de Riesgos'!$Y$29="Alta",'Mapa de Riesgos'!$AA$29="Moderado"),CONCATENATE("R3C",'Mapa de Riesgos'!$O$29),"")</f>
        <v/>
      </c>
      <c r="AB18" s="52" t="str">
        <f>IF(AND('Mapa de Riesgos'!$Y$24="Alta",'Mapa de Riesgos'!$AA$24="Mayor"),CONCATENATE("R3C",'Mapa de Riesgos'!$O$24),"")</f>
        <v/>
      </c>
      <c r="AC18" s="53" t="str">
        <f>IF(AND('Mapa de Riesgos'!$Y$25="Alta",'Mapa de Riesgos'!$AA$25="Mayor"),CONCATENATE("R3C",'Mapa de Riesgos'!$O$25),"")</f>
        <v/>
      </c>
      <c r="AD18" s="53" t="str">
        <f>IF(AND('Mapa de Riesgos'!$Y$26="Alta",'Mapa de Riesgos'!$AA$26="Mayor"),CONCATENATE("R3C",'Mapa de Riesgos'!$O$26),"")</f>
        <v/>
      </c>
      <c r="AE18" s="53" t="str">
        <f>IF(AND('Mapa de Riesgos'!$Y$27="Alta",'Mapa de Riesgos'!$AA$27="Mayor"),CONCATENATE("R3C",'Mapa de Riesgos'!$O$27),"")</f>
        <v/>
      </c>
      <c r="AF18" s="53" t="str">
        <f>IF(AND('Mapa de Riesgos'!$Y$28="Alta",'Mapa de Riesgos'!$AA$28="Mayor"),CONCATENATE("R3C",'Mapa de Riesgos'!$O$28),"")</f>
        <v/>
      </c>
      <c r="AG18" s="54" t="str">
        <f>IF(AND('Mapa de Riesgos'!$Y$29="Alta",'Mapa de Riesgos'!$AA$29="Mayor"),CONCATENATE("R3C",'Mapa de Riesgos'!$O$29),"")</f>
        <v/>
      </c>
      <c r="AH18" s="55" t="str">
        <f>IF(AND('Mapa de Riesgos'!$Y$24="Alta",'Mapa de Riesgos'!$AA$24="Catastrófico"),CONCATENATE("R3C",'Mapa de Riesgos'!$O$24),"")</f>
        <v/>
      </c>
      <c r="AI18" s="56" t="str">
        <f>IF(AND('Mapa de Riesgos'!$Y$25="Alta",'Mapa de Riesgos'!$AA$25="Catastrófico"),CONCATENATE("R3C",'Mapa de Riesgos'!$O$25),"")</f>
        <v/>
      </c>
      <c r="AJ18" s="56" t="str">
        <f>IF(AND('Mapa de Riesgos'!$Y$26="Alta",'Mapa de Riesgos'!$AA$26="Catastrófico"),CONCATENATE("R3C",'Mapa de Riesgos'!$O$26),"")</f>
        <v/>
      </c>
      <c r="AK18" s="56" t="str">
        <f>IF(AND('Mapa de Riesgos'!$Y$27="Alta",'Mapa de Riesgos'!$AA$27="Catastrófico"),CONCATENATE("R3C",'Mapa de Riesgos'!$O$27),"")</f>
        <v/>
      </c>
      <c r="AL18" s="56" t="str">
        <f>IF(AND('Mapa de Riesgos'!$Y$28="Alta",'Mapa de Riesgos'!$AA$28="Catastrófico"),CONCATENATE("R3C",'Mapa de Riesgos'!$O$28),"")</f>
        <v/>
      </c>
      <c r="AM18" s="57" t="str">
        <f>IF(AND('Mapa de Riesgos'!$Y$29="Alta",'Mapa de Riesgos'!$AA$29="Catastrófico"),CONCATENATE("R3C",'Mapa de Riesgos'!$O$29),"")</f>
        <v/>
      </c>
      <c r="AN18" s="83"/>
      <c r="AO18" s="478"/>
      <c r="AP18" s="479"/>
      <c r="AQ18" s="479"/>
      <c r="AR18" s="479"/>
      <c r="AS18" s="479"/>
      <c r="AT18" s="480"/>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389"/>
      <c r="C19" s="389"/>
      <c r="D19" s="390"/>
      <c r="E19" s="488"/>
      <c r="F19" s="487"/>
      <c r="G19" s="487"/>
      <c r="H19" s="487"/>
      <c r="I19" s="487"/>
      <c r="J19" s="67" t="str">
        <f>IF(AND('Mapa de Riesgos'!$Y$30="Alta",'Mapa de Riesgos'!$AA$30="Leve"),CONCATENATE("R4C",'Mapa de Riesgos'!$O$30),"")</f>
        <v/>
      </c>
      <c r="K19" s="68" t="str">
        <f>IF(AND('Mapa de Riesgos'!$Y$33="Alta",'Mapa de Riesgos'!$AA$33="Leve"),CONCATENATE("R4C",'Mapa de Riesgos'!$O$33),"")</f>
        <v/>
      </c>
      <c r="L19" s="68" t="str">
        <f>IF(AND('Mapa de Riesgos'!$Y$34="Alta",'Mapa de Riesgos'!$AA$34="Leve"),CONCATENATE("R4C",'Mapa de Riesgos'!$O$34),"")</f>
        <v/>
      </c>
      <c r="M19" s="68" t="str">
        <f>IF(AND('Mapa de Riesgos'!$Y$35="Alta",'Mapa de Riesgos'!$AA$35="Leve"),CONCATENATE("R4C",'Mapa de Riesgos'!$O$35),"")</f>
        <v/>
      </c>
      <c r="N19" s="68" t="str">
        <f>IF(AND('Mapa de Riesgos'!$Y$36="Alta",'Mapa de Riesgos'!$AA$36="Leve"),CONCATENATE("R4C",'Mapa de Riesgos'!$O$36),"")</f>
        <v/>
      </c>
      <c r="O19" s="69" t="str">
        <f>IF(AND('Mapa de Riesgos'!$Y$37="Alta",'Mapa de Riesgos'!$AA$37="Leve"),CONCATENATE("R4C",'Mapa de Riesgos'!$O$37),"")</f>
        <v/>
      </c>
      <c r="P19" s="67" t="str">
        <f>IF(AND('Mapa de Riesgos'!$Y$30="Alta",'Mapa de Riesgos'!$AA$30="Menor"),CONCATENATE("R4C",'Mapa de Riesgos'!$O$30),"")</f>
        <v/>
      </c>
      <c r="Q19" s="68" t="str">
        <f>IF(AND('Mapa de Riesgos'!$Y$33="Alta",'Mapa de Riesgos'!$AA$33="Menor"),CONCATENATE("R4C",'Mapa de Riesgos'!$O$33),"")</f>
        <v/>
      </c>
      <c r="R19" s="68" t="str">
        <f>IF(AND('Mapa de Riesgos'!$Y$34="Alta",'Mapa de Riesgos'!$AA$34="Menor"),CONCATENATE("R4C",'Mapa de Riesgos'!$O$34),"")</f>
        <v/>
      </c>
      <c r="S19" s="68" t="str">
        <f>IF(AND('Mapa de Riesgos'!$Y$35="Alta",'Mapa de Riesgos'!$AA$35="Menor"),CONCATENATE("R4C",'Mapa de Riesgos'!$O$35),"")</f>
        <v/>
      </c>
      <c r="T19" s="68" t="str">
        <f>IF(AND('Mapa de Riesgos'!$Y$36="Alta",'Mapa de Riesgos'!$AA$36="Menor"),CONCATENATE("R4C",'Mapa de Riesgos'!$O$36),"")</f>
        <v/>
      </c>
      <c r="U19" s="69" t="str">
        <f>IF(AND('Mapa de Riesgos'!$Y$37="Alta",'Mapa de Riesgos'!$AA$37="Menor"),CONCATENATE("R4C",'Mapa de Riesgos'!$O$37),"")</f>
        <v/>
      </c>
      <c r="V19" s="52" t="str">
        <f>IF(AND('Mapa de Riesgos'!$Y$30="Alta",'Mapa de Riesgos'!$AA$30="Moderado"),CONCATENATE("R4C",'Mapa de Riesgos'!$O$30),"")</f>
        <v/>
      </c>
      <c r="W19" s="53" t="str">
        <f>IF(AND('Mapa de Riesgos'!$Y$33="Alta",'Mapa de Riesgos'!$AA$33="Moderado"),CONCATENATE("R4C",'Mapa de Riesgos'!$O$33),"")</f>
        <v/>
      </c>
      <c r="X19" s="53" t="str">
        <f>IF(AND('Mapa de Riesgos'!$Y$34="Alta",'Mapa de Riesgos'!$AA$34="Moderado"),CONCATENATE("R4C",'Mapa de Riesgos'!$O$34),"")</f>
        <v/>
      </c>
      <c r="Y19" s="53" t="str">
        <f>IF(AND('Mapa de Riesgos'!$Y$35="Alta",'Mapa de Riesgos'!$AA$35="Moderado"),CONCATENATE("R4C",'Mapa de Riesgos'!$O$35),"")</f>
        <v/>
      </c>
      <c r="Z19" s="53" t="str">
        <f>IF(AND('Mapa de Riesgos'!$Y$36="Alta",'Mapa de Riesgos'!$AA$36="Moderado"),CONCATENATE("R4C",'Mapa de Riesgos'!$O$36),"")</f>
        <v/>
      </c>
      <c r="AA19" s="54" t="str">
        <f>IF(AND('Mapa de Riesgos'!$Y$37="Alta",'Mapa de Riesgos'!$AA$37="Moderado"),CONCATENATE("R4C",'Mapa de Riesgos'!$O$37),"")</f>
        <v/>
      </c>
      <c r="AB19" s="52" t="str">
        <f>IF(AND('Mapa de Riesgos'!$Y$30="Alta",'Mapa de Riesgos'!$AA$30="Mayor"),CONCATENATE("R4C",'Mapa de Riesgos'!$O$30),"")</f>
        <v/>
      </c>
      <c r="AC19" s="53" t="str">
        <f>IF(AND('Mapa de Riesgos'!$Y$33="Alta",'Mapa de Riesgos'!$AA$33="Mayor"),CONCATENATE("R4C",'Mapa de Riesgos'!$O$33),"")</f>
        <v/>
      </c>
      <c r="AD19" s="53" t="str">
        <f>IF(AND('Mapa de Riesgos'!$Y$34="Alta",'Mapa de Riesgos'!$AA$34="Mayor"),CONCATENATE("R4C",'Mapa de Riesgos'!$O$34),"")</f>
        <v/>
      </c>
      <c r="AE19" s="53" t="str">
        <f>IF(AND('Mapa de Riesgos'!$Y$35="Alta",'Mapa de Riesgos'!$AA$35="Mayor"),CONCATENATE("R4C",'Mapa de Riesgos'!$O$35),"")</f>
        <v/>
      </c>
      <c r="AF19" s="53" t="str">
        <f>IF(AND('Mapa de Riesgos'!$Y$36="Alta",'Mapa de Riesgos'!$AA$36="Mayor"),CONCATENATE("R4C",'Mapa de Riesgos'!$O$36),"")</f>
        <v/>
      </c>
      <c r="AG19" s="54" t="str">
        <f>IF(AND('Mapa de Riesgos'!$Y$37="Alta",'Mapa de Riesgos'!$AA$37="Mayor"),CONCATENATE("R4C",'Mapa de Riesgos'!$O$37),"")</f>
        <v/>
      </c>
      <c r="AH19" s="55" t="str">
        <f>IF(AND('Mapa de Riesgos'!$Y$30="Alta",'Mapa de Riesgos'!$AA$30="Catastrófico"),CONCATENATE("R4C",'Mapa de Riesgos'!$O$30),"")</f>
        <v/>
      </c>
      <c r="AI19" s="56" t="str">
        <f>IF(AND('Mapa de Riesgos'!$Y$33="Alta",'Mapa de Riesgos'!$AA$33="Catastrófico"),CONCATENATE("R4C",'Mapa de Riesgos'!$O$33),"")</f>
        <v/>
      </c>
      <c r="AJ19" s="56" t="str">
        <f>IF(AND('Mapa de Riesgos'!$Y$34="Alta",'Mapa de Riesgos'!$AA$34="Catastrófico"),CONCATENATE("R4C",'Mapa de Riesgos'!$O$34),"")</f>
        <v/>
      </c>
      <c r="AK19" s="56" t="str">
        <f>IF(AND('Mapa de Riesgos'!$Y$35="Alta",'Mapa de Riesgos'!$AA$35="Catastrófico"),CONCATENATE("R4C",'Mapa de Riesgos'!$O$35),"")</f>
        <v/>
      </c>
      <c r="AL19" s="56" t="str">
        <f>IF(AND('Mapa de Riesgos'!$Y$36="Alta",'Mapa de Riesgos'!$AA$36="Catastrófico"),CONCATENATE("R4C",'Mapa de Riesgos'!$O$36),"")</f>
        <v/>
      </c>
      <c r="AM19" s="57" t="str">
        <f>IF(AND('Mapa de Riesgos'!$Y$37="Alta",'Mapa de Riesgos'!$AA$37="Catastrófico"),CONCATENATE("R4C",'Mapa de Riesgos'!$O$37),"")</f>
        <v/>
      </c>
      <c r="AN19" s="83"/>
      <c r="AO19" s="478"/>
      <c r="AP19" s="479"/>
      <c r="AQ19" s="479"/>
      <c r="AR19" s="479"/>
      <c r="AS19" s="479"/>
      <c r="AT19" s="480"/>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389"/>
      <c r="C20" s="389"/>
      <c r="D20" s="390"/>
      <c r="E20" s="488"/>
      <c r="F20" s="487"/>
      <c r="G20" s="487"/>
      <c r="H20" s="487"/>
      <c r="I20" s="487"/>
      <c r="J20" s="67" t="str">
        <f>IF(AND('Mapa de Riesgos'!$Y$38="Alta",'Mapa de Riesgos'!$AA$38="Leve"),CONCATENATE("R5C",'Mapa de Riesgos'!$O$38),"")</f>
        <v/>
      </c>
      <c r="K20" s="68" t="str">
        <f>IF(AND('Mapa de Riesgos'!$Y$39="Alta",'Mapa de Riesgos'!$AA$39="Leve"),CONCATENATE("R5C",'Mapa de Riesgos'!$O$39),"")</f>
        <v/>
      </c>
      <c r="L20" s="68" t="str">
        <f>IF(AND('Mapa de Riesgos'!$Y$40="Alta",'Mapa de Riesgos'!$AA$40="Leve"),CONCATENATE("R5C",'Mapa de Riesgos'!$O$40),"")</f>
        <v/>
      </c>
      <c r="M20" s="68" t="str">
        <f>IF(AND('Mapa de Riesgos'!$Y$41="Alta",'Mapa de Riesgos'!$AA$41="Leve"),CONCATENATE("R5C",'Mapa de Riesgos'!$O$41),"")</f>
        <v/>
      </c>
      <c r="N20" s="68" t="str">
        <f>IF(AND('Mapa de Riesgos'!$Y$42="Alta",'Mapa de Riesgos'!$AA$42="Leve"),CONCATENATE("R5C",'Mapa de Riesgos'!$O$42),"")</f>
        <v/>
      </c>
      <c r="O20" s="69" t="str">
        <f>IF(AND('Mapa de Riesgos'!$Y$43="Alta",'Mapa de Riesgos'!$AA$43="Leve"),CONCATENATE("R5C",'Mapa de Riesgos'!$O$43),"")</f>
        <v/>
      </c>
      <c r="P20" s="67" t="str">
        <f>IF(AND('Mapa de Riesgos'!$Y$38="Alta",'Mapa de Riesgos'!$AA$38="Menor"),CONCATENATE("R5C",'Mapa de Riesgos'!$O$38),"")</f>
        <v/>
      </c>
      <c r="Q20" s="68" t="str">
        <f>IF(AND('Mapa de Riesgos'!$Y$39="Alta",'Mapa de Riesgos'!$AA$39="Menor"),CONCATENATE("R5C",'Mapa de Riesgos'!$O$39),"")</f>
        <v/>
      </c>
      <c r="R20" s="68" t="str">
        <f>IF(AND('Mapa de Riesgos'!$Y$40="Alta",'Mapa de Riesgos'!$AA$40="Menor"),CONCATENATE("R5C",'Mapa de Riesgos'!$O$40),"")</f>
        <v/>
      </c>
      <c r="S20" s="68" t="str">
        <f>IF(AND('Mapa de Riesgos'!$Y$41="Alta",'Mapa de Riesgos'!$AA$41="Menor"),CONCATENATE("R5C",'Mapa de Riesgos'!$O$41),"")</f>
        <v/>
      </c>
      <c r="T20" s="68" t="str">
        <f>IF(AND('Mapa de Riesgos'!$Y$42="Alta",'Mapa de Riesgos'!$AA$42="Menor"),CONCATENATE("R5C",'Mapa de Riesgos'!$O$42),"")</f>
        <v/>
      </c>
      <c r="U20" s="69" t="str">
        <f>IF(AND('Mapa de Riesgos'!$Y$43="Alta",'Mapa de Riesgos'!$AA$43="Menor"),CONCATENATE("R5C",'Mapa de Riesgos'!$O$43),"")</f>
        <v/>
      </c>
      <c r="V20" s="52" t="str">
        <f>IF(AND('Mapa de Riesgos'!$Y$38="Alta",'Mapa de Riesgos'!$AA$38="Moderado"),CONCATENATE("R5C",'Mapa de Riesgos'!$O$38),"")</f>
        <v/>
      </c>
      <c r="W20" s="53" t="str">
        <f>IF(AND('Mapa de Riesgos'!$Y$39="Alta",'Mapa de Riesgos'!$AA$39="Moderado"),CONCATENATE("R5C",'Mapa de Riesgos'!$O$39),"")</f>
        <v/>
      </c>
      <c r="X20" s="53" t="str">
        <f>IF(AND('Mapa de Riesgos'!$Y$40="Alta",'Mapa de Riesgos'!$AA$40="Moderado"),CONCATENATE("R5C",'Mapa de Riesgos'!$O$40),"")</f>
        <v/>
      </c>
      <c r="Y20" s="53" t="str">
        <f>IF(AND('Mapa de Riesgos'!$Y$41="Alta",'Mapa de Riesgos'!$AA$41="Moderado"),CONCATENATE("R5C",'Mapa de Riesgos'!$O$41),"")</f>
        <v/>
      </c>
      <c r="Z20" s="53" t="str">
        <f>IF(AND('Mapa de Riesgos'!$Y$42="Alta",'Mapa de Riesgos'!$AA$42="Moderado"),CONCATENATE("R5C",'Mapa de Riesgos'!$O$42),"")</f>
        <v/>
      </c>
      <c r="AA20" s="54" t="str">
        <f>IF(AND('Mapa de Riesgos'!$Y$43="Alta",'Mapa de Riesgos'!$AA$43="Moderado"),CONCATENATE("R5C",'Mapa de Riesgos'!$O$43),"")</f>
        <v/>
      </c>
      <c r="AB20" s="52" t="str">
        <f>IF(AND('Mapa de Riesgos'!$Y$38="Alta",'Mapa de Riesgos'!$AA$38="Mayor"),CONCATENATE("R5C",'Mapa de Riesgos'!$O$38),"")</f>
        <v/>
      </c>
      <c r="AC20" s="53" t="str">
        <f>IF(AND('Mapa de Riesgos'!$Y$39="Alta",'Mapa de Riesgos'!$AA$39="Mayor"),CONCATENATE("R5C",'Mapa de Riesgos'!$O$39),"")</f>
        <v/>
      </c>
      <c r="AD20" s="53" t="str">
        <f>IF(AND('Mapa de Riesgos'!$Y$40="Alta",'Mapa de Riesgos'!$AA$40="Mayor"),CONCATENATE("R5C",'Mapa de Riesgos'!$O$40),"")</f>
        <v/>
      </c>
      <c r="AE20" s="53" t="str">
        <f>IF(AND('Mapa de Riesgos'!$Y$41="Alta",'Mapa de Riesgos'!$AA$41="Mayor"),CONCATENATE("R5C",'Mapa de Riesgos'!$O$41),"")</f>
        <v/>
      </c>
      <c r="AF20" s="53" t="str">
        <f>IF(AND('Mapa de Riesgos'!$Y$42="Alta",'Mapa de Riesgos'!$AA$42="Mayor"),CONCATENATE("R5C",'Mapa de Riesgos'!$O$42),"")</f>
        <v/>
      </c>
      <c r="AG20" s="54" t="str">
        <f>IF(AND('Mapa de Riesgos'!$Y$43="Alta",'Mapa de Riesgos'!$AA$43="Mayor"),CONCATENATE("R5C",'Mapa de Riesgos'!$O$43),"")</f>
        <v/>
      </c>
      <c r="AH20" s="55" t="str">
        <f>IF(AND('Mapa de Riesgos'!$Y$38="Alta",'Mapa de Riesgos'!$AA$38="Catastrófico"),CONCATENATE("R5C",'Mapa de Riesgos'!$O$38),"")</f>
        <v/>
      </c>
      <c r="AI20" s="56" t="str">
        <f>IF(AND('Mapa de Riesgos'!$Y$39="Alta",'Mapa de Riesgos'!$AA$39="Catastrófico"),CONCATENATE("R5C",'Mapa de Riesgos'!$O$39),"")</f>
        <v/>
      </c>
      <c r="AJ20" s="56" t="str">
        <f>IF(AND('Mapa de Riesgos'!$Y$40="Alta",'Mapa de Riesgos'!$AA$40="Catastrófico"),CONCATENATE("R5C",'Mapa de Riesgos'!$O$40),"")</f>
        <v/>
      </c>
      <c r="AK20" s="56" t="str">
        <f>IF(AND('Mapa de Riesgos'!$Y$41="Alta",'Mapa de Riesgos'!$AA$41="Catastrófico"),CONCATENATE("R5C",'Mapa de Riesgos'!$O$41),"")</f>
        <v/>
      </c>
      <c r="AL20" s="56" t="str">
        <f>IF(AND('Mapa de Riesgos'!$Y$42="Alta",'Mapa de Riesgos'!$AA$42="Catastrófico"),CONCATENATE("R5C",'Mapa de Riesgos'!$O$42),"")</f>
        <v/>
      </c>
      <c r="AM20" s="57" t="str">
        <f>IF(AND('Mapa de Riesgos'!$Y$43="Alta",'Mapa de Riesgos'!$AA$43="Catastrófico"),CONCATENATE("R5C",'Mapa de Riesgos'!$O$43),"")</f>
        <v/>
      </c>
      <c r="AN20" s="83"/>
      <c r="AO20" s="478"/>
      <c r="AP20" s="479"/>
      <c r="AQ20" s="479"/>
      <c r="AR20" s="479"/>
      <c r="AS20" s="479"/>
      <c r="AT20" s="480"/>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389"/>
      <c r="C21" s="389"/>
      <c r="D21" s="390"/>
      <c r="E21" s="488"/>
      <c r="F21" s="487"/>
      <c r="G21" s="487"/>
      <c r="H21" s="487"/>
      <c r="I21" s="487"/>
      <c r="J21" s="67" t="str">
        <f>IF(AND('Mapa de Riesgos'!$Y$44="Alta",'Mapa de Riesgos'!$AA$44="Leve"),CONCATENATE("R6C",'Mapa de Riesgos'!$O$44),"")</f>
        <v/>
      </c>
      <c r="K21" s="68" t="str">
        <f>IF(AND('Mapa de Riesgos'!$Y$45="Alta",'Mapa de Riesgos'!$AA$45="Leve"),CONCATENATE("R6C",'Mapa de Riesgos'!$O$45),"")</f>
        <v/>
      </c>
      <c r="L21" s="68" t="str">
        <f>IF(AND('Mapa de Riesgos'!$Y$46="Alta",'Mapa de Riesgos'!$AA$46="Leve"),CONCATENATE("R6C",'Mapa de Riesgos'!$O$46),"")</f>
        <v/>
      </c>
      <c r="M21" s="68" t="str">
        <f>IF(AND('Mapa de Riesgos'!$Y$47="Alta",'Mapa de Riesgos'!$AA$47="Leve"),CONCATENATE("R6C",'Mapa de Riesgos'!$O$47),"")</f>
        <v/>
      </c>
      <c r="N21" s="68" t="str">
        <f>IF(AND('Mapa de Riesgos'!$Y$48="Alta",'Mapa de Riesgos'!$AA$48="Leve"),CONCATENATE("R6C",'Mapa de Riesgos'!$O$48),"")</f>
        <v/>
      </c>
      <c r="O21" s="69" t="str">
        <f>IF(AND('Mapa de Riesgos'!$Y$49="Alta",'Mapa de Riesgos'!$AA$49="Leve"),CONCATENATE("R6C",'Mapa de Riesgos'!$O$49),"")</f>
        <v/>
      </c>
      <c r="P21" s="67" t="str">
        <f>IF(AND('Mapa de Riesgos'!$Y$44="Alta",'Mapa de Riesgos'!$AA$44="Menor"),CONCATENATE("R6C",'Mapa de Riesgos'!$O$44),"")</f>
        <v/>
      </c>
      <c r="Q21" s="68" t="str">
        <f>IF(AND('Mapa de Riesgos'!$Y$45="Alta",'Mapa de Riesgos'!$AA$45="Menor"),CONCATENATE("R6C",'Mapa de Riesgos'!$O$45),"")</f>
        <v/>
      </c>
      <c r="R21" s="68" t="str">
        <f>IF(AND('Mapa de Riesgos'!$Y$46="Alta",'Mapa de Riesgos'!$AA$46="Menor"),CONCATENATE("R6C",'Mapa de Riesgos'!$O$46),"")</f>
        <v/>
      </c>
      <c r="S21" s="68" t="str">
        <f>IF(AND('Mapa de Riesgos'!$Y$47="Alta",'Mapa de Riesgos'!$AA$47="Menor"),CONCATENATE("R6C",'Mapa de Riesgos'!$O$47),"")</f>
        <v/>
      </c>
      <c r="T21" s="68" t="str">
        <f>IF(AND('Mapa de Riesgos'!$Y$48="Alta",'Mapa de Riesgos'!$AA$48="Menor"),CONCATENATE("R6C",'Mapa de Riesgos'!$O$48),"")</f>
        <v/>
      </c>
      <c r="U21" s="69" t="str">
        <f>IF(AND('Mapa de Riesgos'!$Y$49="Alta",'Mapa de Riesgos'!$AA$49="Menor"),CONCATENATE("R6C",'Mapa de Riesgos'!$O$49),"")</f>
        <v/>
      </c>
      <c r="V21" s="52" t="str">
        <f>IF(AND('Mapa de Riesgos'!$Y$44="Alta",'Mapa de Riesgos'!$AA$44="Moderado"),CONCATENATE("R6C",'Mapa de Riesgos'!$O$44),"")</f>
        <v/>
      </c>
      <c r="W21" s="53" t="str">
        <f>IF(AND('Mapa de Riesgos'!$Y$45="Alta",'Mapa de Riesgos'!$AA$45="Moderado"),CONCATENATE("R6C",'Mapa de Riesgos'!$O$45),"")</f>
        <v/>
      </c>
      <c r="X21" s="53" t="str">
        <f>IF(AND('Mapa de Riesgos'!$Y$46="Alta",'Mapa de Riesgos'!$AA$46="Moderado"),CONCATENATE("R6C",'Mapa de Riesgos'!$O$46),"")</f>
        <v/>
      </c>
      <c r="Y21" s="53" t="str">
        <f>IF(AND('Mapa de Riesgos'!$Y$47="Alta",'Mapa de Riesgos'!$AA$47="Moderado"),CONCATENATE("R6C",'Mapa de Riesgos'!$O$47),"")</f>
        <v/>
      </c>
      <c r="Z21" s="53" t="str">
        <f>IF(AND('Mapa de Riesgos'!$Y$48="Alta",'Mapa de Riesgos'!$AA$48="Moderado"),CONCATENATE("R6C",'Mapa de Riesgos'!$O$48),"")</f>
        <v/>
      </c>
      <c r="AA21" s="54" t="str">
        <f>IF(AND('Mapa de Riesgos'!$Y$49="Alta",'Mapa de Riesgos'!$AA$49="Moderado"),CONCATENATE("R6C",'Mapa de Riesgos'!$O$49),"")</f>
        <v/>
      </c>
      <c r="AB21" s="52" t="str">
        <f>IF(AND('Mapa de Riesgos'!$Y$44="Alta",'Mapa de Riesgos'!$AA$44="Mayor"),CONCATENATE("R6C",'Mapa de Riesgos'!$O$44),"")</f>
        <v/>
      </c>
      <c r="AC21" s="53" t="str">
        <f>IF(AND('Mapa de Riesgos'!$Y$45="Alta",'Mapa de Riesgos'!$AA$45="Mayor"),CONCATENATE("R6C",'Mapa de Riesgos'!$O$45),"")</f>
        <v/>
      </c>
      <c r="AD21" s="53" t="str">
        <f>IF(AND('Mapa de Riesgos'!$Y$46="Alta",'Mapa de Riesgos'!$AA$46="Mayor"),CONCATENATE("R6C",'Mapa de Riesgos'!$O$46),"")</f>
        <v/>
      </c>
      <c r="AE21" s="53" t="str">
        <f>IF(AND('Mapa de Riesgos'!$Y$47="Alta",'Mapa de Riesgos'!$AA$47="Mayor"),CONCATENATE("R6C",'Mapa de Riesgos'!$O$47),"")</f>
        <v/>
      </c>
      <c r="AF21" s="53" t="str">
        <f>IF(AND('Mapa de Riesgos'!$Y$48="Alta",'Mapa de Riesgos'!$AA$48="Mayor"),CONCATENATE("R6C",'Mapa de Riesgos'!$O$48),"")</f>
        <v/>
      </c>
      <c r="AG21" s="54" t="str">
        <f>IF(AND('Mapa de Riesgos'!$Y$49="Alta",'Mapa de Riesgos'!$AA$49="Mayor"),CONCATENATE("R6C",'Mapa de Riesgos'!$O$49),"")</f>
        <v/>
      </c>
      <c r="AH21" s="55" t="str">
        <f>IF(AND('Mapa de Riesgos'!$Y$44="Alta",'Mapa de Riesgos'!$AA$44="Catastrófico"),CONCATENATE("R6C",'Mapa de Riesgos'!$O$44),"")</f>
        <v/>
      </c>
      <c r="AI21" s="56" t="str">
        <f>IF(AND('Mapa de Riesgos'!$Y$45="Alta",'Mapa de Riesgos'!$AA$45="Catastrófico"),CONCATENATE("R6C",'Mapa de Riesgos'!$O$45),"")</f>
        <v/>
      </c>
      <c r="AJ21" s="56" t="str">
        <f>IF(AND('Mapa de Riesgos'!$Y$46="Alta",'Mapa de Riesgos'!$AA$46="Catastrófico"),CONCATENATE("R6C",'Mapa de Riesgos'!$O$46),"")</f>
        <v/>
      </c>
      <c r="AK21" s="56" t="str">
        <f>IF(AND('Mapa de Riesgos'!$Y$47="Alta",'Mapa de Riesgos'!$AA$47="Catastrófico"),CONCATENATE("R6C",'Mapa de Riesgos'!$O$47),"")</f>
        <v/>
      </c>
      <c r="AL21" s="56" t="str">
        <f>IF(AND('Mapa de Riesgos'!$Y$48="Alta",'Mapa de Riesgos'!$AA$48="Catastrófico"),CONCATENATE("R6C",'Mapa de Riesgos'!$O$48),"")</f>
        <v/>
      </c>
      <c r="AM21" s="57" t="str">
        <f>IF(AND('Mapa de Riesgos'!$Y$49="Alta",'Mapa de Riesgos'!$AA$49="Catastrófico"),CONCATENATE("R6C",'Mapa de Riesgos'!$O$49),"")</f>
        <v/>
      </c>
      <c r="AN21" s="83"/>
      <c r="AO21" s="478"/>
      <c r="AP21" s="479"/>
      <c r="AQ21" s="479"/>
      <c r="AR21" s="479"/>
      <c r="AS21" s="479"/>
      <c r="AT21" s="480"/>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389"/>
      <c r="C22" s="389"/>
      <c r="D22" s="390"/>
      <c r="E22" s="488"/>
      <c r="F22" s="487"/>
      <c r="G22" s="487"/>
      <c r="H22" s="487"/>
      <c r="I22" s="487"/>
      <c r="J22" s="67" t="str">
        <f>IF(AND('Mapa de Riesgos'!$Y$50="Alta",'Mapa de Riesgos'!$AA$50="Leve"),CONCATENATE("R7C",'Mapa de Riesgos'!$O$50),"")</f>
        <v/>
      </c>
      <c r="K22" s="68" t="str">
        <f>IF(AND('Mapa de Riesgos'!$Y$51="Alta",'Mapa de Riesgos'!$AA$51="Leve"),CONCATENATE("R7C",'Mapa de Riesgos'!$O$51),"")</f>
        <v/>
      </c>
      <c r="L22" s="68" t="str">
        <f>IF(AND('Mapa de Riesgos'!$Y$52="Alta",'Mapa de Riesgos'!$AA$52="Leve"),CONCATENATE("R7C",'Mapa de Riesgos'!$O$52),"")</f>
        <v/>
      </c>
      <c r="M22" s="68" t="str">
        <f>IF(AND('Mapa de Riesgos'!$Y$53="Alta",'Mapa de Riesgos'!$AA$53="Leve"),CONCATENATE("R7C",'Mapa de Riesgos'!$O$53),"")</f>
        <v/>
      </c>
      <c r="N22" s="68" t="str">
        <f>IF(AND('Mapa de Riesgos'!$Y$54="Alta",'Mapa de Riesgos'!$AA$54="Leve"),CONCATENATE("R7C",'Mapa de Riesgos'!$O$54),"")</f>
        <v/>
      </c>
      <c r="O22" s="69" t="str">
        <f>IF(AND('Mapa de Riesgos'!$Y$55="Alta",'Mapa de Riesgos'!$AA$55="Leve"),CONCATENATE("R7C",'Mapa de Riesgos'!$O$55),"")</f>
        <v/>
      </c>
      <c r="P22" s="67" t="str">
        <f>IF(AND('Mapa de Riesgos'!$Y$50="Alta",'Mapa de Riesgos'!$AA$50="Menor"),CONCATENATE("R7C",'Mapa de Riesgos'!$O$50),"")</f>
        <v/>
      </c>
      <c r="Q22" s="68" t="str">
        <f>IF(AND('Mapa de Riesgos'!$Y$51="Alta",'Mapa de Riesgos'!$AA$51="Menor"),CONCATENATE("R7C",'Mapa de Riesgos'!$O$51),"")</f>
        <v/>
      </c>
      <c r="R22" s="68" t="str">
        <f>IF(AND('Mapa de Riesgos'!$Y$52="Alta",'Mapa de Riesgos'!$AA$52="Menor"),CONCATENATE("R7C",'Mapa de Riesgos'!$O$52),"")</f>
        <v/>
      </c>
      <c r="S22" s="68" t="str">
        <f>IF(AND('Mapa de Riesgos'!$Y$53="Alta",'Mapa de Riesgos'!$AA$53="Menor"),CONCATENATE("R7C",'Mapa de Riesgos'!$O$53),"")</f>
        <v/>
      </c>
      <c r="T22" s="68" t="str">
        <f>IF(AND('Mapa de Riesgos'!$Y$54="Alta",'Mapa de Riesgos'!$AA$54="Menor"),CONCATENATE("R7C",'Mapa de Riesgos'!$O$54),"")</f>
        <v/>
      </c>
      <c r="U22" s="69" t="str">
        <f>IF(AND('Mapa de Riesgos'!$Y$55="Alta",'Mapa de Riesgos'!$AA$55="Menor"),CONCATENATE("R7C",'Mapa de Riesgos'!$O$55),"")</f>
        <v/>
      </c>
      <c r="V22" s="52" t="str">
        <f>IF(AND('Mapa de Riesgos'!$Y$50="Alta",'Mapa de Riesgos'!$AA$50="Moderado"),CONCATENATE("R7C",'Mapa de Riesgos'!$O$50),"")</f>
        <v/>
      </c>
      <c r="W22" s="53" t="str">
        <f>IF(AND('Mapa de Riesgos'!$Y$51="Alta",'Mapa de Riesgos'!$AA$51="Moderado"),CONCATENATE("R7C",'Mapa de Riesgos'!$O$51),"")</f>
        <v/>
      </c>
      <c r="X22" s="53" t="str">
        <f>IF(AND('Mapa de Riesgos'!$Y$52="Alta",'Mapa de Riesgos'!$AA$52="Moderado"),CONCATENATE("R7C",'Mapa de Riesgos'!$O$52),"")</f>
        <v/>
      </c>
      <c r="Y22" s="53" t="str">
        <f>IF(AND('Mapa de Riesgos'!$Y$53="Alta",'Mapa de Riesgos'!$AA$53="Moderado"),CONCATENATE("R7C",'Mapa de Riesgos'!$O$53),"")</f>
        <v/>
      </c>
      <c r="Z22" s="53" t="str">
        <f>IF(AND('Mapa de Riesgos'!$Y$54="Alta",'Mapa de Riesgos'!$AA$54="Moderado"),CONCATENATE("R7C",'Mapa de Riesgos'!$O$54),"")</f>
        <v/>
      </c>
      <c r="AA22" s="54" t="str">
        <f>IF(AND('Mapa de Riesgos'!$Y$55="Alta",'Mapa de Riesgos'!$AA$55="Moderado"),CONCATENATE("R7C",'Mapa de Riesgos'!$O$55),"")</f>
        <v/>
      </c>
      <c r="AB22" s="52" t="str">
        <f>IF(AND('Mapa de Riesgos'!$Y$50="Alta",'Mapa de Riesgos'!$AA$50="Mayor"),CONCATENATE("R7C",'Mapa de Riesgos'!$O$50),"")</f>
        <v/>
      </c>
      <c r="AC22" s="53" t="str">
        <f>IF(AND('Mapa de Riesgos'!$Y$51="Alta",'Mapa de Riesgos'!$AA$51="Mayor"),CONCATENATE("R7C",'Mapa de Riesgos'!$O$51),"")</f>
        <v/>
      </c>
      <c r="AD22" s="53" t="str">
        <f>IF(AND('Mapa de Riesgos'!$Y$52="Alta",'Mapa de Riesgos'!$AA$52="Mayor"),CONCATENATE("R7C",'Mapa de Riesgos'!$O$52),"")</f>
        <v/>
      </c>
      <c r="AE22" s="53" t="str">
        <f>IF(AND('Mapa de Riesgos'!$Y$53="Alta",'Mapa de Riesgos'!$AA$53="Mayor"),CONCATENATE("R7C",'Mapa de Riesgos'!$O$53),"")</f>
        <v/>
      </c>
      <c r="AF22" s="53" t="str">
        <f>IF(AND('Mapa de Riesgos'!$Y$54="Alta",'Mapa de Riesgos'!$AA$54="Mayor"),CONCATENATE("R7C",'Mapa de Riesgos'!$O$54),"")</f>
        <v/>
      </c>
      <c r="AG22" s="54" t="str">
        <f>IF(AND('Mapa de Riesgos'!$Y$55="Alta",'Mapa de Riesgos'!$AA$55="Mayor"),CONCATENATE("R7C",'Mapa de Riesgos'!$O$55),"")</f>
        <v/>
      </c>
      <c r="AH22" s="55" t="str">
        <f>IF(AND('Mapa de Riesgos'!$Y$50="Alta",'Mapa de Riesgos'!$AA$50="Catastrófico"),CONCATENATE("R7C",'Mapa de Riesgos'!$O$50),"")</f>
        <v/>
      </c>
      <c r="AI22" s="56" t="str">
        <f>IF(AND('Mapa de Riesgos'!$Y$51="Alta",'Mapa de Riesgos'!$AA$51="Catastrófico"),CONCATENATE("R7C",'Mapa de Riesgos'!$O$51),"")</f>
        <v/>
      </c>
      <c r="AJ22" s="56" t="str">
        <f>IF(AND('Mapa de Riesgos'!$Y$52="Alta",'Mapa de Riesgos'!$AA$52="Catastrófico"),CONCATENATE("R7C",'Mapa de Riesgos'!$O$52),"")</f>
        <v/>
      </c>
      <c r="AK22" s="56" t="str">
        <f>IF(AND('Mapa de Riesgos'!$Y$53="Alta",'Mapa de Riesgos'!$AA$53="Catastrófico"),CONCATENATE("R7C",'Mapa de Riesgos'!$O$53),"")</f>
        <v/>
      </c>
      <c r="AL22" s="56" t="str">
        <f>IF(AND('Mapa de Riesgos'!$Y$54="Alta",'Mapa de Riesgos'!$AA$54="Catastrófico"),CONCATENATE("R7C",'Mapa de Riesgos'!$O$54),"")</f>
        <v/>
      </c>
      <c r="AM22" s="57" t="str">
        <f>IF(AND('Mapa de Riesgos'!$Y$55="Alta",'Mapa de Riesgos'!$AA$55="Catastrófico"),CONCATENATE("R7C",'Mapa de Riesgos'!$O$55),"")</f>
        <v/>
      </c>
      <c r="AN22" s="83"/>
      <c r="AO22" s="478"/>
      <c r="AP22" s="479"/>
      <c r="AQ22" s="479"/>
      <c r="AR22" s="479"/>
      <c r="AS22" s="479"/>
      <c r="AT22" s="480"/>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389"/>
      <c r="C23" s="389"/>
      <c r="D23" s="390"/>
      <c r="E23" s="488"/>
      <c r="F23" s="487"/>
      <c r="G23" s="487"/>
      <c r="H23" s="487"/>
      <c r="I23" s="487"/>
      <c r="J23" s="67" t="str">
        <f>IF(AND('Mapa de Riesgos'!$Y$56="Alta",'Mapa de Riesgos'!$AA$56="Leve"),CONCATENATE("R8C",'Mapa de Riesgos'!$O$56),"")</f>
        <v/>
      </c>
      <c r="K23" s="68" t="str">
        <f>IF(AND('Mapa de Riesgos'!$Y$57="Alta",'Mapa de Riesgos'!$AA$57="Leve"),CONCATENATE("R8C",'Mapa de Riesgos'!$O$57),"")</f>
        <v/>
      </c>
      <c r="L23" s="68" t="str">
        <f>IF(AND('Mapa de Riesgos'!$Y$58="Alta",'Mapa de Riesgos'!$AA$58="Leve"),CONCATENATE("R8C",'Mapa de Riesgos'!$O$58),"")</f>
        <v/>
      </c>
      <c r="M23" s="68" t="str">
        <f>IF(AND('Mapa de Riesgos'!$Y$59="Alta",'Mapa de Riesgos'!$AA$59="Leve"),CONCATENATE("R8C",'Mapa de Riesgos'!$O$59),"")</f>
        <v/>
      </c>
      <c r="N23" s="68" t="str">
        <f>IF(AND('Mapa de Riesgos'!$Y$60="Alta",'Mapa de Riesgos'!$AA$60="Leve"),CONCATENATE("R8C",'Mapa de Riesgos'!$O$60),"")</f>
        <v/>
      </c>
      <c r="O23" s="69" t="str">
        <f>IF(AND('Mapa de Riesgos'!$Y$61="Alta",'Mapa de Riesgos'!$AA$61="Leve"),CONCATENATE("R8C",'Mapa de Riesgos'!$O$61),"")</f>
        <v/>
      </c>
      <c r="P23" s="67" t="str">
        <f>IF(AND('Mapa de Riesgos'!$Y$56="Alta",'Mapa de Riesgos'!$AA$56="Menor"),CONCATENATE("R8C",'Mapa de Riesgos'!$O$56),"")</f>
        <v/>
      </c>
      <c r="Q23" s="68" t="str">
        <f>IF(AND('Mapa de Riesgos'!$Y$57="Alta",'Mapa de Riesgos'!$AA$57="Menor"),CONCATENATE("R8C",'Mapa de Riesgos'!$O$57),"")</f>
        <v/>
      </c>
      <c r="R23" s="68" t="str">
        <f>IF(AND('Mapa de Riesgos'!$Y$58="Alta",'Mapa de Riesgos'!$AA$58="Menor"),CONCATENATE("R8C",'Mapa de Riesgos'!$O$58),"")</f>
        <v/>
      </c>
      <c r="S23" s="68" t="str">
        <f>IF(AND('Mapa de Riesgos'!$Y$59="Alta",'Mapa de Riesgos'!$AA$59="Menor"),CONCATENATE("R8C",'Mapa de Riesgos'!$O$59),"")</f>
        <v/>
      </c>
      <c r="T23" s="68" t="str">
        <f>IF(AND('Mapa de Riesgos'!$Y$60="Alta",'Mapa de Riesgos'!$AA$60="Menor"),CONCATENATE("R8C",'Mapa de Riesgos'!$O$60),"")</f>
        <v/>
      </c>
      <c r="U23" s="69" t="str">
        <f>IF(AND('Mapa de Riesgos'!$Y$61="Alta",'Mapa de Riesgos'!$AA$61="Menor"),CONCATENATE("R8C",'Mapa de Riesgos'!$O$61),"")</f>
        <v/>
      </c>
      <c r="V23" s="52" t="str">
        <f>IF(AND('Mapa de Riesgos'!$Y$56="Alta",'Mapa de Riesgos'!$AA$56="Moderado"),CONCATENATE("R8C",'Mapa de Riesgos'!$O$56),"")</f>
        <v/>
      </c>
      <c r="W23" s="53" t="str">
        <f>IF(AND('Mapa de Riesgos'!$Y$57="Alta",'Mapa de Riesgos'!$AA$57="Moderado"),CONCATENATE("R8C",'Mapa de Riesgos'!$O$57),"")</f>
        <v/>
      </c>
      <c r="X23" s="53" t="str">
        <f>IF(AND('Mapa de Riesgos'!$Y$58="Alta",'Mapa de Riesgos'!$AA$58="Moderado"),CONCATENATE("R8C",'Mapa de Riesgos'!$O$58),"")</f>
        <v/>
      </c>
      <c r="Y23" s="53" t="str">
        <f>IF(AND('Mapa de Riesgos'!$Y$59="Alta",'Mapa de Riesgos'!$AA$59="Moderado"),CONCATENATE("R8C",'Mapa de Riesgos'!$O$59),"")</f>
        <v/>
      </c>
      <c r="Z23" s="53" t="str">
        <f>IF(AND('Mapa de Riesgos'!$Y$60="Alta",'Mapa de Riesgos'!$AA$60="Moderado"),CONCATENATE("R8C",'Mapa de Riesgos'!$O$60),"")</f>
        <v/>
      </c>
      <c r="AA23" s="54" t="str">
        <f>IF(AND('Mapa de Riesgos'!$Y$61="Alta",'Mapa de Riesgos'!$AA$61="Moderado"),CONCATENATE("R8C",'Mapa de Riesgos'!$O$61),"")</f>
        <v/>
      </c>
      <c r="AB23" s="52" t="str">
        <f>IF(AND('Mapa de Riesgos'!$Y$56="Alta",'Mapa de Riesgos'!$AA$56="Mayor"),CONCATENATE("R8C",'Mapa de Riesgos'!$O$56),"")</f>
        <v/>
      </c>
      <c r="AC23" s="53" t="str">
        <f>IF(AND('Mapa de Riesgos'!$Y$57="Alta",'Mapa de Riesgos'!$AA$57="Mayor"),CONCATENATE("R8C",'Mapa de Riesgos'!$O$57),"")</f>
        <v/>
      </c>
      <c r="AD23" s="53" t="str">
        <f>IF(AND('Mapa de Riesgos'!$Y$58="Alta",'Mapa de Riesgos'!$AA$58="Mayor"),CONCATENATE("R8C",'Mapa de Riesgos'!$O$58),"")</f>
        <v/>
      </c>
      <c r="AE23" s="53" t="str">
        <f>IF(AND('Mapa de Riesgos'!$Y$59="Alta",'Mapa de Riesgos'!$AA$59="Mayor"),CONCATENATE("R8C",'Mapa de Riesgos'!$O$59),"")</f>
        <v/>
      </c>
      <c r="AF23" s="53" t="str">
        <f>IF(AND('Mapa de Riesgos'!$Y$60="Alta",'Mapa de Riesgos'!$AA$60="Mayor"),CONCATENATE("R8C",'Mapa de Riesgos'!$O$60),"")</f>
        <v/>
      </c>
      <c r="AG23" s="54" t="str">
        <f>IF(AND('Mapa de Riesgos'!$Y$61="Alta",'Mapa de Riesgos'!$AA$61="Mayor"),CONCATENATE("R8C",'Mapa de Riesgos'!$O$61),"")</f>
        <v/>
      </c>
      <c r="AH23" s="55" t="str">
        <f>IF(AND('Mapa de Riesgos'!$Y$56="Alta",'Mapa de Riesgos'!$AA$56="Catastrófico"),CONCATENATE("R8C",'Mapa de Riesgos'!$O$56),"")</f>
        <v/>
      </c>
      <c r="AI23" s="56" t="str">
        <f>IF(AND('Mapa de Riesgos'!$Y$57="Alta",'Mapa de Riesgos'!$AA$57="Catastrófico"),CONCATENATE("R8C",'Mapa de Riesgos'!$O$57),"")</f>
        <v/>
      </c>
      <c r="AJ23" s="56" t="str">
        <f>IF(AND('Mapa de Riesgos'!$Y$58="Alta",'Mapa de Riesgos'!$AA$58="Catastrófico"),CONCATENATE("R8C",'Mapa de Riesgos'!$O$58),"")</f>
        <v/>
      </c>
      <c r="AK23" s="56" t="str">
        <f>IF(AND('Mapa de Riesgos'!$Y$59="Alta",'Mapa de Riesgos'!$AA$59="Catastrófico"),CONCATENATE("R8C",'Mapa de Riesgos'!$O$59),"")</f>
        <v/>
      </c>
      <c r="AL23" s="56" t="str">
        <f>IF(AND('Mapa de Riesgos'!$Y$60="Alta",'Mapa de Riesgos'!$AA$60="Catastrófico"),CONCATENATE("R8C",'Mapa de Riesgos'!$O$60),"")</f>
        <v/>
      </c>
      <c r="AM23" s="57" t="str">
        <f>IF(AND('Mapa de Riesgos'!$Y$61="Alta",'Mapa de Riesgos'!$AA$61="Catastrófico"),CONCATENATE("R8C",'Mapa de Riesgos'!$O$61),"")</f>
        <v/>
      </c>
      <c r="AN23" s="83"/>
      <c r="AO23" s="478"/>
      <c r="AP23" s="479"/>
      <c r="AQ23" s="479"/>
      <c r="AR23" s="479"/>
      <c r="AS23" s="479"/>
      <c r="AT23" s="480"/>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389"/>
      <c r="C24" s="389"/>
      <c r="D24" s="390"/>
      <c r="E24" s="488"/>
      <c r="F24" s="487"/>
      <c r="G24" s="487"/>
      <c r="H24" s="487"/>
      <c r="I24" s="487"/>
      <c r="J24" s="67" t="str">
        <f>IF(AND('Mapa de Riesgos'!$Y$62="Alta",'Mapa de Riesgos'!$AA$62="Leve"),CONCATENATE("R9C",'Mapa de Riesgos'!$O$62),"")</f>
        <v/>
      </c>
      <c r="K24" s="68" t="str">
        <f>IF(AND('Mapa de Riesgos'!$Y$63="Alta",'Mapa de Riesgos'!$AA$63="Leve"),CONCATENATE("R9C",'Mapa de Riesgos'!$O$63),"")</f>
        <v/>
      </c>
      <c r="L24" s="68" t="str">
        <f>IF(AND('Mapa de Riesgos'!$Y$64="Alta",'Mapa de Riesgos'!$AA$64="Leve"),CONCATENATE("R9C",'Mapa de Riesgos'!$O$64),"")</f>
        <v/>
      </c>
      <c r="M24" s="68" t="str">
        <f>IF(AND('Mapa de Riesgos'!$Y$65="Alta",'Mapa de Riesgos'!$AA$65="Leve"),CONCATENATE("R9C",'Mapa de Riesgos'!$O$65),"")</f>
        <v/>
      </c>
      <c r="N24" s="68" t="str">
        <f>IF(AND('Mapa de Riesgos'!$Y$66="Alta",'Mapa de Riesgos'!$AA$66="Leve"),CONCATENATE("R9C",'Mapa de Riesgos'!$O$66),"")</f>
        <v/>
      </c>
      <c r="O24" s="69" t="str">
        <f>IF(AND('Mapa de Riesgos'!$Y$67="Alta",'Mapa de Riesgos'!$AA$67="Leve"),CONCATENATE("R9C",'Mapa de Riesgos'!$O$67),"")</f>
        <v/>
      </c>
      <c r="P24" s="67" t="str">
        <f>IF(AND('Mapa de Riesgos'!$Y$62="Alta",'Mapa de Riesgos'!$AA$62="Menor"),CONCATENATE("R9C",'Mapa de Riesgos'!$O$62),"")</f>
        <v/>
      </c>
      <c r="Q24" s="68" t="str">
        <f>IF(AND('Mapa de Riesgos'!$Y$63="Alta",'Mapa de Riesgos'!$AA$63="Menor"),CONCATENATE("R9C",'Mapa de Riesgos'!$O$63),"")</f>
        <v/>
      </c>
      <c r="R24" s="68" t="str">
        <f>IF(AND('Mapa de Riesgos'!$Y$64="Alta",'Mapa de Riesgos'!$AA$64="Menor"),CONCATENATE("R9C",'Mapa de Riesgos'!$O$64),"")</f>
        <v/>
      </c>
      <c r="S24" s="68" t="str">
        <f>IF(AND('Mapa de Riesgos'!$Y$65="Alta",'Mapa de Riesgos'!$AA$65="Menor"),CONCATENATE("R9C",'Mapa de Riesgos'!$O$65),"")</f>
        <v/>
      </c>
      <c r="T24" s="68" t="str">
        <f>IF(AND('Mapa de Riesgos'!$Y$66="Alta",'Mapa de Riesgos'!$AA$66="Menor"),CONCATENATE("R9C",'Mapa de Riesgos'!$O$66),"")</f>
        <v/>
      </c>
      <c r="U24" s="69" t="str">
        <f>IF(AND('Mapa de Riesgos'!$Y$67="Alta",'Mapa de Riesgos'!$AA$67="Menor"),CONCATENATE("R9C",'Mapa de Riesgos'!$O$67),"")</f>
        <v/>
      </c>
      <c r="V24" s="52" t="str">
        <f>IF(AND('Mapa de Riesgos'!$Y$62="Alta",'Mapa de Riesgos'!$AA$62="Moderado"),CONCATENATE("R9C",'Mapa de Riesgos'!$O$62),"")</f>
        <v/>
      </c>
      <c r="W24" s="53" t="str">
        <f>IF(AND('Mapa de Riesgos'!$Y$63="Alta",'Mapa de Riesgos'!$AA$63="Moderado"),CONCATENATE("R9C",'Mapa de Riesgos'!$O$63),"")</f>
        <v/>
      </c>
      <c r="X24" s="53" t="str">
        <f>IF(AND('Mapa de Riesgos'!$Y$64="Alta",'Mapa de Riesgos'!$AA$64="Moderado"),CONCATENATE("R9C",'Mapa de Riesgos'!$O$64),"")</f>
        <v/>
      </c>
      <c r="Y24" s="53" t="str">
        <f>IF(AND('Mapa de Riesgos'!$Y$65="Alta",'Mapa de Riesgos'!$AA$65="Moderado"),CONCATENATE("R9C",'Mapa de Riesgos'!$O$65),"")</f>
        <v/>
      </c>
      <c r="Z24" s="53" t="str">
        <f>IF(AND('Mapa de Riesgos'!$Y$66="Alta",'Mapa de Riesgos'!$AA$66="Moderado"),CONCATENATE("R9C",'Mapa de Riesgos'!$O$66),"")</f>
        <v/>
      </c>
      <c r="AA24" s="54" t="str">
        <f>IF(AND('Mapa de Riesgos'!$Y$67="Alta",'Mapa de Riesgos'!$AA$67="Moderado"),CONCATENATE("R9C",'Mapa de Riesgos'!$O$67),"")</f>
        <v/>
      </c>
      <c r="AB24" s="52" t="str">
        <f>IF(AND('Mapa de Riesgos'!$Y$62="Alta",'Mapa de Riesgos'!$AA$62="Mayor"),CONCATENATE("R9C",'Mapa de Riesgos'!$O$62),"")</f>
        <v/>
      </c>
      <c r="AC24" s="53" t="str">
        <f>IF(AND('Mapa de Riesgos'!$Y$63="Alta",'Mapa de Riesgos'!$AA$63="Mayor"),CONCATENATE("R9C",'Mapa de Riesgos'!$O$63),"")</f>
        <v/>
      </c>
      <c r="AD24" s="53" t="str">
        <f>IF(AND('Mapa de Riesgos'!$Y$64="Alta",'Mapa de Riesgos'!$AA$64="Mayor"),CONCATENATE("R9C",'Mapa de Riesgos'!$O$64),"")</f>
        <v/>
      </c>
      <c r="AE24" s="53" t="str">
        <f>IF(AND('Mapa de Riesgos'!$Y$65="Alta",'Mapa de Riesgos'!$AA$65="Mayor"),CONCATENATE("R9C",'Mapa de Riesgos'!$O$65),"")</f>
        <v/>
      </c>
      <c r="AF24" s="53" t="str">
        <f>IF(AND('Mapa de Riesgos'!$Y$66="Alta",'Mapa de Riesgos'!$AA$66="Mayor"),CONCATENATE("R9C",'Mapa de Riesgos'!$O$66),"")</f>
        <v/>
      </c>
      <c r="AG24" s="54" t="str">
        <f>IF(AND('Mapa de Riesgos'!$Y$67="Alta",'Mapa de Riesgos'!$AA$67="Mayor"),CONCATENATE("R9C",'Mapa de Riesgos'!$O$67),"")</f>
        <v/>
      </c>
      <c r="AH24" s="55" t="str">
        <f>IF(AND('Mapa de Riesgos'!$Y$62="Alta",'Mapa de Riesgos'!$AA$62="Catastrófico"),CONCATENATE("R9C",'Mapa de Riesgos'!$O$62),"")</f>
        <v/>
      </c>
      <c r="AI24" s="56" t="str">
        <f>IF(AND('Mapa de Riesgos'!$Y$63="Alta",'Mapa de Riesgos'!$AA$63="Catastrófico"),CONCATENATE("R9C",'Mapa de Riesgos'!$O$63),"")</f>
        <v/>
      </c>
      <c r="AJ24" s="56" t="str">
        <f>IF(AND('Mapa de Riesgos'!$Y$64="Alta",'Mapa de Riesgos'!$AA$64="Catastrófico"),CONCATENATE("R9C",'Mapa de Riesgos'!$O$64),"")</f>
        <v/>
      </c>
      <c r="AK24" s="56" t="str">
        <f>IF(AND('Mapa de Riesgos'!$Y$65="Alta",'Mapa de Riesgos'!$AA$65="Catastrófico"),CONCATENATE("R9C",'Mapa de Riesgos'!$O$65),"")</f>
        <v/>
      </c>
      <c r="AL24" s="56" t="str">
        <f>IF(AND('Mapa de Riesgos'!$Y$66="Alta",'Mapa de Riesgos'!$AA$66="Catastrófico"),CONCATENATE("R9C",'Mapa de Riesgos'!$O$66),"")</f>
        <v/>
      </c>
      <c r="AM24" s="57" t="str">
        <f>IF(AND('Mapa de Riesgos'!$Y$67="Alta",'Mapa de Riesgos'!$AA$67="Catastrófico"),CONCATENATE("R9C",'Mapa de Riesgos'!$O$67),"")</f>
        <v/>
      </c>
      <c r="AN24" s="83"/>
      <c r="AO24" s="478"/>
      <c r="AP24" s="479"/>
      <c r="AQ24" s="479"/>
      <c r="AR24" s="479"/>
      <c r="AS24" s="479"/>
      <c r="AT24" s="480"/>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389"/>
      <c r="C25" s="389"/>
      <c r="D25" s="390"/>
      <c r="E25" s="489"/>
      <c r="F25" s="490"/>
      <c r="G25" s="490"/>
      <c r="H25" s="490"/>
      <c r="I25" s="490"/>
      <c r="J25" s="70" t="str">
        <f>IF(AND('Mapa de Riesgos'!$Y$68="Alta",'Mapa de Riesgos'!$AA$68="Leve"),CONCATENATE("R10C",'Mapa de Riesgos'!$O$68),"")</f>
        <v/>
      </c>
      <c r="K25" s="71" t="str">
        <f>IF(AND('Mapa de Riesgos'!$Y$69="Alta",'Mapa de Riesgos'!$AA$69="Leve"),CONCATENATE("R10C",'Mapa de Riesgos'!$O$69),"")</f>
        <v/>
      </c>
      <c r="L25" s="71" t="str">
        <f>IF(AND('Mapa de Riesgos'!$Y$70="Alta",'Mapa de Riesgos'!$AA$70="Leve"),CONCATENATE("R10C",'Mapa de Riesgos'!$O$70),"")</f>
        <v/>
      </c>
      <c r="M25" s="71" t="str">
        <f>IF(AND('Mapa de Riesgos'!$Y$71="Alta",'Mapa de Riesgos'!$AA$71="Leve"),CONCATENATE("R10C",'Mapa de Riesgos'!$O$71),"")</f>
        <v/>
      </c>
      <c r="N25" s="71" t="str">
        <f>IF(AND('Mapa de Riesgos'!$Y$72="Alta",'Mapa de Riesgos'!$AA$72="Leve"),CONCATENATE("R10C",'Mapa de Riesgos'!$O$72),"")</f>
        <v/>
      </c>
      <c r="O25" s="72" t="str">
        <f>IF(AND('Mapa de Riesgos'!$Y$73="Alta",'Mapa de Riesgos'!$AA$73="Leve"),CONCATENATE("R10C",'Mapa de Riesgos'!$O$73),"")</f>
        <v/>
      </c>
      <c r="P25" s="70" t="str">
        <f>IF(AND('Mapa de Riesgos'!$Y$68="Alta",'Mapa de Riesgos'!$AA$68="Menor"),CONCATENATE("R10C",'Mapa de Riesgos'!$O$68),"")</f>
        <v/>
      </c>
      <c r="Q25" s="71" t="str">
        <f>IF(AND('Mapa de Riesgos'!$Y$69="Alta",'Mapa de Riesgos'!$AA$69="Menor"),CONCATENATE("R10C",'Mapa de Riesgos'!$O$69),"")</f>
        <v/>
      </c>
      <c r="R25" s="71" t="str">
        <f>IF(AND('Mapa de Riesgos'!$Y$70="Alta",'Mapa de Riesgos'!$AA$70="Menor"),CONCATENATE("R10C",'Mapa de Riesgos'!$O$70),"")</f>
        <v/>
      </c>
      <c r="S25" s="71" t="str">
        <f>IF(AND('Mapa de Riesgos'!$Y$71="Alta",'Mapa de Riesgos'!$AA$71="Menor"),CONCATENATE("R10C",'Mapa de Riesgos'!$O$71),"")</f>
        <v/>
      </c>
      <c r="T25" s="71" t="str">
        <f>IF(AND('Mapa de Riesgos'!$Y$72="Alta",'Mapa de Riesgos'!$AA$72="Menor"),CONCATENATE("R10C",'Mapa de Riesgos'!$O$72),"")</f>
        <v/>
      </c>
      <c r="U25" s="72" t="str">
        <f>IF(AND('Mapa de Riesgos'!$Y$73="Alta",'Mapa de Riesgos'!$AA$73="Menor"),CONCATENATE("R10C",'Mapa de Riesgos'!$O$73),"")</f>
        <v/>
      </c>
      <c r="V25" s="58" t="str">
        <f>IF(AND('Mapa de Riesgos'!$Y$68="Alta",'Mapa de Riesgos'!$AA$68="Moderado"),CONCATENATE("R10C",'Mapa de Riesgos'!$O$68),"")</f>
        <v/>
      </c>
      <c r="W25" s="59" t="str">
        <f>IF(AND('Mapa de Riesgos'!$Y$69="Alta",'Mapa de Riesgos'!$AA$69="Moderado"),CONCATENATE("R10C",'Mapa de Riesgos'!$O$69),"")</f>
        <v/>
      </c>
      <c r="X25" s="59" t="str">
        <f>IF(AND('Mapa de Riesgos'!$Y$70="Alta",'Mapa de Riesgos'!$AA$70="Moderado"),CONCATENATE("R10C",'Mapa de Riesgos'!$O$70),"")</f>
        <v/>
      </c>
      <c r="Y25" s="59" t="str">
        <f>IF(AND('Mapa de Riesgos'!$Y$71="Alta",'Mapa de Riesgos'!$AA$71="Moderado"),CONCATENATE("R10C",'Mapa de Riesgos'!$O$71),"")</f>
        <v/>
      </c>
      <c r="Z25" s="59" t="str">
        <f>IF(AND('Mapa de Riesgos'!$Y$72="Alta",'Mapa de Riesgos'!$AA$72="Moderado"),CONCATENATE("R10C",'Mapa de Riesgos'!$O$72),"")</f>
        <v/>
      </c>
      <c r="AA25" s="60" t="str">
        <f>IF(AND('Mapa de Riesgos'!$Y$73="Alta",'Mapa de Riesgos'!$AA$73="Moderado"),CONCATENATE("R10C",'Mapa de Riesgos'!$O$73),"")</f>
        <v/>
      </c>
      <c r="AB25" s="58" t="str">
        <f>IF(AND('Mapa de Riesgos'!$Y$68="Alta",'Mapa de Riesgos'!$AA$68="Mayor"),CONCATENATE("R10C",'Mapa de Riesgos'!$O$68),"")</f>
        <v/>
      </c>
      <c r="AC25" s="59" t="str">
        <f>IF(AND('Mapa de Riesgos'!$Y$69="Alta",'Mapa de Riesgos'!$AA$69="Mayor"),CONCATENATE("R10C",'Mapa de Riesgos'!$O$69),"")</f>
        <v/>
      </c>
      <c r="AD25" s="59" t="str">
        <f>IF(AND('Mapa de Riesgos'!$Y$70="Alta",'Mapa de Riesgos'!$AA$70="Mayor"),CONCATENATE("R10C",'Mapa de Riesgos'!$O$70),"")</f>
        <v/>
      </c>
      <c r="AE25" s="59" t="str">
        <f>IF(AND('Mapa de Riesgos'!$Y$71="Alta",'Mapa de Riesgos'!$AA$71="Mayor"),CONCATENATE("R10C",'Mapa de Riesgos'!$O$71),"")</f>
        <v/>
      </c>
      <c r="AF25" s="59" t="str">
        <f>IF(AND('Mapa de Riesgos'!$Y$72="Alta",'Mapa de Riesgos'!$AA$72="Mayor"),CONCATENATE("R10C",'Mapa de Riesgos'!$O$72),"")</f>
        <v/>
      </c>
      <c r="AG25" s="60" t="str">
        <f>IF(AND('Mapa de Riesgos'!$Y$73="Alta",'Mapa de Riesgos'!$AA$73="Mayor"),CONCATENATE("R10C",'Mapa de Riesgos'!$O$73),"")</f>
        <v/>
      </c>
      <c r="AH25" s="61" t="str">
        <f>IF(AND('Mapa de Riesgos'!$Y$68="Alta",'Mapa de Riesgos'!$AA$68="Catastrófico"),CONCATENATE("R10C",'Mapa de Riesgos'!$O$68),"")</f>
        <v/>
      </c>
      <c r="AI25" s="62" t="str">
        <f>IF(AND('Mapa de Riesgos'!$Y$69="Alta",'Mapa de Riesgos'!$AA$69="Catastrófico"),CONCATENATE("R10C",'Mapa de Riesgos'!$O$69),"")</f>
        <v/>
      </c>
      <c r="AJ25" s="62" t="str">
        <f>IF(AND('Mapa de Riesgos'!$Y$70="Alta",'Mapa de Riesgos'!$AA$70="Catastrófico"),CONCATENATE("R10C",'Mapa de Riesgos'!$O$70),"")</f>
        <v/>
      </c>
      <c r="AK25" s="62" t="str">
        <f>IF(AND('Mapa de Riesgos'!$Y$71="Alta",'Mapa de Riesgos'!$AA$71="Catastrófico"),CONCATENATE("R10C",'Mapa de Riesgos'!$O$71),"")</f>
        <v/>
      </c>
      <c r="AL25" s="62" t="str">
        <f>IF(AND('Mapa de Riesgos'!$Y$72="Alta",'Mapa de Riesgos'!$AA$72="Catastrófico"),CONCATENATE("R10C",'Mapa de Riesgos'!$O$72),"")</f>
        <v/>
      </c>
      <c r="AM25" s="63" t="str">
        <f>IF(AND('Mapa de Riesgos'!$Y$73="Alta",'Mapa de Riesgos'!$AA$73="Catastrófico"),CONCATENATE("R10C",'Mapa de Riesgos'!$O$73),"")</f>
        <v/>
      </c>
      <c r="AN25" s="83"/>
      <c r="AO25" s="481"/>
      <c r="AP25" s="482"/>
      <c r="AQ25" s="482"/>
      <c r="AR25" s="482"/>
      <c r="AS25" s="482"/>
      <c r="AT25" s="4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389"/>
      <c r="C26" s="389"/>
      <c r="D26" s="390"/>
      <c r="E26" s="484" t="s">
        <v>206</v>
      </c>
      <c r="F26" s="485"/>
      <c r="G26" s="485"/>
      <c r="H26" s="485"/>
      <c r="I26" s="502"/>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R1C1</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514" t="s">
        <v>207</v>
      </c>
      <c r="AP26" s="515"/>
      <c r="AQ26" s="515"/>
      <c r="AR26" s="515"/>
      <c r="AS26" s="515"/>
      <c r="AT26" s="516"/>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389"/>
      <c r="C27" s="389"/>
      <c r="D27" s="390"/>
      <c r="E27" s="486"/>
      <c r="F27" s="487"/>
      <c r="G27" s="487"/>
      <c r="H27" s="487"/>
      <c r="I27" s="503"/>
      <c r="J27" s="67" t="str">
        <f>IF(AND('Mapa de Riesgos'!$Y$18="Media",'Mapa de Riesgos'!$AA$18="Leve"),CONCATENATE("R2C",'Mapa de Riesgos'!$O$18),"")</f>
        <v/>
      </c>
      <c r="K27" s="68" t="str">
        <f>IF(AND('Mapa de Riesgos'!$Y$19="Media",'Mapa de Riesgos'!$AA$19="Leve"),CONCATENATE("R2C",'Mapa de Riesgos'!$O$19),"")</f>
        <v/>
      </c>
      <c r="L27" s="68" t="str">
        <f>IF(AND('Mapa de Riesgos'!$Y$20="Media",'Mapa de Riesgos'!$AA$20="Leve"),CONCATENATE("R2C",'Mapa de Riesgos'!$O$20),"")</f>
        <v/>
      </c>
      <c r="M27" s="68" t="str">
        <f>IF(AND('Mapa de Riesgos'!$Y$21="Media",'Mapa de Riesgos'!$AA$21="Leve"),CONCATENATE("R2C",'Mapa de Riesgos'!$O$21),"")</f>
        <v/>
      </c>
      <c r="N27" s="68" t="str">
        <f>IF(AND('Mapa de Riesgos'!$Y$22="Media",'Mapa de Riesgos'!$AA$22="Leve"),CONCATENATE("R2C",'Mapa de Riesgos'!$O$22),"")</f>
        <v/>
      </c>
      <c r="O27" s="69" t="str">
        <f>IF(AND('Mapa de Riesgos'!$Y$23="Media",'Mapa de Riesgos'!$AA$23="Leve"),CONCATENATE("R2C",'Mapa de Riesgos'!$O$23),"")</f>
        <v/>
      </c>
      <c r="P27" s="67" t="str">
        <f>IF(AND('Mapa de Riesgos'!$Y$18="Media",'Mapa de Riesgos'!$AA$18="Menor"),CONCATENATE("R2C",'Mapa de Riesgos'!$O$18),"")</f>
        <v/>
      </c>
      <c r="Q27" s="68" t="str">
        <f>IF(AND('Mapa de Riesgos'!$Y$19="Media",'Mapa de Riesgos'!$AA$19="Menor"),CONCATENATE("R2C",'Mapa de Riesgos'!$O$19),"")</f>
        <v/>
      </c>
      <c r="R27" s="68" t="str">
        <f>IF(AND('Mapa de Riesgos'!$Y$20="Media",'Mapa de Riesgos'!$AA$20="Menor"),CONCATENATE("R2C",'Mapa de Riesgos'!$O$20),"")</f>
        <v/>
      </c>
      <c r="S27" s="68" t="str">
        <f>IF(AND('Mapa de Riesgos'!$Y$21="Media",'Mapa de Riesgos'!$AA$21="Menor"),CONCATENATE("R2C",'Mapa de Riesgos'!$O$21),"")</f>
        <v/>
      </c>
      <c r="T27" s="68" t="str">
        <f>IF(AND('Mapa de Riesgos'!$Y$22="Media",'Mapa de Riesgos'!$AA$22="Menor"),CONCATENATE("R2C",'Mapa de Riesgos'!$O$22),"")</f>
        <v/>
      </c>
      <c r="U27" s="69" t="str">
        <f>IF(AND('Mapa de Riesgos'!$Y$23="Media",'Mapa de Riesgos'!$AA$23="Menor"),CONCATENATE("R2C",'Mapa de Riesgos'!$O$23),"")</f>
        <v/>
      </c>
      <c r="V27" s="67" t="str">
        <f>IF(AND('Mapa de Riesgos'!$Y$18="Media",'Mapa de Riesgos'!$AA$18="Moderado"),CONCATENATE("R2C",'Mapa de Riesgos'!$O$18),"")</f>
        <v/>
      </c>
      <c r="W27" s="68" t="str">
        <f>IF(AND('Mapa de Riesgos'!$Y$19="Media",'Mapa de Riesgos'!$AA$19="Moderado"),CONCATENATE("R2C",'Mapa de Riesgos'!$O$19),"")</f>
        <v/>
      </c>
      <c r="X27" s="68" t="str">
        <f>IF(AND('Mapa de Riesgos'!$Y$20="Media",'Mapa de Riesgos'!$AA$20="Moderado"),CONCATENATE("R2C",'Mapa de Riesgos'!$O$20),"")</f>
        <v/>
      </c>
      <c r="Y27" s="68" t="str">
        <f>IF(AND('Mapa de Riesgos'!$Y$21="Media",'Mapa de Riesgos'!$AA$21="Moderado"),CONCATENATE("R2C",'Mapa de Riesgos'!$O$21),"")</f>
        <v/>
      </c>
      <c r="Z27" s="68" t="str">
        <f>IF(AND('Mapa de Riesgos'!$Y$22="Media",'Mapa de Riesgos'!$AA$22="Moderado"),CONCATENATE("R2C",'Mapa de Riesgos'!$O$22),"")</f>
        <v/>
      </c>
      <c r="AA27" s="69" t="str">
        <f>IF(AND('Mapa de Riesgos'!$Y$23="Media",'Mapa de Riesgos'!$AA$23="Moderado"),CONCATENATE("R2C",'Mapa de Riesgos'!$O$23),"")</f>
        <v/>
      </c>
      <c r="AB27" s="52" t="str">
        <f>IF(AND('Mapa de Riesgos'!$Y$18="Media",'Mapa de Riesgos'!$AA$18="Mayor"),CONCATENATE("R2C",'Mapa de Riesgos'!$O$18),"")</f>
        <v/>
      </c>
      <c r="AC27" s="53" t="str">
        <f>IF(AND('Mapa de Riesgos'!$Y$19="Media",'Mapa de Riesgos'!$AA$19="Mayor"),CONCATENATE("R2C",'Mapa de Riesgos'!$O$19),"")</f>
        <v/>
      </c>
      <c r="AD27" s="53" t="str">
        <f>IF(AND('Mapa de Riesgos'!$Y$20="Media",'Mapa de Riesgos'!$AA$20="Mayor"),CONCATENATE("R2C",'Mapa de Riesgos'!$O$20),"")</f>
        <v/>
      </c>
      <c r="AE27" s="53" t="str">
        <f>IF(AND('Mapa de Riesgos'!$Y$21="Media",'Mapa de Riesgos'!$AA$21="Mayor"),CONCATENATE("R2C",'Mapa de Riesgos'!$O$21),"")</f>
        <v/>
      </c>
      <c r="AF27" s="53" t="str">
        <f>IF(AND('Mapa de Riesgos'!$Y$22="Media",'Mapa de Riesgos'!$AA$22="Mayor"),CONCATENATE("R2C",'Mapa de Riesgos'!$O$22),"")</f>
        <v/>
      </c>
      <c r="AG27" s="54" t="str">
        <f>IF(AND('Mapa de Riesgos'!$Y$23="Media",'Mapa de Riesgos'!$AA$23="Mayor"),CONCATENATE("R2C",'Mapa de Riesgos'!$O$23),"")</f>
        <v/>
      </c>
      <c r="AH27" s="55" t="str">
        <f>IF(AND('Mapa de Riesgos'!$Y$18="Media",'Mapa de Riesgos'!$AA$18="Catastrófico"),CONCATENATE("R2C",'Mapa de Riesgos'!$O$18),"")</f>
        <v/>
      </c>
      <c r="AI27" s="56" t="str">
        <f>IF(AND('Mapa de Riesgos'!$Y$19="Media",'Mapa de Riesgos'!$AA$19="Catastrófico"),CONCATENATE("R2C",'Mapa de Riesgos'!$O$19),"")</f>
        <v/>
      </c>
      <c r="AJ27" s="56" t="str">
        <f>IF(AND('Mapa de Riesgos'!$Y$20="Media",'Mapa de Riesgos'!$AA$20="Catastrófico"),CONCATENATE("R2C",'Mapa de Riesgos'!$O$20),"")</f>
        <v/>
      </c>
      <c r="AK27" s="56" t="str">
        <f>IF(AND('Mapa de Riesgos'!$Y$21="Media",'Mapa de Riesgos'!$AA$21="Catastrófico"),CONCATENATE("R2C",'Mapa de Riesgos'!$O$21),"")</f>
        <v/>
      </c>
      <c r="AL27" s="56" t="str">
        <f>IF(AND('Mapa de Riesgos'!$Y$22="Media",'Mapa de Riesgos'!$AA$22="Catastrófico"),CONCATENATE("R2C",'Mapa de Riesgos'!$O$22),"")</f>
        <v/>
      </c>
      <c r="AM27" s="57" t="str">
        <f>IF(AND('Mapa de Riesgos'!$Y$23="Media",'Mapa de Riesgos'!$AA$23="Catastrófico"),CONCATENATE("R2C",'Mapa de Riesgos'!$O$23),"")</f>
        <v/>
      </c>
      <c r="AN27" s="83"/>
      <c r="AO27" s="517"/>
      <c r="AP27" s="518"/>
      <c r="AQ27" s="518"/>
      <c r="AR27" s="518"/>
      <c r="AS27" s="518"/>
      <c r="AT27" s="519"/>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389"/>
      <c r="C28" s="389"/>
      <c r="D28" s="390"/>
      <c r="E28" s="488"/>
      <c r="F28" s="487"/>
      <c r="G28" s="487"/>
      <c r="H28" s="487"/>
      <c r="I28" s="503"/>
      <c r="J28" s="67" t="str">
        <f>IF(AND('Mapa de Riesgos'!$Y$24="Media",'Mapa de Riesgos'!$AA$24="Leve"),CONCATENATE("R3C",'Mapa de Riesgos'!$O$24),"")</f>
        <v/>
      </c>
      <c r="K28" s="68" t="str">
        <f>IF(AND('Mapa de Riesgos'!$Y$25="Media",'Mapa de Riesgos'!$AA$25="Leve"),CONCATENATE("R3C",'Mapa de Riesgos'!$O$25),"")</f>
        <v/>
      </c>
      <c r="L28" s="68" t="str">
        <f>IF(AND('Mapa de Riesgos'!$Y$26="Media",'Mapa de Riesgos'!$AA$26="Leve"),CONCATENATE("R3C",'Mapa de Riesgos'!$O$26),"")</f>
        <v/>
      </c>
      <c r="M28" s="68" t="str">
        <f>IF(AND('Mapa de Riesgos'!$Y$27="Media",'Mapa de Riesgos'!$AA$27="Leve"),CONCATENATE("R3C",'Mapa de Riesgos'!$O$27),"")</f>
        <v/>
      </c>
      <c r="N28" s="68" t="str">
        <f>IF(AND('Mapa de Riesgos'!$Y$28="Media",'Mapa de Riesgos'!$AA$28="Leve"),CONCATENATE("R3C",'Mapa de Riesgos'!$O$28),"")</f>
        <v/>
      </c>
      <c r="O28" s="69" t="str">
        <f>IF(AND('Mapa de Riesgos'!$Y$29="Media",'Mapa de Riesgos'!$AA$29="Leve"),CONCATENATE("R3C",'Mapa de Riesgos'!$O$29),"")</f>
        <v/>
      </c>
      <c r="P28" s="67" t="str">
        <f>IF(AND('Mapa de Riesgos'!$Y$24="Media",'Mapa de Riesgos'!$AA$24="Menor"),CONCATENATE("R3C",'Mapa de Riesgos'!$O$24),"")</f>
        <v/>
      </c>
      <c r="Q28" s="68" t="str">
        <f>IF(AND('Mapa de Riesgos'!$Y$25="Media",'Mapa de Riesgos'!$AA$25="Menor"),CONCATENATE("R3C",'Mapa de Riesgos'!$O$25),"")</f>
        <v/>
      </c>
      <c r="R28" s="68" t="str">
        <f>IF(AND('Mapa de Riesgos'!$Y$26="Media",'Mapa de Riesgos'!$AA$26="Menor"),CONCATENATE("R3C",'Mapa de Riesgos'!$O$26),"")</f>
        <v/>
      </c>
      <c r="S28" s="68" t="str">
        <f>IF(AND('Mapa de Riesgos'!$Y$27="Media",'Mapa de Riesgos'!$AA$27="Menor"),CONCATENATE("R3C",'Mapa de Riesgos'!$O$27),"")</f>
        <v/>
      </c>
      <c r="T28" s="68" t="str">
        <f>IF(AND('Mapa de Riesgos'!$Y$28="Media",'Mapa de Riesgos'!$AA$28="Menor"),CONCATENATE("R3C",'Mapa de Riesgos'!$O$28),"")</f>
        <v/>
      </c>
      <c r="U28" s="69" t="str">
        <f>IF(AND('Mapa de Riesgos'!$Y$29="Media",'Mapa de Riesgos'!$AA$29="Menor"),CONCATENATE("R3C",'Mapa de Riesgos'!$O$29),"")</f>
        <v/>
      </c>
      <c r="V28" s="67" t="str">
        <f>IF(AND('Mapa de Riesgos'!$Y$24="Media",'Mapa de Riesgos'!$AA$24="Moderado"),CONCATENATE("R3C",'Mapa de Riesgos'!$O$24),"")</f>
        <v/>
      </c>
      <c r="W28" s="68" t="str">
        <f>IF(AND('Mapa de Riesgos'!$Y$25="Media",'Mapa de Riesgos'!$AA$25="Moderado"),CONCATENATE("R3C",'Mapa de Riesgos'!$O$25),"")</f>
        <v/>
      </c>
      <c r="X28" s="68" t="str">
        <f>IF(AND('Mapa de Riesgos'!$Y$26="Media",'Mapa de Riesgos'!$AA$26="Moderado"),CONCATENATE("R3C",'Mapa de Riesgos'!$O$26),"")</f>
        <v/>
      </c>
      <c r="Y28" s="68" t="str">
        <f>IF(AND('Mapa de Riesgos'!$Y$27="Media",'Mapa de Riesgos'!$AA$27="Moderado"),CONCATENATE("R3C",'Mapa de Riesgos'!$O$27),"")</f>
        <v/>
      </c>
      <c r="Z28" s="68" t="str">
        <f>IF(AND('Mapa de Riesgos'!$Y$28="Media",'Mapa de Riesgos'!$AA$28="Moderado"),CONCATENATE("R3C",'Mapa de Riesgos'!$O$28),"")</f>
        <v/>
      </c>
      <c r="AA28" s="69" t="str">
        <f>IF(AND('Mapa de Riesgos'!$Y$29="Media",'Mapa de Riesgos'!$AA$29="Moderado"),CONCATENATE("R3C",'Mapa de Riesgos'!$O$29),"")</f>
        <v/>
      </c>
      <c r="AB28" s="52" t="str">
        <f>IF(AND('Mapa de Riesgos'!$Y$24="Media",'Mapa de Riesgos'!$AA$24="Mayor"),CONCATENATE("R3C",'Mapa de Riesgos'!$O$24),"")</f>
        <v/>
      </c>
      <c r="AC28" s="53" t="str">
        <f>IF(AND('Mapa de Riesgos'!$Y$25="Media",'Mapa de Riesgos'!$AA$25="Mayor"),CONCATENATE("R3C",'Mapa de Riesgos'!$O$25),"")</f>
        <v/>
      </c>
      <c r="AD28" s="53" t="str">
        <f>IF(AND('Mapa de Riesgos'!$Y$26="Media",'Mapa de Riesgos'!$AA$26="Mayor"),CONCATENATE("R3C",'Mapa de Riesgos'!$O$26),"")</f>
        <v/>
      </c>
      <c r="AE28" s="53" t="str">
        <f>IF(AND('Mapa de Riesgos'!$Y$27="Media",'Mapa de Riesgos'!$AA$27="Mayor"),CONCATENATE("R3C",'Mapa de Riesgos'!$O$27),"")</f>
        <v/>
      </c>
      <c r="AF28" s="53" t="str">
        <f>IF(AND('Mapa de Riesgos'!$Y$28="Media",'Mapa de Riesgos'!$AA$28="Mayor"),CONCATENATE("R3C",'Mapa de Riesgos'!$O$28),"")</f>
        <v/>
      </c>
      <c r="AG28" s="54" t="str">
        <f>IF(AND('Mapa de Riesgos'!$Y$29="Media",'Mapa de Riesgos'!$AA$29="Mayor"),CONCATENATE("R3C",'Mapa de Riesgos'!$O$29),"")</f>
        <v/>
      </c>
      <c r="AH28" s="55" t="str">
        <f>IF(AND('Mapa de Riesgos'!$Y$24="Media",'Mapa de Riesgos'!$AA$24="Catastrófico"),CONCATENATE("R3C",'Mapa de Riesgos'!$O$24),"")</f>
        <v/>
      </c>
      <c r="AI28" s="56" t="str">
        <f>IF(AND('Mapa de Riesgos'!$Y$25="Media",'Mapa de Riesgos'!$AA$25="Catastrófico"),CONCATENATE("R3C",'Mapa de Riesgos'!$O$25),"")</f>
        <v/>
      </c>
      <c r="AJ28" s="56" t="str">
        <f>IF(AND('Mapa de Riesgos'!$Y$26="Media",'Mapa de Riesgos'!$AA$26="Catastrófico"),CONCATENATE("R3C",'Mapa de Riesgos'!$O$26),"")</f>
        <v/>
      </c>
      <c r="AK28" s="56" t="str">
        <f>IF(AND('Mapa de Riesgos'!$Y$27="Media",'Mapa de Riesgos'!$AA$27="Catastrófico"),CONCATENATE("R3C",'Mapa de Riesgos'!$O$27),"")</f>
        <v/>
      </c>
      <c r="AL28" s="56" t="str">
        <f>IF(AND('Mapa de Riesgos'!$Y$28="Media",'Mapa de Riesgos'!$AA$28="Catastrófico"),CONCATENATE("R3C",'Mapa de Riesgos'!$O$28),"")</f>
        <v/>
      </c>
      <c r="AM28" s="57" t="str">
        <f>IF(AND('Mapa de Riesgos'!$Y$29="Media",'Mapa de Riesgos'!$AA$29="Catastrófico"),CONCATENATE("R3C",'Mapa de Riesgos'!$O$29),"")</f>
        <v/>
      </c>
      <c r="AN28" s="83"/>
      <c r="AO28" s="517"/>
      <c r="AP28" s="518"/>
      <c r="AQ28" s="518"/>
      <c r="AR28" s="518"/>
      <c r="AS28" s="518"/>
      <c r="AT28" s="519"/>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389"/>
      <c r="C29" s="389"/>
      <c r="D29" s="390"/>
      <c r="E29" s="488"/>
      <c r="F29" s="487"/>
      <c r="G29" s="487"/>
      <c r="H29" s="487"/>
      <c r="I29" s="503"/>
      <c r="J29" s="67" t="str">
        <f>IF(AND('Mapa de Riesgos'!$Y$30="Media",'Mapa de Riesgos'!$AA$30="Leve"),CONCATENATE("R4C",'Mapa de Riesgos'!$O$30),"")</f>
        <v/>
      </c>
      <c r="K29" s="68" t="str">
        <f>IF(AND('Mapa de Riesgos'!$Y$33="Media",'Mapa de Riesgos'!$AA$33="Leve"),CONCATENATE("R4C",'Mapa de Riesgos'!$O$33),"")</f>
        <v/>
      </c>
      <c r="L29" s="68" t="str">
        <f>IF(AND('Mapa de Riesgos'!$Y$34="Media",'Mapa de Riesgos'!$AA$34="Leve"),CONCATENATE("R4C",'Mapa de Riesgos'!$O$34),"")</f>
        <v/>
      </c>
      <c r="M29" s="68" t="str">
        <f>IF(AND('Mapa de Riesgos'!$Y$35="Media",'Mapa de Riesgos'!$AA$35="Leve"),CONCATENATE("R4C",'Mapa de Riesgos'!$O$35),"")</f>
        <v/>
      </c>
      <c r="N29" s="68" t="str">
        <f>IF(AND('Mapa de Riesgos'!$Y$36="Media",'Mapa de Riesgos'!$AA$36="Leve"),CONCATENATE("R4C",'Mapa de Riesgos'!$O$36),"")</f>
        <v/>
      </c>
      <c r="O29" s="69" t="str">
        <f>IF(AND('Mapa de Riesgos'!$Y$37="Media",'Mapa de Riesgos'!$AA$37="Leve"),CONCATENATE("R4C",'Mapa de Riesgos'!$O$37),"")</f>
        <v/>
      </c>
      <c r="P29" s="67" t="str">
        <f>IF(AND('Mapa de Riesgos'!$Y$30="Media",'Mapa de Riesgos'!$AA$30="Menor"),CONCATENATE("R4C",'Mapa de Riesgos'!$O$30),"")</f>
        <v/>
      </c>
      <c r="Q29" s="68" t="str">
        <f>IF(AND('Mapa de Riesgos'!$Y$33="Media",'Mapa de Riesgos'!$AA$33="Menor"),CONCATENATE("R4C",'Mapa de Riesgos'!$O$33),"")</f>
        <v/>
      </c>
      <c r="R29" s="68" t="str">
        <f>IF(AND('Mapa de Riesgos'!$Y$34="Media",'Mapa de Riesgos'!$AA$34="Menor"),CONCATENATE("R4C",'Mapa de Riesgos'!$O$34),"")</f>
        <v/>
      </c>
      <c r="S29" s="68" t="str">
        <f>IF(AND('Mapa de Riesgos'!$Y$35="Media",'Mapa de Riesgos'!$AA$35="Menor"),CONCATENATE("R4C",'Mapa de Riesgos'!$O$35),"")</f>
        <v/>
      </c>
      <c r="T29" s="68" t="str">
        <f>IF(AND('Mapa de Riesgos'!$Y$36="Media",'Mapa de Riesgos'!$AA$36="Menor"),CONCATENATE("R4C",'Mapa de Riesgos'!$O$36),"")</f>
        <v/>
      </c>
      <c r="U29" s="69" t="str">
        <f>IF(AND('Mapa de Riesgos'!$Y$37="Media",'Mapa de Riesgos'!$AA$37="Menor"),CONCATENATE("R4C",'Mapa de Riesgos'!$O$37),"")</f>
        <v/>
      </c>
      <c r="V29" s="67" t="str">
        <f>IF(AND('Mapa de Riesgos'!$Y$30="Media",'Mapa de Riesgos'!$AA$30="Moderado"),CONCATENATE("R4C",'Mapa de Riesgos'!$O$30),"")</f>
        <v/>
      </c>
      <c r="W29" s="68" t="str">
        <f>IF(AND('Mapa de Riesgos'!$Y$33="Media",'Mapa de Riesgos'!$AA$33="Moderado"),CONCATENATE("R4C",'Mapa de Riesgos'!$O$33),"")</f>
        <v/>
      </c>
      <c r="X29" s="68" t="str">
        <f>IF(AND('Mapa de Riesgos'!$Y$34="Media",'Mapa de Riesgos'!$AA$34="Moderado"),CONCATENATE("R4C",'Mapa de Riesgos'!$O$34),"")</f>
        <v/>
      </c>
      <c r="Y29" s="68" t="str">
        <f>IF(AND('Mapa de Riesgos'!$Y$35="Media",'Mapa de Riesgos'!$AA$35="Moderado"),CONCATENATE("R4C",'Mapa de Riesgos'!$O$35),"")</f>
        <v/>
      </c>
      <c r="Z29" s="68" t="str">
        <f>IF(AND('Mapa de Riesgos'!$Y$36="Media",'Mapa de Riesgos'!$AA$36="Moderado"),CONCATENATE("R4C",'Mapa de Riesgos'!$O$36),"")</f>
        <v/>
      </c>
      <c r="AA29" s="69" t="str">
        <f>IF(AND('Mapa de Riesgos'!$Y$37="Media",'Mapa de Riesgos'!$AA$37="Moderado"),CONCATENATE("R4C",'Mapa de Riesgos'!$O$37),"")</f>
        <v/>
      </c>
      <c r="AB29" s="52" t="str">
        <f>IF(AND('Mapa de Riesgos'!$Y$30="Media",'Mapa de Riesgos'!$AA$30="Mayor"),CONCATENATE("R4C",'Mapa de Riesgos'!$O$30),"")</f>
        <v/>
      </c>
      <c r="AC29" s="53" t="str">
        <f>IF(AND('Mapa de Riesgos'!$Y$33="Media",'Mapa de Riesgos'!$AA$33="Mayor"),CONCATENATE("R4C",'Mapa de Riesgos'!$O$33),"")</f>
        <v/>
      </c>
      <c r="AD29" s="53" t="str">
        <f>IF(AND('Mapa de Riesgos'!$Y$34="Media",'Mapa de Riesgos'!$AA$34="Mayor"),CONCATENATE("R4C",'Mapa de Riesgos'!$O$34),"")</f>
        <v/>
      </c>
      <c r="AE29" s="53" t="str">
        <f>IF(AND('Mapa de Riesgos'!$Y$35="Media",'Mapa de Riesgos'!$AA$35="Mayor"),CONCATENATE("R4C",'Mapa de Riesgos'!$O$35),"")</f>
        <v/>
      </c>
      <c r="AF29" s="53" t="str">
        <f>IF(AND('Mapa de Riesgos'!$Y$36="Media",'Mapa de Riesgos'!$AA$36="Mayor"),CONCATENATE("R4C",'Mapa de Riesgos'!$O$36),"")</f>
        <v/>
      </c>
      <c r="AG29" s="54" t="str">
        <f>IF(AND('Mapa de Riesgos'!$Y$37="Media",'Mapa de Riesgos'!$AA$37="Mayor"),CONCATENATE("R4C",'Mapa de Riesgos'!$O$37),"")</f>
        <v/>
      </c>
      <c r="AH29" s="55" t="str">
        <f>IF(AND('Mapa de Riesgos'!$Y$30="Media",'Mapa de Riesgos'!$AA$30="Catastrófico"),CONCATENATE("R4C",'Mapa de Riesgos'!$O$30),"")</f>
        <v/>
      </c>
      <c r="AI29" s="56" t="str">
        <f>IF(AND('Mapa de Riesgos'!$Y$33="Media",'Mapa de Riesgos'!$AA$33="Catastrófico"),CONCATENATE("R4C",'Mapa de Riesgos'!$O$33),"")</f>
        <v/>
      </c>
      <c r="AJ29" s="56" t="str">
        <f>IF(AND('Mapa de Riesgos'!$Y$34="Media",'Mapa de Riesgos'!$AA$34="Catastrófico"),CONCATENATE("R4C",'Mapa de Riesgos'!$O$34),"")</f>
        <v/>
      </c>
      <c r="AK29" s="56" t="str">
        <f>IF(AND('Mapa de Riesgos'!$Y$35="Media",'Mapa de Riesgos'!$AA$35="Catastrófico"),CONCATENATE("R4C",'Mapa de Riesgos'!$O$35),"")</f>
        <v/>
      </c>
      <c r="AL29" s="56" t="str">
        <f>IF(AND('Mapa de Riesgos'!$Y$36="Media",'Mapa de Riesgos'!$AA$36="Catastrófico"),CONCATENATE("R4C",'Mapa de Riesgos'!$O$36),"")</f>
        <v/>
      </c>
      <c r="AM29" s="57" t="str">
        <f>IF(AND('Mapa de Riesgos'!$Y$37="Media",'Mapa de Riesgos'!$AA$37="Catastrófico"),CONCATENATE("R4C",'Mapa de Riesgos'!$O$37),"")</f>
        <v/>
      </c>
      <c r="AN29" s="83"/>
      <c r="AO29" s="517"/>
      <c r="AP29" s="518"/>
      <c r="AQ29" s="518"/>
      <c r="AR29" s="518"/>
      <c r="AS29" s="518"/>
      <c r="AT29" s="519"/>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389"/>
      <c r="C30" s="389"/>
      <c r="D30" s="390"/>
      <c r="E30" s="488"/>
      <c r="F30" s="487"/>
      <c r="G30" s="487"/>
      <c r="H30" s="487"/>
      <c r="I30" s="503"/>
      <c r="J30" s="67" t="str">
        <f>IF(AND('Mapa de Riesgos'!$Y$38="Media",'Mapa de Riesgos'!$AA$38="Leve"),CONCATENATE("R5C",'Mapa de Riesgos'!$O$38),"")</f>
        <v/>
      </c>
      <c r="K30" s="68" t="str">
        <f>IF(AND('Mapa de Riesgos'!$Y$39="Media",'Mapa de Riesgos'!$AA$39="Leve"),CONCATENATE("R5C",'Mapa de Riesgos'!$O$39),"")</f>
        <v/>
      </c>
      <c r="L30" s="68" t="str">
        <f>IF(AND('Mapa de Riesgos'!$Y$40="Media",'Mapa de Riesgos'!$AA$40="Leve"),CONCATENATE("R5C",'Mapa de Riesgos'!$O$40),"")</f>
        <v/>
      </c>
      <c r="M30" s="68" t="str">
        <f>IF(AND('Mapa de Riesgos'!$Y$41="Media",'Mapa de Riesgos'!$AA$41="Leve"),CONCATENATE("R5C",'Mapa de Riesgos'!$O$41),"")</f>
        <v/>
      </c>
      <c r="N30" s="68" t="str">
        <f>IF(AND('Mapa de Riesgos'!$Y$42="Media",'Mapa de Riesgos'!$AA$42="Leve"),CONCATENATE("R5C",'Mapa de Riesgos'!$O$42),"")</f>
        <v/>
      </c>
      <c r="O30" s="69" t="str">
        <f>IF(AND('Mapa de Riesgos'!$Y$43="Media",'Mapa de Riesgos'!$AA$43="Leve"),CONCATENATE("R5C",'Mapa de Riesgos'!$O$43),"")</f>
        <v/>
      </c>
      <c r="P30" s="67" t="str">
        <f>IF(AND('Mapa de Riesgos'!$Y$38="Media",'Mapa de Riesgos'!$AA$38="Menor"),CONCATENATE("R5C",'Mapa de Riesgos'!$O$38),"")</f>
        <v/>
      </c>
      <c r="Q30" s="68" t="str">
        <f>IF(AND('Mapa de Riesgos'!$Y$39="Media",'Mapa de Riesgos'!$AA$39="Menor"),CONCATENATE("R5C",'Mapa de Riesgos'!$O$39),"")</f>
        <v/>
      </c>
      <c r="R30" s="68" t="str">
        <f>IF(AND('Mapa de Riesgos'!$Y$40="Media",'Mapa de Riesgos'!$AA$40="Menor"),CONCATENATE("R5C",'Mapa de Riesgos'!$O$40),"")</f>
        <v/>
      </c>
      <c r="S30" s="68" t="str">
        <f>IF(AND('Mapa de Riesgos'!$Y$41="Media",'Mapa de Riesgos'!$AA$41="Menor"),CONCATENATE("R5C",'Mapa de Riesgos'!$O$41),"")</f>
        <v/>
      </c>
      <c r="T30" s="68" t="str">
        <f>IF(AND('Mapa de Riesgos'!$Y$42="Media",'Mapa de Riesgos'!$AA$42="Menor"),CONCATENATE("R5C",'Mapa de Riesgos'!$O$42),"")</f>
        <v/>
      </c>
      <c r="U30" s="69" t="str">
        <f>IF(AND('Mapa de Riesgos'!$Y$43="Media",'Mapa de Riesgos'!$AA$43="Menor"),CONCATENATE("R5C",'Mapa de Riesgos'!$O$43),"")</f>
        <v/>
      </c>
      <c r="V30" s="67" t="str">
        <f>IF(AND('Mapa de Riesgos'!$Y$38="Media",'Mapa de Riesgos'!$AA$38="Moderado"),CONCATENATE("R5C",'Mapa de Riesgos'!$O$38),"")</f>
        <v/>
      </c>
      <c r="W30" s="68" t="str">
        <f>IF(AND('Mapa de Riesgos'!$Y$39="Media",'Mapa de Riesgos'!$AA$39="Moderado"),CONCATENATE("R5C",'Mapa de Riesgos'!$O$39),"")</f>
        <v/>
      </c>
      <c r="X30" s="68" t="str">
        <f>IF(AND('Mapa de Riesgos'!$Y$40="Media",'Mapa de Riesgos'!$AA$40="Moderado"),CONCATENATE("R5C",'Mapa de Riesgos'!$O$40),"")</f>
        <v/>
      </c>
      <c r="Y30" s="68" t="str">
        <f>IF(AND('Mapa de Riesgos'!$Y$41="Media",'Mapa de Riesgos'!$AA$41="Moderado"),CONCATENATE("R5C",'Mapa de Riesgos'!$O$41),"")</f>
        <v/>
      </c>
      <c r="Z30" s="68" t="str">
        <f>IF(AND('Mapa de Riesgos'!$Y$42="Media",'Mapa de Riesgos'!$AA$42="Moderado"),CONCATENATE("R5C",'Mapa de Riesgos'!$O$42),"")</f>
        <v/>
      </c>
      <c r="AA30" s="69" t="str">
        <f>IF(AND('Mapa de Riesgos'!$Y$43="Media",'Mapa de Riesgos'!$AA$43="Moderado"),CONCATENATE("R5C",'Mapa de Riesgos'!$O$43),"")</f>
        <v/>
      </c>
      <c r="AB30" s="52" t="str">
        <f>IF(AND('Mapa de Riesgos'!$Y$38="Media",'Mapa de Riesgos'!$AA$38="Mayor"),CONCATENATE("R5C",'Mapa de Riesgos'!$O$38),"")</f>
        <v/>
      </c>
      <c r="AC30" s="53" t="str">
        <f>IF(AND('Mapa de Riesgos'!$Y$39="Media",'Mapa de Riesgos'!$AA$39="Mayor"),CONCATENATE("R5C",'Mapa de Riesgos'!$O$39),"")</f>
        <v/>
      </c>
      <c r="AD30" s="53" t="str">
        <f>IF(AND('Mapa de Riesgos'!$Y$40="Media",'Mapa de Riesgos'!$AA$40="Mayor"),CONCATENATE("R5C",'Mapa de Riesgos'!$O$40),"")</f>
        <v/>
      </c>
      <c r="AE30" s="53" t="str">
        <f>IF(AND('Mapa de Riesgos'!$Y$41="Media",'Mapa de Riesgos'!$AA$41="Mayor"),CONCATENATE("R5C",'Mapa de Riesgos'!$O$41),"")</f>
        <v/>
      </c>
      <c r="AF30" s="53" t="str">
        <f>IF(AND('Mapa de Riesgos'!$Y$42="Media",'Mapa de Riesgos'!$AA$42="Mayor"),CONCATENATE("R5C",'Mapa de Riesgos'!$O$42),"")</f>
        <v/>
      </c>
      <c r="AG30" s="54" t="str">
        <f>IF(AND('Mapa de Riesgos'!$Y$43="Media",'Mapa de Riesgos'!$AA$43="Mayor"),CONCATENATE("R5C",'Mapa de Riesgos'!$O$43),"")</f>
        <v/>
      </c>
      <c r="AH30" s="55" t="str">
        <f>IF(AND('Mapa de Riesgos'!$Y$38="Media",'Mapa de Riesgos'!$AA$38="Catastrófico"),CONCATENATE("R5C",'Mapa de Riesgos'!$O$38),"")</f>
        <v/>
      </c>
      <c r="AI30" s="56" t="str">
        <f>IF(AND('Mapa de Riesgos'!$Y$39="Media",'Mapa de Riesgos'!$AA$39="Catastrófico"),CONCATENATE("R5C",'Mapa de Riesgos'!$O$39),"")</f>
        <v/>
      </c>
      <c r="AJ30" s="56" t="str">
        <f>IF(AND('Mapa de Riesgos'!$Y$40="Media",'Mapa de Riesgos'!$AA$40="Catastrófico"),CONCATENATE("R5C",'Mapa de Riesgos'!$O$40),"")</f>
        <v/>
      </c>
      <c r="AK30" s="56" t="str">
        <f>IF(AND('Mapa de Riesgos'!$Y$41="Media",'Mapa de Riesgos'!$AA$41="Catastrófico"),CONCATENATE("R5C",'Mapa de Riesgos'!$O$41),"")</f>
        <v/>
      </c>
      <c r="AL30" s="56" t="str">
        <f>IF(AND('Mapa de Riesgos'!$Y$42="Media",'Mapa de Riesgos'!$AA$42="Catastrófico"),CONCATENATE("R5C",'Mapa de Riesgos'!$O$42),"")</f>
        <v/>
      </c>
      <c r="AM30" s="57" t="str">
        <f>IF(AND('Mapa de Riesgos'!$Y$43="Media",'Mapa de Riesgos'!$AA$43="Catastrófico"),CONCATENATE("R5C",'Mapa de Riesgos'!$O$43),"")</f>
        <v/>
      </c>
      <c r="AN30" s="83"/>
      <c r="AO30" s="517"/>
      <c r="AP30" s="518"/>
      <c r="AQ30" s="518"/>
      <c r="AR30" s="518"/>
      <c r="AS30" s="518"/>
      <c r="AT30" s="519"/>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389"/>
      <c r="C31" s="389"/>
      <c r="D31" s="390"/>
      <c r="E31" s="488"/>
      <c r="F31" s="487"/>
      <c r="G31" s="487"/>
      <c r="H31" s="487"/>
      <c r="I31" s="503"/>
      <c r="J31" s="67" t="str">
        <f>IF(AND('Mapa de Riesgos'!$Y$44="Media",'Mapa de Riesgos'!$AA$44="Leve"),CONCATENATE("R6C",'Mapa de Riesgos'!$O$44),"")</f>
        <v/>
      </c>
      <c r="K31" s="68" t="str">
        <f>IF(AND('Mapa de Riesgos'!$Y$45="Media",'Mapa de Riesgos'!$AA$45="Leve"),CONCATENATE("R6C",'Mapa de Riesgos'!$O$45),"")</f>
        <v/>
      </c>
      <c r="L31" s="68" t="str">
        <f>IF(AND('Mapa de Riesgos'!$Y$46="Media",'Mapa de Riesgos'!$AA$46="Leve"),CONCATENATE("R6C",'Mapa de Riesgos'!$O$46),"")</f>
        <v/>
      </c>
      <c r="M31" s="68" t="str">
        <f>IF(AND('Mapa de Riesgos'!$Y$47="Media",'Mapa de Riesgos'!$AA$47="Leve"),CONCATENATE("R6C",'Mapa de Riesgos'!$O$47),"")</f>
        <v/>
      </c>
      <c r="N31" s="68" t="str">
        <f>IF(AND('Mapa de Riesgos'!$Y$48="Media",'Mapa de Riesgos'!$AA$48="Leve"),CONCATENATE("R6C",'Mapa de Riesgos'!$O$48),"")</f>
        <v/>
      </c>
      <c r="O31" s="69" t="str">
        <f>IF(AND('Mapa de Riesgos'!$Y$49="Media",'Mapa de Riesgos'!$AA$49="Leve"),CONCATENATE("R6C",'Mapa de Riesgos'!$O$49),"")</f>
        <v/>
      </c>
      <c r="P31" s="67" t="str">
        <f>IF(AND('Mapa de Riesgos'!$Y$44="Media",'Mapa de Riesgos'!$AA$44="Menor"),CONCATENATE("R6C",'Mapa de Riesgos'!$O$44),"")</f>
        <v/>
      </c>
      <c r="Q31" s="68" t="str">
        <f>IF(AND('Mapa de Riesgos'!$Y$45="Media",'Mapa de Riesgos'!$AA$45="Menor"),CONCATENATE("R6C",'Mapa de Riesgos'!$O$45),"")</f>
        <v/>
      </c>
      <c r="R31" s="68" t="str">
        <f>IF(AND('Mapa de Riesgos'!$Y$46="Media",'Mapa de Riesgos'!$AA$46="Menor"),CONCATENATE("R6C",'Mapa de Riesgos'!$O$46),"")</f>
        <v/>
      </c>
      <c r="S31" s="68" t="str">
        <f>IF(AND('Mapa de Riesgos'!$Y$47="Media",'Mapa de Riesgos'!$AA$47="Menor"),CONCATENATE("R6C",'Mapa de Riesgos'!$O$47),"")</f>
        <v/>
      </c>
      <c r="T31" s="68" t="str">
        <f>IF(AND('Mapa de Riesgos'!$Y$48="Media",'Mapa de Riesgos'!$AA$48="Menor"),CONCATENATE("R6C",'Mapa de Riesgos'!$O$48),"")</f>
        <v/>
      </c>
      <c r="U31" s="69" t="str">
        <f>IF(AND('Mapa de Riesgos'!$Y$49="Media",'Mapa de Riesgos'!$AA$49="Menor"),CONCATENATE("R6C",'Mapa de Riesgos'!$O$49),"")</f>
        <v/>
      </c>
      <c r="V31" s="67" t="str">
        <f>IF(AND('Mapa de Riesgos'!$Y$44="Media",'Mapa de Riesgos'!$AA$44="Moderado"),CONCATENATE("R6C",'Mapa de Riesgos'!$O$44),"")</f>
        <v/>
      </c>
      <c r="W31" s="68" t="str">
        <f>IF(AND('Mapa de Riesgos'!$Y$45="Media",'Mapa de Riesgos'!$AA$45="Moderado"),CONCATENATE("R6C",'Mapa de Riesgos'!$O$45),"")</f>
        <v/>
      </c>
      <c r="X31" s="68" t="str">
        <f>IF(AND('Mapa de Riesgos'!$Y$46="Media",'Mapa de Riesgos'!$AA$46="Moderado"),CONCATENATE("R6C",'Mapa de Riesgos'!$O$46),"")</f>
        <v/>
      </c>
      <c r="Y31" s="68" t="str">
        <f>IF(AND('Mapa de Riesgos'!$Y$47="Media",'Mapa de Riesgos'!$AA$47="Moderado"),CONCATENATE("R6C",'Mapa de Riesgos'!$O$47),"")</f>
        <v/>
      </c>
      <c r="Z31" s="68" t="str">
        <f>IF(AND('Mapa de Riesgos'!$Y$48="Media",'Mapa de Riesgos'!$AA$48="Moderado"),CONCATENATE("R6C",'Mapa de Riesgos'!$O$48),"")</f>
        <v/>
      </c>
      <c r="AA31" s="69" t="str">
        <f>IF(AND('Mapa de Riesgos'!$Y$49="Media",'Mapa de Riesgos'!$AA$49="Moderado"),CONCATENATE("R6C",'Mapa de Riesgos'!$O$49),"")</f>
        <v/>
      </c>
      <c r="AB31" s="52" t="str">
        <f>IF(AND('Mapa de Riesgos'!$Y$44="Media",'Mapa de Riesgos'!$AA$44="Mayor"),CONCATENATE("R6C",'Mapa de Riesgos'!$O$44),"")</f>
        <v/>
      </c>
      <c r="AC31" s="53" t="str">
        <f>IF(AND('Mapa de Riesgos'!$Y$45="Media",'Mapa de Riesgos'!$AA$45="Mayor"),CONCATENATE("R6C",'Mapa de Riesgos'!$O$45),"")</f>
        <v/>
      </c>
      <c r="AD31" s="53" t="str">
        <f>IF(AND('Mapa de Riesgos'!$Y$46="Media",'Mapa de Riesgos'!$AA$46="Mayor"),CONCATENATE("R6C",'Mapa de Riesgos'!$O$46),"")</f>
        <v/>
      </c>
      <c r="AE31" s="53" t="str">
        <f>IF(AND('Mapa de Riesgos'!$Y$47="Media",'Mapa de Riesgos'!$AA$47="Mayor"),CONCATENATE("R6C",'Mapa de Riesgos'!$O$47),"")</f>
        <v/>
      </c>
      <c r="AF31" s="53" t="str">
        <f>IF(AND('Mapa de Riesgos'!$Y$48="Media",'Mapa de Riesgos'!$AA$48="Mayor"),CONCATENATE("R6C",'Mapa de Riesgos'!$O$48),"")</f>
        <v/>
      </c>
      <c r="AG31" s="54" t="str">
        <f>IF(AND('Mapa de Riesgos'!$Y$49="Media",'Mapa de Riesgos'!$AA$49="Mayor"),CONCATENATE("R6C",'Mapa de Riesgos'!$O$49),"")</f>
        <v/>
      </c>
      <c r="AH31" s="55" t="str">
        <f>IF(AND('Mapa de Riesgos'!$Y$44="Media",'Mapa de Riesgos'!$AA$44="Catastrófico"),CONCATENATE("R6C",'Mapa de Riesgos'!$O$44),"")</f>
        <v/>
      </c>
      <c r="AI31" s="56" t="str">
        <f>IF(AND('Mapa de Riesgos'!$Y$45="Media",'Mapa de Riesgos'!$AA$45="Catastrófico"),CONCATENATE("R6C",'Mapa de Riesgos'!$O$45),"")</f>
        <v/>
      </c>
      <c r="AJ31" s="56" t="str">
        <f>IF(AND('Mapa de Riesgos'!$Y$46="Media",'Mapa de Riesgos'!$AA$46="Catastrófico"),CONCATENATE("R6C",'Mapa de Riesgos'!$O$46),"")</f>
        <v/>
      </c>
      <c r="AK31" s="56" t="str">
        <f>IF(AND('Mapa de Riesgos'!$Y$47="Media",'Mapa de Riesgos'!$AA$47="Catastrófico"),CONCATENATE("R6C",'Mapa de Riesgos'!$O$47),"")</f>
        <v/>
      </c>
      <c r="AL31" s="56" t="str">
        <f>IF(AND('Mapa de Riesgos'!$Y$48="Media",'Mapa de Riesgos'!$AA$48="Catastrófico"),CONCATENATE("R6C",'Mapa de Riesgos'!$O$48),"")</f>
        <v/>
      </c>
      <c r="AM31" s="57" t="str">
        <f>IF(AND('Mapa de Riesgos'!$Y$49="Media",'Mapa de Riesgos'!$AA$49="Catastrófico"),CONCATENATE("R6C",'Mapa de Riesgos'!$O$49),"")</f>
        <v/>
      </c>
      <c r="AN31" s="83"/>
      <c r="AO31" s="517"/>
      <c r="AP31" s="518"/>
      <c r="AQ31" s="518"/>
      <c r="AR31" s="518"/>
      <c r="AS31" s="518"/>
      <c r="AT31" s="519"/>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389"/>
      <c r="C32" s="389"/>
      <c r="D32" s="390"/>
      <c r="E32" s="488"/>
      <c r="F32" s="487"/>
      <c r="G32" s="487"/>
      <c r="H32" s="487"/>
      <c r="I32" s="503"/>
      <c r="J32" s="67" t="str">
        <f>IF(AND('Mapa de Riesgos'!$Y$50="Media",'Mapa de Riesgos'!$AA$50="Leve"),CONCATENATE("R7C",'Mapa de Riesgos'!$O$50),"")</f>
        <v/>
      </c>
      <c r="K32" s="68" t="str">
        <f>IF(AND('Mapa de Riesgos'!$Y$51="Media",'Mapa de Riesgos'!$AA$51="Leve"),CONCATENATE("R7C",'Mapa de Riesgos'!$O$51),"")</f>
        <v/>
      </c>
      <c r="L32" s="68" t="str">
        <f>IF(AND('Mapa de Riesgos'!$Y$52="Media",'Mapa de Riesgos'!$AA$52="Leve"),CONCATENATE("R7C",'Mapa de Riesgos'!$O$52),"")</f>
        <v/>
      </c>
      <c r="M32" s="68" t="str">
        <f>IF(AND('Mapa de Riesgos'!$Y$53="Media",'Mapa de Riesgos'!$AA$53="Leve"),CONCATENATE("R7C",'Mapa de Riesgos'!$O$53),"")</f>
        <v/>
      </c>
      <c r="N32" s="68" t="str">
        <f>IF(AND('Mapa de Riesgos'!$Y$54="Media",'Mapa de Riesgos'!$AA$54="Leve"),CONCATENATE("R7C",'Mapa de Riesgos'!$O$54),"")</f>
        <v/>
      </c>
      <c r="O32" s="69" t="str">
        <f>IF(AND('Mapa de Riesgos'!$Y$55="Media",'Mapa de Riesgos'!$AA$55="Leve"),CONCATENATE("R7C",'Mapa de Riesgos'!$O$55),"")</f>
        <v/>
      </c>
      <c r="P32" s="67" t="str">
        <f>IF(AND('Mapa de Riesgos'!$Y$50="Media",'Mapa de Riesgos'!$AA$50="Menor"),CONCATENATE("R7C",'Mapa de Riesgos'!$O$50),"")</f>
        <v/>
      </c>
      <c r="Q32" s="68" t="str">
        <f>IF(AND('Mapa de Riesgos'!$Y$51="Media",'Mapa de Riesgos'!$AA$51="Menor"),CONCATENATE("R7C",'Mapa de Riesgos'!$O$51),"")</f>
        <v/>
      </c>
      <c r="R32" s="68" t="str">
        <f>IF(AND('Mapa de Riesgos'!$Y$52="Media",'Mapa de Riesgos'!$AA$52="Menor"),CONCATENATE("R7C",'Mapa de Riesgos'!$O$52),"")</f>
        <v/>
      </c>
      <c r="S32" s="68" t="str">
        <f>IF(AND('Mapa de Riesgos'!$Y$53="Media",'Mapa de Riesgos'!$AA$53="Menor"),CONCATENATE("R7C",'Mapa de Riesgos'!$O$53),"")</f>
        <v/>
      </c>
      <c r="T32" s="68" t="str">
        <f>IF(AND('Mapa de Riesgos'!$Y$54="Media",'Mapa de Riesgos'!$AA$54="Menor"),CONCATENATE("R7C",'Mapa de Riesgos'!$O$54),"")</f>
        <v/>
      </c>
      <c r="U32" s="69" t="str">
        <f>IF(AND('Mapa de Riesgos'!$Y$55="Media",'Mapa de Riesgos'!$AA$55="Menor"),CONCATENATE("R7C",'Mapa de Riesgos'!$O$55),"")</f>
        <v/>
      </c>
      <c r="V32" s="67" t="str">
        <f>IF(AND('Mapa de Riesgos'!$Y$50="Media",'Mapa de Riesgos'!$AA$50="Moderado"),CONCATENATE("R7C",'Mapa de Riesgos'!$O$50),"")</f>
        <v/>
      </c>
      <c r="W32" s="68" t="str">
        <f>IF(AND('Mapa de Riesgos'!$Y$51="Media",'Mapa de Riesgos'!$AA$51="Moderado"),CONCATENATE("R7C",'Mapa de Riesgos'!$O$51),"")</f>
        <v/>
      </c>
      <c r="X32" s="68" t="str">
        <f>IF(AND('Mapa de Riesgos'!$Y$52="Media",'Mapa de Riesgos'!$AA$52="Moderado"),CONCATENATE("R7C",'Mapa de Riesgos'!$O$52),"")</f>
        <v/>
      </c>
      <c r="Y32" s="68" t="str">
        <f>IF(AND('Mapa de Riesgos'!$Y$53="Media",'Mapa de Riesgos'!$AA$53="Moderado"),CONCATENATE("R7C",'Mapa de Riesgos'!$O$53),"")</f>
        <v/>
      </c>
      <c r="Z32" s="68" t="str">
        <f>IF(AND('Mapa de Riesgos'!$Y$54="Media",'Mapa de Riesgos'!$AA$54="Moderado"),CONCATENATE("R7C",'Mapa de Riesgos'!$O$54),"")</f>
        <v/>
      </c>
      <c r="AA32" s="69" t="str">
        <f>IF(AND('Mapa de Riesgos'!$Y$55="Media",'Mapa de Riesgos'!$AA$55="Moderado"),CONCATENATE("R7C",'Mapa de Riesgos'!$O$55),"")</f>
        <v/>
      </c>
      <c r="AB32" s="52" t="str">
        <f>IF(AND('Mapa de Riesgos'!$Y$50="Media",'Mapa de Riesgos'!$AA$50="Mayor"),CONCATENATE("R7C",'Mapa de Riesgos'!$O$50),"")</f>
        <v/>
      </c>
      <c r="AC32" s="53" t="str">
        <f>IF(AND('Mapa de Riesgos'!$Y$51="Media",'Mapa de Riesgos'!$AA$51="Mayor"),CONCATENATE("R7C",'Mapa de Riesgos'!$O$51),"")</f>
        <v/>
      </c>
      <c r="AD32" s="53" t="str">
        <f>IF(AND('Mapa de Riesgos'!$Y$52="Media",'Mapa de Riesgos'!$AA$52="Mayor"),CONCATENATE("R7C",'Mapa de Riesgos'!$O$52),"")</f>
        <v/>
      </c>
      <c r="AE32" s="53" t="str">
        <f>IF(AND('Mapa de Riesgos'!$Y$53="Media",'Mapa de Riesgos'!$AA$53="Mayor"),CONCATENATE("R7C",'Mapa de Riesgos'!$O$53),"")</f>
        <v/>
      </c>
      <c r="AF32" s="53" t="str">
        <f>IF(AND('Mapa de Riesgos'!$Y$54="Media",'Mapa de Riesgos'!$AA$54="Mayor"),CONCATENATE("R7C",'Mapa de Riesgos'!$O$54),"")</f>
        <v/>
      </c>
      <c r="AG32" s="54" t="str">
        <f>IF(AND('Mapa de Riesgos'!$Y$55="Media",'Mapa de Riesgos'!$AA$55="Mayor"),CONCATENATE("R7C",'Mapa de Riesgos'!$O$55),"")</f>
        <v/>
      </c>
      <c r="AH32" s="55" t="str">
        <f>IF(AND('Mapa de Riesgos'!$Y$50="Media",'Mapa de Riesgos'!$AA$50="Catastrófico"),CONCATENATE("R7C",'Mapa de Riesgos'!$O$50),"")</f>
        <v/>
      </c>
      <c r="AI32" s="56" t="str">
        <f>IF(AND('Mapa de Riesgos'!$Y$51="Media",'Mapa de Riesgos'!$AA$51="Catastrófico"),CONCATENATE("R7C",'Mapa de Riesgos'!$O$51),"")</f>
        <v/>
      </c>
      <c r="AJ32" s="56" t="str">
        <f>IF(AND('Mapa de Riesgos'!$Y$52="Media",'Mapa de Riesgos'!$AA$52="Catastrófico"),CONCATENATE("R7C",'Mapa de Riesgos'!$O$52),"")</f>
        <v/>
      </c>
      <c r="AK32" s="56" t="str">
        <f>IF(AND('Mapa de Riesgos'!$Y$53="Media",'Mapa de Riesgos'!$AA$53="Catastrófico"),CONCATENATE("R7C",'Mapa de Riesgos'!$O$53),"")</f>
        <v/>
      </c>
      <c r="AL32" s="56" t="str">
        <f>IF(AND('Mapa de Riesgos'!$Y$54="Media",'Mapa de Riesgos'!$AA$54="Catastrófico"),CONCATENATE("R7C",'Mapa de Riesgos'!$O$54),"")</f>
        <v/>
      </c>
      <c r="AM32" s="57" t="str">
        <f>IF(AND('Mapa de Riesgos'!$Y$55="Media",'Mapa de Riesgos'!$AA$55="Catastrófico"),CONCATENATE("R7C",'Mapa de Riesgos'!$O$55),"")</f>
        <v/>
      </c>
      <c r="AN32" s="83"/>
      <c r="AO32" s="517"/>
      <c r="AP32" s="518"/>
      <c r="AQ32" s="518"/>
      <c r="AR32" s="518"/>
      <c r="AS32" s="518"/>
      <c r="AT32" s="519"/>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389"/>
      <c r="C33" s="389"/>
      <c r="D33" s="390"/>
      <c r="E33" s="488"/>
      <c r="F33" s="487"/>
      <c r="G33" s="487"/>
      <c r="H33" s="487"/>
      <c r="I33" s="503"/>
      <c r="J33" s="67" t="str">
        <f>IF(AND('Mapa de Riesgos'!$Y$56="Media",'Mapa de Riesgos'!$AA$56="Leve"),CONCATENATE("R8C",'Mapa de Riesgos'!$O$56),"")</f>
        <v/>
      </c>
      <c r="K33" s="68" t="str">
        <f>IF(AND('Mapa de Riesgos'!$Y$57="Media",'Mapa de Riesgos'!$AA$57="Leve"),CONCATENATE("R8C",'Mapa de Riesgos'!$O$57),"")</f>
        <v/>
      </c>
      <c r="L33" s="68" t="str">
        <f>IF(AND('Mapa de Riesgos'!$Y$58="Media",'Mapa de Riesgos'!$AA$58="Leve"),CONCATENATE("R8C",'Mapa de Riesgos'!$O$58),"")</f>
        <v/>
      </c>
      <c r="M33" s="68" t="str">
        <f>IF(AND('Mapa de Riesgos'!$Y$59="Media",'Mapa de Riesgos'!$AA$59="Leve"),CONCATENATE("R8C",'Mapa de Riesgos'!$O$59),"")</f>
        <v/>
      </c>
      <c r="N33" s="68" t="str">
        <f>IF(AND('Mapa de Riesgos'!$Y$60="Media",'Mapa de Riesgos'!$AA$60="Leve"),CONCATENATE("R8C",'Mapa de Riesgos'!$O$60),"")</f>
        <v/>
      </c>
      <c r="O33" s="69" t="str">
        <f>IF(AND('Mapa de Riesgos'!$Y$61="Media",'Mapa de Riesgos'!$AA$61="Leve"),CONCATENATE("R8C",'Mapa de Riesgos'!$O$61),"")</f>
        <v/>
      </c>
      <c r="P33" s="67" t="str">
        <f>IF(AND('Mapa de Riesgos'!$Y$56="Media",'Mapa de Riesgos'!$AA$56="Menor"),CONCATENATE("R8C",'Mapa de Riesgos'!$O$56),"")</f>
        <v/>
      </c>
      <c r="Q33" s="68" t="str">
        <f>IF(AND('Mapa de Riesgos'!$Y$57="Media",'Mapa de Riesgos'!$AA$57="Menor"),CONCATENATE("R8C",'Mapa de Riesgos'!$O$57),"")</f>
        <v/>
      </c>
      <c r="R33" s="68" t="str">
        <f>IF(AND('Mapa de Riesgos'!$Y$58="Media",'Mapa de Riesgos'!$AA$58="Menor"),CONCATENATE("R8C",'Mapa de Riesgos'!$O$58),"")</f>
        <v/>
      </c>
      <c r="S33" s="68" t="str">
        <f>IF(AND('Mapa de Riesgos'!$Y$59="Media",'Mapa de Riesgos'!$AA$59="Menor"),CONCATENATE("R8C",'Mapa de Riesgos'!$O$59),"")</f>
        <v/>
      </c>
      <c r="T33" s="68" t="str">
        <f>IF(AND('Mapa de Riesgos'!$Y$60="Media",'Mapa de Riesgos'!$AA$60="Menor"),CONCATENATE("R8C",'Mapa de Riesgos'!$O$60),"")</f>
        <v/>
      </c>
      <c r="U33" s="69" t="str">
        <f>IF(AND('Mapa de Riesgos'!$Y$61="Media",'Mapa de Riesgos'!$AA$61="Menor"),CONCATENATE("R8C",'Mapa de Riesgos'!$O$61),"")</f>
        <v/>
      </c>
      <c r="V33" s="67" t="str">
        <f>IF(AND('Mapa de Riesgos'!$Y$56="Media",'Mapa de Riesgos'!$AA$56="Moderado"),CONCATENATE("R8C",'Mapa de Riesgos'!$O$56),"")</f>
        <v/>
      </c>
      <c r="W33" s="68" t="str">
        <f>IF(AND('Mapa de Riesgos'!$Y$57="Media",'Mapa de Riesgos'!$AA$57="Moderado"),CONCATENATE("R8C",'Mapa de Riesgos'!$O$57),"")</f>
        <v/>
      </c>
      <c r="X33" s="68" t="str">
        <f>IF(AND('Mapa de Riesgos'!$Y$58="Media",'Mapa de Riesgos'!$AA$58="Moderado"),CONCATENATE("R8C",'Mapa de Riesgos'!$O$58),"")</f>
        <v/>
      </c>
      <c r="Y33" s="68" t="str">
        <f>IF(AND('Mapa de Riesgos'!$Y$59="Media",'Mapa de Riesgos'!$AA$59="Moderado"),CONCATENATE("R8C",'Mapa de Riesgos'!$O$59),"")</f>
        <v/>
      </c>
      <c r="Z33" s="68" t="str">
        <f>IF(AND('Mapa de Riesgos'!$Y$60="Media",'Mapa de Riesgos'!$AA$60="Moderado"),CONCATENATE("R8C",'Mapa de Riesgos'!$O$60),"")</f>
        <v/>
      </c>
      <c r="AA33" s="69" t="str">
        <f>IF(AND('Mapa de Riesgos'!$Y$61="Media",'Mapa de Riesgos'!$AA$61="Moderado"),CONCATENATE("R8C",'Mapa de Riesgos'!$O$61),"")</f>
        <v/>
      </c>
      <c r="AB33" s="52" t="str">
        <f>IF(AND('Mapa de Riesgos'!$Y$56="Media",'Mapa de Riesgos'!$AA$56="Mayor"),CONCATENATE("R8C",'Mapa de Riesgos'!$O$56),"")</f>
        <v/>
      </c>
      <c r="AC33" s="53" t="str">
        <f>IF(AND('Mapa de Riesgos'!$Y$57="Media",'Mapa de Riesgos'!$AA$57="Mayor"),CONCATENATE("R8C",'Mapa de Riesgos'!$O$57),"")</f>
        <v/>
      </c>
      <c r="AD33" s="53" t="str">
        <f>IF(AND('Mapa de Riesgos'!$Y$58="Media",'Mapa de Riesgos'!$AA$58="Mayor"),CONCATENATE("R8C",'Mapa de Riesgos'!$O$58),"")</f>
        <v/>
      </c>
      <c r="AE33" s="53" t="str">
        <f>IF(AND('Mapa de Riesgos'!$Y$59="Media",'Mapa de Riesgos'!$AA$59="Mayor"),CONCATENATE("R8C",'Mapa de Riesgos'!$O$59),"")</f>
        <v/>
      </c>
      <c r="AF33" s="53" t="str">
        <f>IF(AND('Mapa de Riesgos'!$Y$60="Media",'Mapa de Riesgos'!$AA$60="Mayor"),CONCATENATE("R8C",'Mapa de Riesgos'!$O$60),"")</f>
        <v/>
      </c>
      <c r="AG33" s="54" t="str">
        <f>IF(AND('Mapa de Riesgos'!$Y$61="Media",'Mapa de Riesgos'!$AA$61="Mayor"),CONCATENATE("R8C",'Mapa de Riesgos'!$O$61),"")</f>
        <v/>
      </c>
      <c r="AH33" s="55" t="str">
        <f>IF(AND('Mapa de Riesgos'!$Y$56="Media",'Mapa de Riesgos'!$AA$56="Catastrófico"),CONCATENATE("R8C",'Mapa de Riesgos'!$O$56),"")</f>
        <v/>
      </c>
      <c r="AI33" s="56" t="str">
        <f>IF(AND('Mapa de Riesgos'!$Y$57="Media",'Mapa de Riesgos'!$AA$57="Catastrófico"),CONCATENATE("R8C",'Mapa de Riesgos'!$O$57),"")</f>
        <v/>
      </c>
      <c r="AJ33" s="56" t="str">
        <f>IF(AND('Mapa de Riesgos'!$Y$58="Media",'Mapa de Riesgos'!$AA$58="Catastrófico"),CONCATENATE("R8C",'Mapa de Riesgos'!$O$58),"")</f>
        <v/>
      </c>
      <c r="AK33" s="56" t="str">
        <f>IF(AND('Mapa de Riesgos'!$Y$59="Media",'Mapa de Riesgos'!$AA$59="Catastrófico"),CONCATENATE("R8C",'Mapa de Riesgos'!$O$59),"")</f>
        <v/>
      </c>
      <c r="AL33" s="56" t="str">
        <f>IF(AND('Mapa de Riesgos'!$Y$60="Media",'Mapa de Riesgos'!$AA$60="Catastrófico"),CONCATENATE("R8C",'Mapa de Riesgos'!$O$60),"")</f>
        <v/>
      </c>
      <c r="AM33" s="57" t="str">
        <f>IF(AND('Mapa de Riesgos'!$Y$61="Media",'Mapa de Riesgos'!$AA$61="Catastrófico"),CONCATENATE("R8C",'Mapa de Riesgos'!$O$61),"")</f>
        <v/>
      </c>
      <c r="AN33" s="83"/>
      <c r="AO33" s="517"/>
      <c r="AP33" s="518"/>
      <c r="AQ33" s="518"/>
      <c r="AR33" s="518"/>
      <c r="AS33" s="518"/>
      <c r="AT33" s="519"/>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389"/>
      <c r="C34" s="389"/>
      <c r="D34" s="390"/>
      <c r="E34" s="488"/>
      <c r="F34" s="487"/>
      <c r="G34" s="487"/>
      <c r="H34" s="487"/>
      <c r="I34" s="503"/>
      <c r="J34" s="67" t="str">
        <f>IF(AND('Mapa de Riesgos'!$Y$62="Media",'Mapa de Riesgos'!$AA$62="Leve"),CONCATENATE("R9C",'Mapa de Riesgos'!$O$62),"")</f>
        <v/>
      </c>
      <c r="K34" s="68" t="str">
        <f>IF(AND('Mapa de Riesgos'!$Y$63="Media",'Mapa de Riesgos'!$AA$63="Leve"),CONCATENATE("R9C",'Mapa de Riesgos'!$O$63),"")</f>
        <v/>
      </c>
      <c r="L34" s="68" t="str">
        <f>IF(AND('Mapa de Riesgos'!$Y$64="Media",'Mapa de Riesgos'!$AA$64="Leve"),CONCATENATE("R9C",'Mapa de Riesgos'!$O$64),"")</f>
        <v/>
      </c>
      <c r="M34" s="68" t="str">
        <f>IF(AND('Mapa de Riesgos'!$Y$65="Media",'Mapa de Riesgos'!$AA$65="Leve"),CONCATENATE("R9C",'Mapa de Riesgos'!$O$65),"")</f>
        <v/>
      </c>
      <c r="N34" s="68" t="str">
        <f>IF(AND('Mapa de Riesgos'!$Y$66="Media",'Mapa de Riesgos'!$AA$66="Leve"),CONCATENATE("R9C",'Mapa de Riesgos'!$O$66),"")</f>
        <v/>
      </c>
      <c r="O34" s="69" t="str">
        <f>IF(AND('Mapa de Riesgos'!$Y$67="Media",'Mapa de Riesgos'!$AA$67="Leve"),CONCATENATE("R9C",'Mapa de Riesgos'!$O$67),"")</f>
        <v/>
      </c>
      <c r="P34" s="67" t="str">
        <f>IF(AND('Mapa de Riesgos'!$Y$62="Media",'Mapa de Riesgos'!$AA$62="Menor"),CONCATENATE("R9C",'Mapa de Riesgos'!$O$62),"")</f>
        <v/>
      </c>
      <c r="Q34" s="68" t="str">
        <f>IF(AND('Mapa de Riesgos'!$Y$63="Media",'Mapa de Riesgos'!$AA$63="Menor"),CONCATENATE("R9C",'Mapa de Riesgos'!$O$63),"")</f>
        <v/>
      </c>
      <c r="R34" s="68" t="str">
        <f>IF(AND('Mapa de Riesgos'!$Y$64="Media",'Mapa de Riesgos'!$AA$64="Menor"),CONCATENATE("R9C",'Mapa de Riesgos'!$O$64),"")</f>
        <v/>
      </c>
      <c r="S34" s="68" t="str">
        <f>IF(AND('Mapa de Riesgos'!$Y$65="Media",'Mapa de Riesgos'!$AA$65="Menor"),CONCATENATE("R9C",'Mapa de Riesgos'!$O$65),"")</f>
        <v/>
      </c>
      <c r="T34" s="68" t="str">
        <f>IF(AND('Mapa de Riesgos'!$Y$66="Media",'Mapa de Riesgos'!$AA$66="Menor"),CONCATENATE("R9C",'Mapa de Riesgos'!$O$66),"")</f>
        <v/>
      </c>
      <c r="U34" s="69" t="str">
        <f>IF(AND('Mapa de Riesgos'!$Y$67="Media",'Mapa de Riesgos'!$AA$67="Menor"),CONCATENATE("R9C",'Mapa de Riesgos'!$O$67),"")</f>
        <v/>
      </c>
      <c r="V34" s="67" t="str">
        <f>IF(AND('Mapa de Riesgos'!$Y$62="Media",'Mapa de Riesgos'!$AA$62="Moderado"),CONCATENATE("R9C",'Mapa de Riesgos'!$O$62),"")</f>
        <v/>
      </c>
      <c r="W34" s="68" t="str">
        <f>IF(AND('Mapa de Riesgos'!$Y$63="Media",'Mapa de Riesgos'!$AA$63="Moderado"),CONCATENATE("R9C",'Mapa de Riesgos'!$O$63),"")</f>
        <v/>
      </c>
      <c r="X34" s="68" t="str">
        <f>IF(AND('Mapa de Riesgos'!$Y$64="Media",'Mapa de Riesgos'!$AA$64="Moderado"),CONCATENATE("R9C",'Mapa de Riesgos'!$O$64),"")</f>
        <v/>
      </c>
      <c r="Y34" s="68" t="str">
        <f>IF(AND('Mapa de Riesgos'!$Y$65="Media",'Mapa de Riesgos'!$AA$65="Moderado"),CONCATENATE("R9C",'Mapa de Riesgos'!$O$65),"")</f>
        <v/>
      </c>
      <c r="Z34" s="68" t="str">
        <f>IF(AND('Mapa de Riesgos'!$Y$66="Media",'Mapa de Riesgos'!$AA$66="Moderado"),CONCATENATE("R9C",'Mapa de Riesgos'!$O$66),"")</f>
        <v/>
      </c>
      <c r="AA34" s="69" t="str">
        <f>IF(AND('Mapa de Riesgos'!$Y$67="Media",'Mapa de Riesgos'!$AA$67="Moderado"),CONCATENATE("R9C",'Mapa de Riesgos'!$O$67),"")</f>
        <v/>
      </c>
      <c r="AB34" s="52" t="str">
        <f>IF(AND('Mapa de Riesgos'!$Y$62="Media",'Mapa de Riesgos'!$AA$62="Mayor"),CONCATENATE("R9C",'Mapa de Riesgos'!$O$62),"")</f>
        <v/>
      </c>
      <c r="AC34" s="53" t="str">
        <f>IF(AND('Mapa de Riesgos'!$Y$63="Media",'Mapa de Riesgos'!$AA$63="Mayor"),CONCATENATE("R9C",'Mapa de Riesgos'!$O$63),"")</f>
        <v/>
      </c>
      <c r="AD34" s="53" t="str">
        <f>IF(AND('Mapa de Riesgos'!$Y$64="Media",'Mapa de Riesgos'!$AA$64="Mayor"),CONCATENATE("R9C",'Mapa de Riesgos'!$O$64),"")</f>
        <v/>
      </c>
      <c r="AE34" s="53" t="str">
        <f>IF(AND('Mapa de Riesgos'!$Y$65="Media",'Mapa de Riesgos'!$AA$65="Mayor"),CONCATENATE("R9C",'Mapa de Riesgos'!$O$65),"")</f>
        <v/>
      </c>
      <c r="AF34" s="53" t="str">
        <f>IF(AND('Mapa de Riesgos'!$Y$66="Media",'Mapa de Riesgos'!$AA$66="Mayor"),CONCATENATE("R9C",'Mapa de Riesgos'!$O$66),"")</f>
        <v/>
      </c>
      <c r="AG34" s="54" t="str">
        <f>IF(AND('Mapa de Riesgos'!$Y$67="Media",'Mapa de Riesgos'!$AA$67="Mayor"),CONCATENATE("R9C",'Mapa de Riesgos'!$O$67),"")</f>
        <v/>
      </c>
      <c r="AH34" s="55" t="str">
        <f>IF(AND('Mapa de Riesgos'!$Y$62="Media",'Mapa de Riesgos'!$AA$62="Catastrófico"),CONCATENATE("R9C",'Mapa de Riesgos'!$O$62),"")</f>
        <v/>
      </c>
      <c r="AI34" s="56" t="str">
        <f>IF(AND('Mapa de Riesgos'!$Y$63="Media",'Mapa de Riesgos'!$AA$63="Catastrófico"),CONCATENATE("R9C",'Mapa de Riesgos'!$O$63),"")</f>
        <v/>
      </c>
      <c r="AJ34" s="56" t="str">
        <f>IF(AND('Mapa de Riesgos'!$Y$64="Media",'Mapa de Riesgos'!$AA$64="Catastrófico"),CONCATENATE("R9C",'Mapa de Riesgos'!$O$64),"")</f>
        <v/>
      </c>
      <c r="AK34" s="56" t="str">
        <f>IF(AND('Mapa de Riesgos'!$Y$65="Media",'Mapa de Riesgos'!$AA$65="Catastrófico"),CONCATENATE("R9C",'Mapa de Riesgos'!$O$65),"")</f>
        <v/>
      </c>
      <c r="AL34" s="56" t="str">
        <f>IF(AND('Mapa de Riesgos'!$Y$66="Media",'Mapa de Riesgos'!$AA$66="Catastrófico"),CONCATENATE("R9C",'Mapa de Riesgos'!$O$66),"")</f>
        <v/>
      </c>
      <c r="AM34" s="57" t="str">
        <f>IF(AND('Mapa de Riesgos'!$Y$67="Media",'Mapa de Riesgos'!$AA$67="Catastrófico"),CONCATENATE("R9C",'Mapa de Riesgos'!$O$67),"")</f>
        <v/>
      </c>
      <c r="AN34" s="83"/>
      <c r="AO34" s="517"/>
      <c r="AP34" s="518"/>
      <c r="AQ34" s="518"/>
      <c r="AR34" s="518"/>
      <c r="AS34" s="518"/>
      <c r="AT34" s="519"/>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389"/>
      <c r="C35" s="389"/>
      <c r="D35" s="390"/>
      <c r="E35" s="489"/>
      <c r="F35" s="490"/>
      <c r="G35" s="490"/>
      <c r="H35" s="490"/>
      <c r="I35" s="504"/>
      <c r="J35" s="67" t="str">
        <f>IF(AND('Mapa de Riesgos'!$Y$68="Media",'Mapa de Riesgos'!$AA$68="Leve"),CONCATENATE("R10C",'Mapa de Riesgos'!$O$68),"")</f>
        <v/>
      </c>
      <c r="K35" s="68" t="str">
        <f>IF(AND('Mapa de Riesgos'!$Y$69="Media",'Mapa de Riesgos'!$AA$69="Leve"),CONCATENATE("R10C",'Mapa de Riesgos'!$O$69),"")</f>
        <v/>
      </c>
      <c r="L35" s="68" t="str">
        <f>IF(AND('Mapa de Riesgos'!$Y$70="Media",'Mapa de Riesgos'!$AA$70="Leve"),CONCATENATE("R10C",'Mapa de Riesgos'!$O$70),"")</f>
        <v/>
      </c>
      <c r="M35" s="68" t="str">
        <f>IF(AND('Mapa de Riesgos'!$Y$71="Media",'Mapa de Riesgos'!$AA$71="Leve"),CONCATENATE("R10C",'Mapa de Riesgos'!$O$71),"")</f>
        <v/>
      </c>
      <c r="N35" s="68" t="str">
        <f>IF(AND('Mapa de Riesgos'!$Y$72="Media",'Mapa de Riesgos'!$AA$72="Leve"),CONCATENATE("R10C",'Mapa de Riesgos'!$O$72),"")</f>
        <v/>
      </c>
      <c r="O35" s="69" t="str">
        <f>IF(AND('Mapa de Riesgos'!$Y$73="Media",'Mapa de Riesgos'!$AA$73="Leve"),CONCATENATE("R10C",'Mapa de Riesgos'!$O$73),"")</f>
        <v/>
      </c>
      <c r="P35" s="67" t="str">
        <f>IF(AND('Mapa de Riesgos'!$Y$68="Media",'Mapa de Riesgos'!$AA$68="Menor"),CONCATENATE("R10C",'Mapa de Riesgos'!$O$68),"")</f>
        <v/>
      </c>
      <c r="Q35" s="68" t="str">
        <f>IF(AND('Mapa de Riesgos'!$Y$69="Media",'Mapa de Riesgos'!$AA$69="Menor"),CONCATENATE("R10C",'Mapa de Riesgos'!$O$69),"")</f>
        <v/>
      </c>
      <c r="R35" s="68" t="str">
        <f>IF(AND('Mapa de Riesgos'!$Y$70="Media",'Mapa de Riesgos'!$AA$70="Menor"),CONCATENATE("R10C",'Mapa de Riesgos'!$O$70),"")</f>
        <v/>
      </c>
      <c r="S35" s="68" t="str">
        <f>IF(AND('Mapa de Riesgos'!$Y$71="Media",'Mapa de Riesgos'!$AA$71="Menor"),CONCATENATE("R10C",'Mapa de Riesgos'!$O$71),"")</f>
        <v/>
      </c>
      <c r="T35" s="68" t="str">
        <f>IF(AND('Mapa de Riesgos'!$Y$72="Media",'Mapa de Riesgos'!$AA$72="Menor"),CONCATENATE("R10C",'Mapa de Riesgos'!$O$72),"")</f>
        <v/>
      </c>
      <c r="U35" s="69" t="str">
        <f>IF(AND('Mapa de Riesgos'!$Y$73="Media",'Mapa de Riesgos'!$AA$73="Menor"),CONCATENATE("R10C",'Mapa de Riesgos'!$O$73),"")</f>
        <v/>
      </c>
      <c r="V35" s="67" t="str">
        <f>IF(AND('Mapa de Riesgos'!$Y$68="Media",'Mapa de Riesgos'!$AA$68="Moderado"),CONCATENATE("R10C",'Mapa de Riesgos'!$O$68),"")</f>
        <v/>
      </c>
      <c r="W35" s="68" t="str">
        <f>IF(AND('Mapa de Riesgos'!$Y$69="Media",'Mapa de Riesgos'!$AA$69="Moderado"),CONCATENATE("R10C",'Mapa de Riesgos'!$O$69),"")</f>
        <v/>
      </c>
      <c r="X35" s="68" t="str">
        <f>IF(AND('Mapa de Riesgos'!$Y$70="Media",'Mapa de Riesgos'!$AA$70="Moderado"),CONCATENATE("R10C",'Mapa de Riesgos'!$O$70),"")</f>
        <v/>
      </c>
      <c r="Y35" s="68" t="str">
        <f>IF(AND('Mapa de Riesgos'!$Y$71="Media",'Mapa de Riesgos'!$AA$71="Moderado"),CONCATENATE("R10C",'Mapa de Riesgos'!$O$71),"")</f>
        <v/>
      </c>
      <c r="Z35" s="68" t="str">
        <f>IF(AND('Mapa de Riesgos'!$Y$72="Media",'Mapa de Riesgos'!$AA$72="Moderado"),CONCATENATE("R10C",'Mapa de Riesgos'!$O$72),"")</f>
        <v/>
      </c>
      <c r="AA35" s="69" t="str">
        <f>IF(AND('Mapa de Riesgos'!$Y$73="Media",'Mapa de Riesgos'!$AA$73="Moderado"),CONCATENATE("R10C",'Mapa de Riesgos'!$O$73),"")</f>
        <v/>
      </c>
      <c r="AB35" s="58" t="str">
        <f>IF(AND('Mapa de Riesgos'!$Y$68="Media",'Mapa de Riesgos'!$AA$68="Mayor"),CONCATENATE("R10C",'Mapa de Riesgos'!$O$68),"")</f>
        <v/>
      </c>
      <c r="AC35" s="59" t="str">
        <f>IF(AND('Mapa de Riesgos'!$Y$69="Media",'Mapa de Riesgos'!$AA$69="Mayor"),CONCATENATE("R10C",'Mapa de Riesgos'!$O$69),"")</f>
        <v/>
      </c>
      <c r="AD35" s="59" t="str">
        <f>IF(AND('Mapa de Riesgos'!$Y$70="Media",'Mapa de Riesgos'!$AA$70="Mayor"),CONCATENATE("R10C",'Mapa de Riesgos'!$O$70),"")</f>
        <v/>
      </c>
      <c r="AE35" s="59" t="str">
        <f>IF(AND('Mapa de Riesgos'!$Y$71="Media",'Mapa de Riesgos'!$AA$71="Mayor"),CONCATENATE("R10C",'Mapa de Riesgos'!$O$71),"")</f>
        <v/>
      </c>
      <c r="AF35" s="59" t="str">
        <f>IF(AND('Mapa de Riesgos'!$Y$72="Media",'Mapa de Riesgos'!$AA$72="Mayor"),CONCATENATE("R10C",'Mapa de Riesgos'!$O$72),"")</f>
        <v/>
      </c>
      <c r="AG35" s="60" t="str">
        <f>IF(AND('Mapa de Riesgos'!$Y$73="Media",'Mapa de Riesgos'!$AA$73="Mayor"),CONCATENATE("R10C",'Mapa de Riesgos'!$O$73),"")</f>
        <v/>
      </c>
      <c r="AH35" s="61" t="str">
        <f>IF(AND('Mapa de Riesgos'!$Y$68="Media",'Mapa de Riesgos'!$AA$68="Catastrófico"),CONCATENATE("R10C",'Mapa de Riesgos'!$O$68),"")</f>
        <v/>
      </c>
      <c r="AI35" s="62" t="str">
        <f>IF(AND('Mapa de Riesgos'!$Y$69="Media",'Mapa de Riesgos'!$AA$69="Catastrófico"),CONCATENATE("R10C",'Mapa de Riesgos'!$O$69),"")</f>
        <v/>
      </c>
      <c r="AJ35" s="62" t="str">
        <f>IF(AND('Mapa de Riesgos'!$Y$70="Media",'Mapa de Riesgos'!$AA$70="Catastrófico"),CONCATENATE("R10C",'Mapa de Riesgos'!$O$70),"")</f>
        <v/>
      </c>
      <c r="AK35" s="62" t="str">
        <f>IF(AND('Mapa de Riesgos'!$Y$71="Media",'Mapa de Riesgos'!$AA$71="Catastrófico"),CONCATENATE("R10C",'Mapa de Riesgos'!$O$71),"")</f>
        <v/>
      </c>
      <c r="AL35" s="62" t="str">
        <f>IF(AND('Mapa de Riesgos'!$Y$72="Media",'Mapa de Riesgos'!$AA$72="Catastrófico"),CONCATENATE("R10C",'Mapa de Riesgos'!$O$72),"")</f>
        <v/>
      </c>
      <c r="AM35" s="63" t="str">
        <f>IF(AND('Mapa de Riesgos'!$Y$73="Media",'Mapa de Riesgos'!$AA$73="Catastrófico"),CONCATENATE("R10C",'Mapa de Riesgos'!$O$73),"")</f>
        <v/>
      </c>
      <c r="AN35" s="83"/>
      <c r="AO35" s="520"/>
      <c r="AP35" s="521"/>
      <c r="AQ35" s="521"/>
      <c r="AR35" s="521"/>
      <c r="AS35" s="521"/>
      <c r="AT35" s="522"/>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389"/>
      <c r="C36" s="389"/>
      <c r="D36" s="390"/>
      <c r="E36" s="484" t="s">
        <v>208</v>
      </c>
      <c r="F36" s="485"/>
      <c r="G36" s="485"/>
      <c r="H36" s="485"/>
      <c r="I36" s="485"/>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
      </c>
      <c r="W36" s="65" t="str">
        <f>IF(AND('Mapa de Riesgos'!$Y$13="Baja",'Mapa de Riesgos'!$AA$13="Moderado"),CONCATENATE("R1C",'Mapa de Riesgos'!$O$13),"")</f>
        <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
      </c>
      <c r="AC36" s="47" t="str">
        <f>IF(AND('Mapa de Riesgos'!$Y$13="Baja",'Mapa de Riesgos'!$AA$13="Mayor"),CONCATENATE("R1C",'Mapa de Riesgos'!$O$13),"")</f>
        <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505" t="s">
        <v>209</v>
      </c>
      <c r="AP36" s="506"/>
      <c r="AQ36" s="506"/>
      <c r="AR36" s="506"/>
      <c r="AS36" s="506"/>
      <c r="AT36" s="507"/>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389"/>
      <c r="C37" s="389"/>
      <c r="D37" s="390"/>
      <c r="E37" s="486"/>
      <c r="F37" s="487"/>
      <c r="G37" s="487"/>
      <c r="H37" s="487"/>
      <c r="I37" s="487"/>
      <c r="J37" s="76" t="str">
        <f>IF(AND('Mapa de Riesgos'!$Y$18="Baja",'Mapa de Riesgos'!$AA$18="Leve"),CONCATENATE("R2C",'Mapa de Riesgos'!$O$18),"")</f>
        <v/>
      </c>
      <c r="K37" s="77" t="str">
        <f>IF(AND('Mapa de Riesgos'!$Y$19="Baja",'Mapa de Riesgos'!$AA$19="Leve"),CONCATENATE("R2C",'Mapa de Riesgos'!$O$19),"")</f>
        <v/>
      </c>
      <c r="L37" s="77" t="str">
        <f>IF(AND('Mapa de Riesgos'!$Y$20="Baja",'Mapa de Riesgos'!$AA$20="Leve"),CONCATENATE("R2C",'Mapa de Riesgos'!$O$20),"")</f>
        <v/>
      </c>
      <c r="M37" s="77" t="str">
        <f>IF(AND('Mapa de Riesgos'!$Y$21="Baja",'Mapa de Riesgos'!$AA$21="Leve"),CONCATENATE("R2C",'Mapa de Riesgos'!$O$21),"")</f>
        <v/>
      </c>
      <c r="N37" s="77" t="str">
        <f>IF(AND('Mapa de Riesgos'!$Y$22="Baja",'Mapa de Riesgos'!$AA$22="Leve"),CONCATENATE("R2C",'Mapa de Riesgos'!$O$22),"")</f>
        <v/>
      </c>
      <c r="O37" s="78" t="str">
        <f>IF(AND('Mapa de Riesgos'!$Y$23="Baja",'Mapa de Riesgos'!$AA$23="Leve"),CONCATENATE("R2C",'Mapa de Riesgos'!$O$23),"")</f>
        <v/>
      </c>
      <c r="P37" s="67" t="str">
        <f>IF(AND('Mapa de Riesgos'!$Y$18="Baja",'Mapa de Riesgos'!$AA$18="Menor"),CONCATENATE("R2C",'Mapa de Riesgos'!$O$18),"")</f>
        <v/>
      </c>
      <c r="Q37" s="68" t="str">
        <f>IF(AND('Mapa de Riesgos'!$Y$19="Baja",'Mapa de Riesgos'!$AA$19="Menor"),CONCATENATE("R2C",'Mapa de Riesgos'!$O$19),"")</f>
        <v/>
      </c>
      <c r="R37" s="68" t="str">
        <f>IF(AND('Mapa de Riesgos'!$Y$20="Baja",'Mapa de Riesgos'!$AA$20="Menor"),CONCATENATE("R2C",'Mapa de Riesgos'!$O$20),"")</f>
        <v/>
      </c>
      <c r="S37" s="68" t="str">
        <f>IF(AND('Mapa de Riesgos'!$Y$21="Baja",'Mapa de Riesgos'!$AA$21="Menor"),CONCATENATE("R2C",'Mapa de Riesgos'!$O$21),"")</f>
        <v/>
      </c>
      <c r="T37" s="68" t="str">
        <f>IF(AND('Mapa de Riesgos'!$Y$22="Baja",'Mapa de Riesgos'!$AA$22="Menor"),CONCATENATE("R2C",'Mapa de Riesgos'!$O$22),"")</f>
        <v/>
      </c>
      <c r="U37" s="69" t="str">
        <f>IF(AND('Mapa de Riesgos'!$Y$23="Baja",'Mapa de Riesgos'!$AA$23="Menor"),CONCATENATE("R2C",'Mapa de Riesgos'!$O$23),"")</f>
        <v/>
      </c>
      <c r="V37" s="67" t="str">
        <f>IF(AND('Mapa de Riesgos'!$Y$18="Baja",'Mapa de Riesgos'!$AA$18="Moderado"),CONCATENATE("R2C",'Mapa de Riesgos'!$O$18),"")</f>
        <v/>
      </c>
      <c r="W37" s="68" t="str">
        <f>IF(AND('Mapa de Riesgos'!$Y$19="Baja",'Mapa de Riesgos'!$AA$19="Moderado"),CONCATENATE("R2C",'Mapa de Riesgos'!$O$19),"")</f>
        <v/>
      </c>
      <c r="X37" s="68" t="str">
        <f>IF(AND('Mapa de Riesgos'!$Y$20="Baja",'Mapa de Riesgos'!$AA$20="Moderado"),CONCATENATE("R2C",'Mapa de Riesgos'!$O$20),"")</f>
        <v/>
      </c>
      <c r="Y37" s="68" t="str">
        <f>IF(AND('Mapa de Riesgos'!$Y$21="Baja",'Mapa de Riesgos'!$AA$21="Moderado"),CONCATENATE("R2C",'Mapa de Riesgos'!$O$21),"")</f>
        <v/>
      </c>
      <c r="Z37" s="68" t="str">
        <f>IF(AND('Mapa de Riesgos'!$Y$22="Baja",'Mapa de Riesgos'!$AA$22="Moderado"),CONCATENATE("R2C",'Mapa de Riesgos'!$O$22),"")</f>
        <v/>
      </c>
      <c r="AA37" s="69" t="str">
        <f>IF(AND('Mapa de Riesgos'!$Y$23="Baja",'Mapa de Riesgos'!$AA$23="Moderado"),CONCATENATE("R2C",'Mapa de Riesgos'!$O$23),"")</f>
        <v/>
      </c>
      <c r="AB37" s="52" t="str">
        <f>IF(AND('Mapa de Riesgos'!$Y$18="Baja",'Mapa de Riesgos'!$AA$18="Mayor"),CONCATENATE("R2C",'Mapa de Riesgos'!$O$18),"")</f>
        <v/>
      </c>
      <c r="AC37" s="53" t="str">
        <f>IF(AND('Mapa de Riesgos'!$Y$19="Baja",'Mapa de Riesgos'!$AA$19="Mayor"),CONCATENATE("R2C",'Mapa de Riesgos'!$O$19),"")</f>
        <v/>
      </c>
      <c r="AD37" s="53" t="str">
        <f>IF(AND('Mapa de Riesgos'!$Y$20="Baja",'Mapa de Riesgos'!$AA$20="Mayor"),CONCATENATE("R2C",'Mapa de Riesgos'!$O$20),"")</f>
        <v/>
      </c>
      <c r="AE37" s="53" t="str">
        <f>IF(AND('Mapa de Riesgos'!$Y$21="Baja",'Mapa de Riesgos'!$AA$21="Mayor"),CONCATENATE("R2C",'Mapa de Riesgos'!$O$21),"")</f>
        <v/>
      </c>
      <c r="AF37" s="53" t="str">
        <f>IF(AND('Mapa de Riesgos'!$Y$22="Baja",'Mapa de Riesgos'!$AA$22="Mayor"),CONCATENATE("R2C",'Mapa de Riesgos'!$O$22),"")</f>
        <v/>
      </c>
      <c r="AG37" s="54" t="str">
        <f>IF(AND('Mapa de Riesgos'!$Y$23="Baja",'Mapa de Riesgos'!$AA$23="Mayor"),CONCATENATE("R2C",'Mapa de Riesgos'!$O$23),"")</f>
        <v/>
      </c>
      <c r="AH37" s="55" t="str">
        <f>IF(AND('Mapa de Riesgos'!$Y$18="Baja",'Mapa de Riesgos'!$AA$18="Catastrófico"),CONCATENATE("R2C",'Mapa de Riesgos'!$O$18),"")</f>
        <v/>
      </c>
      <c r="AI37" s="56" t="str">
        <f>IF(AND('Mapa de Riesgos'!$Y$19="Baja",'Mapa de Riesgos'!$AA$19="Catastrófico"),CONCATENATE("R2C",'Mapa de Riesgos'!$O$19),"")</f>
        <v/>
      </c>
      <c r="AJ37" s="56" t="str">
        <f>IF(AND('Mapa de Riesgos'!$Y$20="Baja",'Mapa de Riesgos'!$AA$20="Catastrófico"),CONCATENATE("R2C",'Mapa de Riesgos'!$O$20),"")</f>
        <v/>
      </c>
      <c r="AK37" s="56" t="str">
        <f>IF(AND('Mapa de Riesgos'!$Y$21="Baja",'Mapa de Riesgos'!$AA$21="Catastrófico"),CONCATENATE("R2C",'Mapa de Riesgos'!$O$21),"")</f>
        <v/>
      </c>
      <c r="AL37" s="56" t="str">
        <f>IF(AND('Mapa de Riesgos'!$Y$22="Baja",'Mapa de Riesgos'!$AA$22="Catastrófico"),CONCATENATE("R2C",'Mapa de Riesgos'!$O$22),"")</f>
        <v/>
      </c>
      <c r="AM37" s="57" t="str">
        <f>IF(AND('Mapa de Riesgos'!$Y$23="Baja",'Mapa de Riesgos'!$AA$23="Catastrófico"),CONCATENATE("R2C",'Mapa de Riesgos'!$O$23),"")</f>
        <v/>
      </c>
      <c r="AN37" s="83"/>
      <c r="AO37" s="508"/>
      <c r="AP37" s="509"/>
      <c r="AQ37" s="509"/>
      <c r="AR37" s="509"/>
      <c r="AS37" s="509"/>
      <c r="AT37" s="510"/>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389"/>
      <c r="C38" s="389"/>
      <c r="D38" s="390"/>
      <c r="E38" s="488"/>
      <c r="F38" s="487"/>
      <c r="G38" s="487"/>
      <c r="H38" s="487"/>
      <c r="I38" s="487"/>
      <c r="J38" s="76" t="str">
        <f>IF(AND('Mapa de Riesgos'!$Y$24="Baja",'Mapa de Riesgos'!$AA$24="Leve"),CONCATENATE("R3C",'Mapa de Riesgos'!$O$24),"")</f>
        <v/>
      </c>
      <c r="K38" s="77" t="str">
        <f>IF(AND('Mapa de Riesgos'!$Y$25="Baja",'Mapa de Riesgos'!$AA$25="Leve"),CONCATENATE("R3C",'Mapa de Riesgos'!$O$25),"")</f>
        <v/>
      </c>
      <c r="L38" s="77" t="str">
        <f>IF(AND('Mapa de Riesgos'!$Y$26="Baja",'Mapa de Riesgos'!$AA$26="Leve"),CONCATENATE("R3C",'Mapa de Riesgos'!$O$26),"")</f>
        <v/>
      </c>
      <c r="M38" s="77" t="str">
        <f>IF(AND('Mapa de Riesgos'!$Y$27="Baja",'Mapa de Riesgos'!$AA$27="Leve"),CONCATENATE("R3C",'Mapa de Riesgos'!$O$27),"")</f>
        <v/>
      </c>
      <c r="N38" s="77" t="str">
        <f>IF(AND('Mapa de Riesgos'!$Y$28="Baja",'Mapa de Riesgos'!$AA$28="Leve"),CONCATENATE("R3C",'Mapa de Riesgos'!$O$28),"")</f>
        <v/>
      </c>
      <c r="O38" s="78" t="str">
        <f>IF(AND('Mapa de Riesgos'!$Y$29="Baja",'Mapa de Riesgos'!$AA$29="Leve"),CONCATENATE("R3C",'Mapa de Riesgos'!$O$29),"")</f>
        <v/>
      </c>
      <c r="P38" s="67" t="str">
        <f>IF(AND('Mapa de Riesgos'!$Y$24="Baja",'Mapa de Riesgos'!$AA$24="Menor"),CONCATENATE("R3C",'Mapa de Riesgos'!$O$24),"")</f>
        <v/>
      </c>
      <c r="Q38" s="68" t="str">
        <f>IF(AND('Mapa de Riesgos'!$Y$25="Baja",'Mapa de Riesgos'!$AA$25="Menor"),CONCATENATE("R3C",'Mapa de Riesgos'!$O$25),"")</f>
        <v/>
      </c>
      <c r="R38" s="68" t="str">
        <f>IF(AND('Mapa de Riesgos'!$Y$26="Baja",'Mapa de Riesgos'!$AA$26="Menor"),CONCATENATE("R3C",'Mapa de Riesgos'!$O$26),"")</f>
        <v/>
      </c>
      <c r="S38" s="68" t="str">
        <f>IF(AND('Mapa de Riesgos'!$Y$27="Baja",'Mapa de Riesgos'!$AA$27="Menor"),CONCATENATE("R3C",'Mapa de Riesgos'!$O$27),"")</f>
        <v/>
      </c>
      <c r="T38" s="68" t="str">
        <f>IF(AND('Mapa de Riesgos'!$Y$28="Baja",'Mapa de Riesgos'!$AA$28="Menor"),CONCATENATE("R3C",'Mapa de Riesgos'!$O$28),"")</f>
        <v/>
      </c>
      <c r="U38" s="69" t="str">
        <f>IF(AND('Mapa de Riesgos'!$Y$29="Baja",'Mapa de Riesgos'!$AA$29="Menor"),CONCATENATE("R3C",'Mapa de Riesgos'!$O$29),"")</f>
        <v/>
      </c>
      <c r="V38" s="67" t="str">
        <f>IF(AND('Mapa de Riesgos'!$Y$24="Baja",'Mapa de Riesgos'!$AA$24="Moderado"),CONCATENATE("R3C",'Mapa de Riesgos'!$O$24),"")</f>
        <v/>
      </c>
      <c r="W38" s="68" t="str">
        <f>IF(AND('Mapa de Riesgos'!$Y$25="Baja",'Mapa de Riesgos'!$AA$25="Moderado"),CONCATENATE("R3C",'Mapa de Riesgos'!$O$25),"")</f>
        <v/>
      </c>
      <c r="X38" s="68" t="str">
        <f>IF(AND('Mapa de Riesgos'!$Y$26="Baja",'Mapa de Riesgos'!$AA$26="Moderado"),CONCATENATE("R3C",'Mapa de Riesgos'!$O$26),"")</f>
        <v/>
      </c>
      <c r="Y38" s="68" t="str">
        <f>IF(AND('Mapa de Riesgos'!$Y$27="Baja",'Mapa de Riesgos'!$AA$27="Moderado"),CONCATENATE("R3C",'Mapa de Riesgos'!$O$27),"")</f>
        <v/>
      </c>
      <c r="Z38" s="68" t="str">
        <f>IF(AND('Mapa de Riesgos'!$Y$28="Baja",'Mapa de Riesgos'!$AA$28="Moderado"),CONCATENATE("R3C",'Mapa de Riesgos'!$O$28),"")</f>
        <v/>
      </c>
      <c r="AA38" s="69" t="str">
        <f>IF(AND('Mapa de Riesgos'!$Y$29="Baja",'Mapa de Riesgos'!$AA$29="Moderado"),CONCATENATE("R3C",'Mapa de Riesgos'!$O$29),"")</f>
        <v/>
      </c>
      <c r="AB38" s="52" t="str">
        <f>IF(AND('Mapa de Riesgos'!$Y$24="Baja",'Mapa de Riesgos'!$AA$24="Mayor"),CONCATENATE("R3C",'Mapa de Riesgos'!$O$24),"")</f>
        <v/>
      </c>
      <c r="AC38" s="53" t="str">
        <f>IF(AND('Mapa de Riesgos'!$Y$25="Baja",'Mapa de Riesgos'!$AA$25="Mayor"),CONCATENATE("R3C",'Mapa de Riesgos'!$O$25),"")</f>
        <v/>
      </c>
      <c r="AD38" s="53" t="str">
        <f>IF(AND('Mapa de Riesgos'!$Y$26="Baja",'Mapa de Riesgos'!$AA$26="Mayor"),CONCATENATE("R3C",'Mapa de Riesgos'!$O$26),"")</f>
        <v/>
      </c>
      <c r="AE38" s="53" t="str">
        <f>IF(AND('Mapa de Riesgos'!$Y$27="Baja",'Mapa de Riesgos'!$AA$27="Mayor"),CONCATENATE("R3C",'Mapa de Riesgos'!$O$27),"")</f>
        <v/>
      </c>
      <c r="AF38" s="53" t="str">
        <f>IF(AND('Mapa de Riesgos'!$Y$28="Baja",'Mapa de Riesgos'!$AA$28="Mayor"),CONCATENATE("R3C",'Mapa de Riesgos'!$O$28),"")</f>
        <v/>
      </c>
      <c r="AG38" s="54" t="str">
        <f>IF(AND('Mapa de Riesgos'!$Y$29="Baja",'Mapa de Riesgos'!$AA$29="Mayor"),CONCATENATE("R3C",'Mapa de Riesgos'!$O$29),"")</f>
        <v/>
      </c>
      <c r="AH38" s="55" t="str">
        <f>IF(AND('Mapa de Riesgos'!$Y$24="Baja",'Mapa de Riesgos'!$AA$24="Catastrófico"),CONCATENATE("R3C",'Mapa de Riesgos'!$O$24),"")</f>
        <v/>
      </c>
      <c r="AI38" s="56" t="str">
        <f>IF(AND('Mapa de Riesgos'!$Y$25="Baja",'Mapa de Riesgos'!$AA$25="Catastrófico"),CONCATENATE("R3C",'Mapa de Riesgos'!$O$25),"")</f>
        <v/>
      </c>
      <c r="AJ38" s="56" t="str">
        <f>IF(AND('Mapa de Riesgos'!$Y$26="Baja",'Mapa de Riesgos'!$AA$26="Catastrófico"),CONCATENATE("R3C",'Mapa de Riesgos'!$O$26),"")</f>
        <v/>
      </c>
      <c r="AK38" s="56" t="str">
        <f>IF(AND('Mapa de Riesgos'!$Y$27="Baja",'Mapa de Riesgos'!$AA$27="Catastrófico"),CONCATENATE("R3C",'Mapa de Riesgos'!$O$27),"")</f>
        <v/>
      </c>
      <c r="AL38" s="56" t="str">
        <f>IF(AND('Mapa de Riesgos'!$Y$28="Baja",'Mapa de Riesgos'!$AA$28="Catastrófico"),CONCATENATE("R3C",'Mapa de Riesgos'!$O$28),"")</f>
        <v/>
      </c>
      <c r="AM38" s="57" t="str">
        <f>IF(AND('Mapa de Riesgos'!$Y$29="Baja",'Mapa de Riesgos'!$AA$29="Catastrófico"),CONCATENATE("R3C",'Mapa de Riesgos'!$O$29),"")</f>
        <v/>
      </c>
      <c r="AN38" s="83"/>
      <c r="AO38" s="508"/>
      <c r="AP38" s="509"/>
      <c r="AQ38" s="509"/>
      <c r="AR38" s="509"/>
      <c r="AS38" s="509"/>
      <c r="AT38" s="510"/>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389"/>
      <c r="C39" s="389"/>
      <c r="D39" s="390"/>
      <c r="E39" s="488"/>
      <c r="F39" s="487"/>
      <c r="G39" s="487"/>
      <c r="H39" s="487"/>
      <c r="I39" s="487"/>
      <c r="J39" s="76" t="str">
        <f>IF(AND('Mapa de Riesgos'!$Y$30="Baja",'Mapa de Riesgos'!$AA$30="Leve"),CONCATENATE("R4C",'Mapa de Riesgos'!$O$30),"")</f>
        <v/>
      </c>
      <c r="K39" s="77" t="str">
        <f>IF(AND('Mapa de Riesgos'!$Y$33="Baja",'Mapa de Riesgos'!$AA$33="Leve"),CONCATENATE("R4C",'Mapa de Riesgos'!$O$33),"")</f>
        <v/>
      </c>
      <c r="L39" s="77" t="str">
        <f>IF(AND('Mapa de Riesgos'!$Y$34="Baja",'Mapa de Riesgos'!$AA$34="Leve"),CONCATENATE("R4C",'Mapa de Riesgos'!$O$34),"")</f>
        <v/>
      </c>
      <c r="M39" s="77" t="str">
        <f>IF(AND('Mapa de Riesgos'!$Y$35="Baja",'Mapa de Riesgos'!$AA$35="Leve"),CONCATENATE("R4C",'Mapa de Riesgos'!$O$35),"")</f>
        <v/>
      </c>
      <c r="N39" s="77" t="str">
        <f>IF(AND('Mapa de Riesgos'!$Y$36="Baja",'Mapa de Riesgos'!$AA$36="Leve"),CONCATENATE("R4C",'Mapa de Riesgos'!$O$36),"")</f>
        <v/>
      </c>
      <c r="O39" s="78" t="str">
        <f>IF(AND('Mapa de Riesgos'!$Y$37="Baja",'Mapa de Riesgos'!$AA$37="Leve"),CONCATENATE("R4C",'Mapa de Riesgos'!$O$37),"")</f>
        <v/>
      </c>
      <c r="P39" s="67" t="str">
        <f>IF(AND('Mapa de Riesgos'!$Y$30="Baja",'Mapa de Riesgos'!$AA$30="Menor"),CONCATENATE("R4C",'Mapa de Riesgos'!$O$30),"")</f>
        <v/>
      </c>
      <c r="Q39" s="68" t="str">
        <f>IF(AND('Mapa de Riesgos'!$Y$33="Baja",'Mapa de Riesgos'!$AA$33="Menor"),CONCATENATE("R4C",'Mapa de Riesgos'!$O$33),"")</f>
        <v/>
      </c>
      <c r="R39" s="68" t="str">
        <f>IF(AND('Mapa de Riesgos'!$Y$34="Baja",'Mapa de Riesgos'!$AA$34="Menor"),CONCATENATE("R4C",'Mapa de Riesgos'!$O$34),"")</f>
        <v/>
      </c>
      <c r="S39" s="68" t="str">
        <f>IF(AND('Mapa de Riesgos'!$Y$35="Baja",'Mapa de Riesgos'!$AA$35="Menor"),CONCATENATE("R4C",'Mapa de Riesgos'!$O$35),"")</f>
        <v/>
      </c>
      <c r="T39" s="68" t="str">
        <f>IF(AND('Mapa de Riesgos'!$Y$36="Baja",'Mapa de Riesgos'!$AA$36="Menor"),CONCATENATE("R4C",'Mapa de Riesgos'!$O$36),"")</f>
        <v/>
      </c>
      <c r="U39" s="69" t="str">
        <f>IF(AND('Mapa de Riesgos'!$Y$37="Baja",'Mapa de Riesgos'!$AA$37="Menor"),CONCATENATE("R4C",'Mapa de Riesgos'!$O$37),"")</f>
        <v/>
      </c>
      <c r="V39" s="67" t="str">
        <f>IF(AND('Mapa de Riesgos'!$Y$30="Baja",'Mapa de Riesgos'!$AA$30="Moderado"),CONCATENATE("R4C",'Mapa de Riesgos'!$O$30),"")</f>
        <v>R4C1</v>
      </c>
      <c r="W39" s="68" t="str">
        <f>IF(AND('Mapa de Riesgos'!$Y$33="Baja",'Mapa de Riesgos'!$AA$33="Moderado"),CONCATENATE("R4C",'Mapa de Riesgos'!$O$33),"")</f>
        <v/>
      </c>
      <c r="X39" s="68" t="str">
        <f>IF(AND('Mapa de Riesgos'!$Y$34="Baja",'Mapa de Riesgos'!$AA$34="Moderado"),CONCATENATE("R4C",'Mapa de Riesgos'!$O$34),"")</f>
        <v/>
      </c>
      <c r="Y39" s="68" t="str">
        <f>IF(AND('Mapa de Riesgos'!$Y$35="Baja",'Mapa de Riesgos'!$AA$35="Moderado"),CONCATENATE("R4C",'Mapa de Riesgos'!$O$35),"")</f>
        <v/>
      </c>
      <c r="Z39" s="68" t="str">
        <f>IF(AND('Mapa de Riesgos'!$Y$36="Baja",'Mapa de Riesgos'!$AA$36="Moderado"),CONCATENATE("R4C",'Mapa de Riesgos'!$O$36),"")</f>
        <v/>
      </c>
      <c r="AA39" s="69" t="str">
        <f>IF(AND('Mapa de Riesgos'!$Y$37="Baja",'Mapa de Riesgos'!$AA$37="Moderado"),CONCATENATE("R4C",'Mapa de Riesgos'!$O$37),"")</f>
        <v/>
      </c>
      <c r="AB39" s="52" t="str">
        <f>IF(AND('Mapa de Riesgos'!$Y$30="Baja",'Mapa de Riesgos'!$AA$30="Mayor"),CONCATENATE("R4C",'Mapa de Riesgos'!$O$30),"")</f>
        <v/>
      </c>
      <c r="AC39" s="53" t="str">
        <f>IF(AND('Mapa de Riesgos'!$Y$33="Baja",'Mapa de Riesgos'!$AA$33="Mayor"),CONCATENATE("R4C",'Mapa de Riesgos'!$O$33),"")</f>
        <v/>
      </c>
      <c r="AD39" s="53" t="str">
        <f>IF(AND('Mapa de Riesgos'!$Y$34="Baja",'Mapa de Riesgos'!$AA$34="Mayor"),CONCATENATE("R4C",'Mapa de Riesgos'!$O$34),"")</f>
        <v/>
      </c>
      <c r="AE39" s="53" t="str">
        <f>IF(AND('Mapa de Riesgos'!$Y$35="Baja",'Mapa de Riesgos'!$AA$35="Mayor"),CONCATENATE("R4C",'Mapa de Riesgos'!$O$35),"")</f>
        <v/>
      </c>
      <c r="AF39" s="53" t="str">
        <f>IF(AND('Mapa de Riesgos'!$Y$36="Baja",'Mapa de Riesgos'!$AA$36="Mayor"),CONCATENATE("R4C",'Mapa de Riesgos'!$O$36),"")</f>
        <v/>
      </c>
      <c r="AG39" s="54" t="str">
        <f>IF(AND('Mapa de Riesgos'!$Y$37="Baja",'Mapa de Riesgos'!$AA$37="Mayor"),CONCATENATE("R4C",'Mapa de Riesgos'!$O$37),"")</f>
        <v/>
      </c>
      <c r="AH39" s="55" t="str">
        <f>IF(AND('Mapa de Riesgos'!$Y$30="Baja",'Mapa de Riesgos'!$AA$30="Catastrófico"),CONCATENATE("R4C",'Mapa de Riesgos'!$O$30),"")</f>
        <v/>
      </c>
      <c r="AI39" s="56" t="str">
        <f>IF(AND('Mapa de Riesgos'!$Y$33="Baja",'Mapa de Riesgos'!$AA$33="Catastrófico"),CONCATENATE("R4C",'Mapa de Riesgos'!$O$33),"")</f>
        <v/>
      </c>
      <c r="AJ39" s="56" t="str">
        <f>IF(AND('Mapa de Riesgos'!$Y$34="Baja",'Mapa de Riesgos'!$AA$34="Catastrófico"),CONCATENATE("R4C",'Mapa de Riesgos'!$O$34),"")</f>
        <v/>
      </c>
      <c r="AK39" s="56" t="str">
        <f>IF(AND('Mapa de Riesgos'!$Y$35="Baja",'Mapa de Riesgos'!$AA$35="Catastrófico"),CONCATENATE("R4C",'Mapa de Riesgos'!$O$35),"")</f>
        <v/>
      </c>
      <c r="AL39" s="56" t="str">
        <f>IF(AND('Mapa de Riesgos'!$Y$36="Baja",'Mapa de Riesgos'!$AA$36="Catastrófico"),CONCATENATE("R4C",'Mapa de Riesgos'!$O$36),"")</f>
        <v/>
      </c>
      <c r="AM39" s="57" t="str">
        <f>IF(AND('Mapa de Riesgos'!$Y$37="Baja",'Mapa de Riesgos'!$AA$37="Catastrófico"),CONCATENATE("R4C",'Mapa de Riesgos'!$O$37),"")</f>
        <v/>
      </c>
      <c r="AN39" s="83"/>
      <c r="AO39" s="508"/>
      <c r="AP39" s="509"/>
      <c r="AQ39" s="509"/>
      <c r="AR39" s="509"/>
      <c r="AS39" s="509"/>
      <c r="AT39" s="510"/>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389"/>
      <c r="C40" s="389"/>
      <c r="D40" s="390"/>
      <c r="E40" s="488"/>
      <c r="F40" s="487"/>
      <c r="G40" s="487"/>
      <c r="H40" s="487"/>
      <c r="I40" s="487"/>
      <c r="J40" s="76" t="str">
        <f>IF(AND('Mapa de Riesgos'!$Y$38="Baja",'Mapa de Riesgos'!$AA$38="Leve"),CONCATENATE("R5C",'Mapa de Riesgos'!$O$38),"")</f>
        <v/>
      </c>
      <c r="K40" s="77" t="str">
        <f>IF(AND('Mapa de Riesgos'!$Y$39="Baja",'Mapa de Riesgos'!$AA$39="Leve"),CONCATENATE("R5C",'Mapa de Riesgos'!$O$39),"")</f>
        <v/>
      </c>
      <c r="L40" s="77" t="str">
        <f>IF(AND('Mapa de Riesgos'!$Y$40="Baja",'Mapa de Riesgos'!$AA$40="Leve"),CONCATENATE("R5C",'Mapa de Riesgos'!$O$40),"")</f>
        <v/>
      </c>
      <c r="M40" s="77" t="str">
        <f>IF(AND('Mapa de Riesgos'!$Y$41="Baja",'Mapa de Riesgos'!$AA$41="Leve"),CONCATENATE("R5C",'Mapa de Riesgos'!$O$41),"")</f>
        <v/>
      </c>
      <c r="N40" s="77" t="str">
        <f>IF(AND('Mapa de Riesgos'!$Y$42="Baja",'Mapa de Riesgos'!$AA$42="Leve"),CONCATENATE("R5C",'Mapa de Riesgos'!$O$42),"")</f>
        <v/>
      </c>
      <c r="O40" s="78" t="str">
        <f>IF(AND('Mapa de Riesgos'!$Y$43="Baja",'Mapa de Riesgos'!$AA$43="Leve"),CONCATENATE("R5C",'Mapa de Riesgos'!$O$43),"")</f>
        <v/>
      </c>
      <c r="P40" s="67" t="str">
        <f>IF(AND('Mapa de Riesgos'!$Y$38="Baja",'Mapa de Riesgos'!$AA$38="Menor"),CONCATENATE("R5C",'Mapa de Riesgos'!$O$38),"")</f>
        <v/>
      </c>
      <c r="Q40" s="68" t="str">
        <f>IF(AND('Mapa de Riesgos'!$Y$39="Baja",'Mapa de Riesgos'!$AA$39="Menor"),CONCATENATE("R5C",'Mapa de Riesgos'!$O$39),"")</f>
        <v/>
      </c>
      <c r="R40" s="68" t="str">
        <f>IF(AND('Mapa de Riesgos'!$Y$40="Baja",'Mapa de Riesgos'!$AA$40="Menor"),CONCATENATE("R5C",'Mapa de Riesgos'!$O$40),"")</f>
        <v/>
      </c>
      <c r="S40" s="68" t="str">
        <f>IF(AND('Mapa de Riesgos'!$Y$41="Baja",'Mapa de Riesgos'!$AA$41="Menor"),CONCATENATE("R5C",'Mapa de Riesgos'!$O$41),"")</f>
        <v/>
      </c>
      <c r="T40" s="68" t="str">
        <f>IF(AND('Mapa de Riesgos'!$Y$42="Baja",'Mapa de Riesgos'!$AA$42="Menor"),CONCATENATE("R5C",'Mapa de Riesgos'!$O$42),"")</f>
        <v/>
      </c>
      <c r="U40" s="69" t="str">
        <f>IF(AND('Mapa de Riesgos'!$Y$43="Baja",'Mapa de Riesgos'!$AA$43="Menor"),CONCATENATE("R5C",'Mapa de Riesgos'!$O$43),"")</f>
        <v/>
      </c>
      <c r="V40" s="67" t="str">
        <f>IF(AND('Mapa de Riesgos'!$Y$38="Baja",'Mapa de Riesgos'!$AA$38="Moderado"),CONCATENATE("R5C",'Mapa de Riesgos'!$O$38),"")</f>
        <v/>
      </c>
      <c r="W40" s="68" t="str">
        <f>IF(AND('Mapa de Riesgos'!$Y$39="Baja",'Mapa de Riesgos'!$AA$39="Moderado"),CONCATENATE("R5C",'Mapa de Riesgos'!$O$39),"")</f>
        <v/>
      </c>
      <c r="X40" s="68" t="str">
        <f>IF(AND('Mapa de Riesgos'!$Y$40="Baja",'Mapa de Riesgos'!$AA$40="Moderado"),CONCATENATE("R5C",'Mapa de Riesgos'!$O$40),"")</f>
        <v/>
      </c>
      <c r="Y40" s="68" t="str">
        <f>IF(AND('Mapa de Riesgos'!$Y$41="Baja",'Mapa de Riesgos'!$AA$41="Moderado"),CONCATENATE("R5C",'Mapa de Riesgos'!$O$41),"")</f>
        <v/>
      </c>
      <c r="Z40" s="68" t="str">
        <f>IF(AND('Mapa de Riesgos'!$Y$42="Baja",'Mapa de Riesgos'!$AA$42="Moderado"),CONCATENATE("R5C",'Mapa de Riesgos'!$O$42),"")</f>
        <v/>
      </c>
      <c r="AA40" s="69" t="str">
        <f>IF(AND('Mapa de Riesgos'!$Y$43="Baja",'Mapa de Riesgos'!$AA$43="Moderado"),CONCATENATE("R5C",'Mapa de Riesgos'!$O$43),"")</f>
        <v/>
      </c>
      <c r="AB40" s="52" t="str">
        <f>IF(AND('Mapa de Riesgos'!$Y$38="Baja",'Mapa de Riesgos'!$AA$38="Mayor"),CONCATENATE("R5C",'Mapa de Riesgos'!$O$38),"")</f>
        <v/>
      </c>
      <c r="AC40" s="53" t="str">
        <f>IF(AND('Mapa de Riesgos'!$Y$39="Baja",'Mapa de Riesgos'!$AA$39="Mayor"),CONCATENATE("R5C",'Mapa de Riesgos'!$O$39),"")</f>
        <v/>
      </c>
      <c r="AD40" s="53" t="str">
        <f>IF(AND('Mapa de Riesgos'!$Y$40="Baja",'Mapa de Riesgos'!$AA$40="Mayor"),CONCATENATE("R5C",'Mapa de Riesgos'!$O$40),"")</f>
        <v/>
      </c>
      <c r="AE40" s="53" t="str">
        <f>IF(AND('Mapa de Riesgos'!$Y$41="Baja",'Mapa de Riesgos'!$AA$41="Mayor"),CONCATENATE("R5C",'Mapa de Riesgos'!$O$41),"")</f>
        <v/>
      </c>
      <c r="AF40" s="53" t="str">
        <f>IF(AND('Mapa de Riesgos'!$Y$42="Baja",'Mapa de Riesgos'!$AA$42="Mayor"),CONCATENATE("R5C",'Mapa de Riesgos'!$O$42),"")</f>
        <v/>
      </c>
      <c r="AG40" s="54" t="str">
        <f>IF(AND('Mapa de Riesgos'!$Y$43="Baja",'Mapa de Riesgos'!$AA$43="Mayor"),CONCATENATE("R5C",'Mapa de Riesgos'!$O$43),"")</f>
        <v/>
      </c>
      <c r="AH40" s="55" t="str">
        <f>IF(AND('Mapa de Riesgos'!$Y$38="Baja",'Mapa de Riesgos'!$AA$38="Catastrófico"),CONCATENATE("R5C",'Mapa de Riesgos'!$O$38),"")</f>
        <v/>
      </c>
      <c r="AI40" s="56" t="str">
        <f>IF(AND('Mapa de Riesgos'!$Y$39="Baja",'Mapa de Riesgos'!$AA$39="Catastrófico"),CONCATENATE("R5C",'Mapa de Riesgos'!$O$39),"")</f>
        <v/>
      </c>
      <c r="AJ40" s="56" t="str">
        <f>IF(AND('Mapa de Riesgos'!$Y$40="Baja",'Mapa de Riesgos'!$AA$40="Catastrófico"),CONCATENATE("R5C",'Mapa de Riesgos'!$O$40),"")</f>
        <v/>
      </c>
      <c r="AK40" s="56" t="str">
        <f>IF(AND('Mapa de Riesgos'!$Y$41="Baja",'Mapa de Riesgos'!$AA$41="Catastrófico"),CONCATENATE("R5C",'Mapa de Riesgos'!$O$41),"")</f>
        <v/>
      </c>
      <c r="AL40" s="56" t="str">
        <f>IF(AND('Mapa de Riesgos'!$Y$42="Baja",'Mapa de Riesgos'!$AA$42="Catastrófico"),CONCATENATE("R5C",'Mapa de Riesgos'!$O$42),"")</f>
        <v/>
      </c>
      <c r="AM40" s="57" t="str">
        <f>IF(AND('Mapa de Riesgos'!$Y$43="Baja",'Mapa de Riesgos'!$AA$43="Catastrófico"),CONCATENATE("R5C",'Mapa de Riesgos'!$O$43),"")</f>
        <v/>
      </c>
      <c r="AN40" s="83"/>
      <c r="AO40" s="508"/>
      <c r="AP40" s="509"/>
      <c r="AQ40" s="509"/>
      <c r="AR40" s="509"/>
      <c r="AS40" s="509"/>
      <c r="AT40" s="510"/>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389"/>
      <c r="C41" s="389"/>
      <c r="D41" s="390"/>
      <c r="E41" s="488"/>
      <c r="F41" s="487"/>
      <c r="G41" s="487"/>
      <c r="H41" s="487"/>
      <c r="I41" s="487"/>
      <c r="J41" s="76" t="str">
        <f>IF(AND('Mapa de Riesgos'!$Y$44="Baja",'Mapa de Riesgos'!$AA$44="Leve"),CONCATENATE("R6C",'Mapa de Riesgos'!$O$44),"")</f>
        <v/>
      </c>
      <c r="K41" s="77" t="str">
        <f>IF(AND('Mapa de Riesgos'!$Y$45="Baja",'Mapa de Riesgos'!$AA$45="Leve"),CONCATENATE("R6C",'Mapa de Riesgos'!$O$45),"")</f>
        <v/>
      </c>
      <c r="L41" s="77" t="str">
        <f>IF(AND('Mapa de Riesgos'!$Y$46="Baja",'Mapa de Riesgos'!$AA$46="Leve"),CONCATENATE("R6C",'Mapa de Riesgos'!$O$46),"")</f>
        <v/>
      </c>
      <c r="M41" s="77" t="str">
        <f>IF(AND('Mapa de Riesgos'!$Y$47="Baja",'Mapa de Riesgos'!$AA$47="Leve"),CONCATENATE("R6C",'Mapa de Riesgos'!$O$47),"")</f>
        <v/>
      </c>
      <c r="N41" s="77" t="str">
        <f>IF(AND('Mapa de Riesgos'!$Y$48="Baja",'Mapa de Riesgos'!$AA$48="Leve"),CONCATENATE("R6C",'Mapa de Riesgos'!$O$48),"")</f>
        <v/>
      </c>
      <c r="O41" s="78" t="str">
        <f>IF(AND('Mapa de Riesgos'!$Y$49="Baja",'Mapa de Riesgos'!$AA$49="Leve"),CONCATENATE("R6C",'Mapa de Riesgos'!$O$49),"")</f>
        <v/>
      </c>
      <c r="P41" s="67" t="str">
        <f>IF(AND('Mapa de Riesgos'!$Y$44="Baja",'Mapa de Riesgos'!$AA$44="Menor"),CONCATENATE("R6C",'Mapa de Riesgos'!$O$44),"")</f>
        <v/>
      </c>
      <c r="Q41" s="68" t="str">
        <f>IF(AND('Mapa de Riesgos'!$Y$45="Baja",'Mapa de Riesgos'!$AA$45="Menor"),CONCATENATE("R6C",'Mapa de Riesgos'!$O$45),"")</f>
        <v/>
      </c>
      <c r="R41" s="68" t="str">
        <f>IF(AND('Mapa de Riesgos'!$Y$46="Baja",'Mapa de Riesgos'!$AA$46="Menor"),CONCATENATE("R6C",'Mapa de Riesgos'!$O$46),"")</f>
        <v/>
      </c>
      <c r="S41" s="68" t="str">
        <f>IF(AND('Mapa de Riesgos'!$Y$47="Baja",'Mapa de Riesgos'!$AA$47="Menor"),CONCATENATE("R6C",'Mapa de Riesgos'!$O$47),"")</f>
        <v/>
      </c>
      <c r="T41" s="68" t="str">
        <f>IF(AND('Mapa de Riesgos'!$Y$48="Baja",'Mapa de Riesgos'!$AA$48="Menor"),CONCATENATE("R6C",'Mapa de Riesgos'!$O$48),"")</f>
        <v/>
      </c>
      <c r="U41" s="69" t="str">
        <f>IF(AND('Mapa de Riesgos'!$Y$49="Baja",'Mapa de Riesgos'!$AA$49="Menor"),CONCATENATE("R6C",'Mapa de Riesgos'!$O$49),"")</f>
        <v/>
      </c>
      <c r="V41" s="67" t="str">
        <f>IF(AND('Mapa de Riesgos'!$Y$44="Baja",'Mapa de Riesgos'!$AA$44="Moderado"),CONCATENATE("R6C",'Mapa de Riesgos'!$O$44),"")</f>
        <v/>
      </c>
      <c r="W41" s="68" t="str">
        <f>IF(AND('Mapa de Riesgos'!$Y$45="Baja",'Mapa de Riesgos'!$AA$45="Moderado"),CONCATENATE("R6C",'Mapa de Riesgos'!$O$45),"")</f>
        <v/>
      </c>
      <c r="X41" s="68" t="str">
        <f>IF(AND('Mapa de Riesgos'!$Y$46="Baja",'Mapa de Riesgos'!$AA$46="Moderado"),CONCATENATE("R6C",'Mapa de Riesgos'!$O$46),"")</f>
        <v/>
      </c>
      <c r="Y41" s="68" t="str">
        <f>IF(AND('Mapa de Riesgos'!$Y$47="Baja",'Mapa de Riesgos'!$AA$47="Moderado"),CONCATENATE("R6C",'Mapa de Riesgos'!$O$47),"")</f>
        <v/>
      </c>
      <c r="Z41" s="68" t="str">
        <f>IF(AND('Mapa de Riesgos'!$Y$48="Baja",'Mapa de Riesgos'!$AA$48="Moderado"),CONCATENATE("R6C",'Mapa de Riesgos'!$O$48),"")</f>
        <v/>
      </c>
      <c r="AA41" s="69" t="str">
        <f>IF(AND('Mapa de Riesgos'!$Y$49="Baja",'Mapa de Riesgos'!$AA$49="Moderado"),CONCATENATE("R6C",'Mapa de Riesgos'!$O$49),"")</f>
        <v/>
      </c>
      <c r="AB41" s="52" t="str">
        <f>IF(AND('Mapa de Riesgos'!$Y$44="Baja",'Mapa de Riesgos'!$AA$44="Mayor"),CONCATENATE("R6C",'Mapa de Riesgos'!$O$44),"")</f>
        <v/>
      </c>
      <c r="AC41" s="53" t="str">
        <f>IF(AND('Mapa de Riesgos'!$Y$45="Baja",'Mapa de Riesgos'!$AA$45="Mayor"),CONCATENATE("R6C",'Mapa de Riesgos'!$O$45),"")</f>
        <v/>
      </c>
      <c r="AD41" s="53" t="str">
        <f>IF(AND('Mapa de Riesgos'!$Y$46="Baja",'Mapa de Riesgos'!$AA$46="Mayor"),CONCATENATE("R6C",'Mapa de Riesgos'!$O$46),"")</f>
        <v/>
      </c>
      <c r="AE41" s="53" t="str">
        <f>IF(AND('Mapa de Riesgos'!$Y$47="Baja",'Mapa de Riesgos'!$AA$47="Mayor"),CONCATENATE("R6C",'Mapa de Riesgos'!$O$47),"")</f>
        <v/>
      </c>
      <c r="AF41" s="53" t="str">
        <f>IF(AND('Mapa de Riesgos'!$Y$48="Baja",'Mapa de Riesgos'!$AA$48="Mayor"),CONCATENATE("R6C",'Mapa de Riesgos'!$O$48),"")</f>
        <v/>
      </c>
      <c r="AG41" s="54" t="str">
        <f>IF(AND('Mapa de Riesgos'!$Y$49="Baja",'Mapa de Riesgos'!$AA$49="Mayor"),CONCATENATE("R6C",'Mapa de Riesgos'!$O$49),"")</f>
        <v/>
      </c>
      <c r="AH41" s="55" t="str">
        <f>IF(AND('Mapa de Riesgos'!$Y$44="Baja",'Mapa de Riesgos'!$AA$44="Catastrófico"),CONCATENATE("R6C",'Mapa de Riesgos'!$O$44),"")</f>
        <v/>
      </c>
      <c r="AI41" s="56" t="str">
        <f>IF(AND('Mapa de Riesgos'!$Y$45="Baja",'Mapa de Riesgos'!$AA$45="Catastrófico"),CONCATENATE("R6C",'Mapa de Riesgos'!$O$45),"")</f>
        <v/>
      </c>
      <c r="AJ41" s="56" t="str">
        <f>IF(AND('Mapa de Riesgos'!$Y$46="Baja",'Mapa de Riesgos'!$AA$46="Catastrófico"),CONCATENATE("R6C",'Mapa de Riesgos'!$O$46),"")</f>
        <v/>
      </c>
      <c r="AK41" s="56" t="str">
        <f>IF(AND('Mapa de Riesgos'!$Y$47="Baja",'Mapa de Riesgos'!$AA$47="Catastrófico"),CONCATENATE("R6C",'Mapa de Riesgos'!$O$47),"")</f>
        <v/>
      </c>
      <c r="AL41" s="56" t="str">
        <f>IF(AND('Mapa de Riesgos'!$Y$48="Baja",'Mapa de Riesgos'!$AA$48="Catastrófico"),CONCATENATE("R6C",'Mapa de Riesgos'!$O$48),"")</f>
        <v/>
      </c>
      <c r="AM41" s="57" t="str">
        <f>IF(AND('Mapa de Riesgos'!$Y$49="Baja",'Mapa de Riesgos'!$AA$49="Catastrófico"),CONCATENATE("R6C",'Mapa de Riesgos'!$O$49),"")</f>
        <v/>
      </c>
      <c r="AN41" s="83"/>
      <c r="AO41" s="508"/>
      <c r="AP41" s="509"/>
      <c r="AQ41" s="509"/>
      <c r="AR41" s="509"/>
      <c r="AS41" s="509"/>
      <c r="AT41" s="510"/>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389"/>
      <c r="C42" s="389"/>
      <c r="D42" s="390"/>
      <c r="E42" s="488"/>
      <c r="F42" s="487"/>
      <c r="G42" s="487"/>
      <c r="H42" s="487"/>
      <c r="I42" s="487"/>
      <c r="J42" s="76" t="str">
        <f>IF(AND('Mapa de Riesgos'!$Y$50="Baja",'Mapa de Riesgos'!$AA$50="Leve"),CONCATENATE("R7C",'Mapa de Riesgos'!$O$50),"")</f>
        <v/>
      </c>
      <c r="K42" s="77" t="str">
        <f>IF(AND('Mapa de Riesgos'!$Y$51="Baja",'Mapa de Riesgos'!$AA$51="Leve"),CONCATENATE("R7C",'Mapa de Riesgos'!$O$51),"")</f>
        <v/>
      </c>
      <c r="L42" s="77" t="str">
        <f>IF(AND('Mapa de Riesgos'!$Y$52="Baja",'Mapa de Riesgos'!$AA$52="Leve"),CONCATENATE("R7C",'Mapa de Riesgos'!$O$52),"")</f>
        <v/>
      </c>
      <c r="M42" s="77" t="str">
        <f>IF(AND('Mapa de Riesgos'!$Y$53="Baja",'Mapa de Riesgos'!$AA$53="Leve"),CONCATENATE("R7C",'Mapa de Riesgos'!$O$53),"")</f>
        <v/>
      </c>
      <c r="N42" s="77" t="str">
        <f>IF(AND('Mapa de Riesgos'!$Y$54="Baja",'Mapa de Riesgos'!$AA$54="Leve"),CONCATENATE("R7C",'Mapa de Riesgos'!$O$54),"")</f>
        <v/>
      </c>
      <c r="O42" s="78" t="str">
        <f>IF(AND('Mapa de Riesgos'!$Y$55="Baja",'Mapa de Riesgos'!$AA$55="Leve"),CONCATENATE("R7C",'Mapa de Riesgos'!$O$55),"")</f>
        <v/>
      </c>
      <c r="P42" s="67" t="str">
        <f>IF(AND('Mapa de Riesgos'!$Y$50="Baja",'Mapa de Riesgos'!$AA$50="Menor"),CONCATENATE("R7C",'Mapa de Riesgos'!$O$50),"")</f>
        <v/>
      </c>
      <c r="Q42" s="68" t="str">
        <f>IF(AND('Mapa de Riesgos'!$Y$51="Baja",'Mapa de Riesgos'!$AA$51="Menor"),CONCATENATE("R7C",'Mapa de Riesgos'!$O$51),"")</f>
        <v/>
      </c>
      <c r="R42" s="68" t="str">
        <f>IF(AND('Mapa de Riesgos'!$Y$52="Baja",'Mapa de Riesgos'!$AA$52="Menor"),CONCATENATE("R7C",'Mapa de Riesgos'!$O$52),"")</f>
        <v/>
      </c>
      <c r="S42" s="68" t="str">
        <f>IF(AND('Mapa de Riesgos'!$Y$53="Baja",'Mapa de Riesgos'!$AA$53="Menor"),CONCATENATE("R7C",'Mapa de Riesgos'!$O$53),"")</f>
        <v/>
      </c>
      <c r="T42" s="68" t="str">
        <f>IF(AND('Mapa de Riesgos'!$Y$54="Baja",'Mapa de Riesgos'!$AA$54="Menor"),CONCATENATE("R7C",'Mapa de Riesgos'!$O$54),"")</f>
        <v/>
      </c>
      <c r="U42" s="69" t="str">
        <f>IF(AND('Mapa de Riesgos'!$Y$55="Baja",'Mapa de Riesgos'!$AA$55="Menor"),CONCATENATE("R7C",'Mapa de Riesgos'!$O$55),"")</f>
        <v/>
      </c>
      <c r="V42" s="67" t="str">
        <f>IF(AND('Mapa de Riesgos'!$Y$50="Baja",'Mapa de Riesgos'!$AA$50="Moderado"),CONCATENATE("R7C",'Mapa de Riesgos'!$O$50),"")</f>
        <v/>
      </c>
      <c r="W42" s="68" t="str">
        <f>IF(AND('Mapa de Riesgos'!$Y$51="Baja",'Mapa de Riesgos'!$AA$51="Moderado"),CONCATENATE("R7C",'Mapa de Riesgos'!$O$51),"")</f>
        <v/>
      </c>
      <c r="X42" s="68" t="str">
        <f>IF(AND('Mapa de Riesgos'!$Y$52="Baja",'Mapa de Riesgos'!$AA$52="Moderado"),CONCATENATE("R7C",'Mapa de Riesgos'!$O$52),"")</f>
        <v/>
      </c>
      <c r="Y42" s="68" t="str">
        <f>IF(AND('Mapa de Riesgos'!$Y$53="Baja",'Mapa de Riesgos'!$AA$53="Moderado"),CONCATENATE("R7C",'Mapa de Riesgos'!$O$53),"")</f>
        <v/>
      </c>
      <c r="Z42" s="68" t="str">
        <f>IF(AND('Mapa de Riesgos'!$Y$54="Baja",'Mapa de Riesgos'!$AA$54="Moderado"),CONCATENATE("R7C",'Mapa de Riesgos'!$O$54),"")</f>
        <v/>
      </c>
      <c r="AA42" s="69" t="str">
        <f>IF(AND('Mapa de Riesgos'!$Y$55="Baja",'Mapa de Riesgos'!$AA$55="Moderado"),CONCATENATE("R7C",'Mapa de Riesgos'!$O$55),"")</f>
        <v/>
      </c>
      <c r="AB42" s="52" t="str">
        <f>IF(AND('Mapa de Riesgos'!$Y$50="Baja",'Mapa de Riesgos'!$AA$50="Mayor"),CONCATENATE("R7C",'Mapa de Riesgos'!$O$50),"")</f>
        <v/>
      </c>
      <c r="AC42" s="53" t="str">
        <f>IF(AND('Mapa de Riesgos'!$Y$51="Baja",'Mapa de Riesgos'!$AA$51="Mayor"),CONCATENATE("R7C",'Mapa de Riesgos'!$O$51),"")</f>
        <v/>
      </c>
      <c r="AD42" s="53" t="str">
        <f>IF(AND('Mapa de Riesgos'!$Y$52="Baja",'Mapa de Riesgos'!$AA$52="Mayor"),CONCATENATE("R7C",'Mapa de Riesgos'!$O$52),"")</f>
        <v/>
      </c>
      <c r="AE42" s="53" t="str">
        <f>IF(AND('Mapa de Riesgos'!$Y$53="Baja",'Mapa de Riesgos'!$AA$53="Mayor"),CONCATENATE("R7C",'Mapa de Riesgos'!$O$53),"")</f>
        <v/>
      </c>
      <c r="AF42" s="53" t="str">
        <f>IF(AND('Mapa de Riesgos'!$Y$54="Baja",'Mapa de Riesgos'!$AA$54="Mayor"),CONCATENATE("R7C",'Mapa de Riesgos'!$O$54),"")</f>
        <v/>
      </c>
      <c r="AG42" s="54" t="str">
        <f>IF(AND('Mapa de Riesgos'!$Y$55="Baja",'Mapa de Riesgos'!$AA$55="Mayor"),CONCATENATE("R7C",'Mapa de Riesgos'!$O$55),"")</f>
        <v/>
      </c>
      <c r="AH42" s="55" t="str">
        <f>IF(AND('Mapa de Riesgos'!$Y$50="Baja",'Mapa de Riesgos'!$AA$50="Catastrófico"),CONCATENATE("R7C",'Mapa de Riesgos'!$O$50),"")</f>
        <v/>
      </c>
      <c r="AI42" s="56" t="str">
        <f>IF(AND('Mapa de Riesgos'!$Y$51="Baja",'Mapa de Riesgos'!$AA$51="Catastrófico"),CONCATENATE("R7C",'Mapa de Riesgos'!$O$51),"")</f>
        <v/>
      </c>
      <c r="AJ42" s="56" t="str">
        <f>IF(AND('Mapa de Riesgos'!$Y$52="Baja",'Mapa de Riesgos'!$AA$52="Catastrófico"),CONCATENATE("R7C",'Mapa de Riesgos'!$O$52),"")</f>
        <v/>
      </c>
      <c r="AK42" s="56" t="str">
        <f>IF(AND('Mapa de Riesgos'!$Y$53="Baja",'Mapa de Riesgos'!$AA$53="Catastrófico"),CONCATENATE("R7C",'Mapa de Riesgos'!$O$53),"")</f>
        <v/>
      </c>
      <c r="AL42" s="56" t="str">
        <f>IF(AND('Mapa de Riesgos'!$Y$54="Baja",'Mapa de Riesgos'!$AA$54="Catastrófico"),CONCATENATE("R7C",'Mapa de Riesgos'!$O$54),"")</f>
        <v/>
      </c>
      <c r="AM42" s="57" t="str">
        <f>IF(AND('Mapa de Riesgos'!$Y$55="Baja",'Mapa de Riesgos'!$AA$55="Catastrófico"),CONCATENATE("R7C",'Mapa de Riesgos'!$O$55),"")</f>
        <v/>
      </c>
      <c r="AN42" s="83"/>
      <c r="AO42" s="508"/>
      <c r="AP42" s="509"/>
      <c r="AQ42" s="509"/>
      <c r="AR42" s="509"/>
      <c r="AS42" s="509"/>
      <c r="AT42" s="510"/>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389"/>
      <c r="C43" s="389"/>
      <c r="D43" s="390"/>
      <c r="E43" s="488"/>
      <c r="F43" s="487"/>
      <c r="G43" s="487"/>
      <c r="H43" s="487"/>
      <c r="I43" s="487"/>
      <c r="J43" s="76" t="str">
        <f>IF(AND('Mapa de Riesgos'!$Y$56="Baja",'Mapa de Riesgos'!$AA$56="Leve"),CONCATENATE("R8C",'Mapa de Riesgos'!$O$56),"")</f>
        <v/>
      </c>
      <c r="K43" s="77" t="str">
        <f>IF(AND('Mapa de Riesgos'!$Y$57="Baja",'Mapa de Riesgos'!$AA$57="Leve"),CONCATENATE("R8C",'Mapa de Riesgos'!$O$57),"")</f>
        <v/>
      </c>
      <c r="L43" s="77" t="str">
        <f>IF(AND('Mapa de Riesgos'!$Y$58="Baja",'Mapa de Riesgos'!$AA$58="Leve"),CONCATENATE("R8C",'Mapa de Riesgos'!$O$58),"")</f>
        <v/>
      </c>
      <c r="M43" s="77" t="str">
        <f>IF(AND('Mapa de Riesgos'!$Y$59="Baja",'Mapa de Riesgos'!$AA$59="Leve"),CONCATENATE("R8C",'Mapa de Riesgos'!$O$59),"")</f>
        <v/>
      </c>
      <c r="N43" s="77" t="str">
        <f>IF(AND('Mapa de Riesgos'!$Y$60="Baja",'Mapa de Riesgos'!$AA$60="Leve"),CONCATENATE("R8C",'Mapa de Riesgos'!$O$60),"")</f>
        <v/>
      </c>
      <c r="O43" s="78" t="str">
        <f>IF(AND('Mapa de Riesgos'!$Y$61="Baja",'Mapa de Riesgos'!$AA$61="Leve"),CONCATENATE("R8C",'Mapa de Riesgos'!$O$61),"")</f>
        <v/>
      </c>
      <c r="P43" s="67" t="str">
        <f>IF(AND('Mapa de Riesgos'!$Y$56="Baja",'Mapa de Riesgos'!$AA$56="Menor"),CONCATENATE("R8C",'Mapa de Riesgos'!$O$56),"")</f>
        <v/>
      </c>
      <c r="Q43" s="68" t="str">
        <f>IF(AND('Mapa de Riesgos'!$Y$57="Baja",'Mapa de Riesgos'!$AA$57="Menor"),CONCATENATE("R8C",'Mapa de Riesgos'!$O$57),"")</f>
        <v/>
      </c>
      <c r="R43" s="68" t="str">
        <f>IF(AND('Mapa de Riesgos'!$Y$58="Baja",'Mapa de Riesgos'!$AA$58="Menor"),CONCATENATE("R8C",'Mapa de Riesgos'!$O$58),"")</f>
        <v/>
      </c>
      <c r="S43" s="68" t="str">
        <f>IF(AND('Mapa de Riesgos'!$Y$59="Baja",'Mapa de Riesgos'!$AA$59="Menor"),CONCATENATE("R8C",'Mapa de Riesgos'!$O$59),"")</f>
        <v/>
      </c>
      <c r="T43" s="68" t="str">
        <f>IF(AND('Mapa de Riesgos'!$Y$60="Baja",'Mapa de Riesgos'!$AA$60="Menor"),CONCATENATE("R8C",'Mapa de Riesgos'!$O$60),"")</f>
        <v/>
      </c>
      <c r="U43" s="69" t="str">
        <f>IF(AND('Mapa de Riesgos'!$Y$61="Baja",'Mapa de Riesgos'!$AA$61="Menor"),CONCATENATE("R8C",'Mapa de Riesgos'!$O$61),"")</f>
        <v/>
      </c>
      <c r="V43" s="67" t="str">
        <f>IF(AND('Mapa de Riesgos'!$Y$56="Baja",'Mapa de Riesgos'!$AA$56="Moderado"),CONCATENATE("R8C",'Mapa de Riesgos'!$O$56),"")</f>
        <v/>
      </c>
      <c r="W43" s="68" t="str">
        <f>IF(AND('Mapa de Riesgos'!$Y$57="Baja",'Mapa de Riesgos'!$AA$57="Moderado"),CONCATENATE("R8C",'Mapa de Riesgos'!$O$57),"")</f>
        <v/>
      </c>
      <c r="X43" s="68" t="str">
        <f>IF(AND('Mapa de Riesgos'!$Y$58="Baja",'Mapa de Riesgos'!$AA$58="Moderado"),CONCATENATE("R8C",'Mapa de Riesgos'!$O$58),"")</f>
        <v/>
      </c>
      <c r="Y43" s="68" t="str">
        <f>IF(AND('Mapa de Riesgos'!$Y$59="Baja",'Mapa de Riesgos'!$AA$59="Moderado"),CONCATENATE("R8C",'Mapa de Riesgos'!$O$59),"")</f>
        <v/>
      </c>
      <c r="Z43" s="68" t="str">
        <f>IF(AND('Mapa de Riesgos'!$Y$60="Baja",'Mapa de Riesgos'!$AA$60="Moderado"),CONCATENATE("R8C",'Mapa de Riesgos'!$O$60),"")</f>
        <v/>
      </c>
      <c r="AA43" s="69" t="str">
        <f>IF(AND('Mapa de Riesgos'!$Y$61="Baja",'Mapa de Riesgos'!$AA$61="Moderado"),CONCATENATE("R8C",'Mapa de Riesgos'!$O$61),"")</f>
        <v/>
      </c>
      <c r="AB43" s="52" t="str">
        <f>IF(AND('Mapa de Riesgos'!$Y$56="Baja",'Mapa de Riesgos'!$AA$56="Mayor"),CONCATENATE("R8C",'Mapa de Riesgos'!$O$56),"")</f>
        <v/>
      </c>
      <c r="AC43" s="53" t="str">
        <f>IF(AND('Mapa de Riesgos'!$Y$57="Baja",'Mapa de Riesgos'!$AA$57="Mayor"),CONCATENATE("R8C",'Mapa de Riesgos'!$O$57),"")</f>
        <v/>
      </c>
      <c r="AD43" s="53" t="str">
        <f>IF(AND('Mapa de Riesgos'!$Y$58="Baja",'Mapa de Riesgos'!$AA$58="Mayor"),CONCATENATE("R8C",'Mapa de Riesgos'!$O$58),"")</f>
        <v/>
      </c>
      <c r="AE43" s="53" t="str">
        <f>IF(AND('Mapa de Riesgos'!$Y$59="Baja",'Mapa de Riesgos'!$AA$59="Mayor"),CONCATENATE("R8C",'Mapa de Riesgos'!$O$59),"")</f>
        <v/>
      </c>
      <c r="AF43" s="53" t="str">
        <f>IF(AND('Mapa de Riesgos'!$Y$60="Baja",'Mapa de Riesgos'!$AA$60="Mayor"),CONCATENATE("R8C",'Mapa de Riesgos'!$O$60),"")</f>
        <v/>
      </c>
      <c r="AG43" s="54" t="str">
        <f>IF(AND('Mapa de Riesgos'!$Y$61="Baja",'Mapa de Riesgos'!$AA$61="Mayor"),CONCATENATE("R8C",'Mapa de Riesgos'!$O$61),"")</f>
        <v/>
      </c>
      <c r="AH43" s="55" t="str">
        <f>IF(AND('Mapa de Riesgos'!$Y$56="Baja",'Mapa de Riesgos'!$AA$56="Catastrófico"),CONCATENATE("R8C",'Mapa de Riesgos'!$O$56),"")</f>
        <v/>
      </c>
      <c r="AI43" s="56" t="str">
        <f>IF(AND('Mapa de Riesgos'!$Y$57="Baja",'Mapa de Riesgos'!$AA$57="Catastrófico"),CONCATENATE("R8C",'Mapa de Riesgos'!$O$57),"")</f>
        <v/>
      </c>
      <c r="AJ43" s="56" t="str">
        <f>IF(AND('Mapa de Riesgos'!$Y$58="Baja",'Mapa de Riesgos'!$AA$58="Catastrófico"),CONCATENATE("R8C",'Mapa de Riesgos'!$O$58),"")</f>
        <v/>
      </c>
      <c r="AK43" s="56" t="str">
        <f>IF(AND('Mapa de Riesgos'!$Y$59="Baja",'Mapa de Riesgos'!$AA$59="Catastrófico"),CONCATENATE("R8C",'Mapa de Riesgos'!$O$59),"")</f>
        <v/>
      </c>
      <c r="AL43" s="56" t="str">
        <f>IF(AND('Mapa de Riesgos'!$Y$60="Baja",'Mapa de Riesgos'!$AA$60="Catastrófico"),CONCATENATE("R8C",'Mapa de Riesgos'!$O$60),"")</f>
        <v/>
      </c>
      <c r="AM43" s="57" t="str">
        <f>IF(AND('Mapa de Riesgos'!$Y$61="Baja",'Mapa de Riesgos'!$AA$61="Catastrófico"),CONCATENATE("R8C",'Mapa de Riesgos'!$O$61),"")</f>
        <v/>
      </c>
      <c r="AN43" s="83"/>
      <c r="AO43" s="508"/>
      <c r="AP43" s="509"/>
      <c r="AQ43" s="509"/>
      <c r="AR43" s="509"/>
      <c r="AS43" s="509"/>
      <c r="AT43" s="510"/>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389"/>
      <c r="C44" s="389"/>
      <c r="D44" s="390"/>
      <c r="E44" s="488"/>
      <c r="F44" s="487"/>
      <c r="G44" s="487"/>
      <c r="H44" s="487"/>
      <c r="I44" s="487"/>
      <c r="J44" s="76" t="str">
        <f>IF(AND('Mapa de Riesgos'!$Y$62="Baja",'Mapa de Riesgos'!$AA$62="Leve"),CONCATENATE("R9C",'Mapa de Riesgos'!$O$62),"")</f>
        <v/>
      </c>
      <c r="K44" s="77" t="str">
        <f>IF(AND('Mapa de Riesgos'!$Y$63="Baja",'Mapa de Riesgos'!$AA$63="Leve"),CONCATENATE("R9C",'Mapa de Riesgos'!$O$63),"")</f>
        <v/>
      </c>
      <c r="L44" s="77" t="str">
        <f>IF(AND('Mapa de Riesgos'!$Y$64="Baja",'Mapa de Riesgos'!$AA$64="Leve"),CONCATENATE("R9C",'Mapa de Riesgos'!$O$64),"")</f>
        <v/>
      </c>
      <c r="M44" s="77" t="str">
        <f>IF(AND('Mapa de Riesgos'!$Y$65="Baja",'Mapa de Riesgos'!$AA$65="Leve"),CONCATENATE("R9C",'Mapa de Riesgos'!$O$65),"")</f>
        <v/>
      </c>
      <c r="N44" s="77" t="str">
        <f>IF(AND('Mapa de Riesgos'!$Y$66="Baja",'Mapa de Riesgos'!$AA$66="Leve"),CONCATENATE("R9C",'Mapa de Riesgos'!$O$66),"")</f>
        <v/>
      </c>
      <c r="O44" s="78" t="str">
        <f>IF(AND('Mapa de Riesgos'!$Y$67="Baja",'Mapa de Riesgos'!$AA$67="Leve"),CONCATENATE("R9C",'Mapa de Riesgos'!$O$67),"")</f>
        <v/>
      </c>
      <c r="P44" s="67" t="str">
        <f>IF(AND('Mapa de Riesgos'!$Y$62="Baja",'Mapa de Riesgos'!$AA$62="Menor"),CONCATENATE("R9C",'Mapa de Riesgos'!$O$62),"")</f>
        <v/>
      </c>
      <c r="Q44" s="68" t="str">
        <f>IF(AND('Mapa de Riesgos'!$Y$63="Baja",'Mapa de Riesgos'!$AA$63="Menor"),CONCATENATE("R9C",'Mapa de Riesgos'!$O$63),"")</f>
        <v/>
      </c>
      <c r="R44" s="68" t="str">
        <f>IF(AND('Mapa de Riesgos'!$Y$64="Baja",'Mapa de Riesgos'!$AA$64="Menor"),CONCATENATE("R9C",'Mapa de Riesgos'!$O$64),"")</f>
        <v/>
      </c>
      <c r="S44" s="68" t="str">
        <f>IF(AND('Mapa de Riesgos'!$Y$65="Baja",'Mapa de Riesgos'!$AA$65="Menor"),CONCATENATE("R9C",'Mapa de Riesgos'!$O$65),"")</f>
        <v/>
      </c>
      <c r="T44" s="68" t="str">
        <f>IF(AND('Mapa de Riesgos'!$Y$66="Baja",'Mapa de Riesgos'!$AA$66="Menor"),CONCATENATE("R9C",'Mapa de Riesgos'!$O$66),"")</f>
        <v/>
      </c>
      <c r="U44" s="69" t="str">
        <f>IF(AND('Mapa de Riesgos'!$Y$67="Baja",'Mapa de Riesgos'!$AA$67="Menor"),CONCATENATE("R9C",'Mapa de Riesgos'!$O$67),"")</f>
        <v/>
      </c>
      <c r="V44" s="67" t="str">
        <f>IF(AND('Mapa de Riesgos'!$Y$62="Baja",'Mapa de Riesgos'!$AA$62="Moderado"),CONCATENATE("R9C",'Mapa de Riesgos'!$O$62),"")</f>
        <v/>
      </c>
      <c r="W44" s="68" t="str">
        <f>IF(AND('Mapa de Riesgos'!$Y$63="Baja",'Mapa de Riesgos'!$AA$63="Moderado"),CONCATENATE("R9C",'Mapa de Riesgos'!$O$63),"")</f>
        <v/>
      </c>
      <c r="X44" s="68" t="str">
        <f>IF(AND('Mapa de Riesgos'!$Y$64="Baja",'Mapa de Riesgos'!$AA$64="Moderado"),CONCATENATE("R9C",'Mapa de Riesgos'!$O$64),"")</f>
        <v/>
      </c>
      <c r="Y44" s="68" t="str">
        <f>IF(AND('Mapa de Riesgos'!$Y$65="Baja",'Mapa de Riesgos'!$AA$65="Moderado"),CONCATENATE("R9C",'Mapa de Riesgos'!$O$65),"")</f>
        <v/>
      </c>
      <c r="Z44" s="68" t="str">
        <f>IF(AND('Mapa de Riesgos'!$Y$66="Baja",'Mapa de Riesgos'!$AA$66="Moderado"),CONCATENATE("R9C",'Mapa de Riesgos'!$O$66),"")</f>
        <v/>
      </c>
      <c r="AA44" s="69" t="str">
        <f>IF(AND('Mapa de Riesgos'!$Y$67="Baja",'Mapa de Riesgos'!$AA$67="Moderado"),CONCATENATE("R9C",'Mapa de Riesgos'!$O$67),"")</f>
        <v/>
      </c>
      <c r="AB44" s="52" t="str">
        <f>IF(AND('Mapa de Riesgos'!$Y$62="Baja",'Mapa de Riesgos'!$AA$62="Mayor"),CONCATENATE("R9C",'Mapa de Riesgos'!$O$62),"")</f>
        <v/>
      </c>
      <c r="AC44" s="53" t="str">
        <f>IF(AND('Mapa de Riesgos'!$Y$63="Baja",'Mapa de Riesgos'!$AA$63="Mayor"),CONCATENATE("R9C",'Mapa de Riesgos'!$O$63),"")</f>
        <v/>
      </c>
      <c r="AD44" s="53" t="str">
        <f>IF(AND('Mapa de Riesgos'!$Y$64="Baja",'Mapa de Riesgos'!$AA$64="Mayor"),CONCATENATE("R9C",'Mapa de Riesgos'!$O$64),"")</f>
        <v/>
      </c>
      <c r="AE44" s="53" t="str">
        <f>IF(AND('Mapa de Riesgos'!$Y$65="Baja",'Mapa de Riesgos'!$AA$65="Mayor"),CONCATENATE("R9C",'Mapa de Riesgos'!$O$65),"")</f>
        <v/>
      </c>
      <c r="AF44" s="53" t="str">
        <f>IF(AND('Mapa de Riesgos'!$Y$66="Baja",'Mapa de Riesgos'!$AA$66="Mayor"),CONCATENATE("R9C",'Mapa de Riesgos'!$O$66),"")</f>
        <v/>
      </c>
      <c r="AG44" s="54" t="str">
        <f>IF(AND('Mapa de Riesgos'!$Y$67="Baja",'Mapa de Riesgos'!$AA$67="Mayor"),CONCATENATE("R9C",'Mapa de Riesgos'!$O$67),"")</f>
        <v/>
      </c>
      <c r="AH44" s="55" t="str">
        <f>IF(AND('Mapa de Riesgos'!$Y$62="Baja",'Mapa de Riesgos'!$AA$62="Catastrófico"),CONCATENATE("R9C",'Mapa de Riesgos'!$O$62),"")</f>
        <v/>
      </c>
      <c r="AI44" s="56" t="str">
        <f>IF(AND('Mapa de Riesgos'!$Y$63="Baja",'Mapa de Riesgos'!$AA$63="Catastrófico"),CONCATENATE("R9C",'Mapa de Riesgos'!$O$63),"")</f>
        <v/>
      </c>
      <c r="AJ44" s="56" t="str">
        <f>IF(AND('Mapa de Riesgos'!$Y$64="Baja",'Mapa de Riesgos'!$AA$64="Catastrófico"),CONCATENATE("R9C",'Mapa de Riesgos'!$O$64),"")</f>
        <v/>
      </c>
      <c r="AK44" s="56" t="str">
        <f>IF(AND('Mapa de Riesgos'!$Y$65="Baja",'Mapa de Riesgos'!$AA$65="Catastrófico"),CONCATENATE("R9C",'Mapa de Riesgos'!$O$65),"")</f>
        <v/>
      </c>
      <c r="AL44" s="56" t="str">
        <f>IF(AND('Mapa de Riesgos'!$Y$66="Baja",'Mapa de Riesgos'!$AA$66="Catastrófico"),CONCATENATE("R9C",'Mapa de Riesgos'!$O$66),"")</f>
        <v/>
      </c>
      <c r="AM44" s="57" t="str">
        <f>IF(AND('Mapa de Riesgos'!$Y$67="Baja",'Mapa de Riesgos'!$AA$67="Catastrófico"),CONCATENATE("R9C",'Mapa de Riesgos'!$O$67),"")</f>
        <v/>
      </c>
      <c r="AN44" s="83"/>
      <c r="AO44" s="508"/>
      <c r="AP44" s="509"/>
      <c r="AQ44" s="509"/>
      <c r="AR44" s="509"/>
      <c r="AS44" s="509"/>
      <c r="AT44" s="510"/>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389"/>
      <c r="C45" s="389"/>
      <c r="D45" s="390"/>
      <c r="E45" s="489"/>
      <c r="F45" s="490"/>
      <c r="G45" s="490"/>
      <c r="H45" s="490"/>
      <c r="I45" s="490"/>
      <c r="J45" s="79" t="str">
        <f>IF(AND('Mapa de Riesgos'!$Y$68="Baja",'Mapa de Riesgos'!$AA$68="Leve"),CONCATENATE("R10C",'Mapa de Riesgos'!$O$68),"")</f>
        <v/>
      </c>
      <c r="K45" s="80" t="str">
        <f>IF(AND('Mapa de Riesgos'!$Y$69="Baja",'Mapa de Riesgos'!$AA$69="Leve"),CONCATENATE("R10C",'Mapa de Riesgos'!$O$69),"")</f>
        <v/>
      </c>
      <c r="L45" s="80" t="str">
        <f>IF(AND('Mapa de Riesgos'!$Y$70="Baja",'Mapa de Riesgos'!$AA$70="Leve"),CONCATENATE("R10C",'Mapa de Riesgos'!$O$70),"")</f>
        <v/>
      </c>
      <c r="M45" s="80" t="str">
        <f>IF(AND('Mapa de Riesgos'!$Y$71="Baja",'Mapa de Riesgos'!$AA$71="Leve"),CONCATENATE("R10C",'Mapa de Riesgos'!$O$71),"")</f>
        <v/>
      </c>
      <c r="N45" s="80" t="str">
        <f>IF(AND('Mapa de Riesgos'!$Y$72="Baja",'Mapa de Riesgos'!$AA$72="Leve"),CONCATENATE("R10C",'Mapa de Riesgos'!$O$72),"")</f>
        <v/>
      </c>
      <c r="O45" s="81" t="str">
        <f>IF(AND('Mapa de Riesgos'!$Y$73="Baja",'Mapa de Riesgos'!$AA$73="Leve"),CONCATENATE("R10C",'Mapa de Riesgos'!$O$73),"")</f>
        <v/>
      </c>
      <c r="P45" s="67" t="str">
        <f>IF(AND('Mapa de Riesgos'!$Y$68="Baja",'Mapa de Riesgos'!$AA$68="Menor"),CONCATENATE("R10C",'Mapa de Riesgos'!$O$68),"")</f>
        <v/>
      </c>
      <c r="Q45" s="68" t="str">
        <f>IF(AND('Mapa de Riesgos'!$Y$69="Baja",'Mapa de Riesgos'!$AA$69="Menor"),CONCATENATE("R10C",'Mapa de Riesgos'!$O$69),"")</f>
        <v/>
      </c>
      <c r="R45" s="68" t="str">
        <f>IF(AND('Mapa de Riesgos'!$Y$70="Baja",'Mapa de Riesgos'!$AA$70="Menor"),CONCATENATE("R10C",'Mapa de Riesgos'!$O$70),"")</f>
        <v/>
      </c>
      <c r="S45" s="68" t="str">
        <f>IF(AND('Mapa de Riesgos'!$Y$71="Baja",'Mapa de Riesgos'!$AA$71="Menor"),CONCATENATE("R10C",'Mapa de Riesgos'!$O$71),"")</f>
        <v/>
      </c>
      <c r="T45" s="68" t="str">
        <f>IF(AND('Mapa de Riesgos'!$Y$72="Baja",'Mapa de Riesgos'!$AA$72="Menor"),CONCATENATE("R10C",'Mapa de Riesgos'!$O$72),"")</f>
        <v/>
      </c>
      <c r="U45" s="69" t="str">
        <f>IF(AND('Mapa de Riesgos'!$Y$73="Baja",'Mapa de Riesgos'!$AA$73="Menor"),CONCATENATE("R10C",'Mapa de Riesgos'!$O$73),"")</f>
        <v/>
      </c>
      <c r="V45" s="70" t="str">
        <f>IF(AND('Mapa de Riesgos'!$Y$68="Baja",'Mapa de Riesgos'!$AA$68="Moderado"),CONCATENATE("R10C",'Mapa de Riesgos'!$O$68),"")</f>
        <v/>
      </c>
      <c r="W45" s="71" t="str">
        <f>IF(AND('Mapa de Riesgos'!$Y$69="Baja",'Mapa de Riesgos'!$AA$69="Moderado"),CONCATENATE("R10C",'Mapa de Riesgos'!$O$69),"")</f>
        <v/>
      </c>
      <c r="X45" s="71" t="str">
        <f>IF(AND('Mapa de Riesgos'!$Y$70="Baja",'Mapa de Riesgos'!$AA$70="Moderado"),CONCATENATE("R10C",'Mapa de Riesgos'!$O$70),"")</f>
        <v/>
      </c>
      <c r="Y45" s="71" t="str">
        <f>IF(AND('Mapa de Riesgos'!$Y$71="Baja",'Mapa de Riesgos'!$AA$71="Moderado"),CONCATENATE("R10C",'Mapa de Riesgos'!$O$71),"")</f>
        <v/>
      </c>
      <c r="Z45" s="71" t="str">
        <f>IF(AND('Mapa de Riesgos'!$Y$72="Baja",'Mapa de Riesgos'!$AA$72="Moderado"),CONCATENATE("R10C",'Mapa de Riesgos'!$O$72),"")</f>
        <v/>
      </c>
      <c r="AA45" s="72" t="str">
        <f>IF(AND('Mapa de Riesgos'!$Y$73="Baja",'Mapa de Riesgos'!$AA$73="Moderado"),CONCATENATE("R10C",'Mapa de Riesgos'!$O$73),"")</f>
        <v/>
      </c>
      <c r="AB45" s="58" t="str">
        <f>IF(AND('Mapa de Riesgos'!$Y$68="Baja",'Mapa de Riesgos'!$AA$68="Mayor"),CONCATENATE("R10C",'Mapa de Riesgos'!$O$68),"")</f>
        <v/>
      </c>
      <c r="AC45" s="59" t="str">
        <f>IF(AND('Mapa de Riesgos'!$Y$69="Baja",'Mapa de Riesgos'!$AA$69="Mayor"),CONCATENATE("R10C",'Mapa de Riesgos'!$O$69),"")</f>
        <v/>
      </c>
      <c r="AD45" s="59" t="str">
        <f>IF(AND('Mapa de Riesgos'!$Y$70="Baja",'Mapa de Riesgos'!$AA$70="Mayor"),CONCATENATE("R10C",'Mapa de Riesgos'!$O$70),"")</f>
        <v/>
      </c>
      <c r="AE45" s="59" t="str">
        <f>IF(AND('Mapa de Riesgos'!$Y$71="Baja",'Mapa de Riesgos'!$AA$71="Mayor"),CONCATENATE("R10C",'Mapa de Riesgos'!$O$71),"")</f>
        <v/>
      </c>
      <c r="AF45" s="59" t="str">
        <f>IF(AND('Mapa de Riesgos'!$Y$72="Baja",'Mapa de Riesgos'!$AA$72="Mayor"),CONCATENATE("R10C",'Mapa de Riesgos'!$O$72),"")</f>
        <v/>
      </c>
      <c r="AG45" s="60" t="str">
        <f>IF(AND('Mapa de Riesgos'!$Y$73="Baja",'Mapa de Riesgos'!$AA$73="Mayor"),CONCATENATE("R10C",'Mapa de Riesgos'!$O$73),"")</f>
        <v/>
      </c>
      <c r="AH45" s="61" t="str">
        <f>IF(AND('Mapa de Riesgos'!$Y$68="Baja",'Mapa de Riesgos'!$AA$68="Catastrófico"),CONCATENATE("R10C",'Mapa de Riesgos'!$O$68),"")</f>
        <v/>
      </c>
      <c r="AI45" s="62" t="str">
        <f>IF(AND('Mapa de Riesgos'!$Y$69="Baja",'Mapa de Riesgos'!$AA$69="Catastrófico"),CONCATENATE("R10C",'Mapa de Riesgos'!$O$69),"")</f>
        <v/>
      </c>
      <c r="AJ45" s="62" t="str">
        <f>IF(AND('Mapa de Riesgos'!$Y$70="Baja",'Mapa de Riesgos'!$AA$70="Catastrófico"),CONCATENATE("R10C",'Mapa de Riesgos'!$O$70),"")</f>
        <v/>
      </c>
      <c r="AK45" s="62" t="str">
        <f>IF(AND('Mapa de Riesgos'!$Y$71="Baja",'Mapa de Riesgos'!$AA$71="Catastrófico"),CONCATENATE("R10C",'Mapa de Riesgos'!$O$71),"")</f>
        <v/>
      </c>
      <c r="AL45" s="62" t="str">
        <f>IF(AND('Mapa de Riesgos'!$Y$72="Baja",'Mapa de Riesgos'!$AA$72="Catastrófico"),CONCATENATE("R10C",'Mapa de Riesgos'!$O$72),"")</f>
        <v/>
      </c>
      <c r="AM45" s="63" t="str">
        <f>IF(AND('Mapa de Riesgos'!$Y$73="Baja",'Mapa de Riesgos'!$AA$73="Catastrófico"),CONCATENATE("R10C",'Mapa de Riesgos'!$O$73),"")</f>
        <v/>
      </c>
      <c r="AN45" s="83"/>
      <c r="AO45" s="511"/>
      <c r="AP45" s="512"/>
      <c r="AQ45" s="512"/>
      <c r="AR45" s="512"/>
      <c r="AS45" s="512"/>
      <c r="AT45" s="513"/>
    </row>
    <row r="46" spans="1:80" ht="46.5" customHeight="1" x14ac:dyDescent="0.35">
      <c r="A46" s="83"/>
      <c r="B46" s="389"/>
      <c r="C46" s="389"/>
      <c r="D46" s="390"/>
      <c r="E46" s="484" t="s">
        <v>210</v>
      </c>
      <c r="F46" s="485"/>
      <c r="G46" s="485"/>
      <c r="H46" s="485"/>
      <c r="I46" s="502"/>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
      </c>
      <c r="W46" s="82" t="str">
        <f>IF(AND('Mapa de Riesgos'!$Y$13="Muy Baja",'Mapa de Riesgos'!$AA$13="Moderado"),CONCATENATE("R1C",'Mapa de Riesgos'!$O$13),"")</f>
        <v/>
      </c>
      <c r="X46" s="65" t="str">
        <f>IF(AND('Mapa de Riesgos'!$Y$14="Muy Baja",'Mapa de Riesgos'!$AA$14="Moderado"),CONCATENATE("R1C",'Mapa de Riesgos'!$O$14),"")</f>
        <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389"/>
      <c r="C47" s="389"/>
      <c r="D47" s="390"/>
      <c r="E47" s="486"/>
      <c r="F47" s="487"/>
      <c r="G47" s="487"/>
      <c r="H47" s="487"/>
      <c r="I47" s="503"/>
      <c r="J47" s="76" t="str">
        <f>IF(AND('Mapa de Riesgos'!$Y$18="Muy Baja",'Mapa de Riesgos'!$AA$18="Leve"),CONCATENATE("R2C",'Mapa de Riesgos'!$O$18),"")</f>
        <v/>
      </c>
      <c r="K47" s="77" t="str">
        <f>IF(AND('Mapa de Riesgos'!$Y$19="Muy Baja",'Mapa de Riesgos'!$AA$19="Leve"),CONCATENATE("R2C",'Mapa de Riesgos'!$O$19),"")</f>
        <v/>
      </c>
      <c r="L47" s="77" t="str">
        <f>IF(AND('Mapa de Riesgos'!$Y$20="Muy Baja",'Mapa de Riesgos'!$AA$20="Leve"),CONCATENATE("R2C",'Mapa de Riesgos'!$O$20),"")</f>
        <v/>
      </c>
      <c r="M47" s="77" t="str">
        <f>IF(AND('Mapa de Riesgos'!$Y$21="Muy Baja",'Mapa de Riesgos'!$AA$21="Leve"),CONCATENATE("R2C",'Mapa de Riesgos'!$O$21),"")</f>
        <v/>
      </c>
      <c r="N47" s="77" t="str">
        <f>IF(AND('Mapa de Riesgos'!$Y$22="Muy Baja",'Mapa de Riesgos'!$AA$22="Leve"),CONCATENATE("R2C",'Mapa de Riesgos'!$O$22),"")</f>
        <v/>
      </c>
      <c r="O47" s="78" t="str">
        <f>IF(AND('Mapa de Riesgos'!$Y$23="Muy Baja",'Mapa de Riesgos'!$AA$23="Leve"),CONCATENATE("R2C",'Mapa de Riesgos'!$O$23),"")</f>
        <v/>
      </c>
      <c r="P47" s="76" t="str">
        <f>IF(AND('Mapa de Riesgos'!$Y$18="Muy Baja",'Mapa de Riesgos'!$AA$18="Menor"),CONCATENATE("R2C",'Mapa de Riesgos'!$O$18),"")</f>
        <v/>
      </c>
      <c r="Q47" s="77" t="str">
        <f>IF(AND('Mapa de Riesgos'!$Y$19="Muy Baja",'Mapa de Riesgos'!$AA$19="Menor"),CONCATENATE("R2C",'Mapa de Riesgos'!$O$19),"")</f>
        <v/>
      </c>
      <c r="R47" s="77" t="str">
        <f>IF(AND('Mapa de Riesgos'!$Y$20="Muy Baja",'Mapa de Riesgos'!$AA$20="Menor"),CONCATENATE("R2C",'Mapa de Riesgos'!$O$20),"")</f>
        <v/>
      </c>
      <c r="S47" s="77" t="str">
        <f>IF(AND('Mapa de Riesgos'!$Y$21="Muy Baja",'Mapa de Riesgos'!$AA$21="Menor"),CONCATENATE("R2C",'Mapa de Riesgos'!$O$21),"")</f>
        <v/>
      </c>
      <c r="T47" s="77" t="str">
        <f>IF(AND('Mapa de Riesgos'!$Y$22="Muy Baja",'Mapa de Riesgos'!$AA$22="Menor"),CONCATENATE("R2C",'Mapa de Riesgos'!$O$22),"")</f>
        <v/>
      </c>
      <c r="U47" s="78" t="str">
        <f>IF(AND('Mapa de Riesgos'!$Y$23="Muy Baja",'Mapa de Riesgos'!$AA$23="Menor"),CONCATENATE("R2C",'Mapa de Riesgos'!$O$23),"")</f>
        <v/>
      </c>
      <c r="V47" s="67" t="str">
        <f>IF(AND('Mapa de Riesgos'!$Y$18="Muy Baja",'Mapa de Riesgos'!$AA$18="Moderado"),CONCATENATE("R2C",'Mapa de Riesgos'!$O$18),"")</f>
        <v>R2C1</v>
      </c>
      <c r="W47" s="68" t="str">
        <f>IF(AND('Mapa de Riesgos'!$Y$19="Muy Baja",'Mapa de Riesgos'!$AA$19="Moderado"),CONCATENATE("R2C",'Mapa de Riesgos'!$O$19),"")</f>
        <v>R2C2</v>
      </c>
      <c r="X47" s="68" t="str">
        <f>IF(AND('Mapa de Riesgos'!$Y$20="Muy Baja",'Mapa de Riesgos'!$AA$20="Moderado"),CONCATENATE("R2C",'Mapa de Riesgos'!$O$20),"")</f>
        <v/>
      </c>
      <c r="Y47" s="68" t="str">
        <f>IF(AND('Mapa de Riesgos'!$Y$21="Muy Baja",'Mapa de Riesgos'!$AA$21="Moderado"),CONCATENATE("R2C",'Mapa de Riesgos'!$O$21),"")</f>
        <v/>
      </c>
      <c r="Z47" s="68" t="str">
        <f>IF(AND('Mapa de Riesgos'!$Y$22="Muy Baja",'Mapa de Riesgos'!$AA$22="Moderado"),CONCATENATE("R2C",'Mapa de Riesgos'!$O$22),"")</f>
        <v/>
      </c>
      <c r="AA47" s="69" t="str">
        <f>IF(AND('Mapa de Riesgos'!$Y$23="Muy Baja",'Mapa de Riesgos'!$AA$23="Moderado"),CONCATENATE("R2C",'Mapa de Riesgos'!$O$23),"")</f>
        <v/>
      </c>
      <c r="AB47" s="52" t="str">
        <f>IF(AND('Mapa de Riesgos'!$Y$18="Muy Baja",'Mapa de Riesgos'!$AA$18="Mayor"),CONCATENATE("R2C",'Mapa de Riesgos'!$O$18),"")</f>
        <v/>
      </c>
      <c r="AC47" s="53" t="str">
        <f>IF(AND('Mapa de Riesgos'!$Y$19="Muy Baja",'Mapa de Riesgos'!$AA$19="Mayor"),CONCATENATE("R2C",'Mapa de Riesgos'!$O$19),"")</f>
        <v/>
      </c>
      <c r="AD47" s="53" t="str">
        <f>IF(AND('Mapa de Riesgos'!$Y$20="Muy Baja",'Mapa de Riesgos'!$AA$20="Mayor"),CONCATENATE("R2C",'Mapa de Riesgos'!$O$20),"")</f>
        <v/>
      </c>
      <c r="AE47" s="53" t="str">
        <f>IF(AND('Mapa de Riesgos'!$Y$21="Muy Baja",'Mapa de Riesgos'!$AA$21="Mayor"),CONCATENATE("R2C",'Mapa de Riesgos'!$O$21),"")</f>
        <v/>
      </c>
      <c r="AF47" s="53" t="str">
        <f>IF(AND('Mapa de Riesgos'!$Y$22="Muy Baja",'Mapa de Riesgos'!$AA$22="Mayor"),CONCATENATE("R2C",'Mapa de Riesgos'!$O$22),"")</f>
        <v/>
      </c>
      <c r="AG47" s="54" t="str">
        <f>IF(AND('Mapa de Riesgos'!$Y$23="Muy Baja",'Mapa de Riesgos'!$AA$23="Mayor"),CONCATENATE("R2C",'Mapa de Riesgos'!$O$23),"")</f>
        <v/>
      </c>
      <c r="AH47" s="55" t="str">
        <f>IF(AND('Mapa de Riesgos'!$Y$18="Muy Baja",'Mapa de Riesgos'!$AA$18="Catastrófico"),CONCATENATE("R2C",'Mapa de Riesgos'!$O$18),"")</f>
        <v/>
      </c>
      <c r="AI47" s="56" t="str">
        <f>IF(AND('Mapa de Riesgos'!$Y$19="Muy Baja",'Mapa de Riesgos'!$AA$19="Catastrófico"),CONCATENATE("R2C",'Mapa de Riesgos'!$O$19),"")</f>
        <v/>
      </c>
      <c r="AJ47" s="56" t="str">
        <f>IF(AND('Mapa de Riesgos'!$Y$20="Muy Baja",'Mapa de Riesgos'!$AA$20="Catastrófico"),CONCATENATE("R2C",'Mapa de Riesgos'!$O$20),"")</f>
        <v/>
      </c>
      <c r="AK47" s="56" t="str">
        <f>IF(AND('Mapa de Riesgos'!$Y$21="Muy Baja",'Mapa de Riesgos'!$AA$21="Catastrófico"),CONCATENATE("R2C",'Mapa de Riesgos'!$O$21),"")</f>
        <v/>
      </c>
      <c r="AL47" s="56" t="str">
        <f>IF(AND('Mapa de Riesgos'!$Y$22="Muy Baja",'Mapa de Riesgos'!$AA$22="Catastrófico"),CONCATENATE("R2C",'Mapa de Riesgos'!$O$22),"")</f>
        <v/>
      </c>
      <c r="AM47" s="57" t="str">
        <f>IF(AND('Mapa de Riesgos'!$Y$23="Muy Baja",'Mapa de Riesgos'!$AA$23="Catastrófico"),CONCATENATE("R2C",'Mapa de Riesgos'!$O$23),"")</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389"/>
      <c r="C48" s="389"/>
      <c r="D48" s="390"/>
      <c r="E48" s="486"/>
      <c r="F48" s="487"/>
      <c r="G48" s="487"/>
      <c r="H48" s="487"/>
      <c r="I48" s="503"/>
      <c r="J48" s="76" t="str">
        <f>IF(AND('Mapa de Riesgos'!$Y$24="Muy Baja",'Mapa de Riesgos'!$AA$24="Leve"),CONCATENATE("R3C",'Mapa de Riesgos'!$O$24),"")</f>
        <v/>
      </c>
      <c r="K48" s="77" t="str">
        <f>IF(AND('Mapa de Riesgos'!$Y$25="Muy Baja",'Mapa de Riesgos'!$AA$25="Leve"),CONCATENATE("R3C",'Mapa de Riesgos'!$O$25),"")</f>
        <v/>
      </c>
      <c r="L48" s="77" t="str">
        <f>IF(AND('Mapa de Riesgos'!$Y$26="Muy Baja",'Mapa de Riesgos'!$AA$26="Leve"),CONCATENATE("R3C",'Mapa de Riesgos'!$O$26),"")</f>
        <v/>
      </c>
      <c r="M48" s="77" t="str">
        <f>IF(AND('Mapa de Riesgos'!$Y$27="Muy Baja",'Mapa de Riesgos'!$AA$27="Leve"),CONCATENATE("R3C",'Mapa de Riesgos'!$O$27),"")</f>
        <v/>
      </c>
      <c r="N48" s="77" t="str">
        <f>IF(AND('Mapa de Riesgos'!$Y$28="Muy Baja",'Mapa de Riesgos'!$AA$28="Leve"),CONCATENATE("R3C",'Mapa de Riesgos'!$O$28),"")</f>
        <v/>
      </c>
      <c r="O48" s="78" t="str">
        <f>IF(AND('Mapa de Riesgos'!$Y$29="Muy Baja",'Mapa de Riesgos'!$AA$29="Leve"),CONCATENATE("R3C",'Mapa de Riesgos'!$O$29),"")</f>
        <v/>
      </c>
      <c r="P48" s="76" t="str">
        <f>IF(AND('Mapa de Riesgos'!$Y$24="Muy Baja",'Mapa de Riesgos'!$AA$24="Menor"),CONCATENATE("R3C",'Mapa de Riesgos'!$O$24),"")</f>
        <v/>
      </c>
      <c r="Q48" s="77" t="str">
        <f>IF(AND('Mapa de Riesgos'!$Y$25="Muy Baja",'Mapa de Riesgos'!$AA$25="Menor"),CONCATENATE("R3C",'Mapa de Riesgos'!$O$25),"")</f>
        <v/>
      </c>
      <c r="R48" s="77" t="str">
        <f>IF(AND('Mapa de Riesgos'!$Y$26="Muy Baja",'Mapa de Riesgos'!$AA$26="Menor"),CONCATENATE("R3C",'Mapa de Riesgos'!$O$26),"")</f>
        <v/>
      </c>
      <c r="S48" s="77" t="str">
        <f>IF(AND('Mapa de Riesgos'!$Y$27="Muy Baja",'Mapa de Riesgos'!$AA$27="Menor"),CONCATENATE("R3C",'Mapa de Riesgos'!$O$27),"")</f>
        <v/>
      </c>
      <c r="T48" s="77" t="str">
        <f>IF(AND('Mapa de Riesgos'!$Y$28="Muy Baja",'Mapa de Riesgos'!$AA$28="Menor"),CONCATENATE("R3C",'Mapa de Riesgos'!$O$28),"")</f>
        <v/>
      </c>
      <c r="U48" s="78" t="str">
        <f>IF(AND('Mapa de Riesgos'!$Y$29="Muy Baja",'Mapa de Riesgos'!$AA$29="Menor"),CONCATENATE("R3C",'Mapa de Riesgos'!$O$29),"")</f>
        <v/>
      </c>
      <c r="V48" s="67" t="str">
        <f>IF(AND('Mapa de Riesgos'!$Y$24="Muy Baja",'Mapa de Riesgos'!$AA$24="Moderado"),CONCATENATE("R3C",'Mapa de Riesgos'!$O$24),"")</f>
        <v>R3C1</v>
      </c>
      <c r="W48" s="68" t="str">
        <f>IF(AND('Mapa de Riesgos'!$Y$25="Muy Baja",'Mapa de Riesgos'!$AA$25="Moderado"),CONCATENATE("R3C",'Mapa de Riesgos'!$O$25),"")</f>
        <v/>
      </c>
      <c r="X48" s="68" t="str">
        <f>IF(AND('Mapa de Riesgos'!$Y$26="Muy Baja",'Mapa de Riesgos'!$AA$26="Moderado"),CONCATENATE("R3C",'Mapa de Riesgos'!$O$26),"")</f>
        <v/>
      </c>
      <c r="Y48" s="68" t="str">
        <f>IF(AND('Mapa de Riesgos'!$Y$27="Muy Baja",'Mapa de Riesgos'!$AA$27="Moderado"),CONCATENATE("R3C",'Mapa de Riesgos'!$O$27),"")</f>
        <v/>
      </c>
      <c r="Z48" s="68" t="str">
        <f>IF(AND('Mapa de Riesgos'!$Y$28="Muy Baja",'Mapa de Riesgos'!$AA$28="Moderado"),CONCATENATE("R3C",'Mapa de Riesgos'!$O$28),"")</f>
        <v/>
      </c>
      <c r="AA48" s="69" t="str">
        <f>IF(AND('Mapa de Riesgos'!$Y$29="Muy Baja",'Mapa de Riesgos'!$AA$29="Moderado"),CONCATENATE("R3C",'Mapa de Riesgos'!$O$29),"")</f>
        <v/>
      </c>
      <c r="AB48" s="52" t="str">
        <f>IF(AND('Mapa de Riesgos'!$Y$24="Muy Baja",'Mapa de Riesgos'!$AA$24="Mayor"),CONCATENATE("R3C",'Mapa de Riesgos'!$O$24),"")</f>
        <v/>
      </c>
      <c r="AC48" s="53" t="str">
        <f>IF(AND('Mapa de Riesgos'!$Y$25="Muy Baja",'Mapa de Riesgos'!$AA$25="Mayor"),CONCATENATE("R3C",'Mapa de Riesgos'!$O$25),"")</f>
        <v/>
      </c>
      <c r="AD48" s="53" t="str">
        <f>IF(AND('Mapa de Riesgos'!$Y$26="Muy Baja",'Mapa de Riesgos'!$AA$26="Mayor"),CONCATENATE("R3C",'Mapa de Riesgos'!$O$26),"")</f>
        <v/>
      </c>
      <c r="AE48" s="53" t="str">
        <f>IF(AND('Mapa de Riesgos'!$Y$27="Muy Baja",'Mapa de Riesgos'!$AA$27="Mayor"),CONCATENATE("R3C",'Mapa de Riesgos'!$O$27),"")</f>
        <v/>
      </c>
      <c r="AF48" s="53" t="str">
        <f>IF(AND('Mapa de Riesgos'!$Y$28="Muy Baja",'Mapa de Riesgos'!$AA$28="Mayor"),CONCATENATE("R3C",'Mapa de Riesgos'!$O$28),"")</f>
        <v/>
      </c>
      <c r="AG48" s="54" t="str">
        <f>IF(AND('Mapa de Riesgos'!$Y$29="Muy Baja",'Mapa de Riesgos'!$AA$29="Mayor"),CONCATENATE("R3C",'Mapa de Riesgos'!$O$29),"")</f>
        <v/>
      </c>
      <c r="AH48" s="55" t="str">
        <f>IF(AND('Mapa de Riesgos'!$Y$24="Muy Baja",'Mapa de Riesgos'!$AA$24="Catastrófico"),CONCATENATE("R3C",'Mapa de Riesgos'!$O$24),"")</f>
        <v/>
      </c>
      <c r="AI48" s="56" t="str">
        <f>IF(AND('Mapa de Riesgos'!$Y$25="Muy Baja",'Mapa de Riesgos'!$AA$25="Catastrófico"),CONCATENATE("R3C",'Mapa de Riesgos'!$O$25),"")</f>
        <v/>
      </c>
      <c r="AJ48" s="56" t="str">
        <f>IF(AND('Mapa de Riesgos'!$Y$26="Muy Baja",'Mapa de Riesgos'!$AA$26="Catastrófico"),CONCATENATE("R3C",'Mapa de Riesgos'!$O$26),"")</f>
        <v/>
      </c>
      <c r="AK48" s="56" t="str">
        <f>IF(AND('Mapa de Riesgos'!$Y$27="Muy Baja",'Mapa de Riesgos'!$AA$27="Catastrófico"),CONCATENATE("R3C",'Mapa de Riesgos'!$O$27),"")</f>
        <v/>
      </c>
      <c r="AL48" s="56" t="str">
        <f>IF(AND('Mapa de Riesgos'!$Y$28="Muy Baja",'Mapa de Riesgos'!$AA$28="Catastrófico"),CONCATENATE("R3C",'Mapa de Riesgos'!$O$28),"")</f>
        <v/>
      </c>
      <c r="AM48" s="57" t="str">
        <f>IF(AND('Mapa de Riesgos'!$Y$29="Muy Baja",'Mapa de Riesgos'!$AA$29="Catastrófico"),CONCATENATE("R3C",'Mapa de Riesgos'!$O$29),"")</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389"/>
      <c r="C49" s="389"/>
      <c r="D49" s="390"/>
      <c r="E49" s="488"/>
      <c r="F49" s="487"/>
      <c r="G49" s="487"/>
      <c r="H49" s="487"/>
      <c r="I49" s="503"/>
      <c r="J49" s="76" t="str">
        <f>IF(AND('Mapa de Riesgos'!$Y$30="Muy Baja",'Mapa de Riesgos'!$AA$30="Leve"),CONCATENATE("R4C",'Mapa de Riesgos'!$O$30),"")</f>
        <v/>
      </c>
      <c r="K49" s="77" t="str">
        <f>IF(AND('Mapa de Riesgos'!$Y$33="Muy Baja",'Mapa de Riesgos'!$AA$33="Leve"),CONCATENATE("R4C",'Mapa de Riesgos'!$O$33),"")</f>
        <v/>
      </c>
      <c r="L49" s="77" t="str">
        <f>IF(AND('Mapa de Riesgos'!$Y$34="Muy Baja",'Mapa de Riesgos'!$AA$34="Leve"),CONCATENATE("R4C",'Mapa de Riesgos'!$O$34),"")</f>
        <v/>
      </c>
      <c r="M49" s="77" t="str">
        <f>IF(AND('Mapa de Riesgos'!$Y$35="Muy Baja",'Mapa de Riesgos'!$AA$35="Leve"),CONCATENATE("R4C",'Mapa de Riesgos'!$O$35),"")</f>
        <v/>
      </c>
      <c r="N49" s="77" t="str">
        <f>IF(AND('Mapa de Riesgos'!$Y$36="Muy Baja",'Mapa de Riesgos'!$AA$36="Leve"),CONCATENATE("R4C",'Mapa de Riesgos'!$O$36),"")</f>
        <v/>
      </c>
      <c r="O49" s="78" t="str">
        <f>IF(AND('Mapa de Riesgos'!$Y$37="Muy Baja",'Mapa de Riesgos'!$AA$37="Leve"),CONCATENATE("R4C",'Mapa de Riesgos'!$O$37),"")</f>
        <v/>
      </c>
      <c r="P49" s="76" t="str">
        <f>IF(AND('Mapa de Riesgos'!$Y$30="Muy Baja",'Mapa de Riesgos'!$AA$30="Menor"),CONCATENATE("R4C",'Mapa de Riesgos'!$O$30),"")</f>
        <v/>
      </c>
      <c r="Q49" s="77" t="str">
        <f>IF(AND('Mapa de Riesgos'!$Y$33="Muy Baja",'Mapa de Riesgos'!$AA$33="Menor"),CONCATENATE("R4C",'Mapa de Riesgos'!$O$33),"")</f>
        <v/>
      </c>
      <c r="R49" s="77" t="str">
        <f>IF(AND('Mapa de Riesgos'!$Y$34="Muy Baja",'Mapa de Riesgos'!$AA$34="Menor"),CONCATENATE("R4C",'Mapa de Riesgos'!$O$34),"")</f>
        <v/>
      </c>
      <c r="S49" s="77" t="str">
        <f>IF(AND('Mapa de Riesgos'!$Y$35="Muy Baja",'Mapa de Riesgos'!$AA$35="Menor"),CONCATENATE("R4C",'Mapa de Riesgos'!$O$35),"")</f>
        <v/>
      </c>
      <c r="T49" s="77" t="str">
        <f>IF(AND('Mapa de Riesgos'!$Y$36="Muy Baja",'Mapa de Riesgos'!$AA$36="Menor"),CONCATENATE("R4C",'Mapa de Riesgos'!$O$36),"")</f>
        <v/>
      </c>
      <c r="U49" s="78" t="str">
        <f>IF(AND('Mapa de Riesgos'!$Y$37="Muy Baja",'Mapa de Riesgos'!$AA$37="Menor"),CONCATENATE("R4C",'Mapa de Riesgos'!$O$37),"")</f>
        <v/>
      </c>
      <c r="V49" s="67" t="str">
        <f>IF(AND('Mapa de Riesgos'!$Y$30="Muy Baja",'Mapa de Riesgos'!$AA$30="Moderado"),CONCATENATE("R4C",'Mapa de Riesgos'!$O$30),"")</f>
        <v/>
      </c>
      <c r="W49" s="68" t="str">
        <f>IF(AND('Mapa de Riesgos'!$Y$33="Muy Baja",'Mapa de Riesgos'!$AA$33="Moderado"),CONCATENATE("R4C",'Mapa de Riesgos'!$O$33),"")</f>
        <v/>
      </c>
      <c r="X49" s="68" t="str">
        <f>IF(AND('Mapa de Riesgos'!$Y$34="Muy Baja",'Mapa de Riesgos'!$AA$34="Moderado"),CONCATENATE("R4C",'Mapa de Riesgos'!$O$34),"")</f>
        <v/>
      </c>
      <c r="Y49" s="68" t="str">
        <f>IF(AND('Mapa de Riesgos'!$Y$35="Muy Baja",'Mapa de Riesgos'!$AA$35="Moderado"),CONCATENATE("R4C",'Mapa de Riesgos'!$O$35),"")</f>
        <v/>
      </c>
      <c r="Z49" s="68" t="str">
        <f>IF(AND('Mapa de Riesgos'!$Y$36="Muy Baja",'Mapa de Riesgos'!$AA$36="Moderado"),CONCATENATE("R4C",'Mapa de Riesgos'!$O$36),"")</f>
        <v/>
      </c>
      <c r="AA49" s="69" t="str">
        <f>IF(AND('Mapa de Riesgos'!$Y$37="Muy Baja",'Mapa de Riesgos'!$AA$37="Moderado"),CONCATENATE("R4C",'Mapa de Riesgos'!$O$37),"")</f>
        <v/>
      </c>
      <c r="AB49" s="52" t="str">
        <f>IF(AND('Mapa de Riesgos'!$Y$30="Muy Baja",'Mapa de Riesgos'!$AA$30="Mayor"),CONCATENATE("R4C",'Mapa de Riesgos'!$O$30),"")</f>
        <v/>
      </c>
      <c r="AC49" s="53" t="str">
        <f>IF(AND('Mapa de Riesgos'!$Y$33="Muy Baja",'Mapa de Riesgos'!$AA$33="Mayor"),CONCATENATE("R4C",'Mapa de Riesgos'!$O$33),"")</f>
        <v/>
      </c>
      <c r="AD49" s="53" t="str">
        <f>IF(AND('Mapa de Riesgos'!$Y$34="Muy Baja",'Mapa de Riesgos'!$AA$34="Mayor"),CONCATENATE("R4C",'Mapa de Riesgos'!$O$34),"")</f>
        <v/>
      </c>
      <c r="AE49" s="53" t="str">
        <f>IF(AND('Mapa de Riesgos'!$Y$35="Muy Baja",'Mapa de Riesgos'!$AA$35="Mayor"),CONCATENATE("R4C",'Mapa de Riesgos'!$O$35),"")</f>
        <v/>
      </c>
      <c r="AF49" s="53" t="str">
        <f>IF(AND('Mapa de Riesgos'!$Y$36="Muy Baja",'Mapa de Riesgos'!$AA$36="Mayor"),CONCATENATE("R4C",'Mapa de Riesgos'!$O$36),"")</f>
        <v/>
      </c>
      <c r="AG49" s="54" t="str">
        <f>IF(AND('Mapa de Riesgos'!$Y$37="Muy Baja",'Mapa de Riesgos'!$AA$37="Mayor"),CONCATENATE("R4C",'Mapa de Riesgos'!$O$37),"")</f>
        <v/>
      </c>
      <c r="AH49" s="55" t="str">
        <f>IF(AND('Mapa de Riesgos'!$Y$30="Muy Baja",'Mapa de Riesgos'!$AA$30="Catastrófico"),CONCATENATE("R4C",'Mapa de Riesgos'!$O$30),"")</f>
        <v/>
      </c>
      <c r="AI49" s="56" t="str">
        <f>IF(AND('Mapa de Riesgos'!$Y$33="Muy Baja",'Mapa de Riesgos'!$AA$33="Catastrófico"),CONCATENATE("R4C",'Mapa de Riesgos'!$O$33),"")</f>
        <v/>
      </c>
      <c r="AJ49" s="56" t="str">
        <f>IF(AND('Mapa de Riesgos'!$Y$34="Muy Baja",'Mapa de Riesgos'!$AA$34="Catastrófico"),CONCATENATE("R4C",'Mapa de Riesgos'!$O$34),"")</f>
        <v/>
      </c>
      <c r="AK49" s="56" t="str">
        <f>IF(AND('Mapa de Riesgos'!$Y$35="Muy Baja",'Mapa de Riesgos'!$AA$35="Catastrófico"),CONCATENATE("R4C",'Mapa de Riesgos'!$O$35),"")</f>
        <v/>
      </c>
      <c r="AL49" s="56" t="str">
        <f>IF(AND('Mapa de Riesgos'!$Y$36="Muy Baja",'Mapa de Riesgos'!$AA$36="Catastrófico"),CONCATENATE("R4C",'Mapa de Riesgos'!$O$36),"")</f>
        <v/>
      </c>
      <c r="AM49" s="57" t="str">
        <f>IF(AND('Mapa de Riesgos'!$Y$37="Muy Baja",'Mapa de Riesgos'!$AA$37="Catastrófico"),CONCATENATE("R4C",'Mapa de Riesgos'!$O$37),"")</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389"/>
      <c r="C50" s="389"/>
      <c r="D50" s="390"/>
      <c r="E50" s="488"/>
      <c r="F50" s="487"/>
      <c r="G50" s="487"/>
      <c r="H50" s="487"/>
      <c r="I50" s="503"/>
      <c r="J50" s="76" t="str">
        <f>IF(AND('Mapa de Riesgos'!$Y$38="Muy Baja",'Mapa de Riesgos'!$AA$38="Leve"),CONCATENATE("R5C",'Mapa de Riesgos'!$O$38),"")</f>
        <v/>
      </c>
      <c r="K50" s="77" t="str">
        <f>IF(AND('Mapa de Riesgos'!$Y$39="Muy Baja",'Mapa de Riesgos'!$AA$39="Leve"),CONCATENATE("R5C",'Mapa de Riesgos'!$O$39),"")</f>
        <v/>
      </c>
      <c r="L50" s="77" t="str">
        <f>IF(AND('Mapa de Riesgos'!$Y$40="Muy Baja",'Mapa de Riesgos'!$AA$40="Leve"),CONCATENATE("R5C",'Mapa de Riesgos'!$O$40),"")</f>
        <v/>
      </c>
      <c r="M50" s="77" t="str">
        <f>IF(AND('Mapa de Riesgos'!$Y$41="Muy Baja",'Mapa de Riesgos'!$AA$41="Leve"),CONCATENATE("R5C",'Mapa de Riesgos'!$O$41),"")</f>
        <v/>
      </c>
      <c r="N50" s="77" t="str">
        <f>IF(AND('Mapa de Riesgos'!$Y$42="Muy Baja",'Mapa de Riesgos'!$AA$42="Leve"),CONCATENATE("R5C",'Mapa de Riesgos'!$O$42),"")</f>
        <v/>
      </c>
      <c r="O50" s="78" t="str">
        <f>IF(AND('Mapa de Riesgos'!$Y$43="Muy Baja",'Mapa de Riesgos'!$AA$43="Leve"),CONCATENATE("R5C",'Mapa de Riesgos'!$O$43),"")</f>
        <v/>
      </c>
      <c r="P50" s="76" t="str">
        <f>IF(AND('Mapa de Riesgos'!$Y$38="Muy Baja",'Mapa de Riesgos'!$AA$38="Menor"),CONCATENATE("R5C",'Mapa de Riesgos'!$O$38),"")</f>
        <v/>
      </c>
      <c r="Q50" s="77" t="str">
        <f>IF(AND('Mapa de Riesgos'!$Y$39="Muy Baja",'Mapa de Riesgos'!$AA$39="Menor"),CONCATENATE("R5C",'Mapa de Riesgos'!$O$39),"")</f>
        <v/>
      </c>
      <c r="R50" s="77" t="str">
        <f>IF(AND('Mapa de Riesgos'!$Y$40="Muy Baja",'Mapa de Riesgos'!$AA$40="Menor"),CONCATENATE("R5C",'Mapa de Riesgos'!$O$40),"")</f>
        <v/>
      </c>
      <c r="S50" s="77" t="str">
        <f>IF(AND('Mapa de Riesgos'!$Y$41="Muy Baja",'Mapa de Riesgos'!$AA$41="Menor"),CONCATENATE("R5C",'Mapa de Riesgos'!$O$41),"")</f>
        <v/>
      </c>
      <c r="T50" s="77" t="str">
        <f>IF(AND('Mapa de Riesgos'!$Y$42="Muy Baja",'Mapa de Riesgos'!$AA$42="Menor"),CONCATENATE("R5C",'Mapa de Riesgos'!$O$42),"")</f>
        <v/>
      </c>
      <c r="U50" s="78" t="str">
        <f>IF(AND('Mapa de Riesgos'!$Y$43="Muy Baja",'Mapa de Riesgos'!$AA$43="Menor"),CONCATENATE("R5C",'Mapa de Riesgos'!$O$43),"")</f>
        <v/>
      </c>
      <c r="V50" s="67" t="str">
        <f>IF(AND('Mapa de Riesgos'!$Y$38="Muy Baja",'Mapa de Riesgos'!$AA$38="Moderado"),CONCATENATE("R5C",'Mapa de Riesgos'!$O$38),"")</f>
        <v/>
      </c>
      <c r="W50" s="68" t="str">
        <f>IF(AND('Mapa de Riesgos'!$Y$39="Muy Baja",'Mapa de Riesgos'!$AA$39="Moderado"),CONCATENATE("R5C",'Mapa de Riesgos'!$O$39),"")</f>
        <v/>
      </c>
      <c r="X50" s="68" t="str">
        <f>IF(AND('Mapa de Riesgos'!$Y$40="Muy Baja",'Mapa de Riesgos'!$AA$40="Moderado"),CONCATENATE("R5C",'Mapa de Riesgos'!$O$40),"")</f>
        <v/>
      </c>
      <c r="Y50" s="68" t="str">
        <f>IF(AND('Mapa de Riesgos'!$Y$41="Muy Baja",'Mapa de Riesgos'!$AA$41="Moderado"),CONCATENATE("R5C",'Mapa de Riesgos'!$O$41),"")</f>
        <v/>
      </c>
      <c r="Z50" s="68" t="str">
        <f>IF(AND('Mapa de Riesgos'!$Y$42="Muy Baja",'Mapa de Riesgos'!$AA$42="Moderado"),CONCATENATE("R5C",'Mapa de Riesgos'!$O$42),"")</f>
        <v/>
      </c>
      <c r="AA50" s="69" t="str">
        <f>IF(AND('Mapa de Riesgos'!$Y$43="Muy Baja",'Mapa de Riesgos'!$AA$43="Moderado"),CONCATENATE("R5C",'Mapa de Riesgos'!$O$43),"")</f>
        <v/>
      </c>
      <c r="AB50" s="52" t="str">
        <f>IF(AND('Mapa de Riesgos'!$Y$38="Muy Baja",'Mapa de Riesgos'!$AA$38="Mayor"),CONCATENATE("R5C",'Mapa de Riesgos'!$O$38),"")</f>
        <v/>
      </c>
      <c r="AC50" s="53" t="str">
        <f>IF(AND('Mapa de Riesgos'!$Y$39="Muy Baja",'Mapa de Riesgos'!$AA$39="Mayor"),CONCATENATE("R5C",'Mapa de Riesgos'!$O$39),"")</f>
        <v/>
      </c>
      <c r="AD50" s="53" t="str">
        <f>IF(AND('Mapa de Riesgos'!$Y$40="Muy Baja",'Mapa de Riesgos'!$AA$40="Mayor"),CONCATENATE("R5C",'Mapa de Riesgos'!$O$40),"")</f>
        <v/>
      </c>
      <c r="AE50" s="53" t="str">
        <f>IF(AND('Mapa de Riesgos'!$Y$41="Muy Baja",'Mapa de Riesgos'!$AA$41="Mayor"),CONCATENATE("R5C",'Mapa de Riesgos'!$O$41),"")</f>
        <v/>
      </c>
      <c r="AF50" s="53" t="str">
        <f>IF(AND('Mapa de Riesgos'!$Y$42="Muy Baja",'Mapa de Riesgos'!$AA$42="Mayor"),CONCATENATE("R5C",'Mapa de Riesgos'!$O$42),"")</f>
        <v/>
      </c>
      <c r="AG50" s="54" t="str">
        <f>IF(AND('Mapa de Riesgos'!$Y$43="Muy Baja",'Mapa de Riesgos'!$AA$43="Mayor"),CONCATENATE("R5C",'Mapa de Riesgos'!$O$43),"")</f>
        <v/>
      </c>
      <c r="AH50" s="55" t="str">
        <f>IF(AND('Mapa de Riesgos'!$Y$38="Muy Baja",'Mapa de Riesgos'!$AA$38="Catastrófico"),CONCATENATE("R5C",'Mapa de Riesgos'!$O$38),"")</f>
        <v/>
      </c>
      <c r="AI50" s="56" t="str">
        <f>IF(AND('Mapa de Riesgos'!$Y$39="Muy Baja",'Mapa de Riesgos'!$AA$39="Catastrófico"),CONCATENATE("R5C",'Mapa de Riesgos'!$O$39),"")</f>
        <v/>
      </c>
      <c r="AJ50" s="56" t="str">
        <f>IF(AND('Mapa de Riesgos'!$Y$40="Muy Baja",'Mapa de Riesgos'!$AA$40="Catastrófico"),CONCATENATE("R5C",'Mapa de Riesgos'!$O$40),"")</f>
        <v/>
      </c>
      <c r="AK50" s="56" t="str">
        <f>IF(AND('Mapa de Riesgos'!$Y$41="Muy Baja",'Mapa de Riesgos'!$AA$41="Catastrófico"),CONCATENATE("R5C",'Mapa de Riesgos'!$O$41),"")</f>
        <v/>
      </c>
      <c r="AL50" s="56" t="str">
        <f>IF(AND('Mapa de Riesgos'!$Y$42="Muy Baja",'Mapa de Riesgos'!$AA$42="Catastrófico"),CONCATENATE("R5C",'Mapa de Riesgos'!$O$42),"")</f>
        <v/>
      </c>
      <c r="AM50" s="57" t="str">
        <f>IF(AND('Mapa de Riesgos'!$Y$43="Muy Baja",'Mapa de Riesgos'!$AA$43="Catastrófico"),CONCATENATE("R5C",'Mapa de Riesgos'!$O$43),"")</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389"/>
      <c r="C51" s="389"/>
      <c r="D51" s="390"/>
      <c r="E51" s="488"/>
      <c r="F51" s="487"/>
      <c r="G51" s="487"/>
      <c r="H51" s="487"/>
      <c r="I51" s="503"/>
      <c r="J51" s="76" t="str">
        <f>IF(AND('Mapa de Riesgos'!$Y$44="Muy Baja",'Mapa de Riesgos'!$AA$44="Leve"),CONCATENATE("R6C",'Mapa de Riesgos'!$O$44),"")</f>
        <v/>
      </c>
      <c r="K51" s="77" t="str">
        <f>IF(AND('Mapa de Riesgos'!$Y$45="Muy Baja",'Mapa de Riesgos'!$AA$45="Leve"),CONCATENATE("R6C",'Mapa de Riesgos'!$O$45),"")</f>
        <v/>
      </c>
      <c r="L51" s="77" t="str">
        <f>IF(AND('Mapa de Riesgos'!$Y$46="Muy Baja",'Mapa de Riesgos'!$AA$46="Leve"),CONCATENATE("R6C",'Mapa de Riesgos'!$O$46),"")</f>
        <v/>
      </c>
      <c r="M51" s="77" t="str">
        <f>IF(AND('Mapa de Riesgos'!$Y$47="Muy Baja",'Mapa de Riesgos'!$AA$47="Leve"),CONCATENATE("R6C",'Mapa de Riesgos'!$O$47),"")</f>
        <v/>
      </c>
      <c r="N51" s="77" t="str">
        <f>IF(AND('Mapa de Riesgos'!$Y$48="Muy Baja",'Mapa de Riesgos'!$AA$48="Leve"),CONCATENATE("R6C",'Mapa de Riesgos'!$O$48),"")</f>
        <v/>
      </c>
      <c r="O51" s="78" t="str">
        <f>IF(AND('Mapa de Riesgos'!$Y$49="Muy Baja",'Mapa de Riesgos'!$AA$49="Leve"),CONCATENATE("R6C",'Mapa de Riesgos'!$O$49),"")</f>
        <v/>
      </c>
      <c r="P51" s="76" t="str">
        <f>IF(AND('Mapa de Riesgos'!$Y$44="Muy Baja",'Mapa de Riesgos'!$AA$44="Menor"),CONCATENATE("R6C",'Mapa de Riesgos'!$O$44),"")</f>
        <v/>
      </c>
      <c r="Q51" s="77" t="str">
        <f>IF(AND('Mapa de Riesgos'!$Y$45="Muy Baja",'Mapa de Riesgos'!$AA$45="Menor"),CONCATENATE("R6C",'Mapa de Riesgos'!$O$45),"")</f>
        <v/>
      </c>
      <c r="R51" s="77" t="str">
        <f>IF(AND('Mapa de Riesgos'!$Y$46="Muy Baja",'Mapa de Riesgos'!$AA$46="Menor"),CONCATENATE("R6C",'Mapa de Riesgos'!$O$46),"")</f>
        <v/>
      </c>
      <c r="S51" s="77" t="str">
        <f>IF(AND('Mapa de Riesgos'!$Y$47="Muy Baja",'Mapa de Riesgos'!$AA$47="Menor"),CONCATENATE("R6C",'Mapa de Riesgos'!$O$47),"")</f>
        <v/>
      </c>
      <c r="T51" s="77" t="str">
        <f>IF(AND('Mapa de Riesgos'!$Y$48="Muy Baja",'Mapa de Riesgos'!$AA$48="Menor"),CONCATENATE("R6C",'Mapa de Riesgos'!$O$48),"")</f>
        <v/>
      </c>
      <c r="U51" s="78" t="str">
        <f>IF(AND('Mapa de Riesgos'!$Y$49="Muy Baja",'Mapa de Riesgos'!$AA$49="Menor"),CONCATENATE("R6C",'Mapa de Riesgos'!$O$49),"")</f>
        <v/>
      </c>
      <c r="V51" s="67" t="str">
        <f>IF(AND('Mapa de Riesgos'!$Y$44="Muy Baja",'Mapa de Riesgos'!$AA$44="Moderado"),CONCATENATE("R6C",'Mapa de Riesgos'!$O$44),"")</f>
        <v/>
      </c>
      <c r="W51" s="68" t="str">
        <f>IF(AND('Mapa de Riesgos'!$Y$45="Muy Baja",'Mapa de Riesgos'!$AA$45="Moderado"),CONCATENATE("R6C",'Mapa de Riesgos'!$O$45),"")</f>
        <v/>
      </c>
      <c r="X51" s="68" t="str">
        <f>IF(AND('Mapa de Riesgos'!$Y$46="Muy Baja",'Mapa de Riesgos'!$AA$46="Moderado"),CONCATENATE("R6C",'Mapa de Riesgos'!$O$46),"")</f>
        <v/>
      </c>
      <c r="Y51" s="68" t="str">
        <f>IF(AND('Mapa de Riesgos'!$Y$47="Muy Baja",'Mapa de Riesgos'!$AA$47="Moderado"),CONCATENATE("R6C",'Mapa de Riesgos'!$O$47),"")</f>
        <v/>
      </c>
      <c r="Z51" s="68" t="str">
        <f>IF(AND('Mapa de Riesgos'!$Y$48="Muy Baja",'Mapa de Riesgos'!$AA$48="Moderado"),CONCATENATE("R6C",'Mapa de Riesgos'!$O$48),"")</f>
        <v/>
      </c>
      <c r="AA51" s="69" t="str">
        <f>IF(AND('Mapa de Riesgos'!$Y$49="Muy Baja",'Mapa de Riesgos'!$AA$49="Moderado"),CONCATENATE("R6C",'Mapa de Riesgos'!$O$49),"")</f>
        <v/>
      </c>
      <c r="AB51" s="52" t="str">
        <f>IF(AND('Mapa de Riesgos'!$Y$44="Muy Baja",'Mapa de Riesgos'!$AA$44="Mayor"),CONCATENATE("R6C",'Mapa de Riesgos'!$O$44),"")</f>
        <v/>
      </c>
      <c r="AC51" s="53" t="str">
        <f>IF(AND('Mapa de Riesgos'!$Y$45="Muy Baja",'Mapa de Riesgos'!$AA$45="Mayor"),CONCATENATE("R6C",'Mapa de Riesgos'!$O$45),"")</f>
        <v/>
      </c>
      <c r="AD51" s="53" t="str">
        <f>IF(AND('Mapa de Riesgos'!$Y$46="Muy Baja",'Mapa de Riesgos'!$AA$46="Mayor"),CONCATENATE("R6C",'Mapa de Riesgos'!$O$46),"")</f>
        <v/>
      </c>
      <c r="AE51" s="53" t="str">
        <f>IF(AND('Mapa de Riesgos'!$Y$47="Muy Baja",'Mapa de Riesgos'!$AA$47="Mayor"),CONCATENATE("R6C",'Mapa de Riesgos'!$O$47),"")</f>
        <v/>
      </c>
      <c r="AF51" s="53" t="str">
        <f>IF(AND('Mapa de Riesgos'!$Y$48="Muy Baja",'Mapa de Riesgos'!$AA$48="Mayor"),CONCATENATE("R6C",'Mapa de Riesgos'!$O$48),"")</f>
        <v/>
      </c>
      <c r="AG51" s="54" t="str">
        <f>IF(AND('Mapa de Riesgos'!$Y$49="Muy Baja",'Mapa de Riesgos'!$AA$49="Mayor"),CONCATENATE("R6C",'Mapa de Riesgos'!$O$49),"")</f>
        <v/>
      </c>
      <c r="AH51" s="55" t="str">
        <f>IF(AND('Mapa de Riesgos'!$Y$44="Muy Baja",'Mapa de Riesgos'!$AA$44="Catastrófico"),CONCATENATE("R6C",'Mapa de Riesgos'!$O$44),"")</f>
        <v/>
      </c>
      <c r="AI51" s="56" t="str">
        <f>IF(AND('Mapa de Riesgos'!$Y$45="Muy Baja",'Mapa de Riesgos'!$AA$45="Catastrófico"),CONCATENATE("R6C",'Mapa de Riesgos'!$O$45),"")</f>
        <v/>
      </c>
      <c r="AJ51" s="56" t="str">
        <f>IF(AND('Mapa de Riesgos'!$Y$46="Muy Baja",'Mapa de Riesgos'!$AA$46="Catastrófico"),CONCATENATE("R6C",'Mapa de Riesgos'!$O$46),"")</f>
        <v/>
      </c>
      <c r="AK51" s="56" t="str">
        <f>IF(AND('Mapa de Riesgos'!$Y$47="Muy Baja",'Mapa de Riesgos'!$AA$47="Catastrófico"),CONCATENATE("R6C",'Mapa de Riesgos'!$O$47),"")</f>
        <v/>
      </c>
      <c r="AL51" s="56" t="str">
        <f>IF(AND('Mapa de Riesgos'!$Y$48="Muy Baja",'Mapa de Riesgos'!$AA$48="Catastrófico"),CONCATENATE("R6C",'Mapa de Riesgos'!$O$48),"")</f>
        <v/>
      </c>
      <c r="AM51" s="57" t="str">
        <f>IF(AND('Mapa de Riesgos'!$Y$49="Muy Baja",'Mapa de Riesgos'!$AA$49="Catastrófico"),CONCATENATE("R6C",'Mapa de Riesgos'!$O$49),"")</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389"/>
      <c r="C52" s="389"/>
      <c r="D52" s="390"/>
      <c r="E52" s="488"/>
      <c r="F52" s="487"/>
      <c r="G52" s="487"/>
      <c r="H52" s="487"/>
      <c r="I52" s="503"/>
      <c r="J52" s="76" t="str">
        <f>IF(AND('Mapa de Riesgos'!$Y$50="Muy Baja",'Mapa de Riesgos'!$AA$50="Leve"),CONCATENATE("R7C",'Mapa de Riesgos'!$O$50),"")</f>
        <v/>
      </c>
      <c r="K52" s="77" t="str">
        <f>IF(AND('Mapa de Riesgos'!$Y$51="Muy Baja",'Mapa de Riesgos'!$AA$51="Leve"),CONCATENATE("R7C",'Mapa de Riesgos'!$O$51),"")</f>
        <v/>
      </c>
      <c r="L52" s="77" t="str">
        <f>IF(AND('Mapa de Riesgos'!$Y$52="Muy Baja",'Mapa de Riesgos'!$AA$52="Leve"),CONCATENATE("R7C",'Mapa de Riesgos'!$O$52),"")</f>
        <v/>
      </c>
      <c r="M52" s="77" t="str">
        <f>IF(AND('Mapa de Riesgos'!$Y$53="Muy Baja",'Mapa de Riesgos'!$AA$53="Leve"),CONCATENATE("R7C",'Mapa de Riesgos'!$O$53),"")</f>
        <v/>
      </c>
      <c r="N52" s="77" t="str">
        <f>IF(AND('Mapa de Riesgos'!$Y$54="Muy Baja",'Mapa de Riesgos'!$AA$54="Leve"),CONCATENATE("R7C",'Mapa de Riesgos'!$O$54),"")</f>
        <v/>
      </c>
      <c r="O52" s="78" t="str">
        <f>IF(AND('Mapa de Riesgos'!$Y$55="Muy Baja",'Mapa de Riesgos'!$AA$55="Leve"),CONCATENATE("R7C",'Mapa de Riesgos'!$O$55),"")</f>
        <v/>
      </c>
      <c r="P52" s="76" t="str">
        <f>IF(AND('Mapa de Riesgos'!$Y$50="Muy Baja",'Mapa de Riesgos'!$AA$50="Menor"),CONCATENATE("R7C",'Mapa de Riesgos'!$O$50),"")</f>
        <v/>
      </c>
      <c r="Q52" s="77" t="str">
        <f>IF(AND('Mapa de Riesgos'!$Y$51="Muy Baja",'Mapa de Riesgos'!$AA$51="Menor"),CONCATENATE("R7C",'Mapa de Riesgos'!$O$51),"")</f>
        <v/>
      </c>
      <c r="R52" s="77" t="str">
        <f>IF(AND('Mapa de Riesgos'!$Y$52="Muy Baja",'Mapa de Riesgos'!$AA$52="Menor"),CONCATENATE("R7C",'Mapa de Riesgos'!$O$52),"")</f>
        <v/>
      </c>
      <c r="S52" s="77" t="str">
        <f>IF(AND('Mapa de Riesgos'!$Y$53="Muy Baja",'Mapa de Riesgos'!$AA$53="Menor"),CONCATENATE("R7C",'Mapa de Riesgos'!$O$53),"")</f>
        <v/>
      </c>
      <c r="T52" s="77" t="str">
        <f>IF(AND('Mapa de Riesgos'!$Y$54="Muy Baja",'Mapa de Riesgos'!$AA$54="Menor"),CONCATENATE("R7C",'Mapa de Riesgos'!$O$54),"")</f>
        <v/>
      </c>
      <c r="U52" s="78" t="str">
        <f>IF(AND('Mapa de Riesgos'!$Y$55="Muy Baja",'Mapa de Riesgos'!$AA$55="Menor"),CONCATENATE("R7C",'Mapa de Riesgos'!$O$55),"")</f>
        <v/>
      </c>
      <c r="V52" s="67" t="str">
        <f>IF(AND('Mapa de Riesgos'!$Y$50="Muy Baja",'Mapa de Riesgos'!$AA$50="Moderado"),CONCATENATE("R7C",'Mapa de Riesgos'!$O$50),"")</f>
        <v/>
      </c>
      <c r="W52" s="68" t="str">
        <f>IF(AND('Mapa de Riesgos'!$Y$51="Muy Baja",'Mapa de Riesgos'!$AA$51="Moderado"),CONCATENATE("R7C",'Mapa de Riesgos'!$O$51),"")</f>
        <v/>
      </c>
      <c r="X52" s="68" t="str">
        <f>IF(AND('Mapa de Riesgos'!$Y$52="Muy Baja",'Mapa de Riesgos'!$AA$52="Moderado"),CONCATENATE("R7C",'Mapa de Riesgos'!$O$52),"")</f>
        <v/>
      </c>
      <c r="Y52" s="68" t="str">
        <f>IF(AND('Mapa de Riesgos'!$Y$53="Muy Baja",'Mapa de Riesgos'!$AA$53="Moderado"),CONCATENATE("R7C",'Mapa de Riesgos'!$O$53),"")</f>
        <v/>
      </c>
      <c r="Z52" s="68" t="str">
        <f>IF(AND('Mapa de Riesgos'!$Y$54="Muy Baja",'Mapa de Riesgos'!$AA$54="Moderado"),CONCATENATE("R7C",'Mapa de Riesgos'!$O$54),"")</f>
        <v/>
      </c>
      <c r="AA52" s="69" t="str">
        <f>IF(AND('Mapa de Riesgos'!$Y$55="Muy Baja",'Mapa de Riesgos'!$AA$55="Moderado"),CONCATENATE("R7C",'Mapa de Riesgos'!$O$55),"")</f>
        <v/>
      </c>
      <c r="AB52" s="52" t="str">
        <f>IF(AND('Mapa de Riesgos'!$Y$50="Muy Baja",'Mapa de Riesgos'!$AA$50="Mayor"),CONCATENATE("R7C",'Mapa de Riesgos'!$O$50),"")</f>
        <v/>
      </c>
      <c r="AC52" s="53" t="str">
        <f>IF(AND('Mapa de Riesgos'!$Y$51="Muy Baja",'Mapa de Riesgos'!$AA$51="Mayor"),CONCATENATE("R7C",'Mapa de Riesgos'!$O$51),"")</f>
        <v/>
      </c>
      <c r="AD52" s="53" t="str">
        <f>IF(AND('Mapa de Riesgos'!$Y$52="Muy Baja",'Mapa de Riesgos'!$AA$52="Mayor"),CONCATENATE("R7C",'Mapa de Riesgos'!$O$52),"")</f>
        <v/>
      </c>
      <c r="AE52" s="53" t="str">
        <f>IF(AND('Mapa de Riesgos'!$Y$53="Muy Baja",'Mapa de Riesgos'!$AA$53="Mayor"),CONCATENATE("R7C",'Mapa de Riesgos'!$O$53),"")</f>
        <v/>
      </c>
      <c r="AF52" s="53" t="str">
        <f>IF(AND('Mapa de Riesgos'!$Y$54="Muy Baja",'Mapa de Riesgos'!$AA$54="Mayor"),CONCATENATE("R7C",'Mapa de Riesgos'!$O$54),"")</f>
        <v/>
      </c>
      <c r="AG52" s="54" t="str">
        <f>IF(AND('Mapa de Riesgos'!$Y$55="Muy Baja",'Mapa de Riesgos'!$AA$55="Mayor"),CONCATENATE("R7C",'Mapa de Riesgos'!$O$55),"")</f>
        <v/>
      </c>
      <c r="AH52" s="55" t="str">
        <f>IF(AND('Mapa de Riesgos'!$Y$50="Muy Baja",'Mapa de Riesgos'!$AA$50="Catastrófico"),CONCATENATE("R7C",'Mapa de Riesgos'!$O$50),"")</f>
        <v/>
      </c>
      <c r="AI52" s="56" t="str">
        <f>IF(AND('Mapa de Riesgos'!$Y$51="Muy Baja",'Mapa de Riesgos'!$AA$51="Catastrófico"),CONCATENATE("R7C",'Mapa de Riesgos'!$O$51),"")</f>
        <v/>
      </c>
      <c r="AJ52" s="56" t="str">
        <f>IF(AND('Mapa de Riesgos'!$Y$52="Muy Baja",'Mapa de Riesgos'!$AA$52="Catastrófico"),CONCATENATE("R7C",'Mapa de Riesgos'!$O$52),"")</f>
        <v/>
      </c>
      <c r="AK52" s="56" t="str">
        <f>IF(AND('Mapa de Riesgos'!$Y$53="Muy Baja",'Mapa de Riesgos'!$AA$53="Catastrófico"),CONCATENATE("R7C",'Mapa de Riesgos'!$O$53),"")</f>
        <v/>
      </c>
      <c r="AL52" s="56" t="str">
        <f>IF(AND('Mapa de Riesgos'!$Y$54="Muy Baja",'Mapa de Riesgos'!$AA$54="Catastrófico"),CONCATENATE("R7C",'Mapa de Riesgos'!$O$54),"")</f>
        <v/>
      </c>
      <c r="AM52" s="57" t="str">
        <f>IF(AND('Mapa de Riesgos'!$Y$55="Muy Baja",'Mapa de Riesgos'!$AA$55="Catastrófico"),CONCATENATE("R7C",'Mapa de Riesgos'!$O$55),"")</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389"/>
      <c r="C53" s="389"/>
      <c r="D53" s="390"/>
      <c r="E53" s="488"/>
      <c r="F53" s="487"/>
      <c r="G53" s="487"/>
      <c r="H53" s="487"/>
      <c r="I53" s="503"/>
      <c r="J53" s="76" t="str">
        <f>IF(AND('Mapa de Riesgos'!$Y$56="Muy Baja",'Mapa de Riesgos'!$AA$56="Leve"),CONCATENATE("R8C",'Mapa de Riesgos'!$O$56),"")</f>
        <v/>
      </c>
      <c r="K53" s="77" t="str">
        <f>IF(AND('Mapa de Riesgos'!$Y$57="Muy Baja",'Mapa de Riesgos'!$AA$57="Leve"),CONCATENATE("R8C",'Mapa de Riesgos'!$O$57),"")</f>
        <v/>
      </c>
      <c r="L53" s="77" t="str">
        <f>IF(AND('Mapa de Riesgos'!$Y$58="Muy Baja",'Mapa de Riesgos'!$AA$58="Leve"),CONCATENATE("R8C",'Mapa de Riesgos'!$O$58),"")</f>
        <v/>
      </c>
      <c r="M53" s="77" t="str">
        <f>IF(AND('Mapa de Riesgos'!$Y$59="Muy Baja",'Mapa de Riesgos'!$AA$59="Leve"),CONCATENATE("R8C",'Mapa de Riesgos'!$O$59),"")</f>
        <v/>
      </c>
      <c r="N53" s="77" t="str">
        <f>IF(AND('Mapa de Riesgos'!$Y$60="Muy Baja",'Mapa de Riesgos'!$AA$60="Leve"),CONCATENATE("R8C",'Mapa de Riesgos'!$O$60),"")</f>
        <v/>
      </c>
      <c r="O53" s="78" t="str">
        <f>IF(AND('Mapa de Riesgos'!$Y$61="Muy Baja",'Mapa de Riesgos'!$AA$61="Leve"),CONCATENATE("R8C",'Mapa de Riesgos'!$O$61),"")</f>
        <v/>
      </c>
      <c r="P53" s="76" t="str">
        <f>IF(AND('Mapa de Riesgos'!$Y$56="Muy Baja",'Mapa de Riesgos'!$AA$56="Menor"),CONCATENATE("R8C",'Mapa de Riesgos'!$O$56),"")</f>
        <v/>
      </c>
      <c r="Q53" s="77" t="str">
        <f>IF(AND('Mapa de Riesgos'!$Y$57="Muy Baja",'Mapa de Riesgos'!$AA$57="Menor"),CONCATENATE("R8C",'Mapa de Riesgos'!$O$57),"")</f>
        <v/>
      </c>
      <c r="R53" s="77" t="str">
        <f>IF(AND('Mapa de Riesgos'!$Y$58="Muy Baja",'Mapa de Riesgos'!$AA$58="Menor"),CONCATENATE("R8C",'Mapa de Riesgos'!$O$58),"")</f>
        <v/>
      </c>
      <c r="S53" s="77" t="str">
        <f>IF(AND('Mapa de Riesgos'!$Y$59="Muy Baja",'Mapa de Riesgos'!$AA$59="Menor"),CONCATENATE("R8C",'Mapa de Riesgos'!$O$59),"")</f>
        <v/>
      </c>
      <c r="T53" s="77" t="str">
        <f>IF(AND('Mapa de Riesgos'!$Y$60="Muy Baja",'Mapa de Riesgos'!$AA$60="Menor"),CONCATENATE("R8C",'Mapa de Riesgos'!$O$60),"")</f>
        <v/>
      </c>
      <c r="U53" s="78" t="str">
        <f>IF(AND('Mapa de Riesgos'!$Y$61="Muy Baja",'Mapa de Riesgos'!$AA$61="Menor"),CONCATENATE("R8C",'Mapa de Riesgos'!$O$61),"")</f>
        <v/>
      </c>
      <c r="V53" s="67" t="str">
        <f>IF(AND('Mapa de Riesgos'!$Y$56="Muy Baja",'Mapa de Riesgos'!$AA$56="Moderado"),CONCATENATE("R8C",'Mapa de Riesgos'!$O$56),"")</f>
        <v/>
      </c>
      <c r="W53" s="68" t="str">
        <f>IF(AND('Mapa de Riesgos'!$Y$57="Muy Baja",'Mapa de Riesgos'!$AA$57="Moderado"),CONCATENATE("R8C",'Mapa de Riesgos'!$O$57),"")</f>
        <v/>
      </c>
      <c r="X53" s="68" t="str">
        <f>IF(AND('Mapa de Riesgos'!$Y$58="Muy Baja",'Mapa de Riesgos'!$AA$58="Moderado"),CONCATENATE("R8C",'Mapa de Riesgos'!$O$58),"")</f>
        <v/>
      </c>
      <c r="Y53" s="68" t="str">
        <f>IF(AND('Mapa de Riesgos'!$Y$59="Muy Baja",'Mapa de Riesgos'!$AA$59="Moderado"),CONCATENATE("R8C",'Mapa de Riesgos'!$O$59),"")</f>
        <v/>
      </c>
      <c r="Z53" s="68" t="str">
        <f>IF(AND('Mapa de Riesgos'!$Y$60="Muy Baja",'Mapa de Riesgos'!$AA$60="Moderado"),CONCATENATE("R8C",'Mapa de Riesgos'!$O$60),"")</f>
        <v/>
      </c>
      <c r="AA53" s="69" t="str">
        <f>IF(AND('Mapa de Riesgos'!$Y$61="Muy Baja",'Mapa de Riesgos'!$AA$61="Moderado"),CONCATENATE("R8C",'Mapa de Riesgos'!$O$61),"")</f>
        <v/>
      </c>
      <c r="AB53" s="52" t="str">
        <f>IF(AND('Mapa de Riesgos'!$Y$56="Muy Baja",'Mapa de Riesgos'!$AA$56="Mayor"),CONCATENATE("R8C",'Mapa de Riesgos'!$O$56),"")</f>
        <v/>
      </c>
      <c r="AC53" s="53" t="str">
        <f>IF(AND('Mapa de Riesgos'!$Y$57="Muy Baja",'Mapa de Riesgos'!$AA$57="Mayor"),CONCATENATE("R8C",'Mapa de Riesgos'!$O$57),"")</f>
        <v/>
      </c>
      <c r="AD53" s="53" t="str">
        <f>IF(AND('Mapa de Riesgos'!$Y$58="Muy Baja",'Mapa de Riesgos'!$AA$58="Mayor"),CONCATENATE("R8C",'Mapa de Riesgos'!$O$58),"")</f>
        <v/>
      </c>
      <c r="AE53" s="53" t="str">
        <f>IF(AND('Mapa de Riesgos'!$Y$59="Muy Baja",'Mapa de Riesgos'!$AA$59="Mayor"),CONCATENATE("R8C",'Mapa de Riesgos'!$O$59),"")</f>
        <v/>
      </c>
      <c r="AF53" s="53" t="str">
        <f>IF(AND('Mapa de Riesgos'!$Y$60="Muy Baja",'Mapa de Riesgos'!$AA$60="Mayor"),CONCATENATE("R8C",'Mapa de Riesgos'!$O$60),"")</f>
        <v/>
      </c>
      <c r="AG53" s="54" t="str">
        <f>IF(AND('Mapa de Riesgos'!$Y$61="Muy Baja",'Mapa de Riesgos'!$AA$61="Mayor"),CONCATENATE("R8C",'Mapa de Riesgos'!$O$61),"")</f>
        <v/>
      </c>
      <c r="AH53" s="55" t="str">
        <f>IF(AND('Mapa de Riesgos'!$Y$56="Muy Baja",'Mapa de Riesgos'!$AA$56="Catastrófico"),CONCATENATE("R8C",'Mapa de Riesgos'!$O$56),"")</f>
        <v/>
      </c>
      <c r="AI53" s="56" t="str">
        <f>IF(AND('Mapa de Riesgos'!$Y$57="Muy Baja",'Mapa de Riesgos'!$AA$57="Catastrófico"),CONCATENATE("R8C",'Mapa de Riesgos'!$O$57),"")</f>
        <v/>
      </c>
      <c r="AJ53" s="56" t="str">
        <f>IF(AND('Mapa de Riesgos'!$Y$58="Muy Baja",'Mapa de Riesgos'!$AA$58="Catastrófico"),CONCATENATE("R8C",'Mapa de Riesgos'!$O$58),"")</f>
        <v/>
      </c>
      <c r="AK53" s="56" t="str">
        <f>IF(AND('Mapa de Riesgos'!$Y$59="Muy Baja",'Mapa de Riesgos'!$AA$59="Catastrófico"),CONCATENATE("R8C",'Mapa de Riesgos'!$O$59),"")</f>
        <v/>
      </c>
      <c r="AL53" s="56" t="str">
        <f>IF(AND('Mapa de Riesgos'!$Y$60="Muy Baja",'Mapa de Riesgos'!$AA$60="Catastrófico"),CONCATENATE("R8C",'Mapa de Riesgos'!$O$60),"")</f>
        <v/>
      </c>
      <c r="AM53" s="57" t="str">
        <f>IF(AND('Mapa de Riesgos'!$Y$61="Muy Baja",'Mapa de Riesgos'!$AA$61="Catastrófico"),CONCATENATE("R8C",'Mapa de Riesgos'!$O$61),"")</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389"/>
      <c r="C54" s="389"/>
      <c r="D54" s="390"/>
      <c r="E54" s="488"/>
      <c r="F54" s="487"/>
      <c r="G54" s="487"/>
      <c r="H54" s="487"/>
      <c r="I54" s="503"/>
      <c r="J54" s="76" t="str">
        <f>IF(AND('Mapa de Riesgos'!$Y$62="Muy Baja",'Mapa de Riesgos'!$AA$62="Leve"),CONCATENATE("R9C",'Mapa de Riesgos'!$O$62),"")</f>
        <v/>
      </c>
      <c r="K54" s="77" t="str">
        <f>IF(AND('Mapa de Riesgos'!$Y$63="Muy Baja",'Mapa de Riesgos'!$AA$63="Leve"),CONCATENATE("R9C",'Mapa de Riesgos'!$O$63),"")</f>
        <v/>
      </c>
      <c r="L54" s="77" t="str">
        <f>IF(AND('Mapa de Riesgos'!$Y$64="Muy Baja",'Mapa de Riesgos'!$AA$64="Leve"),CONCATENATE("R9C",'Mapa de Riesgos'!$O$64),"")</f>
        <v/>
      </c>
      <c r="M54" s="77" t="str">
        <f>IF(AND('Mapa de Riesgos'!$Y$65="Muy Baja",'Mapa de Riesgos'!$AA$65="Leve"),CONCATENATE("R9C",'Mapa de Riesgos'!$O$65),"")</f>
        <v/>
      </c>
      <c r="N54" s="77" t="str">
        <f>IF(AND('Mapa de Riesgos'!$Y$66="Muy Baja",'Mapa de Riesgos'!$AA$66="Leve"),CONCATENATE("R9C",'Mapa de Riesgos'!$O$66),"")</f>
        <v/>
      </c>
      <c r="O54" s="78" t="str">
        <f>IF(AND('Mapa de Riesgos'!$Y$67="Muy Baja",'Mapa de Riesgos'!$AA$67="Leve"),CONCATENATE("R9C",'Mapa de Riesgos'!$O$67),"")</f>
        <v/>
      </c>
      <c r="P54" s="76" t="str">
        <f>IF(AND('Mapa de Riesgos'!$Y$62="Muy Baja",'Mapa de Riesgos'!$AA$62="Menor"),CONCATENATE("R9C",'Mapa de Riesgos'!$O$62),"")</f>
        <v/>
      </c>
      <c r="Q54" s="77" t="str">
        <f>IF(AND('Mapa de Riesgos'!$Y$63="Muy Baja",'Mapa de Riesgos'!$AA$63="Menor"),CONCATENATE("R9C",'Mapa de Riesgos'!$O$63),"")</f>
        <v/>
      </c>
      <c r="R54" s="77" t="str">
        <f>IF(AND('Mapa de Riesgos'!$Y$64="Muy Baja",'Mapa de Riesgos'!$AA$64="Menor"),CONCATENATE("R9C",'Mapa de Riesgos'!$O$64),"")</f>
        <v/>
      </c>
      <c r="S54" s="77" t="str">
        <f>IF(AND('Mapa de Riesgos'!$Y$65="Muy Baja",'Mapa de Riesgos'!$AA$65="Menor"),CONCATENATE("R9C",'Mapa de Riesgos'!$O$65),"")</f>
        <v/>
      </c>
      <c r="T54" s="77" t="str">
        <f>IF(AND('Mapa de Riesgos'!$Y$66="Muy Baja",'Mapa de Riesgos'!$AA$66="Menor"),CONCATENATE("R9C",'Mapa de Riesgos'!$O$66),"")</f>
        <v/>
      </c>
      <c r="U54" s="78" t="str">
        <f>IF(AND('Mapa de Riesgos'!$Y$67="Muy Baja",'Mapa de Riesgos'!$AA$67="Menor"),CONCATENATE("R9C",'Mapa de Riesgos'!$O$67),"")</f>
        <v/>
      </c>
      <c r="V54" s="67" t="str">
        <f>IF(AND('Mapa de Riesgos'!$Y$62="Muy Baja",'Mapa de Riesgos'!$AA$62="Moderado"),CONCATENATE("R9C",'Mapa de Riesgos'!$O$62),"")</f>
        <v/>
      </c>
      <c r="W54" s="68" t="str">
        <f>IF(AND('Mapa de Riesgos'!$Y$63="Muy Baja",'Mapa de Riesgos'!$AA$63="Moderado"),CONCATENATE("R9C",'Mapa de Riesgos'!$O$63),"")</f>
        <v/>
      </c>
      <c r="X54" s="68" t="str">
        <f>IF(AND('Mapa de Riesgos'!$Y$64="Muy Baja",'Mapa de Riesgos'!$AA$64="Moderado"),CONCATENATE("R9C",'Mapa de Riesgos'!$O$64),"")</f>
        <v/>
      </c>
      <c r="Y54" s="68" t="str">
        <f>IF(AND('Mapa de Riesgos'!$Y$65="Muy Baja",'Mapa de Riesgos'!$AA$65="Moderado"),CONCATENATE("R9C",'Mapa de Riesgos'!$O$65),"")</f>
        <v/>
      </c>
      <c r="Z54" s="68" t="str">
        <f>IF(AND('Mapa de Riesgos'!$Y$66="Muy Baja",'Mapa de Riesgos'!$AA$66="Moderado"),CONCATENATE("R9C",'Mapa de Riesgos'!$O$66),"")</f>
        <v/>
      </c>
      <c r="AA54" s="69" t="str">
        <f>IF(AND('Mapa de Riesgos'!$Y$67="Muy Baja",'Mapa de Riesgos'!$AA$67="Moderado"),CONCATENATE("R9C",'Mapa de Riesgos'!$O$67),"")</f>
        <v/>
      </c>
      <c r="AB54" s="52" t="str">
        <f>IF(AND('Mapa de Riesgos'!$Y$62="Muy Baja",'Mapa de Riesgos'!$AA$62="Mayor"),CONCATENATE("R9C",'Mapa de Riesgos'!$O$62),"")</f>
        <v/>
      </c>
      <c r="AC54" s="53" t="str">
        <f>IF(AND('Mapa de Riesgos'!$Y$63="Muy Baja",'Mapa de Riesgos'!$AA$63="Mayor"),CONCATENATE("R9C",'Mapa de Riesgos'!$O$63),"")</f>
        <v/>
      </c>
      <c r="AD54" s="53" t="str">
        <f>IF(AND('Mapa de Riesgos'!$Y$64="Muy Baja",'Mapa de Riesgos'!$AA$64="Mayor"),CONCATENATE("R9C",'Mapa de Riesgos'!$O$64),"")</f>
        <v/>
      </c>
      <c r="AE54" s="53" t="str">
        <f>IF(AND('Mapa de Riesgos'!$Y$65="Muy Baja",'Mapa de Riesgos'!$AA$65="Mayor"),CONCATENATE("R9C",'Mapa de Riesgos'!$O$65),"")</f>
        <v/>
      </c>
      <c r="AF54" s="53" t="str">
        <f>IF(AND('Mapa de Riesgos'!$Y$66="Muy Baja",'Mapa de Riesgos'!$AA$66="Mayor"),CONCATENATE("R9C",'Mapa de Riesgos'!$O$66),"")</f>
        <v/>
      </c>
      <c r="AG54" s="54" t="str">
        <f>IF(AND('Mapa de Riesgos'!$Y$67="Muy Baja",'Mapa de Riesgos'!$AA$67="Mayor"),CONCATENATE("R9C",'Mapa de Riesgos'!$O$67),"")</f>
        <v/>
      </c>
      <c r="AH54" s="55" t="str">
        <f>IF(AND('Mapa de Riesgos'!$Y$62="Muy Baja",'Mapa de Riesgos'!$AA$62="Catastrófico"),CONCATENATE("R9C",'Mapa de Riesgos'!$O$62),"")</f>
        <v/>
      </c>
      <c r="AI54" s="56" t="str">
        <f>IF(AND('Mapa de Riesgos'!$Y$63="Muy Baja",'Mapa de Riesgos'!$AA$63="Catastrófico"),CONCATENATE("R9C",'Mapa de Riesgos'!$O$63),"")</f>
        <v/>
      </c>
      <c r="AJ54" s="56" t="str">
        <f>IF(AND('Mapa de Riesgos'!$Y$64="Muy Baja",'Mapa de Riesgos'!$AA$64="Catastrófico"),CONCATENATE("R9C",'Mapa de Riesgos'!$O$64),"")</f>
        <v/>
      </c>
      <c r="AK54" s="56" t="str">
        <f>IF(AND('Mapa de Riesgos'!$Y$65="Muy Baja",'Mapa de Riesgos'!$AA$65="Catastrófico"),CONCATENATE("R9C",'Mapa de Riesgos'!$O$65),"")</f>
        <v/>
      </c>
      <c r="AL54" s="56" t="str">
        <f>IF(AND('Mapa de Riesgos'!$Y$66="Muy Baja",'Mapa de Riesgos'!$AA$66="Catastrófico"),CONCATENATE("R9C",'Mapa de Riesgos'!$O$66),"")</f>
        <v/>
      </c>
      <c r="AM54" s="57" t="str">
        <f>IF(AND('Mapa de Riesgos'!$Y$67="Muy Baja",'Mapa de Riesgos'!$AA$67="Catastrófico"),CONCATENATE("R9C",'Mapa de Riesgos'!$O$67),"")</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389"/>
      <c r="C55" s="389"/>
      <c r="D55" s="390"/>
      <c r="E55" s="489"/>
      <c r="F55" s="490"/>
      <c r="G55" s="490"/>
      <c r="H55" s="490"/>
      <c r="I55" s="504"/>
      <c r="J55" s="79" t="str">
        <f>IF(AND('Mapa de Riesgos'!$Y$68="Muy Baja",'Mapa de Riesgos'!$AA$68="Leve"),CONCATENATE("R10C",'Mapa de Riesgos'!$O$68),"")</f>
        <v/>
      </c>
      <c r="K55" s="80" t="str">
        <f>IF(AND('Mapa de Riesgos'!$Y$69="Muy Baja",'Mapa de Riesgos'!$AA$69="Leve"),CONCATENATE("R10C",'Mapa de Riesgos'!$O$69),"")</f>
        <v/>
      </c>
      <c r="L55" s="80" t="str">
        <f>IF(AND('Mapa de Riesgos'!$Y$70="Muy Baja",'Mapa de Riesgos'!$AA$70="Leve"),CONCATENATE("R10C",'Mapa de Riesgos'!$O$70),"")</f>
        <v/>
      </c>
      <c r="M55" s="80" t="str">
        <f>IF(AND('Mapa de Riesgos'!$Y$71="Muy Baja",'Mapa de Riesgos'!$AA$71="Leve"),CONCATENATE("R10C",'Mapa de Riesgos'!$O$71),"")</f>
        <v/>
      </c>
      <c r="N55" s="80" t="str">
        <f>IF(AND('Mapa de Riesgos'!$Y$72="Muy Baja",'Mapa de Riesgos'!$AA$72="Leve"),CONCATENATE("R10C",'Mapa de Riesgos'!$O$72),"")</f>
        <v/>
      </c>
      <c r="O55" s="81" t="str">
        <f>IF(AND('Mapa de Riesgos'!$Y$73="Muy Baja",'Mapa de Riesgos'!$AA$73="Leve"),CONCATENATE("R10C",'Mapa de Riesgos'!$O$73),"")</f>
        <v/>
      </c>
      <c r="P55" s="79" t="str">
        <f>IF(AND('Mapa de Riesgos'!$Y$68="Muy Baja",'Mapa de Riesgos'!$AA$68="Menor"),CONCATENATE("R10C",'Mapa de Riesgos'!$O$68),"")</f>
        <v/>
      </c>
      <c r="Q55" s="80" t="str">
        <f>IF(AND('Mapa de Riesgos'!$Y$69="Muy Baja",'Mapa de Riesgos'!$AA$69="Menor"),CONCATENATE("R10C",'Mapa de Riesgos'!$O$69),"")</f>
        <v/>
      </c>
      <c r="R55" s="80" t="str">
        <f>IF(AND('Mapa de Riesgos'!$Y$70="Muy Baja",'Mapa de Riesgos'!$AA$70="Menor"),CONCATENATE("R10C",'Mapa de Riesgos'!$O$70),"")</f>
        <v/>
      </c>
      <c r="S55" s="80" t="str">
        <f>IF(AND('Mapa de Riesgos'!$Y$71="Muy Baja",'Mapa de Riesgos'!$AA$71="Menor"),CONCATENATE("R10C",'Mapa de Riesgos'!$O$71),"")</f>
        <v/>
      </c>
      <c r="T55" s="80" t="str">
        <f>IF(AND('Mapa de Riesgos'!$Y$72="Muy Baja",'Mapa de Riesgos'!$AA$72="Menor"),CONCATENATE("R10C",'Mapa de Riesgos'!$O$72),"")</f>
        <v/>
      </c>
      <c r="U55" s="81" t="str">
        <f>IF(AND('Mapa de Riesgos'!$Y$73="Muy Baja",'Mapa de Riesgos'!$AA$73="Menor"),CONCATENATE("R10C",'Mapa de Riesgos'!$O$73),"")</f>
        <v/>
      </c>
      <c r="V55" s="70" t="str">
        <f>IF(AND('Mapa de Riesgos'!$Y$68="Muy Baja",'Mapa de Riesgos'!$AA$68="Moderado"),CONCATENATE("R10C",'Mapa de Riesgos'!$O$68),"")</f>
        <v/>
      </c>
      <c r="W55" s="71" t="str">
        <f>IF(AND('Mapa de Riesgos'!$Y$69="Muy Baja",'Mapa de Riesgos'!$AA$69="Moderado"),CONCATENATE("R10C",'Mapa de Riesgos'!$O$69),"")</f>
        <v/>
      </c>
      <c r="X55" s="71" t="str">
        <f>IF(AND('Mapa de Riesgos'!$Y$70="Muy Baja",'Mapa de Riesgos'!$AA$70="Moderado"),CONCATENATE("R10C",'Mapa de Riesgos'!$O$70),"")</f>
        <v/>
      </c>
      <c r="Y55" s="71" t="str">
        <f>IF(AND('Mapa de Riesgos'!$Y$71="Muy Baja",'Mapa de Riesgos'!$AA$71="Moderado"),CONCATENATE("R10C",'Mapa de Riesgos'!$O$71),"")</f>
        <v/>
      </c>
      <c r="Z55" s="71" t="str">
        <f>IF(AND('Mapa de Riesgos'!$Y$72="Muy Baja",'Mapa de Riesgos'!$AA$72="Moderado"),CONCATENATE("R10C",'Mapa de Riesgos'!$O$72),"")</f>
        <v/>
      </c>
      <c r="AA55" s="72" t="str">
        <f>IF(AND('Mapa de Riesgos'!$Y$73="Muy Baja",'Mapa de Riesgos'!$AA$73="Moderado"),CONCATENATE("R10C",'Mapa de Riesgos'!$O$73),"")</f>
        <v/>
      </c>
      <c r="AB55" s="58" t="str">
        <f>IF(AND('Mapa de Riesgos'!$Y$68="Muy Baja",'Mapa de Riesgos'!$AA$68="Mayor"),CONCATENATE("R10C",'Mapa de Riesgos'!$O$68),"")</f>
        <v/>
      </c>
      <c r="AC55" s="59" t="str">
        <f>IF(AND('Mapa de Riesgos'!$Y$69="Muy Baja",'Mapa de Riesgos'!$AA$69="Mayor"),CONCATENATE("R10C",'Mapa de Riesgos'!$O$69),"")</f>
        <v/>
      </c>
      <c r="AD55" s="59" t="str">
        <f>IF(AND('Mapa de Riesgos'!$Y$70="Muy Baja",'Mapa de Riesgos'!$AA$70="Mayor"),CONCATENATE("R10C",'Mapa de Riesgos'!$O$70),"")</f>
        <v/>
      </c>
      <c r="AE55" s="59" t="str">
        <f>IF(AND('Mapa de Riesgos'!$Y$71="Muy Baja",'Mapa de Riesgos'!$AA$71="Mayor"),CONCATENATE("R10C",'Mapa de Riesgos'!$O$71),"")</f>
        <v/>
      </c>
      <c r="AF55" s="59" t="str">
        <f>IF(AND('Mapa de Riesgos'!$Y$72="Muy Baja",'Mapa de Riesgos'!$AA$72="Mayor"),CONCATENATE("R10C",'Mapa de Riesgos'!$O$72),"")</f>
        <v/>
      </c>
      <c r="AG55" s="60" t="str">
        <f>IF(AND('Mapa de Riesgos'!$Y$73="Muy Baja",'Mapa de Riesgos'!$AA$73="Mayor"),CONCATENATE("R10C",'Mapa de Riesgos'!$O$73),"")</f>
        <v/>
      </c>
      <c r="AH55" s="61" t="str">
        <f>IF(AND('Mapa de Riesgos'!$Y$68="Muy Baja",'Mapa de Riesgos'!$AA$68="Catastrófico"),CONCATENATE("R10C",'Mapa de Riesgos'!$O$68),"")</f>
        <v/>
      </c>
      <c r="AI55" s="62" t="str">
        <f>IF(AND('Mapa de Riesgos'!$Y$69="Muy Baja",'Mapa de Riesgos'!$AA$69="Catastrófico"),CONCATENATE("R10C",'Mapa de Riesgos'!$O$69),"")</f>
        <v/>
      </c>
      <c r="AJ55" s="62" t="str">
        <f>IF(AND('Mapa de Riesgos'!$Y$70="Muy Baja",'Mapa de Riesgos'!$AA$70="Catastrófico"),CONCATENATE("R10C",'Mapa de Riesgos'!$O$70),"")</f>
        <v/>
      </c>
      <c r="AK55" s="62" t="str">
        <f>IF(AND('Mapa de Riesgos'!$Y$71="Muy Baja",'Mapa de Riesgos'!$AA$71="Catastrófico"),CONCATENATE("R10C",'Mapa de Riesgos'!$O$71),"")</f>
        <v/>
      </c>
      <c r="AL55" s="62" t="str">
        <f>IF(AND('Mapa de Riesgos'!$Y$72="Muy Baja",'Mapa de Riesgos'!$AA$72="Catastrófico"),CONCATENATE("R10C",'Mapa de Riesgos'!$O$72),"")</f>
        <v/>
      </c>
      <c r="AM55" s="63" t="str">
        <f>IF(AND('Mapa de Riesgos'!$Y$73="Muy Baja",'Mapa de Riesgos'!$AA$73="Catastrófico"),CONCATENATE("R10C",'Mapa de Riesgos'!$O$73),"")</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484" t="s">
        <v>211</v>
      </c>
      <c r="K56" s="485"/>
      <c r="L56" s="485"/>
      <c r="M56" s="485"/>
      <c r="N56" s="485"/>
      <c r="O56" s="502"/>
      <c r="P56" s="484" t="s">
        <v>212</v>
      </c>
      <c r="Q56" s="485"/>
      <c r="R56" s="485"/>
      <c r="S56" s="485"/>
      <c r="T56" s="485"/>
      <c r="U56" s="502"/>
      <c r="V56" s="484" t="s">
        <v>213</v>
      </c>
      <c r="W56" s="485"/>
      <c r="X56" s="485"/>
      <c r="Y56" s="485"/>
      <c r="Z56" s="485"/>
      <c r="AA56" s="502"/>
      <c r="AB56" s="484" t="s">
        <v>214</v>
      </c>
      <c r="AC56" s="523"/>
      <c r="AD56" s="485"/>
      <c r="AE56" s="485"/>
      <c r="AF56" s="485"/>
      <c r="AG56" s="502"/>
      <c r="AH56" s="484" t="s">
        <v>215</v>
      </c>
      <c r="AI56" s="485"/>
      <c r="AJ56" s="485"/>
      <c r="AK56" s="485"/>
      <c r="AL56" s="485"/>
      <c r="AM56" s="502"/>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488"/>
      <c r="K57" s="487"/>
      <c r="L57" s="487"/>
      <c r="M57" s="487"/>
      <c r="N57" s="487"/>
      <c r="O57" s="503"/>
      <c r="P57" s="488"/>
      <c r="Q57" s="487"/>
      <c r="R57" s="487"/>
      <c r="S57" s="487"/>
      <c r="T57" s="487"/>
      <c r="U57" s="503"/>
      <c r="V57" s="488"/>
      <c r="W57" s="487"/>
      <c r="X57" s="487"/>
      <c r="Y57" s="487"/>
      <c r="Z57" s="487"/>
      <c r="AA57" s="503"/>
      <c r="AB57" s="488"/>
      <c r="AC57" s="487"/>
      <c r="AD57" s="487"/>
      <c r="AE57" s="487"/>
      <c r="AF57" s="487"/>
      <c r="AG57" s="503"/>
      <c r="AH57" s="488"/>
      <c r="AI57" s="487"/>
      <c r="AJ57" s="487"/>
      <c r="AK57" s="487"/>
      <c r="AL57" s="487"/>
      <c r="AM57" s="50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488"/>
      <c r="K58" s="487"/>
      <c r="L58" s="487"/>
      <c r="M58" s="487"/>
      <c r="N58" s="487"/>
      <c r="O58" s="503"/>
      <c r="P58" s="488"/>
      <c r="Q58" s="487"/>
      <c r="R58" s="487"/>
      <c r="S58" s="487"/>
      <c r="T58" s="487"/>
      <c r="U58" s="503"/>
      <c r="V58" s="488"/>
      <c r="W58" s="487"/>
      <c r="X58" s="487"/>
      <c r="Y58" s="487"/>
      <c r="Z58" s="487"/>
      <c r="AA58" s="503"/>
      <c r="AB58" s="488"/>
      <c r="AC58" s="487"/>
      <c r="AD58" s="487"/>
      <c r="AE58" s="487"/>
      <c r="AF58" s="487"/>
      <c r="AG58" s="503"/>
      <c r="AH58" s="488"/>
      <c r="AI58" s="487"/>
      <c r="AJ58" s="487"/>
      <c r="AK58" s="487"/>
      <c r="AL58" s="487"/>
      <c r="AM58" s="50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488"/>
      <c r="K59" s="487"/>
      <c r="L59" s="487"/>
      <c r="M59" s="487"/>
      <c r="N59" s="487"/>
      <c r="O59" s="503"/>
      <c r="P59" s="488"/>
      <c r="Q59" s="487"/>
      <c r="R59" s="487"/>
      <c r="S59" s="487"/>
      <c r="T59" s="487"/>
      <c r="U59" s="503"/>
      <c r="V59" s="488"/>
      <c r="W59" s="487"/>
      <c r="X59" s="487"/>
      <c r="Y59" s="487"/>
      <c r="Z59" s="487"/>
      <c r="AA59" s="503"/>
      <c r="AB59" s="488"/>
      <c r="AC59" s="487"/>
      <c r="AD59" s="487"/>
      <c r="AE59" s="487"/>
      <c r="AF59" s="487"/>
      <c r="AG59" s="503"/>
      <c r="AH59" s="488"/>
      <c r="AI59" s="487"/>
      <c r="AJ59" s="487"/>
      <c r="AK59" s="487"/>
      <c r="AL59" s="487"/>
      <c r="AM59" s="50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488"/>
      <c r="K60" s="487"/>
      <c r="L60" s="487"/>
      <c r="M60" s="487"/>
      <c r="N60" s="487"/>
      <c r="O60" s="503"/>
      <c r="P60" s="488"/>
      <c r="Q60" s="487"/>
      <c r="R60" s="487"/>
      <c r="S60" s="487"/>
      <c r="T60" s="487"/>
      <c r="U60" s="503"/>
      <c r="V60" s="488"/>
      <c r="W60" s="487"/>
      <c r="X60" s="487"/>
      <c r="Y60" s="487"/>
      <c r="Z60" s="487"/>
      <c r="AA60" s="503"/>
      <c r="AB60" s="488"/>
      <c r="AC60" s="487"/>
      <c r="AD60" s="487"/>
      <c r="AE60" s="487"/>
      <c r="AF60" s="487"/>
      <c r="AG60" s="503"/>
      <c r="AH60" s="488"/>
      <c r="AI60" s="487"/>
      <c r="AJ60" s="487"/>
      <c r="AK60" s="487"/>
      <c r="AL60" s="487"/>
      <c r="AM60" s="50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489"/>
      <c r="K61" s="490"/>
      <c r="L61" s="490"/>
      <c r="M61" s="490"/>
      <c r="N61" s="490"/>
      <c r="O61" s="504"/>
      <c r="P61" s="489"/>
      <c r="Q61" s="490"/>
      <c r="R61" s="490"/>
      <c r="S61" s="490"/>
      <c r="T61" s="490"/>
      <c r="U61" s="504"/>
      <c r="V61" s="489"/>
      <c r="W61" s="490"/>
      <c r="X61" s="490"/>
      <c r="Y61" s="490"/>
      <c r="Z61" s="490"/>
      <c r="AA61" s="504"/>
      <c r="AB61" s="489"/>
      <c r="AC61" s="490"/>
      <c r="AD61" s="490"/>
      <c r="AE61" s="490"/>
      <c r="AF61" s="490"/>
      <c r="AG61" s="504"/>
      <c r="AH61" s="489"/>
      <c r="AI61" s="490"/>
      <c r="AJ61" s="490"/>
      <c r="AK61" s="490"/>
      <c r="AL61" s="490"/>
      <c r="AM61" s="504"/>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6" sqref="C6"/>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24" t="s">
        <v>217</v>
      </c>
      <c r="C1" s="524"/>
      <c r="D1" s="524"/>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218</v>
      </c>
      <c r="D3" s="12" t="s">
        <v>201</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219</v>
      </c>
      <c r="C4" s="14" t="s">
        <v>220</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221</v>
      </c>
      <c r="C5" s="17" t="s">
        <v>222</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223</v>
      </c>
      <c r="C6" s="17" t="s">
        <v>224</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225</v>
      </c>
      <c r="C7" s="17" t="s">
        <v>226</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227</v>
      </c>
      <c r="C8" s="17" t="s">
        <v>228</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topLeftCell="A2" zoomScale="60" zoomScaleNormal="60" workbookViewId="0">
      <selection activeCell="D6" sqref="D6"/>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25" t="s">
        <v>229</v>
      </c>
      <c r="C1" s="525"/>
      <c r="D1" s="525"/>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230</v>
      </c>
      <c r="D3" s="36" t="s">
        <v>231</v>
      </c>
      <c r="E3" s="83"/>
      <c r="F3" s="83"/>
      <c r="G3" s="83"/>
      <c r="H3" s="83"/>
      <c r="I3" s="83"/>
      <c r="J3" s="83"/>
      <c r="K3" s="83"/>
      <c r="L3" s="83"/>
      <c r="M3" s="83"/>
      <c r="N3" s="83"/>
      <c r="O3" s="83"/>
      <c r="P3" s="83"/>
      <c r="Q3" s="83"/>
      <c r="R3" s="83"/>
      <c r="S3" s="83"/>
      <c r="T3" s="83"/>
      <c r="U3" s="83"/>
    </row>
    <row r="4" spans="1:21" ht="33.75" x14ac:dyDescent="0.25">
      <c r="A4" s="100" t="s">
        <v>232</v>
      </c>
      <c r="B4" s="39" t="s">
        <v>233</v>
      </c>
      <c r="C4" s="44" t="s">
        <v>234</v>
      </c>
      <c r="D4" s="37" t="s">
        <v>235</v>
      </c>
      <c r="E4" s="83"/>
      <c r="F4" s="83"/>
      <c r="G4" s="83"/>
      <c r="H4" s="83"/>
      <c r="I4" s="83"/>
      <c r="J4" s="83"/>
      <c r="K4" s="83"/>
      <c r="L4" s="83"/>
      <c r="M4" s="83"/>
      <c r="N4" s="83"/>
      <c r="O4" s="83"/>
      <c r="P4" s="83"/>
      <c r="Q4" s="83"/>
      <c r="R4" s="83"/>
      <c r="S4" s="83"/>
      <c r="T4" s="83"/>
      <c r="U4" s="83"/>
    </row>
    <row r="5" spans="1:21" ht="67.5" x14ac:dyDescent="0.25">
      <c r="A5" s="100" t="s">
        <v>236</v>
      </c>
      <c r="B5" s="40" t="s">
        <v>237</v>
      </c>
      <c r="C5" s="45" t="s">
        <v>238</v>
      </c>
      <c r="D5" s="38" t="s">
        <v>239</v>
      </c>
      <c r="E5" s="83"/>
      <c r="F5" s="83"/>
      <c r="G5" s="83"/>
      <c r="H5" s="83"/>
      <c r="I5" s="83"/>
      <c r="J5" s="83"/>
      <c r="K5" s="83"/>
      <c r="L5" s="83"/>
      <c r="M5" s="83"/>
      <c r="N5" s="83"/>
      <c r="O5" s="83"/>
      <c r="P5" s="83"/>
      <c r="Q5" s="83"/>
      <c r="R5" s="83"/>
      <c r="S5" s="83"/>
      <c r="T5" s="83"/>
      <c r="U5" s="83"/>
    </row>
    <row r="6" spans="1:21" ht="67.5" x14ac:dyDescent="0.25">
      <c r="A6" s="100" t="s">
        <v>207</v>
      </c>
      <c r="B6" s="41" t="s">
        <v>240</v>
      </c>
      <c r="C6" s="45" t="s">
        <v>241</v>
      </c>
      <c r="D6" s="38" t="s">
        <v>242</v>
      </c>
      <c r="E6" s="83"/>
      <c r="F6" s="83"/>
      <c r="G6" s="83"/>
      <c r="H6" s="83"/>
      <c r="I6" s="83"/>
      <c r="J6" s="83"/>
      <c r="K6" s="83"/>
      <c r="L6" s="83"/>
      <c r="M6" s="83"/>
      <c r="N6" s="83"/>
      <c r="O6" s="83"/>
      <c r="P6" s="83"/>
      <c r="Q6" s="83"/>
      <c r="R6" s="83"/>
      <c r="S6" s="83"/>
      <c r="T6" s="83"/>
      <c r="U6" s="83"/>
    </row>
    <row r="7" spans="1:21" ht="101.25" x14ac:dyDescent="0.25">
      <c r="A7" s="100" t="s">
        <v>243</v>
      </c>
      <c r="B7" s="42" t="s">
        <v>244</v>
      </c>
      <c r="C7" s="45" t="s">
        <v>245</v>
      </c>
      <c r="D7" s="38" t="s">
        <v>246</v>
      </c>
      <c r="E7" s="83"/>
      <c r="F7" s="83"/>
      <c r="G7" s="83"/>
      <c r="H7" s="83"/>
      <c r="I7" s="83"/>
      <c r="J7" s="83"/>
      <c r="K7" s="83"/>
      <c r="L7" s="83"/>
      <c r="M7" s="83"/>
      <c r="N7" s="83"/>
      <c r="O7" s="83"/>
      <c r="P7" s="83"/>
      <c r="Q7" s="83"/>
      <c r="R7" s="83"/>
      <c r="S7" s="83"/>
      <c r="T7" s="83"/>
      <c r="U7" s="83"/>
    </row>
    <row r="8" spans="1:21" ht="67.5" x14ac:dyDescent="0.25">
      <c r="A8" s="100" t="s">
        <v>247</v>
      </c>
      <c r="B8" s="43" t="s">
        <v>248</v>
      </c>
      <c r="C8" s="45" t="s">
        <v>249</v>
      </c>
      <c r="D8" s="38" t="s">
        <v>250</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251</v>
      </c>
      <c r="C11" s="100" t="s">
        <v>252</v>
      </c>
      <c r="D11" s="100" t="s">
        <v>253</v>
      </c>
      <c r="E11" s="83"/>
      <c r="F11" s="83"/>
      <c r="G11" s="83"/>
      <c r="H11" s="83"/>
      <c r="I11" s="83"/>
      <c r="J11" s="83"/>
      <c r="K11" s="83"/>
      <c r="L11" s="83"/>
      <c r="M11" s="83"/>
      <c r="N11" s="83"/>
      <c r="O11" s="83"/>
      <c r="P11" s="83"/>
      <c r="Q11" s="83"/>
      <c r="R11" s="83"/>
      <c r="S11" s="83"/>
      <c r="T11" s="83"/>
      <c r="U11" s="83"/>
    </row>
    <row r="12" spans="1:21" x14ac:dyDescent="0.25">
      <c r="A12" s="100"/>
      <c r="B12" s="100" t="s">
        <v>254</v>
      </c>
      <c r="C12" s="100" t="s">
        <v>255</v>
      </c>
      <c r="D12" s="100" t="s">
        <v>256</v>
      </c>
      <c r="E12" s="83"/>
      <c r="F12" s="83"/>
      <c r="G12" s="83"/>
      <c r="H12" s="83"/>
      <c r="I12" s="83"/>
      <c r="J12" s="83"/>
      <c r="K12" s="83"/>
      <c r="L12" s="83"/>
      <c r="M12" s="83"/>
      <c r="N12" s="83"/>
      <c r="O12" s="83"/>
      <c r="P12" s="83"/>
      <c r="Q12" s="83"/>
      <c r="R12" s="83"/>
      <c r="S12" s="83"/>
      <c r="T12" s="83"/>
      <c r="U12" s="83"/>
    </row>
    <row r="13" spans="1:21" x14ac:dyDescent="0.25">
      <c r="A13" s="100"/>
      <c r="B13" s="100"/>
      <c r="C13" s="100" t="s">
        <v>257</v>
      </c>
      <c r="D13" s="100" t="s">
        <v>176</v>
      </c>
      <c r="E13" s="83"/>
      <c r="F13" s="83"/>
      <c r="G13" s="83"/>
      <c r="H13" s="83"/>
      <c r="I13" s="83"/>
      <c r="J13" s="83"/>
      <c r="K13" s="83"/>
      <c r="L13" s="83"/>
      <c r="M13" s="83"/>
      <c r="N13" s="83"/>
      <c r="O13" s="83"/>
      <c r="P13" s="83"/>
      <c r="Q13" s="83"/>
      <c r="R13" s="83"/>
      <c r="S13" s="83"/>
      <c r="T13" s="83"/>
      <c r="U13" s="83"/>
    </row>
    <row r="14" spans="1:21" x14ac:dyDescent="0.25">
      <c r="A14" s="100"/>
      <c r="B14" s="100"/>
      <c r="C14" s="100" t="s">
        <v>258</v>
      </c>
      <c r="D14" s="100" t="s">
        <v>163</v>
      </c>
      <c r="E14" s="83"/>
      <c r="F14" s="83"/>
      <c r="G14" s="83"/>
      <c r="H14" s="83"/>
      <c r="I14" s="83"/>
      <c r="J14" s="83"/>
      <c r="K14" s="83"/>
      <c r="L14" s="83"/>
      <c r="M14" s="83"/>
      <c r="N14" s="83"/>
      <c r="O14" s="83"/>
      <c r="P14" s="83"/>
      <c r="Q14" s="83"/>
      <c r="R14" s="83"/>
      <c r="S14" s="83"/>
      <c r="T14" s="83"/>
      <c r="U14" s="83"/>
    </row>
    <row r="15" spans="1:21" x14ac:dyDescent="0.25">
      <c r="A15" s="100"/>
      <c r="B15" s="100"/>
      <c r="C15" s="100" t="s">
        <v>259</v>
      </c>
      <c r="D15" s="100" t="s">
        <v>260</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261</v>
      </c>
      <c r="C209" s="30" t="s">
        <v>262</v>
      </c>
      <c r="D209" s="33" t="s">
        <v>261</v>
      </c>
      <c r="E209" s="33" t="s">
        <v>262</v>
      </c>
    </row>
    <row r="210" spans="1:8" ht="21" x14ac:dyDescent="0.35">
      <c r="A210" s="83"/>
      <c r="B210" s="31" t="s">
        <v>263</v>
      </c>
      <c r="C210" s="31" t="s">
        <v>264</v>
      </c>
      <c r="D210" t="s">
        <v>263</v>
      </c>
      <c r="F210" t="str">
        <f>IF(NOT(ISBLANK(D210)),D210,IF(NOT(ISBLANK(E210)),"     "&amp;E210,FALSE))</f>
        <v>Afectación Económica o presupuestal</v>
      </c>
      <c r="G210" t="s">
        <v>263</v>
      </c>
      <c r="H210" t="str">
        <f>IF(NOT(ISERROR(MATCH(G210,_xlfn.ANCHORARRAY(B221),0))),F223&amp;"Por favor no seleccionar los criterios de impacto",G210)</f>
        <v>❌Por favor no seleccionar los criterios de impacto</v>
      </c>
    </row>
    <row r="211" spans="1:8" ht="21" x14ac:dyDescent="0.35">
      <c r="A211" s="83"/>
      <c r="B211" s="31" t="s">
        <v>263</v>
      </c>
      <c r="C211" s="31" t="s">
        <v>238</v>
      </c>
      <c r="E211" t="s">
        <v>264</v>
      </c>
      <c r="F211" t="str">
        <f t="shared" ref="F211:F221" si="0">IF(NOT(ISBLANK(D211)),D211,IF(NOT(ISBLANK(E211)),"     "&amp;E211,FALSE))</f>
        <v xml:space="preserve">     Afectación menor a 10 SMLMV .</v>
      </c>
    </row>
    <row r="212" spans="1:8" ht="21" x14ac:dyDescent="0.35">
      <c r="A212" s="83"/>
      <c r="B212" s="31" t="s">
        <v>263</v>
      </c>
      <c r="C212" s="31" t="s">
        <v>241</v>
      </c>
      <c r="E212" t="s">
        <v>238</v>
      </c>
      <c r="F212" t="str">
        <f t="shared" si="0"/>
        <v xml:space="preserve">     Entre 10 y 50 SMLMV </v>
      </c>
    </row>
    <row r="213" spans="1:8" ht="21" x14ac:dyDescent="0.35">
      <c r="A213" s="83"/>
      <c r="B213" s="31" t="s">
        <v>263</v>
      </c>
      <c r="C213" s="31" t="s">
        <v>245</v>
      </c>
      <c r="E213" t="s">
        <v>241</v>
      </c>
      <c r="F213" t="str">
        <f t="shared" si="0"/>
        <v xml:space="preserve">     Entre 50 y 100 SMLMV </v>
      </c>
    </row>
    <row r="214" spans="1:8" ht="21" x14ac:dyDescent="0.35">
      <c r="A214" s="83"/>
      <c r="B214" s="31" t="s">
        <v>263</v>
      </c>
      <c r="C214" s="31" t="s">
        <v>249</v>
      </c>
      <c r="E214" t="s">
        <v>245</v>
      </c>
      <c r="F214" t="str">
        <f t="shared" si="0"/>
        <v xml:space="preserve">     Entre 100 y 500 SMLMV </v>
      </c>
    </row>
    <row r="215" spans="1:8" ht="21" x14ac:dyDescent="0.35">
      <c r="A215" s="83"/>
      <c r="B215" s="31" t="s">
        <v>231</v>
      </c>
      <c r="C215" s="31" t="s">
        <v>235</v>
      </c>
      <c r="E215" t="s">
        <v>249</v>
      </c>
      <c r="F215" t="str">
        <f t="shared" si="0"/>
        <v xml:space="preserve">     Mayor a 500 SMLMV </v>
      </c>
    </row>
    <row r="216" spans="1:8" ht="21" x14ac:dyDescent="0.35">
      <c r="A216" s="83"/>
      <c r="B216" s="31" t="s">
        <v>231</v>
      </c>
      <c r="C216" s="31" t="s">
        <v>239</v>
      </c>
      <c r="D216" t="s">
        <v>231</v>
      </c>
      <c r="F216" t="str">
        <f t="shared" si="0"/>
        <v>Pérdida Reputacional</v>
      </c>
    </row>
    <row r="217" spans="1:8" ht="21" x14ac:dyDescent="0.35">
      <c r="A217" s="83"/>
      <c r="B217" s="31" t="s">
        <v>231</v>
      </c>
      <c r="C217" s="31" t="s">
        <v>242</v>
      </c>
      <c r="E217" t="s">
        <v>235</v>
      </c>
      <c r="F217" t="str">
        <f t="shared" si="0"/>
        <v xml:space="preserve">     El riesgo afecta la imagen de alguna área de la organización</v>
      </c>
    </row>
    <row r="218" spans="1:8" ht="21" x14ac:dyDescent="0.35">
      <c r="A218" s="83"/>
      <c r="B218" s="31" t="s">
        <v>231</v>
      </c>
      <c r="C218" s="31" t="s">
        <v>246</v>
      </c>
      <c r="E218" t="s">
        <v>239</v>
      </c>
      <c r="F218" t="str">
        <f t="shared" si="0"/>
        <v xml:space="preserve">     El riesgo afecta la imagen de la entidad internamente, de conocimiento general, nivel interno, de junta dircetiva y accionistas y/o de provedores</v>
      </c>
    </row>
    <row r="219" spans="1:8" ht="21" x14ac:dyDescent="0.35">
      <c r="A219" s="83"/>
      <c r="B219" s="31" t="s">
        <v>231</v>
      </c>
      <c r="C219" s="31" t="s">
        <v>250</v>
      </c>
      <c r="E219" t="s">
        <v>242</v>
      </c>
      <c r="F219" t="str">
        <f t="shared" si="0"/>
        <v xml:space="preserve">     El riesgo afecta la imagen de la entidad con algunos usuarios de relevancia frente al logro de los objetivos</v>
      </c>
    </row>
    <row r="220" spans="1:8" x14ac:dyDescent="0.25">
      <c r="A220" s="83"/>
      <c r="B220" s="32"/>
      <c r="C220" s="32"/>
      <c r="E220" t="s">
        <v>246</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250</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265</v>
      </c>
    </row>
    <row r="224" spans="1:8" x14ac:dyDescent="0.25">
      <c r="B224" s="22"/>
      <c r="C224" s="22"/>
      <c r="F224" s="35" t="s">
        <v>266</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26" t="s">
        <v>267</v>
      </c>
      <c r="C1" s="527"/>
      <c r="D1" s="527"/>
      <c r="E1" s="527"/>
      <c r="F1" s="528"/>
    </row>
    <row r="2" spans="2:6" ht="16.5" thickBot="1" x14ac:dyDescent="0.3">
      <c r="B2" s="86"/>
      <c r="C2" s="86"/>
      <c r="D2" s="86"/>
      <c r="E2" s="86"/>
      <c r="F2" s="86"/>
    </row>
    <row r="3" spans="2:6" ht="16.5" thickBot="1" x14ac:dyDescent="0.25">
      <c r="B3" s="530" t="s">
        <v>268</v>
      </c>
      <c r="C3" s="531"/>
      <c r="D3" s="531"/>
      <c r="E3" s="98" t="s">
        <v>269</v>
      </c>
      <c r="F3" s="99" t="s">
        <v>270</v>
      </c>
    </row>
    <row r="4" spans="2:6" ht="31.5" x14ac:dyDescent="0.2">
      <c r="B4" s="532" t="s">
        <v>271</v>
      </c>
      <c r="C4" s="534" t="s">
        <v>152</v>
      </c>
      <c r="D4" s="87" t="s">
        <v>165</v>
      </c>
      <c r="E4" s="88" t="s">
        <v>272</v>
      </c>
      <c r="F4" s="89">
        <v>0.25</v>
      </c>
    </row>
    <row r="5" spans="2:6" ht="47.25" x14ac:dyDescent="0.2">
      <c r="B5" s="533"/>
      <c r="C5" s="535"/>
      <c r="D5" s="90" t="s">
        <v>273</v>
      </c>
      <c r="E5" s="91" t="s">
        <v>274</v>
      </c>
      <c r="F5" s="92">
        <v>0.15</v>
      </c>
    </row>
    <row r="6" spans="2:6" ht="47.25" x14ac:dyDescent="0.2">
      <c r="B6" s="533"/>
      <c r="C6" s="535"/>
      <c r="D6" s="90" t="s">
        <v>275</v>
      </c>
      <c r="E6" s="91" t="s">
        <v>276</v>
      </c>
      <c r="F6" s="92">
        <v>0.1</v>
      </c>
    </row>
    <row r="7" spans="2:6" ht="63" x14ac:dyDescent="0.2">
      <c r="B7" s="533"/>
      <c r="C7" s="535" t="s">
        <v>153</v>
      </c>
      <c r="D7" s="90" t="s">
        <v>277</v>
      </c>
      <c r="E7" s="91" t="s">
        <v>278</v>
      </c>
      <c r="F7" s="92">
        <v>0.25</v>
      </c>
    </row>
    <row r="8" spans="2:6" ht="31.5" x14ac:dyDescent="0.2">
      <c r="B8" s="533"/>
      <c r="C8" s="535"/>
      <c r="D8" s="90" t="s">
        <v>166</v>
      </c>
      <c r="E8" s="91" t="s">
        <v>279</v>
      </c>
      <c r="F8" s="92">
        <v>0.15</v>
      </c>
    </row>
    <row r="9" spans="2:6" ht="47.25" x14ac:dyDescent="0.2">
      <c r="B9" s="533" t="s">
        <v>280</v>
      </c>
      <c r="C9" s="535" t="s">
        <v>155</v>
      </c>
      <c r="D9" s="90" t="s">
        <v>167</v>
      </c>
      <c r="E9" s="91" t="s">
        <v>281</v>
      </c>
      <c r="F9" s="93" t="s">
        <v>282</v>
      </c>
    </row>
    <row r="10" spans="2:6" ht="63" x14ac:dyDescent="0.2">
      <c r="B10" s="533"/>
      <c r="C10" s="535"/>
      <c r="D10" s="90" t="s">
        <v>283</v>
      </c>
      <c r="E10" s="91" t="s">
        <v>284</v>
      </c>
      <c r="F10" s="93" t="s">
        <v>282</v>
      </c>
    </row>
    <row r="11" spans="2:6" ht="47.25" x14ac:dyDescent="0.2">
      <c r="B11" s="533"/>
      <c r="C11" s="535" t="s">
        <v>156</v>
      </c>
      <c r="D11" s="90" t="s">
        <v>168</v>
      </c>
      <c r="E11" s="91" t="s">
        <v>285</v>
      </c>
      <c r="F11" s="93" t="s">
        <v>282</v>
      </c>
    </row>
    <row r="12" spans="2:6" ht="47.25" x14ac:dyDescent="0.2">
      <c r="B12" s="533"/>
      <c r="C12" s="535"/>
      <c r="D12" s="90" t="s">
        <v>286</v>
      </c>
      <c r="E12" s="91" t="s">
        <v>287</v>
      </c>
      <c r="F12" s="93" t="s">
        <v>282</v>
      </c>
    </row>
    <row r="13" spans="2:6" ht="31.5" x14ac:dyDescent="0.2">
      <c r="B13" s="533"/>
      <c r="C13" s="535" t="s">
        <v>157</v>
      </c>
      <c r="D13" s="90" t="s">
        <v>169</v>
      </c>
      <c r="E13" s="91" t="s">
        <v>288</v>
      </c>
      <c r="F13" s="93" t="s">
        <v>282</v>
      </c>
    </row>
    <row r="14" spans="2:6" ht="32.25" thickBot="1" x14ac:dyDescent="0.25">
      <c r="B14" s="536"/>
      <c r="C14" s="537"/>
      <c r="D14" s="94" t="s">
        <v>289</v>
      </c>
      <c r="E14" s="95" t="s">
        <v>290</v>
      </c>
      <c r="F14" s="96" t="s">
        <v>282</v>
      </c>
    </row>
    <row r="15" spans="2:6" ht="49.5" customHeight="1" x14ac:dyDescent="0.2">
      <c r="B15" s="529" t="s">
        <v>291</v>
      </c>
      <c r="C15" s="529"/>
      <c r="D15" s="529"/>
      <c r="E15" s="529"/>
      <c r="F15" s="529"/>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292</v>
      </c>
      <c r="E2" t="s">
        <v>293</v>
      </c>
    </row>
    <row r="3" spans="2:5" x14ac:dyDescent="0.25">
      <c r="B3" t="s">
        <v>294</v>
      </c>
      <c r="E3" t="s">
        <v>174</v>
      </c>
    </row>
    <row r="4" spans="2:5" x14ac:dyDescent="0.25">
      <c r="B4" t="s">
        <v>295</v>
      </c>
      <c r="E4" t="s">
        <v>158</v>
      </c>
    </row>
    <row r="5" spans="2:5" x14ac:dyDescent="0.25">
      <c r="B5" t="s">
        <v>170</v>
      </c>
    </row>
    <row r="8" spans="2:5" x14ac:dyDescent="0.25">
      <c r="B8" t="s">
        <v>296</v>
      </c>
    </row>
    <row r="9" spans="2:5" x14ac:dyDescent="0.25">
      <c r="B9" t="s">
        <v>297</v>
      </c>
    </row>
    <row r="10" spans="2:5" x14ac:dyDescent="0.25">
      <c r="B10" t="s">
        <v>298</v>
      </c>
    </row>
    <row r="13" spans="2:5" x14ac:dyDescent="0.25">
      <c r="B13" t="s">
        <v>299</v>
      </c>
    </row>
    <row r="14" spans="2:5" x14ac:dyDescent="0.25">
      <c r="B14" t="s">
        <v>162</v>
      </c>
    </row>
    <row r="15" spans="2:5" x14ac:dyDescent="0.25">
      <c r="B15" t="s">
        <v>300</v>
      </c>
    </row>
    <row r="16" spans="2:5" x14ac:dyDescent="0.25">
      <c r="B16" t="s">
        <v>301</v>
      </c>
    </row>
    <row r="17" spans="2:2" x14ac:dyDescent="0.25">
      <c r="B17" t="s">
        <v>302</v>
      </c>
    </row>
    <row r="18" spans="2:2" x14ac:dyDescent="0.25">
      <c r="B18" t="s">
        <v>303</v>
      </c>
    </row>
    <row r="19" spans="2:2" x14ac:dyDescent="0.25">
      <c r="B19" t="s">
        <v>304</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lpstr>'Mapa de Riesgos'!Área_de_impresión</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2025-04-24T20:57:21Z</dcterms:modified>
  <cp:category/>
  <cp:contentStatus/>
</cp:coreProperties>
</file>