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CFA19521-EABD-4E6D-B15E-C43FEB0B671E}"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6" i="1" l="1"/>
  <c r="Q26" i="1"/>
  <c r="AB26" i="1" s="1"/>
  <c r="AA26" i="1" s="1"/>
  <c r="T41" i="1"/>
  <c r="Q41" i="1"/>
  <c r="AB41" i="1" s="1"/>
  <c r="AA41" i="1" s="1"/>
  <c r="Q70" i="1"/>
  <c r="Q64" i="1"/>
  <c r="T46" i="1"/>
  <c r="Q46" i="1"/>
  <c r="T39" i="1"/>
  <c r="Q39" i="1"/>
  <c r="H39" i="1"/>
  <c r="X26" i="1" l="1"/>
  <c r="X41" i="1"/>
  <c r="T31" i="1"/>
  <c r="Q12" i="1"/>
  <c r="Z26" i="1" l="1"/>
  <c r="Y26" i="1"/>
  <c r="AC26" i="1" s="1"/>
  <c r="Z41" i="1"/>
  <c r="Y41" i="1"/>
  <c r="AC41" i="1" s="1"/>
  <c r="H64" i="1"/>
  <c r="I64" i="1" s="1"/>
  <c r="T70" i="1"/>
  <c r="T64" i="1"/>
  <c r="K65" i="1"/>
  <c r="Q65" i="1"/>
  <c r="T65" i="1"/>
  <c r="K66" i="1"/>
  <c r="Q66" i="1"/>
  <c r="T66" i="1"/>
  <c r="K67" i="1"/>
  <c r="Q67" i="1"/>
  <c r="T67" i="1"/>
  <c r="K68" i="1"/>
  <c r="Q68" i="1"/>
  <c r="T68" i="1"/>
  <c r="K69" i="1"/>
  <c r="Q69" i="1"/>
  <c r="T69" i="1"/>
  <c r="H70" i="1"/>
  <c r="I70" i="1" s="1"/>
  <c r="K71" i="1"/>
  <c r="Q71" i="1"/>
  <c r="T71" i="1"/>
  <c r="K72" i="1"/>
  <c r="Q72" i="1"/>
  <c r="T72" i="1"/>
  <c r="K73" i="1"/>
  <c r="Q73" i="1"/>
  <c r="T73" i="1"/>
  <c r="K74" i="1"/>
  <c r="Q74" i="1"/>
  <c r="T74" i="1"/>
  <c r="K75" i="1"/>
  <c r="Q75" i="1"/>
  <c r="T75" i="1"/>
  <c r="AB68" i="1" l="1"/>
  <c r="AA68" i="1" s="1"/>
  <c r="X72" i="1"/>
  <c r="Y72" i="1" s="1"/>
  <c r="AB67" i="1"/>
  <c r="AA67" i="1" s="1"/>
  <c r="AB71" i="1"/>
  <c r="AA71" i="1" s="1"/>
  <c r="AB70" i="1"/>
  <c r="AA70" i="1" s="1"/>
  <c r="X70" i="1"/>
  <c r="Z70" i="1" s="1"/>
  <c r="X66" i="1"/>
  <c r="Z66" i="1" s="1"/>
  <c r="X75" i="1"/>
  <c r="Z75" i="1" s="1"/>
  <c r="X71" i="1"/>
  <c r="Z71" i="1" s="1"/>
  <c r="X69" i="1"/>
  <c r="Y69" i="1" s="1"/>
  <c r="X67" i="1"/>
  <c r="Z67" i="1" s="1"/>
  <c r="X74" i="1"/>
  <c r="Y74" i="1" s="1"/>
  <c r="AB72" i="1"/>
  <c r="AA72" i="1" s="1"/>
  <c r="X68" i="1"/>
  <c r="Y68" i="1" s="1"/>
  <c r="X73" i="1"/>
  <c r="Z73" i="1" s="1"/>
  <c r="X64" i="1"/>
  <c r="AB74" i="1"/>
  <c r="AA74" i="1" s="1"/>
  <c r="AB66" i="1"/>
  <c r="AA66" i="1" s="1"/>
  <c r="AB75" i="1"/>
  <c r="AA75" i="1" s="1"/>
  <c r="AB73" i="1"/>
  <c r="AA73" i="1" s="1"/>
  <c r="AB65" i="1"/>
  <c r="AA65" i="1" s="1"/>
  <c r="AB69" i="1"/>
  <c r="AA69" i="1" s="1"/>
  <c r="X65" i="1"/>
  <c r="Z72" i="1" l="1"/>
  <c r="AC69" i="1"/>
  <c r="AC72" i="1"/>
  <c r="Y67" i="1"/>
  <c r="AC67" i="1" s="1"/>
  <c r="AC68" i="1"/>
  <c r="Y66" i="1"/>
  <c r="AC66" i="1" s="1"/>
  <c r="Z69" i="1"/>
  <c r="Y73" i="1"/>
  <c r="AC73" i="1" s="1"/>
  <c r="Y70" i="1"/>
  <c r="AC70" i="1" s="1"/>
  <c r="Y75" i="1"/>
  <c r="AC75" i="1" s="1"/>
  <c r="Y71" i="1"/>
  <c r="AC71" i="1" s="1"/>
  <c r="Z68" i="1"/>
  <c r="Z74" i="1"/>
  <c r="Y64" i="1"/>
  <c r="Z64" i="1"/>
  <c r="AC74" i="1"/>
  <c r="Y65" i="1"/>
  <c r="AC65" i="1" s="1"/>
  <c r="Z65" i="1"/>
  <c r="T24" i="1" l="1"/>
  <c r="T12" i="1" l="1"/>
  <c r="H12" i="1" l="1"/>
  <c r="I12" i="1" s="1"/>
  <c r="K36" i="1"/>
  <c r="K19" i="1"/>
  <c r="K55" i="1"/>
  <c r="K35" i="1"/>
  <c r="K44" i="1"/>
  <c r="K54" i="1"/>
  <c r="K30" i="1"/>
  <c r="K45" i="1"/>
  <c r="K27" i="1"/>
  <c r="K56" i="1"/>
  <c r="K43" i="1"/>
  <c r="K47" i="1"/>
  <c r="K21" i="1"/>
  <c r="K20" i="1"/>
  <c r="K37" i="1"/>
  <c r="K29" i="1"/>
  <c r="K38" i="1"/>
  <c r="K48" i="1"/>
  <c r="K22" i="1"/>
  <c r="K42" i="1"/>
  <c r="K49" i="1"/>
  <c r="K28" i="1"/>
  <c r="K57" i="1"/>
  <c r="K50" i="1"/>
  <c r="K51" i="1"/>
  <c r="K53" i="1"/>
  <c r="K41" i="1"/>
  <c r="K26" i="1"/>
  <c r="K34" i="1"/>
  <c r="K23" i="1"/>
  <c r="F221" i="13" l="1"/>
  <c r="F211" i="13"/>
  <c r="F212" i="13"/>
  <c r="F213" i="13"/>
  <c r="F214" i="13"/>
  <c r="F215" i="13"/>
  <c r="F216" i="13"/>
  <c r="F217" i="13"/>
  <c r="F218" i="13"/>
  <c r="F219" i="13"/>
  <c r="F220" i="13"/>
  <c r="F210" i="13"/>
  <c r="K17" i="1"/>
  <c r="K16" i="1"/>
  <c r="K14" i="1"/>
  <c r="B221" i="13" a="1"/>
  <c r="K15" i="1"/>
  <c r="K13" i="1"/>
  <c r="B221" i="13" l="1"/>
  <c r="Q53" i="1"/>
  <c r="Q4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7" i="1" l="1"/>
  <c r="Q57" i="1"/>
  <c r="T56" i="1"/>
  <c r="Q56" i="1"/>
  <c r="T55" i="1"/>
  <c r="Q55" i="1"/>
  <c r="T54" i="1"/>
  <c r="Q54" i="1"/>
  <c r="T53" i="1"/>
  <c r="T52" i="1"/>
  <c r="Q52" i="1"/>
  <c r="H52" i="1"/>
  <c r="I52" i="1" s="1"/>
  <c r="T51" i="1"/>
  <c r="Q51" i="1"/>
  <c r="T50" i="1"/>
  <c r="Q50" i="1"/>
  <c r="T49" i="1"/>
  <c r="Q49" i="1"/>
  <c r="T48" i="1"/>
  <c r="Q48" i="1"/>
  <c r="T47" i="1"/>
  <c r="H46" i="1"/>
  <c r="I46" i="1" s="1"/>
  <c r="T45" i="1"/>
  <c r="Q45" i="1"/>
  <c r="T44" i="1"/>
  <c r="Q44" i="1"/>
  <c r="T43" i="1"/>
  <c r="Q43" i="1"/>
  <c r="T42" i="1"/>
  <c r="Q42" i="1"/>
  <c r="I39" i="1"/>
  <c r="T38" i="1"/>
  <c r="Q38" i="1"/>
  <c r="T37" i="1"/>
  <c r="Q37" i="1"/>
  <c r="T36" i="1"/>
  <c r="Q36" i="1"/>
  <c r="T35" i="1"/>
  <c r="Q35" i="1"/>
  <c r="T34" i="1"/>
  <c r="Q34" i="1"/>
  <c r="Q31" i="1"/>
  <c r="H31" i="1"/>
  <c r="I31" i="1" s="1"/>
  <c r="T30" i="1"/>
  <c r="Q30" i="1"/>
  <c r="T29" i="1"/>
  <c r="Q29" i="1"/>
  <c r="T28" i="1"/>
  <c r="Q28" i="1"/>
  <c r="T27" i="1"/>
  <c r="Q27" i="1"/>
  <c r="Q24" i="1"/>
  <c r="H24" i="1"/>
  <c r="I24" i="1" s="1"/>
  <c r="H18" i="1"/>
  <c r="Q17" i="1"/>
  <c r="Q16" i="1"/>
  <c r="T23" i="1"/>
  <c r="Q23" i="1"/>
  <c r="T22" i="1"/>
  <c r="Q22" i="1"/>
  <c r="T21" i="1"/>
  <c r="Q21" i="1"/>
  <c r="T20" i="1"/>
  <c r="Q20" i="1"/>
  <c r="T19" i="1"/>
  <c r="Q19" i="1"/>
  <c r="T18" i="1"/>
  <c r="Q18" i="1"/>
  <c r="X28" i="1" l="1"/>
  <c r="X42" i="1"/>
  <c r="X50" i="1"/>
  <c r="X35" i="1"/>
  <c r="X30" i="1"/>
  <c r="X44" i="1"/>
  <c r="X56" i="1"/>
  <c r="X38" i="1"/>
  <c r="X37" i="1"/>
  <c r="X36" i="1"/>
  <c r="X34" i="1"/>
  <c r="X31" i="1"/>
  <c r="X55" i="1"/>
  <c r="X54" i="1"/>
  <c r="X57" i="1"/>
  <c r="X24" i="1"/>
  <c r="X27" i="1"/>
  <c r="X29" i="1"/>
  <c r="X39" i="1"/>
  <c r="X43" i="1"/>
  <c r="X45" i="1"/>
  <c r="X49" i="1"/>
  <c r="X48" i="1"/>
  <c r="X51" i="1"/>
  <c r="AB47" i="1"/>
  <c r="X47" i="1"/>
  <c r="X46" i="1"/>
  <c r="X52" i="1"/>
  <c r="AB34" i="1"/>
  <c r="AB56" i="1"/>
  <c r="AA56" i="1" s="1"/>
  <c r="AB57" i="1"/>
  <c r="AA57" i="1" s="1"/>
  <c r="I18" i="1"/>
  <c r="X18" i="1" s="1"/>
  <c r="Y57" i="1" l="1"/>
  <c r="Z57" i="1"/>
  <c r="Y56" i="1"/>
  <c r="Z56" i="1"/>
  <c r="Y52" i="1"/>
  <c r="Z52" i="1"/>
  <c r="X53" i="1" s="1"/>
  <c r="Y46" i="1"/>
  <c r="Z46" i="1"/>
  <c r="Z47" i="1" s="1"/>
  <c r="Y39" i="1"/>
  <c r="Z39" i="1"/>
  <c r="Y31" i="1"/>
  <c r="Z31" i="1"/>
  <c r="Z34" i="1" s="1"/>
  <c r="Y35" i="1" s="1"/>
  <c r="Y24" i="1"/>
  <c r="Z24" i="1"/>
  <c r="Y18" i="1"/>
  <c r="Z18" i="1"/>
  <c r="X19" i="1" s="1"/>
  <c r="Y47" i="1" l="1"/>
  <c r="Y34" i="1"/>
  <c r="Y48" i="1"/>
  <c r="Z48" i="1"/>
  <c r="Z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6" i="1"/>
  <c r="AC57" i="1"/>
  <c r="T13" i="1"/>
  <c r="T16" i="1"/>
  <c r="T17" i="1"/>
  <c r="Y27" i="1" l="1"/>
  <c r="Z27" i="1"/>
  <c r="Z28" i="1" s="1"/>
  <c r="Y54" i="1"/>
  <c r="Z54" i="1"/>
  <c r="Y53" i="1"/>
  <c r="Z53" i="1"/>
  <c r="Y42" i="1"/>
  <c r="Y37" i="1"/>
  <c r="Y19" i="1"/>
  <c r="Z19" i="1"/>
  <c r="X20" i="1" s="1"/>
  <c r="Y20" i="1" s="1"/>
  <c r="Z42" i="1" l="1"/>
  <c r="Z43" i="1" s="1"/>
  <c r="Y28" i="1"/>
  <c r="Y49" i="1"/>
  <c r="Z49" i="1"/>
  <c r="Y50" i="1" s="1"/>
  <c r="Y43" i="1"/>
  <c r="Y55" i="1"/>
  <c r="Z55" i="1"/>
  <c r="Y36" i="1"/>
  <c r="Z36" i="1"/>
  <c r="Z37" i="1"/>
  <c r="Z20" i="1"/>
  <c r="X21" i="1" s="1"/>
  <c r="Y21" i="1" s="1"/>
  <c r="Z50" i="1" l="1"/>
  <c r="Y51" i="1" s="1"/>
  <c r="Z44" i="1"/>
  <c r="Y44" i="1"/>
  <c r="Y29" i="1"/>
  <c r="Z29" i="1"/>
  <c r="Y30" i="1" s="1"/>
  <c r="Y38" i="1"/>
  <c r="Z38" i="1"/>
  <c r="Z21" i="1"/>
  <c r="X22" i="1" s="1"/>
  <c r="Z22" i="1" s="1"/>
  <c r="X23" i="1" s="1"/>
  <c r="X12" i="1"/>
  <c r="Y12" i="1" s="1"/>
  <c r="Y45" i="1" l="1"/>
  <c r="Z45" i="1"/>
  <c r="Z51" i="1"/>
  <c r="Z30" i="1"/>
  <c r="Y22" i="1"/>
  <c r="Y23" i="1"/>
  <c r="Z23" i="1"/>
  <c r="Q13" i="1"/>
  <c r="Z12" i="1" l="1"/>
  <c r="X13" i="1" s="1"/>
  <c r="Y13" i="1" l="1"/>
  <c r="Z13" i="1" l="1"/>
  <c r="X16" i="1" l="1"/>
  <c r="Y16" i="1" l="1"/>
  <c r="Z16" i="1"/>
  <c r="X17" i="1" s="1"/>
  <c r="Y17" i="1" l="1"/>
  <c r="Z17" i="1"/>
  <c r="AJ34" i="18" l="1"/>
  <c r="R34" i="18"/>
  <c r="R42" i="18"/>
  <c r="AJ26" i="18"/>
  <c r="X10" i="18"/>
  <c r="X42" i="18"/>
  <c r="L42" i="18"/>
  <c r="R18" i="18"/>
  <c r="R26" i="18"/>
  <c r="L34" i="18"/>
  <c r="X26" i="18"/>
  <c r="X34" i="18"/>
  <c r="AD18" i="18"/>
  <c r="AD34" i="18"/>
  <c r="L26" i="18"/>
  <c r="AJ10" i="18"/>
  <c r="AJ42" i="18"/>
  <c r="AJ18" i="18"/>
  <c r="AD26" i="18"/>
  <c r="L10" i="18"/>
  <c r="AD10" i="18"/>
  <c r="X18" i="18"/>
  <c r="AD42" i="18"/>
  <c r="L18" i="18"/>
  <c r="R10" i="18"/>
  <c r="AB53" i="1" l="1"/>
  <c r="AB19" i="1"/>
  <c r="AB20" i="1" s="1"/>
  <c r="AB27"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42" i="1"/>
  <c r="AA47" i="1"/>
  <c r="AB48" i="1"/>
  <c r="AA48" i="1" s="1"/>
  <c r="AB49" i="1"/>
  <c r="AB54" i="1"/>
  <c r="AA54" i="1" s="1"/>
  <c r="AB55" i="1"/>
  <c r="AA55" i="1" s="1"/>
  <c r="AA53" i="1"/>
  <c r="AA34" i="1"/>
  <c r="AB35" i="1"/>
  <c r="AA19" i="1" l="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4" i="1"/>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1" i="1"/>
  <c r="AA20" i="1"/>
  <c r="AA35" i="1"/>
  <c r="AB36" i="1"/>
  <c r="K42" i="19"/>
  <c r="AC32" i="19"/>
  <c r="W42" i="19"/>
  <c r="AI52" i="19"/>
  <c r="K22" i="19"/>
  <c r="Q32" i="19"/>
  <c r="AI12" i="19"/>
  <c r="AC52" i="19"/>
  <c r="Q42" i="19"/>
  <c r="AC42" i="19"/>
  <c r="K12" i="19"/>
  <c r="Q22" i="19"/>
  <c r="W52" i="19"/>
  <c r="AI42" i="19"/>
  <c r="W32" i="19"/>
  <c r="AI22" i="19"/>
  <c r="W12" i="19"/>
  <c r="AI32" i="19"/>
  <c r="AC12" i="19"/>
  <c r="Q12" i="19"/>
  <c r="Q52" i="19"/>
  <c r="AC53"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B28" i="1"/>
  <c r="AA27" i="1"/>
  <c r="K39" i="19"/>
  <c r="AC39" i="19"/>
  <c r="W29" i="19"/>
  <c r="AI49" i="19"/>
  <c r="W9" i="19"/>
  <c r="AC19" i="19"/>
  <c r="Q49" i="19"/>
  <c r="W49" i="19"/>
  <c r="AC9" i="19"/>
  <c r="AI9" i="19"/>
  <c r="Q29" i="19"/>
  <c r="W39" i="19"/>
  <c r="Q39" i="19"/>
  <c r="AC3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AC55" i="1"/>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9" i="1"/>
  <c r="AA29" i="1" s="1"/>
  <c r="AA28" i="1"/>
  <c r="AB30" i="1"/>
  <c r="AA30"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5" i="1"/>
  <c r="AD9" i="19"/>
  <c r="AJ49" i="19"/>
  <c r="L39" i="19"/>
  <c r="R19" i="19"/>
  <c r="AJ39" i="19"/>
  <c r="AJ29" i="19"/>
  <c r="AJ19" i="19"/>
  <c r="AJ9" i="19"/>
  <c r="AD49" i="19"/>
  <c r="L19" i="19"/>
  <c r="L29" i="19"/>
  <c r="R49" i="19"/>
  <c r="AA44" i="1" l="1"/>
  <c r="AB45" i="1"/>
  <c r="AA45" i="1" s="1"/>
  <c r="AG39" i="19"/>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4" i="1" l="1"/>
  <c r="L64" i="1" s="1"/>
  <c r="K70" i="1"/>
  <c r="L70" i="1" s="1"/>
  <c r="K46" i="1"/>
  <c r="L46" i="1" s="1"/>
  <c r="K31" i="1"/>
  <c r="L31" i="1" s="1"/>
  <c r="K12" i="1"/>
  <c r="L12" i="1" s="1"/>
  <c r="K24" i="1"/>
  <c r="L24" i="1" s="1"/>
  <c r="K52" i="1"/>
  <c r="L52" i="1" s="1"/>
  <c r="K18" i="1"/>
  <c r="L18" i="1" s="1"/>
  <c r="K39" i="1"/>
  <c r="L39" i="1" s="1"/>
  <c r="Z6" i="18" l="1"/>
  <c r="M24" i="1"/>
  <c r="AB24" i="1" s="1"/>
  <c r="AA24" i="1" s="1"/>
  <c r="AF14" i="18"/>
  <c r="T22" i="18"/>
  <c r="N24" i="1"/>
  <c r="Z30" i="18"/>
  <c r="N30" i="18"/>
  <c r="AL14" i="18"/>
  <c r="T14" i="18"/>
  <c r="AL38" i="18"/>
  <c r="N14" i="18"/>
  <c r="T38" i="18"/>
  <c r="N22" i="18"/>
  <c r="Z14" i="18"/>
  <c r="AF22" i="18"/>
  <c r="N6" i="18"/>
  <c r="AF6" i="18"/>
  <c r="AF38" i="18"/>
  <c r="N38" i="18"/>
  <c r="AL30" i="18"/>
  <c r="AL22" i="18"/>
  <c r="T6" i="18"/>
  <c r="Z38" i="18"/>
  <c r="AF30" i="18"/>
  <c r="Z22" i="18"/>
  <c r="T30" i="18"/>
  <c r="AL6" i="18"/>
  <c r="AB38" i="18"/>
  <c r="P22" i="18"/>
  <c r="AB30" i="18"/>
  <c r="M12" i="1"/>
  <c r="AB12" i="1" s="1"/>
  <c r="AH38" i="18"/>
  <c r="AH30" i="18"/>
  <c r="J22" i="18"/>
  <c r="V38" i="18"/>
  <c r="N12" i="1"/>
  <c r="AH14" i="18"/>
  <c r="P30" i="18"/>
  <c r="P14" i="18"/>
  <c r="V22" i="18"/>
  <c r="V14" i="18"/>
  <c r="J14" i="18"/>
  <c r="AH22" i="18"/>
  <c r="AB22" i="18"/>
  <c r="V30" i="18"/>
  <c r="AB14" i="18"/>
  <c r="P6" i="18"/>
  <c r="J30" i="18"/>
  <c r="P38" i="18"/>
  <c r="AB6" i="18"/>
  <c r="J6" i="18"/>
  <c r="J38" i="18"/>
  <c r="AH6" i="18"/>
  <c r="V6" i="18"/>
  <c r="AD32" i="18"/>
  <c r="AD24" i="18"/>
  <c r="L24" i="18"/>
  <c r="X24" i="18"/>
  <c r="AJ16" i="18"/>
  <c r="AJ8" i="18"/>
  <c r="AJ24" i="18"/>
  <c r="AD16" i="18"/>
  <c r="R32" i="18"/>
  <c r="R16" i="18"/>
  <c r="L16" i="18"/>
  <c r="R24" i="18"/>
  <c r="L8" i="18"/>
  <c r="R8" i="18"/>
  <c r="AJ40" i="18"/>
  <c r="AJ32" i="18"/>
  <c r="AD8" i="18"/>
  <c r="X40" i="18"/>
  <c r="N39" i="1"/>
  <c r="L32" i="18"/>
  <c r="X8" i="18"/>
  <c r="AD40" i="18"/>
  <c r="M39" i="1"/>
  <c r="AB39" i="1" s="1"/>
  <c r="AA39" i="1" s="1"/>
  <c r="R40" i="18"/>
  <c r="L40" i="18"/>
  <c r="X16" i="18"/>
  <c r="X32" i="18"/>
  <c r="AH16" i="18"/>
  <c r="V16" i="18"/>
  <c r="N31" i="1"/>
  <c r="P32" i="18"/>
  <c r="M31" i="1"/>
  <c r="AB31" i="1" s="1"/>
  <c r="AA31" i="1" s="1"/>
  <c r="AB16" i="18"/>
  <c r="V40" i="18"/>
  <c r="AH40" i="18"/>
  <c r="J16" i="18"/>
  <c r="J40" i="18"/>
  <c r="AB40" i="18"/>
  <c r="AH32" i="18"/>
  <c r="AB24" i="18"/>
  <c r="P24" i="18"/>
  <c r="P8" i="18"/>
  <c r="V24" i="18"/>
  <c r="P16" i="18"/>
  <c r="P40" i="18"/>
  <c r="V32" i="18"/>
  <c r="J32" i="18"/>
  <c r="V8" i="18"/>
  <c r="AH24" i="18"/>
  <c r="AH8" i="18"/>
  <c r="J8" i="18"/>
  <c r="AB32" i="18"/>
  <c r="AB8" i="18"/>
  <c r="J24" i="18"/>
  <c r="L14" i="18"/>
  <c r="AD6" i="18"/>
  <c r="X38" i="18"/>
  <c r="R30" i="18"/>
  <c r="L22" i="18"/>
  <c r="R6" i="18"/>
  <c r="X14" i="18"/>
  <c r="L6" i="18"/>
  <c r="AJ6" i="18"/>
  <c r="X6" i="18"/>
  <c r="AJ30" i="18"/>
  <c r="R22" i="18"/>
  <c r="X22" i="18"/>
  <c r="AD38" i="18"/>
  <c r="N18" i="1"/>
  <c r="AD22" i="18"/>
  <c r="M18" i="1"/>
  <c r="AB18" i="1" s="1"/>
  <c r="AA18" i="1" s="1"/>
  <c r="L30" i="18"/>
  <c r="R38" i="18"/>
  <c r="AJ14" i="18"/>
  <c r="R14" i="18"/>
  <c r="L38" i="18"/>
  <c r="AD30" i="18"/>
  <c r="AJ38" i="18"/>
  <c r="AJ22" i="18"/>
  <c r="X30" i="18"/>
  <c r="AD14" i="18"/>
  <c r="AL40" i="18"/>
  <c r="T8" i="18"/>
  <c r="AF16" i="18"/>
  <c r="N8" i="18"/>
  <c r="N46" i="1"/>
  <c r="Z40" i="18"/>
  <c r="AF8" i="18"/>
  <c r="Z8" i="18"/>
  <c r="M46" i="1"/>
  <c r="AB46" i="1" s="1"/>
  <c r="AA46" i="1" s="1"/>
  <c r="T40" i="18"/>
  <c r="AL8" i="18"/>
  <c r="AL24" i="18"/>
  <c r="AL32" i="18"/>
  <c r="AF24" i="18"/>
  <c r="AF32" i="18"/>
  <c r="T24" i="18"/>
  <c r="N40" i="18"/>
  <c r="Z24" i="18"/>
  <c r="Z16" i="18"/>
  <c r="AL16" i="18"/>
  <c r="Z32" i="18"/>
  <c r="N32" i="18"/>
  <c r="N16" i="18"/>
  <c r="N24" i="18"/>
  <c r="T32" i="18"/>
  <c r="T16" i="18"/>
  <c r="AF40" i="18"/>
  <c r="V18" i="18"/>
  <c r="AB34" i="18"/>
  <c r="AB42" i="18"/>
  <c r="P10" i="18"/>
  <c r="J26" i="18"/>
  <c r="V42" i="18"/>
  <c r="P26" i="18"/>
  <c r="V10" i="18"/>
  <c r="AH34" i="18"/>
  <c r="M52" i="1"/>
  <c r="AB52" i="1" s="1"/>
  <c r="AA52" i="1" s="1"/>
  <c r="J42" i="18"/>
  <c r="P34" i="18"/>
  <c r="AB18" i="18"/>
  <c r="P42" i="18"/>
  <c r="V34" i="18"/>
  <c r="AH42" i="18"/>
  <c r="AB26" i="18"/>
  <c r="AH26" i="18"/>
  <c r="V26" i="18"/>
  <c r="AH18" i="18"/>
  <c r="J34" i="18"/>
  <c r="J10" i="18"/>
  <c r="AH10" i="18"/>
  <c r="AB10" i="18"/>
  <c r="J18" i="18"/>
  <c r="N52" i="1"/>
  <c r="P18" i="18"/>
  <c r="M70" i="1"/>
  <c r="N70" i="1"/>
  <c r="AH28" i="18"/>
  <c r="J28" i="18"/>
  <c r="P20" i="18"/>
  <c r="AB20" i="18"/>
  <c r="AH36" i="18"/>
  <c r="J36" i="18"/>
  <c r="V36" i="18"/>
  <c r="AB36" i="18"/>
  <c r="J12" i="18"/>
  <c r="J44" i="18"/>
  <c r="AB28" i="18"/>
  <c r="P12" i="18"/>
  <c r="V20" i="18"/>
  <c r="AH12" i="18"/>
  <c r="J20" i="18"/>
  <c r="P28" i="18"/>
  <c r="P44" i="18"/>
  <c r="AB12" i="18"/>
  <c r="AH20" i="18"/>
  <c r="AB44" i="18"/>
  <c r="V44" i="18"/>
  <c r="V12" i="18"/>
  <c r="P36" i="18"/>
  <c r="V28" i="18"/>
  <c r="AH44" i="18"/>
  <c r="N64" i="1"/>
  <c r="M64" i="1"/>
  <c r="AB64" i="1" s="1"/>
  <c r="AA64" i="1" s="1"/>
  <c r="Z42" i="18"/>
  <c r="T18" i="18"/>
  <c r="N18" i="18"/>
  <c r="T26" i="18"/>
  <c r="N42" i="18"/>
  <c r="Z18" i="18"/>
  <c r="N10" i="18"/>
  <c r="AF26" i="18"/>
  <c r="Z10" i="18"/>
  <c r="AL34" i="18"/>
  <c r="N26" i="18"/>
  <c r="AL18" i="18"/>
  <c r="AL42" i="18"/>
  <c r="AF18" i="18"/>
  <c r="Z26" i="18"/>
  <c r="AF10" i="18"/>
  <c r="T10" i="18"/>
  <c r="T42" i="18"/>
  <c r="Z34" i="18"/>
  <c r="N34" i="18"/>
  <c r="AF34" i="18"/>
  <c r="AF42" i="18"/>
  <c r="T34" i="18"/>
  <c r="AL10" i="18"/>
  <c r="AL26" i="18"/>
  <c r="V11" i="19" l="1"/>
  <c r="J21" i="19"/>
  <c r="P51" i="19"/>
  <c r="P11" i="19"/>
  <c r="AB21" i="19"/>
  <c r="AB31" i="19"/>
  <c r="V21" i="19"/>
  <c r="P31" i="19"/>
  <c r="AB51" i="19"/>
  <c r="AH31" i="19"/>
  <c r="J31" i="19"/>
  <c r="P21" i="19"/>
  <c r="V51" i="19"/>
  <c r="AB41" i="19"/>
  <c r="V41" i="19"/>
  <c r="J51" i="19"/>
  <c r="AC46" i="1"/>
  <c r="V31" i="19"/>
  <c r="AH51" i="19"/>
  <c r="AH41" i="19"/>
  <c r="AH21" i="19"/>
  <c r="AH11" i="19"/>
  <c r="J11" i="19"/>
  <c r="P41" i="19"/>
  <c r="AB11" i="19"/>
  <c r="J41" i="19"/>
  <c r="AB13" i="1"/>
  <c r="AA13" i="1" s="1"/>
  <c r="AA12" i="1"/>
  <c r="AB39" i="19"/>
  <c r="J29" i="19"/>
  <c r="P19" i="19"/>
  <c r="AH49" i="19"/>
  <c r="J19" i="19"/>
  <c r="V49" i="19"/>
  <c r="J9" i="19"/>
  <c r="P39" i="19"/>
  <c r="V29" i="19"/>
  <c r="AH39" i="19"/>
  <c r="J49" i="19"/>
  <c r="P9" i="19"/>
  <c r="P29" i="19"/>
  <c r="V19" i="19"/>
  <c r="J39" i="19"/>
  <c r="AB9" i="19"/>
  <c r="AB49" i="19"/>
  <c r="AH19" i="19"/>
  <c r="AB29" i="19"/>
  <c r="V39" i="19"/>
  <c r="AH29" i="19"/>
  <c r="AH9" i="19"/>
  <c r="AC31" i="1"/>
  <c r="V9" i="19"/>
  <c r="P49" i="19"/>
  <c r="AB19" i="19"/>
  <c r="J47" i="19"/>
  <c r="J7" i="19"/>
  <c r="AB37" i="19"/>
  <c r="P37" i="19"/>
  <c r="V27" i="19"/>
  <c r="J37" i="19"/>
  <c r="J27" i="19"/>
  <c r="AB17" i="19"/>
  <c r="P17" i="19"/>
  <c r="V47" i="19"/>
  <c r="AH7" i="19"/>
  <c r="P47" i="19"/>
  <c r="J17" i="19"/>
  <c r="AH27" i="19"/>
  <c r="V37" i="19"/>
  <c r="AH47" i="19"/>
  <c r="AB47" i="19"/>
  <c r="V17" i="19"/>
  <c r="P27" i="19"/>
  <c r="AB7" i="19"/>
  <c r="AC18" i="1"/>
  <c r="P7" i="19"/>
  <c r="AH37" i="19"/>
  <c r="AB27" i="19"/>
  <c r="AH17" i="19"/>
  <c r="V7" i="19"/>
  <c r="V22" i="19"/>
  <c r="J12" i="19"/>
  <c r="P42" i="19"/>
  <c r="V52" i="19"/>
  <c r="J22" i="19"/>
  <c r="P32" i="19"/>
  <c r="P12" i="19"/>
  <c r="AB12" i="19"/>
  <c r="AH42" i="19"/>
  <c r="P22" i="19"/>
  <c r="AH52" i="19"/>
  <c r="AH32" i="19"/>
  <c r="AC52" i="1"/>
  <c r="AB42" i="19"/>
  <c r="AB32" i="19"/>
  <c r="AB52" i="19"/>
  <c r="AB22" i="19"/>
  <c r="J52" i="19"/>
  <c r="J32" i="19"/>
  <c r="P52" i="19"/>
  <c r="V32" i="19"/>
  <c r="V12" i="19"/>
  <c r="V42" i="19"/>
  <c r="AH22" i="19"/>
  <c r="J42" i="19"/>
  <c r="AH12" i="19"/>
  <c r="AC64" i="1"/>
  <c r="AH54" i="19"/>
  <c r="AB44" i="19"/>
  <c r="P24" i="19"/>
  <c r="V14" i="19"/>
  <c r="AB34" i="19"/>
  <c r="J44" i="19"/>
  <c r="J54" i="19"/>
  <c r="P14" i="19"/>
  <c r="J24" i="19"/>
  <c r="J34" i="19"/>
  <c r="P54" i="19"/>
  <c r="AH44" i="19"/>
  <c r="V24" i="19"/>
  <c r="P44" i="19"/>
  <c r="AH14" i="19"/>
  <c r="V54" i="19"/>
  <c r="AB24" i="19"/>
  <c r="AB14" i="19"/>
  <c r="J14" i="19"/>
  <c r="V44" i="19"/>
  <c r="AB54" i="19"/>
  <c r="AH34" i="19"/>
  <c r="AH24" i="19"/>
  <c r="P34" i="19"/>
  <c r="V34" i="19"/>
  <c r="J30" i="19"/>
  <c r="V50" i="19"/>
  <c r="AC39" i="1"/>
  <c r="V20" i="19"/>
  <c r="P50" i="19"/>
  <c r="V10" i="19"/>
  <c r="AH10" i="19"/>
  <c r="AB10" i="19"/>
  <c r="P20" i="19"/>
  <c r="P10" i="19"/>
  <c r="AH30" i="19"/>
  <c r="J20" i="19"/>
  <c r="AB50" i="19"/>
  <c r="AH40" i="19"/>
  <c r="P40" i="19"/>
  <c r="J40" i="19"/>
  <c r="J50" i="19"/>
  <c r="J10" i="19"/>
  <c r="V40" i="19"/>
  <c r="V30" i="19"/>
  <c r="AB40" i="19"/>
  <c r="AB20" i="19"/>
  <c r="AB30" i="19"/>
  <c r="AH20" i="19"/>
  <c r="P30" i="19"/>
  <c r="AH50" i="19"/>
  <c r="J28" i="19"/>
  <c r="P18" i="19"/>
  <c r="AB28" i="19"/>
  <c r="P38" i="19"/>
  <c r="AB48" i="19"/>
  <c r="AB8" i="19"/>
  <c r="V48" i="19"/>
  <c r="V18" i="19"/>
  <c r="AH48" i="19"/>
  <c r="P28" i="19"/>
  <c r="J8" i="19"/>
  <c r="AH28" i="19"/>
  <c r="V28" i="19"/>
  <c r="AC24" i="1"/>
  <c r="J48" i="19"/>
  <c r="AH8" i="19"/>
  <c r="J38" i="19"/>
  <c r="P48" i="19"/>
  <c r="J18" i="19"/>
  <c r="V8" i="19"/>
  <c r="AH38" i="19"/>
  <c r="V38" i="19"/>
  <c r="AH18" i="19"/>
  <c r="P8" i="19"/>
  <c r="AB18" i="19"/>
  <c r="AB38" i="19"/>
  <c r="V26" i="19" l="1"/>
  <c r="AH36" i="19"/>
  <c r="P26" i="19"/>
  <c r="V16" i="19"/>
  <c r="V36" i="19"/>
  <c r="AC12" i="1"/>
  <c r="AB36" i="19"/>
  <c r="AB6" i="19"/>
  <c r="P36" i="19"/>
  <c r="J36" i="19"/>
  <c r="AH16" i="19"/>
  <c r="J26" i="19"/>
  <c r="V6" i="19"/>
  <c r="J46" i="19"/>
  <c r="P16" i="19"/>
  <c r="P6" i="19"/>
  <c r="AH6" i="19"/>
  <c r="AH26" i="19"/>
  <c r="V46" i="19"/>
  <c r="AH46" i="19"/>
  <c r="AB46" i="19"/>
  <c r="J16" i="19"/>
  <c r="J6" i="19"/>
  <c r="P46" i="19"/>
  <c r="AB26" i="19"/>
  <c r="AB16" i="19"/>
  <c r="AI6" i="19"/>
  <c r="AI16" i="19"/>
  <c r="Q36" i="19"/>
  <c r="W6" i="19"/>
  <c r="W26" i="19"/>
  <c r="K26" i="19"/>
  <c r="W46" i="19"/>
  <c r="AI36" i="19"/>
  <c r="AI26" i="19"/>
  <c r="AC6" i="19"/>
  <c r="K6" i="19"/>
  <c r="Q16" i="19"/>
  <c r="W36" i="19"/>
  <c r="AC36" i="19"/>
  <c r="K16" i="19"/>
  <c r="K46" i="19"/>
  <c r="AI46" i="19"/>
  <c r="AC46" i="19"/>
  <c r="AC13" i="1"/>
  <c r="Q46" i="19"/>
  <c r="AC26" i="19"/>
  <c r="AC16" i="19"/>
  <c r="W16" i="19"/>
  <c r="K36" i="19"/>
  <c r="Q26" i="19"/>
  <c r="Q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<sst xmlns="http://schemas.openxmlformats.org/spreadsheetml/2006/main" count="523" uniqueCount="344">
  <si>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</si>
  <si>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</si>
  <si>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</si>
  <si>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</si>
  <si>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</si>
  <si>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</si>
  <si>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</si>
  <si>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</si>
  <si>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</si>
  <si>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</si>
  <si>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</si>
  <si>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</si>
  <si>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</si>
  <si>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</si>
  <si>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</si>
  <si>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</si>
  <si>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</si>
  <si>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</si>
  <si>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</si>
  <si>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</si>
  <si>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</si>
  <si>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</si>
  <si>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</si>
  <si>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</si>
  <si>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</si>
  <si>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</si>
  <si>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</si>
  <si>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</si>
  <si>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</si>
  <si>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</si>
  <si>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</si>
  <si>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</si>
  <si>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</si>
  <si>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</si>
  <si>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</si>
  <si>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</si>
  <si>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</si>
  <si>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</si>
  <si>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</si>
  <si>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</si>
  <si>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</si>
  <si>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</si>
  <si>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</si>
  <si>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</si>
  <si>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</si>
  <si>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</si>
  <si>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</si>
  <si>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</si>
  <si>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</si>
  <si>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</si>
  <si>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</si>
  <si>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</si>
  <si>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</si>
  <si>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</si>
  <si>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</si>
  <si>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</si>
  <si>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</si>
  <si>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</si>
  <si>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</si>
  <si>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</si>
  <si>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</si>
  <si>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</si>
  <si>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</si>
  <si>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</si>
  <si>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</si>
  <si>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</si>
  <si>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</si>
  <si>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</si>
  <si>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</si>
  <si>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</si>
  <si>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</si>
  <si>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</si>
  <si>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</si>
  <si>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</si>
  <si>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</si>
  <si>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</si>
  <si>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</si>
  <si>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</si>
  <si>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</si>
  <si>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</si>
  <si>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JURÍDICA</t>
  </si>
  <si>
    <t>ALCANCE:</t>
  </si>
  <si>
    <t>Comprende la definición de los lineamientos y directrices de los asuntos jurídicos para el cumplimiento de la normatividad vigente mediante la emisión de conceptos, revisión de actos administrativos para firma del señor alcalde, viabilidades jurídicas a las modalidades de selección en los procesos contractuales, formulación de la política de prevención del daño antijurídico y ejercer la defensa de los interés del Municipio de Bucaramanga.</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</si>
  <si>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</si>
  <si>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</si>
  <si>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</si>
  <si>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</si>
  <si>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</si>
  <si>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</si>
  <si>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Formular, organizar, dirigir, ejecutar y controlar los planes y proyectos jurídicos del ente territorial, gestionar los asuntos legales del municipio, especialmente los relacionados con el alcalde, orientar la política jurídica del municipio, representar ydefender sus intereses en procesos judiciales, gestionar la contratación, conciliaciones judiciales y extrajudiciales, y dirigir el control disciplinario interno en la etapa de juzgamiento de los servidores públicosdelaentidad.</t>
  </si>
  <si>
    <t>Piezas procesales, viabilidades juridicas en las modalidades de selección de los procesos contractuales, actos administrativos, actas de comité de conciliacion, respuestas derechos de peticion, conceptos juridicos.</t>
  </si>
  <si>
    <t>Formulación y seguimiento de las piezas procesales, viabilidades juridicas, actos administrativos, actas de comité de conciliacion, respuestas derechos de peticion y conceptos juridicos</t>
  </si>
  <si>
    <t>MATRIZ DOFA</t>
  </si>
  <si>
    <t>DEBILIDADES</t>
  </si>
  <si>
    <t>AMENAZAS</t>
  </si>
  <si>
    <t>Infraestructura tecnológica obsoleta, insuficiente o inestable</t>
  </si>
  <si>
    <t xml:space="preserve">Falta de estabilidad jurídica </t>
  </si>
  <si>
    <t>Rotación del talento humano</t>
  </si>
  <si>
    <t xml:space="preserve">Falta de espacio físico para personal </t>
  </si>
  <si>
    <t>Falta de respuesta oportuna y de fondo por parte de las diferentes dependencias de la Alcaldía a los requirimientos efectuados por la Secretaría Jurídica.</t>
  </si>
  <si>
    <t>Falta de  parametrización del GSC que permita asignar de conformidad con los tiempos dados por los despachos judiciales y entes de control y vigilancia.</t>
  </si>
  <si>
    <t xml:space="preserve">Falta de parametrización del GSC de acuerdo con el Decteto Municipal No. 396 del 2020 y Decreto No. </t>
  </si>
  <si>
    <t>Demandas por actuaciones de la Administración</t>
  </si>
  <si>
    <t>FORTALEZAS</t>
  </si>
  <si>
    <t>OPORTUNIDADES</t>
  </si>
  <si>
    <t>Conocimiento especializado en los abogados que pertenecen a la Secretaría Jurídica</t>
  </si>
  <si>
    <t xml:space="preserve">La infraestructura tecnológica que nos permita llevar a cabo las audiencias dentro de los procesos debido a la virtualidad. </t>
  </si>
  <si>
    <t xml:space="preserve">Compromiso del talento humano con la Administración </t>
  </si>
  <si>
    <t xml:space="preserve">Oferta educativa de las entidades nacionales del sector público que permite  mantener actualizado en los cambios normativos a su equipo de trabajo. </t>
  </si>
  <si>
    <t xml:space="preserve">Capacidad de trabajo en equipo </t>
  </si>
  <si>
    <t>Sistemas de alerta (Software) para el proceso de defensa judicial para hacer seguimiento a los procesos.</t>
  </si>
  <si>
    <t>Política de defensa jurídica mediante el Plan de acción establecido en el modelo integrado de planeación y gestión, aplicada.</t>
  </si>
  <si>
    <t xml:space="preserve">Contar con la asesoría permanente de la Agencia Nacional de Defensa Jurídica del Estado. </t>
  </si>
  <si>
    <t>Controles en los procesos para evitar respuestas fuera de tiempo.</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</si>
  <si>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</si>
  <si>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</si>
  <si>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</si>
  <si>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</si>
  <si>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</si>
  <si>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</si>
  <si>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</si>
  <si>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</si>
  <si>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</si>
  <si>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</si>
  <si>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 xml:space="preserve">Formular, organizar, dirigir, ejecutar y controlar los planes, programas y proyectos del ámbito jurídico del ente territorial, así como atender lo relativo a los asuntos jurídicos del municipio, creando y fijando la política jurídica y unificando criteriosa nivel municipal  ejerciendo  así  las  funciones  jurídicas  en  todos  los  aspectos  relativos  a  Asuntos  Legales,  Procesos  Judiciales, Contratación, Conciliación y acciones constitucionales.  </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</si>
  <si>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</si>
  <si>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</si>
  <si>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</si>
  <si>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</si>
  <si>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</si>
  <si>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</si>
  <si>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</si>
  <si>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</si>
  <si>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</si>
  <si>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</si>
  <si>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</si>
  <si>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</si>
  <si>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</si>
  <si>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</si>
  <si>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</si>
  <si>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</si>
  <si>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</si>
  <si>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</si>
  <si>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</si>
  <si>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</si>
  <si>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</si>
  <si>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</si>
  <si>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</si>
  <si>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</si>
  <si>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</si>
  <si>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</si>
  <si>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</si>
  <si>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</si>
  <si>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</si>
  <si>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Sanciones e investigaciones disciplinarias  de entes de control y vigilancia</t>
  </si>
  <si>
    <t>Incumplimiento en los términos de entrega oportuna a los requerimientos de los entes de control y vigilancia, de acuerdo a la competencia de la Secretaría Jurídica en el marco de la Resolución No. 194 de 24 de agosto de 2020.</t>
  </si>
  <si>
    <t>Posibilidad de afectación económica y reputacional por sanciones e investigaciones disciplinarias de entes de control debido al Incumplimiento en los términos de entrega oportuna a los requerimientos de los entes de control y vigilancia, de acuerdo con la competencia de la Secretaría Jurídica.</t>
  </si>
  <si>
    <t>Ejecución y Administración de procesos</t>
  </si>
  <si>
    <t xml:space="preserve">     Entre 10 y 50 SMLMV </t>
  </si>
  <si>
    <t>La persona encargada de realizar seguimiento a los requerimientos elevados por los entes de control y vigilancia asignados a la Secretaría Jurídica, verifica que la respuesta sea oportuna de conformidad con el plazo otorgado por el ente de control.</t>
  </si>
  <si>
    <t>Preventivo</t>
  </si>
  <si>
    <t>Manual</t>
  </si>
  <si>
    <t>Documentado</t>
  </si>
  <si>
    <t>Continua</t>
  </si>
  <si>
    <t>Con Registro</t>
  </si>
  <si>
    <t>Reducir (mitigar)</t>
  </si>
  <si>
    <t>Dar respuesta oportuna al 100%  de las PQRS enviadas por los entes de control y vigilancia asignadas a la Secretaría Jurídica a través del Sistema Gestión de Solicitudes del Ciudadano - GSC</t>
  </si>
  <si>
    <t>Profesional encargado de hacer seguimiento a los requerimientos de los Entes de Control y vigilancia en la Secretaría Jurídica.</t>
  </si>
  <si>
    <r>
      <rPr>
        <sz val="10"/>
        <color theme="6" tint="-0.499984740745262"/>
        <rFont val="Arial Narrow"/>
        <family val="2"/>
      </rPr>
      <t xml:space="preserve"> Informe del </t>
    </r>
    <r>
      <rPr>
        <sz val="10"/>
        <color theme="1"/>
        <rFont val="Arial Narrow"/>
        <family val="2"/>
      </rPr>
      <t>Indicador semestral de respuesta a tiempo / total de PQRSD de entes de control asignadas mediante el GSC a la Secretaría Jurídica</t>
    </r>
  </si>
  <si>
    <t>Reputacional</t>
  </si>
  <si>
    <t>Fallos Judiciales en contra del Municipio, y posibles investigaciones y sanciones por entes de control</t>
  </si>
  <si>
    <t>expedición de actos administrativos de carácter general, sin cumplir los requisitos legales y procedimentales vigentes, dada la complejidad en la expedición y eventual nulidad del mismo.</t>
  </si>
  <si>
    <t>Posibilidad de afectación reputacional por 
fallos judiciales en contra del Municipio, y posibles investigaciones y sanciones por entes de control, debido a la expedición de actos administrativos de carácter general, sin cumplir los requisitos legales y procedimentales vigentes, dada la complejidad en la expedición y eventual nulidad del mismo.</t>
  </si>
  <si>
    <t xml:space="preserve">     El riesgo afecta la imagen de la entidad con algunos usuarios de relevancia frente al logro de los objetivos</t>
  </si>
  <si>
    <t>La Secretaría Jurídica a través del subproceso de asuntos legales revisa los proyectos de actos administrativos para firma del señor alcalde, elaborados por las diferentes dependencias, con el fin   que se ajusten a la normatividad vigente.</t>
  </si>
  <si>
    <t>Detectivo</t>
  </si>
  <si>
    <t xml:space="preserve">Realizar una socialización semestral sobre la importancia de verificar la normatividad vigente para la expedición de actos administrativos, dirigida a los equipos encargados de esta actividad en las diferentes dependencias de la administración central municipal.  </t>
  </si>
  <si>
    <t xml:space="preserve">Profesional Encargado del Subprocesos Legales </t>
  </si>
  <si>
    <t>Convocatoria
Control de Asistencia
Soporte de la reunión</t>
  </si>
  <si>
    <t>Inadecuada gestión del proceso de defensa judicial, en razón a la omisión en las actuaciones de las etapas procesales de acuerdo con los términos de Ley.</t>
  </si>
  <si>
    <t>Posibilidad de afectación reputacional y económica por fallos judiciales en contra del Municipio, y posibles investigaciones y sanciones por entes de control, debido a la inadecuada gestión del proceso de defensa judicial, en razón a la omisión en las actuaciones de las etapas procesales de acuerdo con los términos de Ley.</t>
  </si>
  <si>
    <t>Ejecucion y Administracion de procesos</t>
  </si>
  <si>
    <t xml:space="preserve">     Entre 100 y 500 SMLMV </t>
  </si>
  <si>
    <t>El profesional encargado del subproceso de defensa judicial desarrollará y socializará un lineamiento sobre el pago de sentencias, conciliaciones y laudos arbitrales y su respectiva socialización dirigida a la Secretaría Jurídica y a las dependencias involucradas   en el trámite interno establecido en el procedimiento para tal fin.</t>
  </si>
  <si>
    <t>Elaborar una circular sobre los lineamientos de los pagos de sentencias judiciales conciliaciones y laudos arbitrales dirigidas a la Secretaría Jurídica y a las dependencias involucradas  en el trámite interno establecido en el procedimiento para tal fin.</t>
  </si>
  <si>
    <t xml:space="preserve">Líder del subproceso de defensa judicial
Secretaría Jurídica </t>
  </si>
  <si>
    <t>Circular</t>
  </si>
  <si>
    <t>Realizar una socialización semestral de la circular sobre los lineamientos de los pagos de sentencias judiciales conciliaciones y laudos arbitrales dirigidas a la Secretaría Jurídica y a las dependencias involucradas   en el trámite interno establecido en el procedimiento para tal fin.</t>
  </si>
  <si>
    <t>Investigaciones disciplinarias y sanciones por entes de control.</t>
  </si>
  <si>
    <t>Incumplimiento de la Ley 594 del 2000 en los documentos emanados por la Secretaría Jurídica.</t>
  </si>
  <si>
    <t>Posibilidad de afectación reputacional por posibles investigaciones y sanciones disciplinarias por entes de control, debido al incumplimiento de la Ley 594 del 2000 en los documentos emanados por la Secretaría Jurídica.</t>
  </si>
  <si>
    <t>El área encargada de archivo de la Secretaría Jurídica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</si>
  <si>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10% de las Transferencias documentales primarias de la Secretaría Jurídica acorde a las Tablas de Retención Documental de la vigencia.</t>
  </si>
  <si>
    <t>Servidores públicos y contratistas encargados de archivo en la Secretaría Jurídica.</t>
  </si>
  <si>
    <t>Acta de transferencia documental F-GDO-8600-238,37-022</t>
  </si>
  <si>
    <t>Organizar el 10% de los expedientes producidos por la Secretaría Jurídica</t>
  </si>
  <si>
    <t xml:space="preserve">Informe de seguimiento a la organización documental F-GDO-8600-238,37-033 </t>
  </si>
  <si>
    <t>Elaborar el 10% de los inventarios documentales de los archivos producidos por la Secretaría Jurídica</t>
  </si>
  <si>
    <t>Sanciones e investigaciones disciplinarias  de entes de control y deficiente  inversión de  los recursos en la Administración Central.</t>
  </si>
  <si>
    <t>mala planeación al momento de realizar la contratación sin tener en cuenta los tiempos de la ejecución del mismo, constituyendo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</si>
  <si>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</si>
  <si>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La Secretaria Jurídica con el apoyo del profesional encargado del subproceso de contratación emitirá un lineamiento interno dirigido a supervisores y contratista de la Secretaría Jurídica en materia de contratación, conforme al principio de planeación con el fin de evitar la constitución de reservas presupuestales.</t>
  </si>
  <si>
    <t>Expedir y comunicar una circular dirigido a supervisores y contratista de la Secretaría Jurídica en materia de contratación, conforme al principio de planeación con el fin de evitar la constitución de reservas presupuestales.</t>
  </si>
  <si>
    <t>Profesional encargado del subproceso de Contratación</t>
  </si>
  <si>
    <t>Circular
Soporte de envió interno en  la Secretaría Jurídica</t>
  </si>
  <si>
    <t>Realizar reunión de trabajo trimestral de seguimiento, liderada por la secretaria de despacho a fin de revisar el estado de saldos pendientes de pago de las reservas presupuestales emitido por la Secretaría de Hacienda</t>
  </si>
  <si>
    <t>Actas de reunión  
(3)</t>
  </si>
  <si>
    <t>Investigaciones disciplinarias por la autoridad competente</t>
  </si>
  <si>
    <t xml:space="preserve">incumplimiento de la Ley 1712 del 2014 y Resolución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</si>
  <si>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 </t>
  </si>
  <si>
    <t>La Secretaría Jurídica y el profesional asignado en temas de Transparencia, revisa la información sujeta a publicación de acuerdo con lo establecido en la Resolución 1519 de 2020 y sus anexos, y verifica a través de la pagina web institucional su cumplimiento.</t>
  </si>
  <si>
    <t>Solicitar al área TIC la publicación del 100% de documentos a cargo de la Secretaría Jurídica - Transparencia en la sección de transparencia y acceso a la información pública en la página www.bucaramanga.gov.co de acuerdo a  lo establecido en la Resolución 1519 de 2020.</t>
  </si>
  <si>
    <t xml:space="preserve">Secretaría Jurídica y
 profesional asignado en temas de transparencia </t>
  </si>
  <si>
    <t>Solicitudes de publicación enviados al proceso de gestión de las TIC</t>
  </si>
  <si>
    <t>Investigaciones disciplinarias</t>
  </si>
  <si>
    <t>Posibilidad de afectación reputacional por investigaciones disciplinarias debido al incumplimiento de las acciones correctivas en los tiempos estipulados y plasmados en los Planes de Mejoramiento de auditorías internas, suscritos</t>
  </si>
  <si>
    <t>La profesional encargada revisa las acciones correctivas establecidas y plasmadas en los Planes de Mejoramiento de auditorías internas suscritos por la Secretaría Jurídica, a través de seguimientos con los responsables de su cumplimiento.</t>
  </si>
  <si>
    <t xml:space="preserve">Realizar  un seguimiento  a las acciones establecidas en los Planes de Mejoramiento de  auditorías internas suscritos por la Secretaría Jurídica </t>
  </si>
  <si>
    <t xml:space="preserve">Secretaria Jurídica y
 profesional asignado en temas de transparencia </t>
  </si>
  <si>
    <t>Acta de seguimiento 
(1)</t>
  </si>
  <si>
    <t>Posibilidad de afectación reputacional por posibles investigaciones y sanciones disciplinarias por entes de control, debido a la falta de cumplimiento de metas del Plan de Desarrollo Municipal programadas para la vigencia</t>
  </si>
  <si>
    <t xml:space="preserve">El profesional responsable de la Secretaría Jurídica, realiza monitoreo al Plan de Desarrollo Municipal 2024-2027, con el objetivo de verificar el avance en el cumplimiento físico de las metas y/o ejecución de recursos financieros, siguiendo los lineamientos del orden nacional y normas vigentes. </t>
  </si>
  <si>
    <t>Realizar monitoreo trimestral al Plan de Desarrollo Municipal para verificar el avance en el cumplimiento físico de metas asignadas a la Secretaría Jurídica y su ejecución de recursos financieros.</t>
  </si>
  <si>
    <t>Secretaria Jurídica y
 profesional asignado para realizar el seguimiento al plan de desarrollo</t>
  </si>
  <si>
    <t>Acta de seguimiento 
(4)</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</si>
  <si>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Secretaría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</si>
  <si>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</si>
  <si>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</si>
  <si>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</si>
  <si>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</si>
  <si>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</si>
  <si>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</si>
  <si>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</si>
  <si>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</si>
  <si>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</si>
  <si>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</si>
  <si>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</si>
  <si>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</si>
  <si>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</si>
  <si>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</si>
  <si>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</si>
  <si>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</si>
  <si>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</si>
  <si>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</si>
  <si>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</si>
  <si>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</si>
  <si>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</si>
  <si>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</si>
  <si>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</si>
  <si>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</si>
  <si>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</si>
  <si>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</si>
  <si>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</si>
  <si>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</si>
  <si>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</si>
  <si>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</si>
  <si>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</si>
  <si>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</si>
  <si>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</si>
  <si>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</si>
  <si>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</si>
  <si>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</si>
  <si>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</si>
  <si>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</si>
  <si>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</si>
  <si>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</si>
  <si>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</si>
  <si>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</si>
  <si>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</si>
  <si>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</si>
  <si>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</si>
  <si>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</si>
  <si>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</si>
  <si>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</si>
  <si>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</si>
  <si>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</si>
  <si>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</si>
  <si>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</si>
  <si>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</si>
  <si>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</si>
  <si>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</si>
  <si>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</si>
  <si>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</si>
  <si>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</si>
  <si>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</si>
  <si>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</si>
  <si>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</si>
  <si>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</si>
  <si>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</si>
  <si>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</si>
  <si>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</si>
  <si>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</si>
  <si>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</si>
  <si>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</si>
  <si>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</si>
  <si>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</si>
  <si>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</si>
  <si>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</si>
  <si>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</si>
  <si>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</si>
  <si>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</si>
  <si>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</si>
  <si>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</si>
  <si>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</si>
  <si>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</si>
  <si>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</si>
  <si>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</si>
  <si>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</si>
  <si>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</si>
  <si>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</si>
  <si>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</si>
  <si>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</si>
  <si>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</si>
  <si>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</si>
  <si>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</si>
  <si>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</si>
  <si>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</si>
  <si>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</si>
  <si>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</si>
  <si>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</si>
  <si>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</si>
  <si>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</si>
  <si>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</si>
  <si>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</si>
  <si>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</si>
  <si>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</si>
  <si>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</si>
  <si>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</si>
  <si>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</si>
  <si>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</si>
  <si>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</si>
  <si>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</si>
  <si>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</si>
  <si>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</si>
  <si>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</si>
  <si>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</si>
  <si>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</si>
  <si>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</si>
  <si>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</si>
  <si>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</si>
  <si>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</si>
  <si>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incumplimiento de las acciones correctivas en los tiempos estipulados y plasmados en los Planes de Mejoramiento de auditorías internas, suscritos</t>
  </si>
  <si>
    <t xml:space="preserve"> falta de seguimiento al cumplimiento de metas del Plan de Desarrollo Municipal programadas para la vigencia</t>
  </si>
  <si>
    <t>investigaciones y sanciones disciplinarias por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</si>
</sst>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0"/>
      <color rgb="FFFF0000"/>
      <name val="Arial Narrow"/>
      <family val="2"/>
    </font>
    <font>
      <sz val="11"/>
      <color rgb="FF000000"/>
      <name val="Arial Narrow"/>
      <family val="2"/>
    </font>
    <font>
      <sz val="10"/>
      <color theme="6" tint="-0.499984740745262"/>
      <name val="Arial Narrow"/>
      <family val="2"/>
    </font>
    <font>
      <sz val="10"/>
      <color rgb="FF00B050"/>
      <name val="Arial Narrow"/>
      <family val="2"/>
    </font>
    <font>
      <sz val="14"/>
      <color theme="1"/>
      <name val="Arial Narrow"/>
      <family val="2"/>
    </font>
    <font>
      <sz val="11"/>
      <color rgb="FFFF0000"/>
      <name val="Arial Narrow"/>
      <family val="2"/>
    </font>
    <font>
      <b/>
      <sz val="11"/>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629">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67" fillId="17" borderId="97" xfId="0" applyFont="1" applyFill="1" applyBorder="1" applyAlignment="1">
      <alignment horizontal="left" vertical="center" wrapText="1" indent="1"/>
    </xf>
    <xf numFmtId="0" fontId="68" fillId="17" borderId="109" xfId="0" applyFont="1" applyFill="1" applyBorder="1" applyAlignment="1">
      <alignment horizontal="center" vertical="center" wrapText="1"/>
    </xf>
    <xf numFmtId="0" fontId="68" fillId="17" borderId="13" xfId="0" applyFont="1" applyFill="1" applyBorder="1" applyAlignment="1">
      <alignment horizontal="center" vertical="center"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17" xfId="0" applyFont="1" applyBorder="1" applyAlignment="1">
      <alignment horizontal="center"/>
    </xf>
    <xf numFmtId="0" fontId="47" fillId="3" borderId="94" xfId="0" applyFont="1" applyFill="1" applyBorder="1" applyAlignment="1">
      <alignment vertical="center" wrapText="1"/>
    </xf>
    <xf numFmtId="0" fontId="67" fillId="17" borderId="40" xfId="0" applyFont="1" applyFill="1" applyBorder="1" applyAlignment="1">
      <alignment horizontal="left" vertical="center" wrapText="1" indent="1"/>
    </xf>
    <xf numFmtId="0" fontId="6"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justify" vertical="center"/>
      <protection locked="0"/>
    </xf>
    <xf numFmtId="0" fontId="6" fillId="0" borderId="2" xfId="0" applyFont="1" applyBorder="1" applyAlignment="1">
      <alignment horizontal="center" vertical="center"/>
    </xf>
    <xf numFmtId="164" fontId="6" fillId="0" borderId="2" xfId="1" applyNumberFormat="1" applyFont="1" applyFill="1" applyBorder="1" applyAlignment="1">
      <alignment horizontal="center" vertical="center"/>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Fill="1" applyBorder="1" applyAlignment="1">
      <alignment horizontal="center" vertical="top"/>
    </xf>
    <xf numFmtId="0" fontId="61"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1"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49"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72" fillId="0" borderId="2" xfId="0" applyFont="1" applyBorder="1" applyAlignment="1" applyProtection="1">
      <alignment horizontal="justify" vertical="center" wrapText="1"/>
      <protection locked="0"/>
    </xf>
    <xf numFmtId="14" fontId="72" fillId="0" borderId="2" xfId="0" applyNumberFormat="1" applyFont="1" applyBorder="1" applyAlignment="1" applyProtection="1">
      <alignment horizontal="center" vertical="center" wrapText="1"/>
      <protection locked="0"/>
    </xf>
    <xf numFmtId="14" fontId="72" fillId="0" borderId="2" xfId="0" applyNumberFormat="1" applyFont="1" applyBorder="1" applyAlignment="1" applyProtection="1">
      <alignment horizontal="center" vertical="center"/>
      <protection locked="0"/>
    </xf>
    <xf numFmtId="0" fontId="72" fillId="0" borderId="2" xfId="0" applyFont="1" applyBorder="1" applyAlignment="1" applyProtection="1">
      <alignment horizontal="center" vertical="center" wrapText="1"/>
      <protection locked="0"/>
    </xf>
    <xf numFmtId="0" fontId="6" fillId="0" borderId="10" xfId="0" applyFont="1" applyBorder="1" applyAlignment="1" applyProtection="1">
      <alignment horizontal="justify" vertical="center" wrapText="1"/>
      <protection locked="0"/>
    </xf>
    <xf numFmtId="0" fontId="6" fillId="0" borderId="10" xfId="0" applyFont="1" applyBorder="1" applyAlignment="1" applyProtection="1">
      <alignment horizontal="center" vertical="center" wrapText="1"/>
      <protection locked="0"/>
    </xf>
    <xf numFmtId="0" fontId="6" fillId="0" borderId="0" xfId="0" applyFont="1" applyAlignment="1">
      <alignment vertical="center"/>
    </xf>
    <xf numFmtId="0" fontId="75" fillId="3" borderId="2" xfId="0" applyFont="1" applyFill="1" applyBorder="1" applyAlignment="1" applyProtection="1">
      <alignment horizontal="center" vertical="center" wrapText="1"/>
      <protection locked="0"/>
    </xf>
    <xf numFmtId="0" fontId="49" fillId="3" borderId="2" xfId="0" applyFont="1" applyFill="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justify" vertical="center" wrapText="1"/>
      <protection locked="0"/>
    </xf>
    <xf numFmtId="14" fontId="49" fillId="0" borderId="2" xfId="0" applyNumberFormat="1" applyFont="1" applyBorder="1" applyAlignment="1" applyProtection="1">
      <alignment horizontal="center" vertical="center" wrapText="1"/>
      <protection locked="0"/>
    </xf>
    <xf numFmtId="0" fontId="49" fillId="0" borderId="10" xfId="0" applyFont="1" applyBorder="1" applyAlignment="1" applyProtection="1">
      <alignment horizontal="justify" vertical="center" wrapText="1"/>
      <protection locked="0"/>
    </xf>
    <xf numFmtId="14" fontId="49" fillId="0" borderId="10" xfId="0" applyNumberFormat="1" applyFont="1" applyBorder="1" applyAlignment="1" applyProtection="1">
      <alignment horizontal="center" vertical="center"/>
      <protection locked="0"/>
    </xf>
    <xf numFmtId="9" fontId="6" fillId="0" borderId="4" xfId="0" applyNumberFormat="1"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0" fontId="54" fillId="15" borderId="74"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67"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67" fillId="20" borderId="33" xfId="0" applyFont="1" applyFill="1" applyBorder="1" applyAlignment="1">
      <alignment horizontal="center" vertical="center" wrapText="1"/>
    </xf>
    <xf numFmtId="0" fontId="67" fillId="20" borderId="45" xfId="0" applyFont="1" applyFill="1" applyBorder="1" applyAlignment="1">
      <alignment horizontal="center" vertical="center" wrapText="1"/>
    </xf>
    <xf numFmtId="0" fontId="67" fillId="20" borderId="34" xfId="0" applyFont="1" applyFill="1" applyBorder="1" applyAlignment="1">
      <alignment horizontal="center" vertical="center" wrapText="1"/>
    </xf>
    <xf numFmtId="0" fontId="63" fillId="0" borderId="117" xfId="0" applyFont="1" applyBorder="1" applyAlignment="1">
      <alignment horizontal="center" vertical="center"/>
    </xf>
    <xf numFmtId="0" fontId="63" fillId="0" borderId="117" xfId="0" applyFont="1" applyBorder="1" applyAlignment="1">
      <alignment horizontal="center"/>
    </xf>
    <xf numFmtId="0" fontId="59" fillId="0" borderId="118" xfId="0" applyFont="1" applyBorder="1" applyAlignment="1">
      <alignment horizontal="center" vertical="center" wrapText="1"/>
    </xf>
    <xf numFmtId="0" fontId="59" fillId="0" borderId="72" xfId="0" applyFont="1" applyBorder="1" applyAlignment="1">
      <alignment horizontal="center" vertical="center" wrapText="1"/>
    </xf>
    <xf numFmtId="0" fontId="59" fillId="0" borderId="96" xfId="0" applyFont="1" applyBorder="1" applyAlignment="1">
      <alignment horizontal="left" vertical="center" wrapText="1"/>
    </xf>
    <xf numFmtId="0" fontId="59" fillId="0" borderId="101" xfId="0" applyFont="1" applyBorder="1" applyAlignment="1">
      <alignment horizontal="left" vertical="center" wrapText="1"/>
    </xf>
    <xf numFmtId="0" fontId="59" fillId="0" borderId="102" xfId="0" applyFont="1" applyBorder="1" applyAlignment="1">
      <alignment horizontal="left" vertical="center" wrapText="1"/>
    </xf>
    <xf numFmtId="0" fontId="35" fillId="0" borderId="46" xfId="0" applyFont="1" applyBorder="1" applyAlignment="1">
      <alignment horizontal="left" vertical="center" wrapText="1"/>
    </xf>
    <xf numFmtId="0" fontId="35" fillId="0" borderId="48" xfId="0" applyFont="1" applyBorder="1" applyAlignment="1">
      <alignment horizontal="left" vertical="center" wrapText="1"/>
    </xf>
    <xf numFmtId="0" fontId="59" fillId="0" borderId="35" xfId="0" applyFont="1" applyBorder="1" applyAlignment="1">
      <alignment horizontal="left" vertical="center" wrapText="1"/>
    </xf>
    <xf numFmtId="0" fontId="59" fillId="0" borderId="31" xfId="0" applyFont="1" applyBorder="1" applyAlignment="1">
      <alignment horizontal="left" vertical="center" wrapText="1"/>
    </xf>
    <xf numFmtId="0" fontId="59" fillId="0" borderId="36" xfId="0" applyFont="1" applyBorder="1" applyAlignment="1">
      <alignment horizontal="left" vertical="center" wrapText="1"/>
    </xf>
    <xf numFmtId="0" fontId="70" fillId="0" borderId="106" xfId="0" applyFont="1" applyBorder="1" applyAlignment="1">
      <alignment horizontal="left" vertical="center" wrapText="1"/>
    </xf>
    <xf numFmtId="0" fontId="70" fillId="0" borderId="36" xfId="0" applyFont="1" applyBorder="1" applyAlignment="1">
      <alignment horizontal="left" vertical="center" wrapText="1"/>
    </xf>
    <xf numFmtId="0" fontId="59" fillId="0" borderId="106" xfId="0" applyFont="1" applyBorder="1" applyAlignment="1">
      <alignment horizontal="left" vertical="center"/>
    </xf>
    <xf numFmtId="0" fontId="59" fillId="0" borderId="36" xfId="0" applyFont="1" applyBorder="1" applyAlignment="1">
      <alignment horizontal="left" vertical="center"/>
    </xf>
    <xf numFmtId="0" fontId="59" fillId="0" borderId="35" xfId="0" applyFont="1" applyBorder="1" applyAlignment="1">
      <alignment horizontal="left" vertical="top" wrapText="1"/>
    </xf>
    <xf numFmtId="0" fontId="59" fillId="0" borderId="31" xfId="0" applyFont="1" applyBorder="1" applyAlignment="1">
      <alignment horizontal="left" vertical="top" wrapText="1"/>
    </xf>
    <xf numFmtId="0" fontId="59" fillId="0" borderId="36" xfId="0" applyFont="1" applyBorder="1" applyAlignment="1">
      <alignment horizontal="left" vertical="top" wrapText="1"/>
    </xf>
    <xf numFmtId="0" fontId="59" fillId="0" borderId="106" xfId="0" applyFont="1" applyBorder="1" applyAlignment="1">
      <alignment horizontal="left" vertical="center" wrapText="1"/>
    </xf>
    <xf numFmtId="0" fontId="59" fillId="0" borderId="104" xfId="0" applyFont="1" applyBorder="1" applyAlignment="1">
      <alignment horizontal="left" vertical="center" wrapText="1"/>
    </xf>
    <xf numFmtId="0" fontId="59" fillId="0" borderId="77" xfId="0" applyFont="1" applyBorder="1" applyAlignment="1">
      <alignment horizontal="left" vertical="center" wrapText="1"/>
    </xf>
    <xf numFmtId="0" fontId="59" fillId="0" borderId="105" xfId="0" applyFont="1" applyBorder="1" applyAlignment="1">
      <alignment horizontal="left" vertical="center" wrapText="1"/>
    </xf>
    <xf numFmtId="0" fontId="66" fillId="0" borderId="92" xfId="0" applyFont="1" applyBorder="1" applyAlignment="1">
      <alignment vertical="top" wrapText="1"/>
    </xf>
    <xf numFmtId="0" fontId="66" fillId="0" borderId="94" xfId="0" applyFont="1" applyBorder="1" applyAlignment="1">
      <alignment vertical="top" wrapText="1"/>
    </xf>
    <xf numFmtId="0" fontId="71" fillId="0" borderId="12"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0" xfId="0" applyFont="1" applyAlignment="1">
      <alignment horizontal="center" vertical="center" wrapText="1"/>
    </xf>
    <xf numFmtId="0" fontId="65" fillId="18" borderId="118" xfId="0" applyFont="1" applyFill="1" applyBorder="1" applyAlignment="1">
      <alignment horizontal="left" vertical="center" wrapText="1" indent="1"/>
    </xf>
    <xf numFmtId="0" fontId="65" fillId="18" borderId="65" xfId="0" applyFont="1" applyFill="1" applyBorder="1" applyAlignment="1">
      <alignment horizontal="left" vertical="center" wrapText="1" indent="1"/>
    </xf>
    <xf numFmtId="0" fontId="65" fillId="18" borderId="66" xfId="0" applyFont="1" applyFill="1" applyBorder="1" applyAlignment="1">
      <alignment horizontal="left" vertical="center" wrapText="1" indent="1"/>
    </xf>
    <xf numFmtId="0" fontId="64" fillId="18" borderId="98" xfId="0" applyFont="1" applyFill="1" applyBorder="1" applyAlignment="1">
      <alignment horizontal="left" vertical="center" wrapText="1" indent="1"/>
    </xf>
    <xf numFmtId="0" fontId="64" fillId="18" borderId="99" xfId="0" applyFont="1" applyFill="1" applyBorder="1" applyAlignment="1">
      <alignment horizontal="left" vertical="center" wrapText="1" indent="1"/>
    </xf>
    <xf numFmtId="0" fontId="64" fillId="18" borderId="100" xfId="0" applyFont="1" applyFill="1" applyBorder="1" applyAlignment="1">
      <alignment horizontal="left" vertical="center" wrapText="1" indent="1"/>
    </xf>
    <xf numFmtId="0" fontId="5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7" fillId="17" borderId="12" xfId="0" applyFont="1" applyFill="1" applyBorder="1" applyAlignment="1">
      <alignment horizontal="center" vertical="center" wrapText="1"/>
    </xf>
    <xf numFmtId="0" fontId="67" fillId="17" borderId="19" xfId="0" applyFont="1" applyFill="1" applyBorder="1" applyAlignment="1">
      <alignment horizontal="center" vertical="center" wrapText="1"/>
    </xf>
    <xf numFmtId="0" fontId="67" fillId="17" borderId="13" xfId="0" applyFont="1" applyFill="1" applyBorder="1" applyAlignment="1">
      <alignment horizontal="center" vertical="center" wrapText="1"/>
    </xf>
    <xf numFmtId="0" fontId="68" fillId="17" borderId="12" xfId="0" applyFont="1" applyFill="1" applyBorder="1" applyAlignment="1">
      <alignment horizontal="center" vertical="center" wrapText="1"/>
    </xf>
    <xf numFmtId="0" fontId="68" fillId="17" borderId="109" xfId="0" applyFont="1" applyFill="1" applyBorder="1" applyAlignment="1">
      <alignment horizontal="center" vertical="center" wrapText="1"/>
    </xf>
    <xf numFmtId="0" fontId="69" fillId="0" borderId="14" xfId="0" applyFont="1" applyBorder="1" applyAlignment="1">
      <alignment horizontal="left" vertical="center" wrapText="1"/>
    </xf>
    <xf numFmtId="0" fontId="69" fillId="0" borderId="15" xfId="0" applyFont="1" applyBorder="1" applyAlignment="1">
      <alignment horizontal="left" vertical="center" wrapText="1"/>
    </xf>
    <xf numFmtId="0" fontId="58" fillId="0" borderId="0" xfId="0" applyFont="1" applyAlignment="1">
      <alignment horizontal="center" vertical="center"/>
    </xf>
    <xf numFmtId="0" fontId="69" fillId="0" borderId="12" xfId="0" applyFont="1" applyBorder="1" applyAlignment="1">
      <alignment horizontal="left" vertical="center" wrapText="1"/>
    </xf>
    <xf numFmtId="0" fontId="69" fillId="0" borderId="13" xfId="0" applyFont="1" applyBorder="1" applyAlignment="1">
      <alignment horizontal="left" vertical="center" wrapText="1"/>
    </xf>
    <xf numFmtId="0" fontId="59" fillId="3" borderId="35" xfId="0" applyFont="1" applyFill="1" applyBorder="1" applyAlignment="1">
      <alignment horizontal="left" vertical="center"/>
    </xf>
    <xf numFmtId="0" fontId="59" fillId="3" borderId="31" xfId="0" applyFont="1" applyFill="1" applyBorder="1" applyAlignment="1">
      <alignment horizontal="left" vertical="center"/>
    </xf>
    <xf numFmtId="0" fontId="59" fillId="3" borderId="36" xfId="0" applyFont="1" applyFill="1" applyBorder="1" applyAlignment="1">
      <alignment horizontal="left" vertical="center"/>
    </xf>
    <xf numFmtId="0" fontId="59" fillId="3" borderId="35" xfId="0" applyFont="1" applyFill="1" applyBorder="1" applyAlignment="1">
      <alignment horizontal="left" vertical="center" wrapText="1"/>
    </xf>
    <xf numFmtId="0" fontId="59" fillId="3" borderId="31" xfId="0" applyFont="1" applyFill="1" applyBorder="1" applyAlignment="1">
      <alignment horizontal="left" vertical="center" wrapText="1"/>
    </xf>
    <xf numFmtId="0" fontId="59" fillId="3" borderId="36" xfId="0" applyFont="1" applyFill="1" applyBorder="1" applyAlignment="1">
      <alignment horizontal="left" vertical="center" wrapText="1"/>
    </xf>
    <xf numFmtId="0" fontId="70" fillId="0" borderId="106" xfId="0" applyFont="1" applyBorder="1" applyAlignment="1">
      <alignment horizontal="left" vertical="center"/>
    </xf>
    <xf numFmtId="0" fontId="70" fillId="0" borderId="36" xfId="0" applyFont="1" applyBorder="1" applyAlignment="1">
      <alignment horizontal="left" vertical="center"/>
    </xf>
    <xf numFmtId="0" fontId="70" fillId="0" borderId="104" xfId="0" applyFont="1" applyBorder="1" applyAlignment="1">
      <alignment horizontal="left" vertical="center"/>
    </xf>
    <xf numFmtId="0" fontId="70" fillId="0" borderId="105" xfId="0" applyFont="1" applyBorder="1" applyAlignment="1">
      <alignment horizontal="left" vertical="center"/>
    </xf>
    <xf numFmtId="0" fontId="59" fillId="3" borderId="37" xfId="0" applyFont="1" applyFill="1" applyBorder="1" applyAlignment="1">
      <alignment horizontal="left" vertical="center"/>
    </xf>
    <xf numFmtId="0" fontId="59" fillId="3" borderId="38" xfId="0" applyFont="1" applyFill="1" applyBorder="1" applyAlignment="1">
      <alignment horizontal="left" vertical="center"/>
    </xf>
    <xf numFmtId="0" fontId="59" fillId="3" borderId="39" xfId="0" applyFont="1" applyFill="1" applyBorder="1" applyAlignment="1">
      <alignment horizontal="left" vertical="center"/>
    </xf>
    <xf numFmtId="0" fontId="70" fillId="0" borderId="107" xfId="0" applyFont="1" applyBorder="1" applyAlignment="1">
      <alignment horizontal="left" wrapText="1"/>
    </xf>
    <xf numFmtId="0" fontId="70" fillId="0" borderId="39" xfId="0" applyFont="1" applyBorder="1" applyAlignment="1">
      <alignment horizontal="left" wrapText="1"/>
    </xf>
    <xf numFmtId="0" fontId="67" fillId="20" borderId="14" xfId="0" applyFont="1" applyFill="1" applyBorder="1" applyAlignment="1">
      <alignment horizontal="center" vertical="center" wrapText="1"/>
    </xf>
    <xf numFmtId="0" fontId="67" fillId="20" borderId="0" xfId="0" applyFont="1" applyFill="1" applyAlignment="1">
      <alignment horizontal="center" vertical="center" wrapText="1"/>
    </xf>
    <xf numFmtId="0" fontId="73" fillId="0" borderId="35" xfId="0" applyFont="1" applyBorder="1" applyAlignment="1">
      <alignment horizontal="left" vertical="center" wrapText="1"/>
    </xf>
    <xf numFmtId="0" fontId="73" fillId="0" borderId="31" xfId="0" applyFont="1" applyBorder="1" applyAlignment="1">
      <alignment horizontal="left" vertical="center" wrapText="1"/>
    </xf>
    <xf numFmtId="0" fontId="73" fillId="0" borderId="36" xfId="0" applyFont="1" applyBorder="1" applyAlignment="1">
      <alignment horizontal="left" vertical="center" wrapText="1"/>
    </xf>
    <xf numFmtId="0" fontId="64" fillId="0" borderId="109" xfId="0" applyFont="1" applyBorder="1" applyAlignment="1">
      <alignment horizontal="center" vertical="center" wrapText="1"/>
    </xf>
    <xf numFmtId="0" fontId="64" fillId="0" borderId="73" xfId="0" applyFont="1" applyBorder="1" applyAlignment="1">
      <alignment horizontal="center" vertical="center" wrapText="1"/>
    </xf>
    <xf numFmtId="0" fontId="64" fillId="0" borderId="110" xfId="0" applyFont="1" applyBorder="1" applyAlignment="1">
      <alignment horizontal="center" vertical="center" wrapText="1"/>
    </xf>
    <xf numFmtId="0" fontId="64" fillId="0" borderId="111" xfId="0" applyFont="1" applyBorder="1" applyAlignment="1">
      <alignment horizontal="center" vertical="center" wrapText="1"/>
    </xf>
    <xf numFmtId="0" fontId="64" fillId="0" borderId="112" xfId="0" applyFont="1" applyBorder="1" applyAlignment="1">
      <alignment horizontal="center" vertical="center" wrapText="1"/>
    </xf>
    <xf numFmtId="0" fontId="64" fillId="0" borderId="113" xfId="0" applyFont="1" applyBorder="1" applyAlignment="1">
      <alignment horizontal="center" vertical="center" wrapText="1"/>
    </xf>
    <xf numFmtId="0" fontId="64" fillId="0" borderId="114" xfId="0" applyFont="1" applyBorder="1" applyAlignment="1">
      <alignment horizontal="center" vertical="center" wrapText="1"/>
    </xf>
    <xf numFmtId="0" fontId="64" fillId="0" borderId="115" xfId="0" applyFont="1" applyBorder="1" applyAlignment="1">
      <alignment horizontal="center" vertical="center" wrapText="1"/>
    </xf>
    <xf numFmtId="0" fontId="64" fillId="0" borderId="116" xfId="0" applyFont="1" applyBorder="1" applyAlignment="1">
      <alignment horizontal="center" vertical="center" wrapText="1"/>
    </xf>
    <xf numFmtId="0" fontId="69" fillId="0" borderId="16" xfId="0" applyFont="1" applyBorder="1" applyAlignment="1">
      <alignment horizontal="left" vertical="center" wrapText="1"/>
    </xf>
    <xf numFmtId="0" fontId="69" fillId="0" borderId="17" xfId="0" applyFont="1" applyBorder="1" applyAlignment="1">
      <alignment horizontal="left" vertical="center" wrapText="1"/>
    </xf>
    <xf numFmtId="0" fontId="35" fillId="0" borderId="106" xfId="0" applyFont="1" applyBorder="1" applyAlignment="1">
      <alignment horizontal="left" vertical="center" wrapText="1"/>
    </xf>
    <xf numFmtId="0" fontId="35" fillId="0" borderId="36" xfId="0" applyFont="1" applyBorder="1" applyAlignment="1">
      <alignment horizontal="left" vertical="center" wrapText="1"/>
    </xf>
    <xf numFmtId="0" fontId="70" fillId="0" borderId="35" xfId="0" applyFont="1" applyBorder="1" applyAlignment="1">
      <alignment horizontal="left" vertical="center" wrapText="1"/>
    </xf>
    <xf numFmtId="0" fontId="59" fillId="0" borderId="103" xfId="0" applyFont="1" applyBorder="1" applyAlignment="1">
      <alignment horizontal="left" vertical="center" wrapText="1"/>
    </xf>
    <xf numFmtId="0" fontId="70" fillId="0" borderId="37" xfId="0" applyFont="1" applyBorder="1" applyAlignment="1">
      <alignment horizontal="left" vertical="center" wrapText="1"/>
    </xf>
    <xf numFmtId="0" fontId="70" fillId="0" borderId="38" xfId="0" applyFont="1" applyBorder="1" applyAlignment="1">
      <alignment horizontal="left" vertical="center" wrapText="1"/>
    </xf>
    <xf numFmtId="0" fontId="70" fillId="0" borderId="39" xfId="0" applyFont="1" applyBorder="1" applyAlignment="1">
      <alignment horizontal="left" vertical="center" wrapText="1"/>
    </xf>
    <xf numFmtId="0" fontId="59" fillId="0" borderId="108" xfId="0" applyFont="1" applyBorder="1" applyAlignment="1">
      <alignment horizontal="left"/>
    </xf>
    <xf numFmtId="0" fontId="59" fillId="0" borderId="100" xfId="0" applyFont="1" applyBorder="1" applyAlignment="1">
      <alignment horizontal="left"/>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6" xfId="0" applyFont="1" applyBorder="1" applyAlignment="1">
      <alignment horizontal="left" vertical="center" wrapText="1"/>
    </xf>
    <xf numFmtId="0" fontId="1" fillId="0" borderId="104" xfId="0" applyFont="1" applyBorder="1" applyAlignment="1">
      <alignment horizontal="left"/>
    </xf>
    <xf numFmtId="0" fontId="1" fillId="0" borderId="77" xfId="0" applyFont="1" applyBorder="1" applyAlignment="1">
      <alignment horizontal="left"/>
    </xf>
    <xf numFmtId="0" fontId="1" fillId="0" borderId="105" xfId="0" applyFont="1" applyBorder="1" applyAlignment="1">
      <alignment horizontal="left"/>
    </xf>
    <xf numFmtId="0" fontId="59" fillId="0" borderId="104" xfId="0" applyFont="1" applyBorder="1" applyAlignment="1">
      <alignment horizontal="left"/>
    </xf>
    <xf numFmtId="0" fontId="59" fillId="0" borderId="105" xfId="0" applyFont="1" applyBorder="1" applyAlignment="1">
      <alignment horizontal="left"/>
    </xf>
    <xf numFmtId="0" fontId="61" fillId="0" borderId="4" xfId="0" applyFont="1" applyBorder="1" applyAlignment="1" applyProtection="1">
      <alignment horizontal="center" vertical="center" textRotation="90" wrapText="1"/>
      <protection hidden="1"/>
    </xf>
    <xf numFmtId="0" fontId="61" fillId="0" borderId="8"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9" fontId="6" fillId="0" borderId="8" xfId="0" applyNumberFormat="1" applyFont="1" applyBorder="1" applyAlignment="1" applyProtection="1">
      <alignment horizontal="center" vertical="center"/>
      <protection hidden="1"/>
    </xf>
    <xf numFmtId="0" fontId="61" fillId="0" borderId="4" xfId="0" applyFont="1" applyBorder="1" applyAlignment="1" applyProtection="1">
      <alignment horizontal="center" vertical="center" textRotation="90"/>
      <protection hidden="1"/>
    </xf>
    <xf numFmtId="0" fontId="61" fillId="0" borderId="8"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8" xfId="0" applyFont="1" applyBorder="1" applyAlignment="1" applyProtection="1">
      <alignment horizontal="center" vertical="center" textRotation="90"/>
      <protection locked="0"/>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49" fillId="0" borderId="4" xfId="0" applyFont="1" applyBorder="1" applyAlignment="1" applyProtection="1">
      <alignment horizontal="justify" vertical="center" wrapText="1"/>
      <protection locked="0"/>
    </xf>
    <xf numFmtId="0" fontId="49" fillId="0" borderId="8" xfId="0" applyFont="1" applyBorder="1" applyAlignment="1" applyProtection="1">
      <alignment horizontal="justify" vertical="center" wrapText="1"/>
      <protection locked="0"/>
    </xf>
    <xf numFmtId="0" fontId="6" fillId="0" borderId="5" xfId="0" applyFont="1" applyBorder="1" applyAlignment="1" applyProtection="1">
      <alignment horizontal="center" vertical="center" textRotation="90"/>
      <protection locked="0"/>
    </xf>
    <xf numFmtId="0" fontId="6" fillId="0" borderId="5" xfId="0" applyFont="1" applyBorder="1" applyAlignment="1" applyProtection="1">
      <alignment horizontal="center" vertical="center"/>
      <protection hidden="1"/>
    </xf>
    <xf numFmtId="9" fontId="6" fillId="0" borderId="5" xfId="0" applyNumberFormat="1" applyFont="1" applyBorder="1" applyAlignment="1" applyProtection="1">
      <alignment horizontal="center" vertical="center"/>
      <protection hidden="1"/>
    </xf>
    <xf numFmtId="0" fontId="49" fillId="0" borderId="5" xfId="0" applyFont="1" applyBorder="1" applyAlignment="1" applyProtection="1">
      <alignment horizontal="justify" vertical="center" wrapText="1"/>
      <protection locked="0"/>
    </xf>
    <xf numFmtId="0" fontId="6" fillId="0" borderId="8" xfId="0" applyFont="1" applyBorder="1" applyAlignment="1">
      <alignment horizontal="center" vertical="center"/>
    </xf>
    <xf numFmtId="0" fontId="61" fillId="0" borderId="5" xfId="0" applyFont="1" applyBorder="1" applyAlignment="1" applyProtection="1">
      <alignment horizontal="center" vertical="center" textRotation="90" wrapText="1"/>
      <protection hidden="1"/>
    </xf>
    <xf numFmtId="0" fontId="61" fillId="0" borderId="5"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1" fillId="0" borderId="4" xfId="0" applyFont="1" applyBorder="1" applyAlignment="1" applyProtection="1">
      <alignment horizontal="center" vertical="center"/>
      <protection hidden="1"/>
    </xf>
    <xf numFmtId="0" fontId="61" fillId="0" borderId="8" xfId="0" applyFont="1" applyBorder="1" applyAlignment="1" applyProtection="1">
      <alignment horizontal="center" vertical="center"/>
      <protection hidden="1"/>
    </xf>
    <xf numFmtId="0" fontId="61"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61" fillId="0" borderId="4" xfId="0" applyFont="1" applyBorder="1" applyAlignment="1" applyProtection="1">
      <alignment horizontal="center" vertical="center" wrapText="1"/>
      <protection hidden="1"/>
    </xf>
    <xf numFmtId="0" fontId="61" fillId="0" borderId="8" xfId="0" applyFont="1" applyBorder="1" applyAlignment="1" applyProtection="1">
      <alignment horizontal="center" vertical="center" wrapText="1"/>
      <protection hidden="1"/>
    </xf>
    <xf numFmtId="0" fontId="61" fillId="0" borderId="5" xfId="0" applyFont="1" applyBorder="1" applyAlignment="1" applyProtection="1">
      <alignment horizontal="center" vertical="center" wrapText="1"/>
      <protection hidden="1"/>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0" fillId="2" borderId="31" xfId="0" applyFont="1" applyFill="1" applyBorder="1" applyAlignment="1">
      <alignment horizontal="center" vertical="center" wrapText="1"/>
    </xf>
    <xf numFmtId="0" fontId="47" fillId="2" borderId="31" xfId="0" applyFont="1" applyFill="1" applyBorder="1" applyAlignment="1">
      <alignment horizontal="left" vertical="center" wrapText="1"/>
    </xf>
    <xf numFmtId="14" fontId="47" fillId="2" borderId="31" xfId="0" applyNumberFormat="1" applyFont="1" applyFill="1" applyBorder="1" applyAlignment="1">
      <alignment horizontal="left"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9" fillId="0" borderId="4" xfId="0" applyFont="1" applyBorder="1" applyAlignment="1">
      <alignment horizontal="center" vertical="center" wrapText="1"/>
    </xf>
    <xf numFmtId="0" fontId="49" fillId="0" borderId="8" xfId="0" applyFont="1" applyBorder="1" applyAlignment="1">
      <alignment horizontal="center" vertical="center"/>
    </xf>
    <xf numFmtId="0" fontId="49" fillId="0" borderId="5" xfId="0" applyFont="1" applyBorder="1" applyAlignment="1">
      <alignment horizontal="center" vertical="center"/>
    </xf>
    <xf numFmtId="0" fontId="1" fillId="3" borderId="0" xfId="0" applyFont="1" applyFill="1" applyAlignment="1">
      <alignment horizontal="left" vertical="center"/>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6" fillId="0" borderId="4" xfId="0" applyFont="1" applyBorder="1" applyAlignment="1">
      <alignment horizontal="center" vertical="center" wrapText="1"/>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76" fillId="3" borderId="6" xfId="0" applyFont="1" applyFill="1" applyBorder="1" applyAlignment="1" applyProtection="1">
      <alignment horizontal="left" vertical="center" wrapText="1"/>
      <protection locked="0"/>
    </xf>
    <xf numFmtId="0" fontId="76" fillId="3" borderId="10" xfId="0" applyFont="1" applyFill="1" applyBorder="1" applyAlignment="1" applyProtection="1">
      <alignment horizontal="left" vertical="center" wrapText="1"/>
      <protection locked="0"/>
    </xf>
    <xf numFmtId="0" fontId="76" fillId="3" borderId="7"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9" fontId="2" fillId="0" borderId="8" xfId="0" applyNumberFormat="1" applyFont="1" applyBorder="1" applyAlignment="1" applyProtection="1">
      <alignment horizontal="center" vertical="center" wrapText="1"/>
      <protection locked="0"/>
    </xf>
    <xf numFmtId="9" fontId="2" fillId="0" borderId="5" xfId="0" applyNumberFormat="1" applyFont="1" applyBorder="1" applyAlignment="1" applyProtection="1">
      <alignment horizontal="center" vertical="center" wrapText="1"/>
      <protection locked="0"/>
    </xf>
    <xf numFmtId="0" fontId="77" fillId="0" borderId="4" xfId="0" applyFont="1" applyBorder="1" applyAlignment="1" applyProtection="1">
      <alignment horizontal="center" vertical="center" wrapText="1"/>
      <protection locked="0"/>
    </xf>
    <xf numFmtId="0" fontId="77" fillId="0" borderId="4" xfId="0" applyFont="1" applyBorder="1" applyAlignment="1" applyProtection="1">
      <alignment horizontal="center" vertical="center"/>
      <protection locked="0"/>
    </xf>
    <xf numFmtId="0" fontId="78" fillId="0" borderId="4" xfId="0" applyFont="1" applyBorder="1" applyAlignment="1" applyProtection="1">
      <alignment horizontal="center" vertical="center" wrapText="1"/>
      <protection hidden="1"/>
    </xf>
    <xf numFmtId="9" fontId="77" fillId="0" borderId="4" xfId="0" applyNumberFormat="1" applyFont="1" applyBorder="1" applyAlignment="1" applyProtection="1">
      <alignment horizontal="center" vertical="center" wrapText="1"/>
      <protection hidden="1"/>
    </xf>
    <xf numFmtId="9" fontId="77" fillId="0" borderId="4" xfId="0" applyNumberFormat="1" applyFont="1" applyBorder="1" applyAlignment="1" applyProtection="1">
      <alignment horizontal="center" vertical="center" wrapText="1"/>
      <protection locked="0"/>
    </xf>
    <xf numFmtId="0" fontId="78" fillId="0" borderId="4" xfId="0" applyFont="1" applyBorder="1" applyAlignment="1" applyProtection="1">
      <alignment horizontal="center" vertical="center"/>
      <protection hidden="1"/>
    </xf>
    <xf numFmtId="0" fontId="77" fillId="0" borderId="8" xfId="0" applyFont="1" applyBorder="1" applyAlignment="1" applyProtection="1">
      <alignment horizontal="center" vertical="center" wrapText="1"/>
      <protection locked="0"/>
    </xf>
    <xf numFmtId="0" fontId="77" fillId="0" borderId="8" xfId="0" applyFont="1" applyBorder="1" applyAlignment="1" applyProtection="1">
      <alignment horizontal="center" vertical="center"/>
      <protection locked="0"/>
    </xf>
    <xf numFmtId="0" fontId="78" fillId="0" borderId="8" xfId="0" applyFont="1" applyBorder="1" applyAlignment="1" applyProtection="1">
      <alignment horizontal="center" vertical="center" wrapText="1"/>
      <protection hidden="1"/>
    </xf>
    <xf numFmtId="9" fontId="77" fillId="0" borderId="8" xfId="0" applyNumberFormat="1" applyFont="1" applyBorder="1" applyAlignment="1" applyProtection="1">
      <alignment horizontal="center" vertical="center" wrapText="1"/>
      <protection hidden="1"/>
    </xf>
    <xf numFmtId="9" fontId="77" fillId="0" borderId="8" xfId="0" applyNumberFormat="1" applyFont="1" applyBorder="1" applyAlignment="1" applyProtection="1">
      <alignment horizontal="center" vertical="center" wrapText="1"/>
      <protection locked="0"/>
    </xf>
    <xf numFmtId="0" fontId="78" fillId="0" borderId="8" xfId="0" applyFont="1" applyBorder="1" applyAlignment="1" applyProtection="1">
      <alignment horizontal="center" vertical="center"/>
      <protection hidden="1"/>
    </xf>
    <xf numFmtId="0" fontId="77" fillId="0" borderId="5" xfId="0" applyFont="1" applyBorder="1" applyAlignment="1" applyProtection="1">
      <alignment horizontal="center" vertical="center" wrapText="1"/>
      <protection locked="0"/>
    </xf>
    <xf numFmtId="0" fontId="77" fillId="0" borderId="5" xfId="0" applyFont="1" applyBorder="1" applyAlignment="1" applyProtection="1">
      <alignment horizontal="center" vertical="center"/>
      <protection locked="0"/>
    </xf>
    <xf numFmtId="0" fontId="78" fillId="0" borderId="5" xfId="0" applyFont="1" applyBorder="1" applyAlignment="1" applyProtection="1">
      <alignment horizontal="center" vertical="center" wrapText="1"/>
      <protection hidden="1"/>
    </xf>
    <xf numFmtId="9" fontId="77" fillId="0" borderId="5" xfId="0" applyNumberFormat="1" applyFont="1" applyBorder="1" applyAlignment="1" applyProtection="1">
      <alignment horizontal="center" vertical="center" wrapText="1"/>
      <protection hidden="1"/>
    </xf>
    <xf numFmtId="9" fontId="77" fillId="0" borderId="5" xfId="0" applyNumberFormat="1" applyFont="1" applyBorder="1" applyAlignment="1" applyProtection="1">
      <alignment horizontal="center" vertical="center" wrapText="1"/>
      <protection locked="0"/>
    </xf>
    <xf numFmtId="0" fontId="78" fillId="0" borderId="5" xfId="0" applyFont="1" applyBorder="1" applyAlignment="1" applyProtection="1">
      <alignment horizontal="center" vertical="center"/>
      <protection hidden="1"/>
    </xf>
    <xf numFmtId="0" fontId="52" fillId="0" borderId="4" xfId="0"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hidden="1"/>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0" fontId="52" fillId="0" borderId="5" xfId="0" applyFont="1" applyBorder="1" applyAlignment="1" applyProtection="1">
      <alignment horizontal="center" vertical="center"/>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opLeftCell="C5" zoomScale="120" zoomScaleNormal="120" workbookViewId="0">
      <selection activeCell="C46" sqref="C46:D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193" t="s">
        <v>0</v>
      </c>
      <c r="C2" s="194"/>
      <c r="D2" s="194"/>
      <c r="E2" s="194"/>
      <c r="F2" s="194"/>
      <c r="G2" s="194"/>
      <c r="H2" s="195"/>
    </row>
    <row r="3" spans="1:8" x14ac:dyDescent="0.25">
      <c r="B3" s="104"/>
      <c r="C3" s="105"/>
      <c r="D3" s="105"/>
      <c r="E3" s="105"/>
      <c r="F3" s="105"/>
      <c r="G3" s="105"/>
      <c r="H3" s="106"/>
    </row>
    <row r="4" spans="1:8" ht="63" customHeight="1" x14ac:dyDescent="0.25">
      <c r="B4" s="196" t="s">
        <v>1</v>
      </c>
      <c r="C4" s="197"/>
      <c r="D4" s="197"/>
      <c r="E4" s="197"/>
      <c r="F4" s="197"/>
      <c r="G4" s="197"/>
      <c r="H4" s="198"/>
    </row>
    <row r="5" spans="1:8" ht="63" customHeight="1" x14ac:dyDescent="0.25">
      <c r="B5" s="199"/>
      <c r="C5" s="200"/>
      <c r="D5" s="200"/>
      <c r="E5" s="200"/>
      <c r="F5" s="200"/>
      <c r="G5" s="200"/>
      <c r="H5" s="201"/>
    </row>
    <row r="6" spans="1:8" ht="16.5" x14ac:dyDescent="0.25">
      <c r="A6" s="107"/>
      <c r="B6" s="202" t="s">
        <v>2</v>
      </c>
      <c r="C6" s="203"/>
      <c r="D6" s="203"/>
      <c r="E6" s="203"/>
      <c r="F6" s="203"/>
      <c r="G6" s="203"/>
      <c r="H6" s="204"/>
    </row>
    <row r="7" spans="1:8" ht="95.25" customHeight="1" x14ac:dyDescent="0.25">
      <c r="A7" s="107"/>
      <c r="B7" s="205" t="s">
        <v>3</v>
      </c>
      <c r="C7" s="205"/>
      <c r="D7" s="205"/>
      <c r="E7" s="205"/>
      <c r="F7" s="205"/>
      <c r="G7" s="205"/>
      <c r="H7" s="206"/>
    </row>
    <row r="8" spans="1:8" ht="16.5" x14ac:dyDescent="0.25">
      <c r="A8" s="107"/>
      <c r="B8" s="108"/>
      <c r="C8" s="109"/>
      <c r="D8" s="109"/>
      <c r="E8" s="109"/>
      <c r="F8" s="109"/>
      <c r="G8" s="109"/>
      <c r="H8" s="110"/>
    </row>
    <row r="9" spans="1:8" ht="16.5" customHeight="1" x14ac:dyDescent="0.25">
      <c r="A9" s="107"/>
      <c r="B9" s="207" t="s">
        <v>4</v>
      </c>
      <c r="C9" s="207"/>
      <c r="D9" s="207"/>
      <c r="E9" s="207"/>
      <c r="F9" s="207"/>
      <c r="G9" s="207"/>
      <c r="H9" s="208"/>
    </row>
    <row r="10" spans="1:8" ht="16.5" customHeight="1" x14ac:dyDescent="0.25">
      <c r="A10" s="107"/>
      <c r="B10" s="207"/>
      <c r="C10" s="207"/>
      <c r="D10" s="207"/>
      <c r="E10" s="207"/>
      <c r="F10" s="207"/>
      <c r="G10" s="207"/>
      <c r="H10" s="208"/>
    </row>
    <row r="11" spans="1:8" ht="11.65" customHeight="1" x14ac:dyDescent="0.25">
      <c r="A11" s="107"/>
      <c r="B11" s="207"/>
      <c r="C11" s="207"/>
      <c r="D11" s="207"/>
      <c r="E11" s="207"/>
      <c r="F11" s="207"/>
      <c r="G11" s="207"/>
      <c r="H11" s="208"/>
    </row>
    <row r="12" spans="1:8" ht="11.65" customHeight="1" thickBot="1" x14ac:dyDescent="0.3">
      <c r="A12" s="107"/>
      <c r="B12" s="111"/>
      <c r="C12" s="111"/>
      <c r="D12" s="111"/>
      <c r="E12" s="111"/>
      <c r="F12" s="111"/>
      <c r="G12" s="111"/>
      <c r="H12" s="112"/>
    </row>
    <row r="13" spans="1:8" ht="14.25" customHeight="1" thickTop="1" x14ac:dyDescent="0.25">
      <c r="A13" s="107"/>
      <c r="B13" s="111"/>
      <c r="C13" s="189" t="s">
        <v>5</v>
      </c>
      <c r="D13" s="190"/>
      <c r="E13" s="191" t="s">
        <v>6</v>
      </c>
      <c r="F13" s="192"/>
      <c r="G13" s="111"/>
      <c r="H13" s="112"/>
    </row>
    <row r="14" spans="1:8" ht="23.25" customHeight="1" x14ac:dyDescent="0.25">
      <c r="A14" s="107"/>
      <c r="B14" s="111"/>
      <c r="C14" s="209" t="s">
        <v>7</v>
      </c>
      <c r="D14" s="210"/>
      <c r="E14" s="211" t="s">
        <v>8</v>
      </c>
      <c r="F14" s="212"/>
      <c r="G14" s="111"/>
      <c r="H14" s="112"/>
    </row>
    <row r="15" spans="1:8" ht="27" customHeight="1" x14ac:dyDescent="0.25">
      <c r="A15" s="107"/>
      <c r="B15" s="111"/>
      <c r="C15" s="209" t="s">
        <v>9</v>
      </c>
      <c r="D15" s="210"/>
      <c r="E15" s="211" t="s">
        <v>10</v>
      </c>
      <c r="F15" s="212"/>
      <c r="G15" s="111"/>
      <c r="H15" s="112"/>
    </row>
    <row r="16" spans="1:8" ht="39" customHeight="1" x14ac:dyDescent="0.25">
      <c r="A16" s="107"/>
      <c r="B16" s="111"/>
      <c r="C16" s="209" t="s">
        <v>11</v>
      </c>
      <c r="D16" s="210"/>
      <c r="E16" s="211" t="s">
        <v>12</v>
      </c>
      <c r="F16" s="212"/>
      <c r="G16" s="111"/>
      <c r="H16" s="112"/>
    </row>
    <row r="17" spans="1:8" ht="24.75" customHeight="1" x14ac:dyDescent="0.25">
      <c r="A17" s="107"/>
      <c r="B17" s="111"/>
      <c r="C17" s="209" t="s">
        <v>13</v>
      </c>
      <c r="D17" s="210"/>
      <c r="E17" s="211" t="s">
        <v>14</v>
      </c>
      <c r="F17" s="212"/>
      <c r="G17" s="111"/>
      <c r="H17" s="113"/>
    </row>
    <row r="18" spans="1:8" ht="12.4" customHeight="1" x14ac:dyDescent="0.25">
      <c r="A18" s="107"/>
      <c r="B18" s="111"/>
      <c r="C18" s="209" t="s">
        <v>15</v>
      </c>
      <c r="D18" s="210"/>
      <c r="E18" s="216" t="s">
        <v>16</v>
      </c>
      <c r="F18" s="212"/>
      <c r="G18" s="111"/>
      <c r="H18" s="112"/>
    </row>
    <row r="19" spans="1:8" ht="24" customHeight="1" thickBot="1" x14ac:dyDescent="0.3">
      <c r="A19" s="107"/>
      <c r="B19" s="111"/>
      <c r="C19" s="217" t="s">
        <v>17</v>
      </c>
      <c r="D19" s="218"/>
      <c r="E19" s="219" t="s">
        <v>18</v>
      </c>
      <c r="F19" s="220"/>
      <c r="G19" s="111"/>
      <c r="H19" s="112"/>
    </row>
    <row r="20" spans="1:8" ht="11.65" customHeight="1" thickTop="1" x14ac:dyDescent="0.25">
      <c r="A20" s="107"/>
      <c r="B20" s="111"/>
      <c r="C20" s="114"/>
      <c r="D20" s="114"/>
      <c r="E20" s="114"/>
      <c r="F20" s="114"/>
      <c r="G20" s="111"/>
      <c r="H20" s="112"/>
    </row>
    <row r="21" spans="1:8" ht="27.4" customHeight="1" thickBot="1" x14ac:dyDescent="0.3">
      <c r="A21" s="107"/>
      <c r="B21" s="221" t="s">
        <v>19</v>
      </c>
      <c r="C21" s="222"/>
      <c r="D21" s="222"/>
      <c r="E21" s="222"/>
      <c r="F21" s="222"/>
      <c r="G21" s="222"/>
      <c r="H21" s="223"/>
    </row>
    <row r="22" spans="1:8" ht="15.75" thickTop="1" x14ac:dyDescent="0.25">
      <c r="A22" s="107"/>
      <c r="B22" s="115"/>
      <c r="C22" s="224" t="s">
        <v>5</v>
      </c>
      <c r="D22" s="190"/>
      <c r="E22" s="191" t="s">
        <v>6</v>
      </c>
      <c r="F22" s="192"/>
      <c r="G22" s="114"/>
      <c r="H22" s="116"/>
    </row>
    <row r="23" spans="1:8" ht="13.5" customHeight="1" x14ac:dyDescent="0.25">
      <c r="A23" s="107"/>
      <c r="B23" s="117"/>
      <c r="C23" s="225" t="s">
        <v>7</v>
      </c>
      <c r="D23" s="226"/>
      <c r="E23" s="227" t="s">
        <v>20</v>
      </c>
      <c r="F23" s="228"/>
      <c r="G23" s="118"/>
      <c r="H23" s="119"/>
    </row>
    <row r="24" spans="1:8" ht="13.5" customHeight="1" x14ac:dyDescent="0.25">
      <c r="A24" s="107"/>
      <c r="B24" s="117"/>
      <c r="C24" s="213" t="s">
        <v>21</v>
      </c>
      <c r="D24" s="214"/>
      <c r="E24" s="215" t="s">
        <v>22</v>
      </c>
      <c r="F24" s="212"/>
      <c r="G24" s="118"/>
      <c r="H24" s="119"/>
    </row>
    <row r="25" spans="1:8" ht="13.5" customHeight="1" x14ac:dyDescent="0.25">
      <c r="A25" s="107"/>
      <c r="B25" s="117"/>
      <c r="C25" s="213" t="s">
        <v>9</v>
      </c>
      <c r="D25" s="214"/>
      <c r="E25" s="215" t="s">
        <v>23</v>
      </c>
      <c r="F25" s="212"/>
      <c r="G25" s="118"/>
      <c r="H25" s="119"/>
    </row>
    <row r="26" spans="1:8" ht="22.9" customHeight="1" x14ac:dyDescent="0.25">
      <c r="A26" s="107"/>
      <c r="B26" s="117"/>
      <c r="C26" s="213" t="s">
        <v>24</v>
      </c>
      <c r="D26" s="214"/>
      <c r="E26" s="229" t="s">
        <v>25</v>
      </c>
      <c r="F26" s="230"/>
      <c r="G26" s="118"/>
      <c r="H26" s="119"/>
    </row>
    <row r="27" spans="1:8" ht="39.75" customHeight="1" x14ac:dyDescent="0.25">
      <c r="A27" s="107"/>
      <c r="B27" s="117"/>
      <c r="C27" s="231" t="s">
        <v>26</v>
      </c>
      <c r="D27" s="232"/>
      <c r="E27" s="233" t="s">
        <v>27</v>
      </c>
      <c r="F27" s="234"/>
      <c r="G27" s="118"/>
      <c r="H27" s="120"/>
    </row>
    <row r="28" spans="1:8" ht="34.5" customHeight="1" x14ac:dyDescent="0.25">
      <c r="B28" s="121"/>
      <c r="C28" s="235" t="s">
        <v>28</v>
      </c>
      <c r="D28" s="232"/>
      <c r="E28" s="233" t="s">
        <v>29</v>
      </c>
      <c r="F28" s="234"/>
      <c r="G28" s="118"/>
      <c r="H28" s="120"/>
    </row>
    <row r="29" spans="1:8" ht="27.75" customHeight="1" x14ac:dyDescent="0.25">
      <c r="B29" s="121"/>
      <c r="C29" s="235" t="s">
        <v>30</v>
      </c>
      <c r="D29" s="232"/>
      <c r="E29" s="233" t="s">
        <v>31</v>
      </c>
      <c r="F29" s="234"/>
      <c r="G29" s="118"/>
      <c r="H29" s="120"/>
    </row>
    <row r="30" spans="1:8" ht="72" customHeight="1" x14ac:dyDescent="0.25">
      <c r="B30" s="121"/>
      <c r="C30" s="235" t="s">
        <v>32</v>
      </c>
      <c r="D30" s="232"/>
      <c r="E30" s="233" t="s">
        <v>33</v>
      </c>
      <c r="F30" s="234"/>
      <c r="G30" s="118"/>
      <c r="H30" s="120"/>
    </row>
    <row r="31" spans="1:8" ht="72.75" customHeight="1" x14ac:dyDescent="0.25">
      <c r="B31" s="121"/>
      <c r="C31" s="235" t="s">
        <v>34</v>
      </c>
      <c r="D31" s="232"/>
      <c r="E31" s="233" t="s">
        <v>35</v>
      </c>
      <c r="F31" s="234"/>
      <c r="G31" s="118"/>
      <c r="H31" s="120"/>
    </row>
    <row r="32" spans="1:8" ht="64.5" customHeight="1" x14ac:dyDescent="0.25">
      <c r="B32" s="121"/>
      <c r="C32" s="235" t="s">
        <v>36</v>
      </c>
      <c r="D32" s="232"/>
      <c r="E32" s="233" t="s">
        <v>37</v>
      </c>
      <c r="F32" s="234"/>
      <c r="G32" s="118"/>
      <c r="H32" s="120"/>
    </row>
    <row r="33" spans="2:8" ht="71.25" customHeight="1" x14ac:dyDescent="0.25">
      <c r="B33" s="121"/>
      <c r="C33" s="236" t="s">
        <v>38</v>
      </c>
      <c r="D33" s="231"/>
      <c r="E33" s="233" t="s">
        <v>39</v>
      </c>
      <c r="F33" s="234"/>
      <c r="G33" s="118"/>
      <c r="H33" s="120"/>
    </row>
    <row r="34" spans="2:8" ht="55.5" customHeight="1" x14ac:dyDescent="0.25">
      <c r="B34" s="121"/>
      <c r="C34" s="236" t="s">
        <v>40</v>
      </c>
      <c r="D34" s="231"/>
      <c r="E34" s="233" t="s">
        <v>41</v>
      </c>
      <c r="F34" s="234"/>
      <c r="G34" s="118"/>
      <c r="H34" s="120"/>
    </row>
    <row r="35" spans="2:8" ht="42" customHeight="1" x14ac:dyDescent="0.25">
      <c r="B35" s="121"/>
      <c r="C35" s="236" t="s">
        <v>42</v>
      </c>
      <c r="D35" s="231"/>
      <c r="E35" s="233" t="s">
        <v>43</v>
      </c>
      <c r="F35" s="234"/>
      <c r="G35" s="118"/>
      <c r="H35" s="120"/>
    </row>
    <row r="36" spans="2:8" ht="59.25" customHeight="1" x14ac:dyDescent="0.25">
      <c r="B36" s="121"/>
      <c r="C36" s="236" t="s">
        <v>44</v>
      </c>
      <c r="D36" s="231"/>
      <c r="E36" s="233" t="s">
        <v>45</v>
      </c>
      <c r="F36" s="234"/>
      <c r="G36" s="118"/>
      <c r="H36" s="120"/>
    </row>
    <row r="37" spans="2:8" ht="23.25" customHeight="1" x14ac:dyDescent="0.25">
      <c r="B37" s="121"/>
      <c r="C37" s="236" t="s">
        <v>46</v>
      </c>
      <c r="D37" s="231"/>
      <c r="E37" s="233" t="s">
        <v>47</v>
      </c>
      <c r="F37" s="234"/>
      <c r="G37" s="118"/>
      <c r="H37" s="120"/>
    </row>
    <row r="38" spans="2:8" ht="30.75" customHeight="1" x14ac:dyDescent="0.25">
      <c r="B38" s="121"/>
      <c r="C38" s="236" t="s">
        <v>48</v>
      </c>
      <c r="D38" s="231"/>
      <c r="E38" s="233" t="s">
        <v>49</v>
      </c>
      <c r="F38" s="234"/>
      <c r="G38" s="118"/>
      <c r="H38" s="120"/>
    </row>
    <row r="39" spans="2:8" ht="35.25" customHeight="1" x14ac:dyDescent="0.25">
      <c r="B39" s="121"/>
      <c r="C39" s="236" t="s">
        <v>48</v>
      </c>
      <c r="D39" s="231"/>
      <c r="E39" s="233" t="s">
        <v>49</v>
      </c>
      <c r="F39" s="234"/>
      <c r="G39" s="118"/>
      <c r="H39" s="120"/>
    </row>
    <row r="40" spans="2:8" ht="33" customHeight="1" x14ac:dyDescent="0.25">
      <c r="B40" s="121"/>
      <c r="C40" s="236" t="s">
        <v>50</v>
      </c>
      <c r="D40" s="231"/>
      <c r="E40" s="233" t="s">
        <v>51</v>
      </c>
      <c r="F40" s="234"/>
      <c r="G40" s="118"/>
      <c r="H40" s="120"/>
    </row>
    <row r="41" spans="2:8" ht="30" customHeight="1" x14ac:dyDescent="0.25">
      <c r="B41" s="121"/>
      <c r="C41" s="236" t="s">
        <v>52</v>
      </c>
      <c r="D41" s="231"/>
      <c r="E41" s="233" t="s">
        <v>53</v>
      </c>
      <c r="F41" s="234"/>
      <c r="G41" s="118"/>
      <c r="H41" s="120"/>
    </row>
    <row r="42" spans="2:8" ht="35.25" customHeight="1" x14ac:dyDescent="0.25">
      <c r="B42" s="121"/>
      <c r="C42" s="236" t="s">
        <v>54</v>
      </c>
      <c r="D42" s="231"/>
      <c r="E42" s="233" t="s">
        <v>55</v>
      </c>
      <c r="F42" s="234"/>
      <c r="G42" s="118"/>
      <c r="H42" s="120"/>
    </row>
    <row r="43" spans="2:8" ht="31.5" customHeight="1" x14ac:dyDescent="0.25">
      <c r="B43" s="121"/>
      <c r="C43" s="236" t="s">
        <v>56</v>
      </c>
      <c r="D43" s="231"/>
      <c r="E43" s="233" t="s">
        <v>57</v>
      </c>
      <c r="F43" s="234"/>
      <c r="G43" s="118"/>
      <c r="H43" s="120"/>
    </row>
    <row r="44" spans="2:8" ht="54" customHeight="1" x14ac:dyDescent="0.25">
      <c r="B44" s="121"/>
      <c r="C44" s="236" t="s">
        <v>58</v>
      </c>
      <c r="D44" s="231"/>
      <c r="E44" s="233" t="s">
        <v>59</v>
      </c>
      <c r="F44" s="234"/>
      <c r="G44" s="118"/>
      <c r="H44" s="120"/>
    </row>
    <row r="45" spans="2:8" ht="59.25" customHeight="1" x14ac:dyDescent="0.25">
      <c r="B45" s="121"/>
      <c r="C45" s="236" t="s">
        <v>60</v>
      </c>
      <c r="D45" s="231"/>
      <c r="E45" s="233" t="s">
        <v>61</v>
      </c>
      <c r="F45" s="234"/>
      <c r="G45" s="118"/>
      <c r="H45" s="120"/>
    </row>
    <row r="46" spans="2:8" ht="84" customHeight="1" x14ac:dyDescent="0.25">
      <c r="B46" s="121"/>
      <c r="C46" s="236" t="s">
        <v>62</v>
      </c>
      <c r="D46" s="231"/>
      <c r="E46" s="233" t="s">
        <v>63</v>
      </c>
      <c r="F46" s="234"/>
      <c r="G46" s="118"/>
      <c r="H46" s="120"/>
    </row>
    <row r="47" spans="2:8" ht="46.5" customHeight="1" thickBot="1" x14ac:dyDescent="0.3">
      <c r="B47" s="121"/>
      <c r="C47" s="237"/>
      <c r="D47" s="238"/>
      <c r="E47" s="239"/>
      <c r="F47" s="240"/>
      <c r="G47" s="118"/>
      <c r="H47" s="120"/>
    </row>
    <row r="48" spans="2:8" ht="6.75" customHeight="1" thickTop="1" x14ac:dyDescent="0.25">
      <c r="B48" s="121"/>
      <c r="C48" s="122"/>
      <c r="D48" s="122"/>
      <c r="E48" s="123"/>
      <c r="F48" s="123"/>
      <c r="G48" s="118"/>
      <c r="H48" s="120"/>
    </row>
    <row r="49" spans="2:8" x14ac:dyDescent="0.25">
      <c r="B49" s="121"/>
      <c r="C49" s="124"/>
      <c r="D49" s="124"/>
      <c r="E49" s="124"/>
      <c r="F49" s="124"/>
      <c r="G49" s="118"/>
      <c r="H49" s="120"/>
    </row>
    <row r="50" spans="2:8" ht="21" customHeight="1" x14ac:dyDescent="0.25">
      <c r="B50" s="125" t="s">
        <v>64</v>
      </c>
      <c r="C50" s="124"/>
      <c r="D50" s="124"/>
      <c r="E50" s="124"/>
      <c r="F50" s="124"/>
      <c r="G50" s="124"/>
      <c r="H50" s="126"/>
    </row>
    <row r="51" spans="2:8" ht="20.25" customHeight="1" x14ac:dyDescent="0.25">
      <c r="B51" s="125" t="s">
        <v>65</v>
      </c>
      <c r="C51" s="124"/>
      <c r="D51" s="124"/>
      <c r="E51" s="124"/>
      <c r="F51" s="124"/>
      <c r="G51" s="124"/>
      <c r="H51" s="126"/>
    </row>
    <row r="52" spans="2:8" ht="20.25" customHeight="1" x14ac:dyDescent="0.25">
      <c r="B52" s="125" t="s">
        <v>66</v>
      </c>
      <c r="C52" s="124"/>
      <c r="D52" s="124"/>
      <c r="E52" s="124"/>
      <c r="F52" s="124"/>
      <c r="G52" s="124"/>
      <c r="H52" s="126"/>
    </row>
    <row r="53" spans="2:8" ht="20.25" customHeight="1" x14ac:dyDescent="0.25">
      <c r="B53" s="125" t="s">
        <v>67</v>
      </c>
      <c r="C53" s="124"/>
      <c r="D53" s="124"/>
      <c r="E53" s="124"/>
      <c r="F53" s="124"/>
      <c r="G53" s="124"/>
      <c r="H53" s="126"/>
    </row>
    <row r="54" spans="2:8" ht="14.65" customHeight="1" x14ac:dyDescent="0.25">
      <c r="B54" s="125" t="s">
        <v>68</v>
      </c>
      <c r="C54" s="124"/>
      <c r="D54" s="124"/>
      <c r="E54" s="124"/>
      <c r="F54" s="124"/>
      <c r="G54" s="124"/>
      <c r="H54" s="126"/>
    </row>
    <row r="55" spans="2:8" ht="15.75" thickBot="1" x14ac:dyDescent="0.3">
      <c r="B55" s="127"/>
      <c r="C55" s="128"/>
      <c r="D55" s="128"/>
      <c r="E55" s="128"/>
      <c r="F55" s="128"/>
      <c r="G55" s="128"/>
      <c r="H55" s="129"/>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8" customWidth="1"/>
    <col min="2" max="3" width="11.42578125" style="8"/>
    <col min="4" max="4" width="85" style="8" customWidth="1"/>
    <col min="5" max="16384" width="11.42578125" style="8"/>
  </cols>
  <sheetData>
    <row r="3" spans="1:4" ht="63.75" x14ac:dyDescent="0.2">
      <c r="A3" s="9" t="s">
        <v>160</v>
      </c>
      <c r="D3" s="9" t="s">
        <v>330</v>
      </c>
    </row>
    <row r="4" spans="1:4" ht="51" x14ac:dyDescent="0.2">
      <c r="A4" s="9" t="s">
        <v>175</v>
      </c>
      <c r="D4" s="9" t="s">
        <v>331</v>
      </c>
    </row>
    <row r="5" spans="1:4" ht="51" x14ac:dyDescent="0.2">
      <c r="A5" s="9" t="s">
        <v>300</v>
      </c>
      <c r="D5" s="9" t="s">
        <v>332</v>
      </c>
    </row>
    <row r="6" spans="1:4" ht="89.25" x14ac:dyDescent="0.2">
      <c r="A6" s="9" t="s">
        <v>302</v>
      </c>
      <c r="D6" s="9" t="s">
        <v>333</v>
      </c>
    </row>
    <row r="7" spans="1:4" ht="63.75" x14ac:dyDescent="0.2">
      <c r="A7" s="9" t="s">
        <v>161</v>
      </c>
      <c r="D7" s="9" t="s">
        <v>334</v>
      </c>
    </row>
    <row r="8" spans="1:4" x14ac:dyDescent="0.2">
      <c r="A8" s="9" t="s">
        <v>162</v>
      </c>
      <c r="D8" s="9"/>
    </row>
    <row r="9" spans="1:4" x14ac:dyDescent="0.2">
      <c r="A9" s="9" t="s">
        <v>308</v>
      </c>
    </row>
    <row r="10" spans="1:4" x14ac:dyDescent="0.2">
      <c r="A10" s="9" t="s">
        <v>163</v>
      </c>
      <c r="D10" s="9" t="s">
        <v>335</v>
      </c>
    </row>
    <row r="11" spans="1:4" x14ac:dyDescent="0.2">
      <c r="A11" s="9" t="s">
        <v>311</v>
      </c>
    </row>
    <row r="12" spans="1:4" x14ac:dyDescent="0.2">
      <c r="A12" s="9" t="s">
        <v>336</v>
      </c>
      <c r="D12" s="9"/>
    </row>
    <row r="13" spans="1:4" x14ac:dyDescent="0.2">
      <c r="A13" s="9" t="s">
        <v>337</v>
      </c>
    </row>
    <row r="14" spans="1:4" x14ac:dyDescent="0.2">
      <c r="A14" s="9" t="s">
        <v>338</v>
      </c>
    </row>
    <row r="16" spans="1:4" x14ac:dyDescent="0.2">
      <c r="A16" s="9" t="s">
        <v>339</v>
      </c>
    </row>
    <row r="17" spans="1:1" x14ac:dyDescent="0.2">
      <c r="A17" s="9" t="s">
        <v>317</v>
      </c>
    </row>
    <row r="18" spans="1:1" x14ac:dyDescent="0.2">
      <c r="A18" s="9" t="s">
        <v>319</v>
      </c>
    </row>
    <row r="20" spans="1:1" x14ac:dyDescent="0.2">
      <c r="A20" s="9" t="s">
        <v>322</v>
      </c>
    </row>
    <row r="21" spans="1:1" x14ac:dyDescent="0.2">
      <c r="A21" s="9" t="s">
        <v>323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11" zoomScaleNormal="100" workbookViewId="0">
      <selection activeCell="E20" sqref="E20:F20"/>
    </sheetView>
  </sheetViews>
  <sheetFormatPr baseColWidth="10" defaultColWidth="11.42578125" defaultRowHeight="14.25" x14ac:dyDescent="0.2"/>
  <cols>
    <col min="1" max="1" width="7.5703125" style="135" customWidth="1"/>
    <col min="2" max="2" width="16.7109375" style="135" customWidth="1" collapsed="1"/>
    <col min="3" max="3" width="29.7109375" style="135" customWidth="1" collapsed="1"/>
    <col min="4" max="4" width="43.7109375" style="135" customWidth="1" collapsed="1"/>
    <col min="5" max="5" width="39.28515625" style="135" customWidth="1" collapsed="1"/>
    <col min="6" max="6" width="39.28515625" style="135" customWidth="1"/>
    <col min="7" max="14" width="11.42578125" style="135"/>
    <col min="15" max="15" width="37" style="135" customWidth="1"/>
    <col min="16" max="50" width="11.42578125" style="135"/>
    <col min="51" max="51" width="6.140625" style="135" customWidth="1"/>
    <col min="52" max="52" width="130.5703125" style="135" customWidth="1"/>
    <col min="53" max="16384" width="11.42578125" style="135"/>
  </cols>
  <sheetData>
    <row r="1" spans="2:52" ht="16.5" customHeight="1" thickBot="1" x14ac:dyDescent="0.25">
      <c r="AZ1" s="136" t="s">
        <v>69</v>
      </c>
    </row>
    <row r="2" spans="2:52" ht="18" customHeight="1" thickBot="1" x14ac:dyDescent="0.25">
      <c r="B2" s="267"/>
      <c r="C2" s="269" t="s">
        <v>70</v>
      </c>
      <c r="D2" s="270"/>
      <c r="E2" s="270"/>
      <c r="F2" s="130" t="s">
        <v>71</v>
      </c>
      <c r="AZ2" s="136" t="s">
        <v>72</v>
      </c>
    </row>
    <row r="3" spans="2:52" ht="18" customHeight="1" thickBot="1" x14ac:dyDescent="0.25">
      <c r="B3" s="268"/>
      <c r="C3" s="271"/>
      <c r="D3" s="272"/>
      <c r="E3" s="272"/>
      <c r="F3" s="131" t="s">
        <v>73</v>
      </c>
      <c r="AZ3" s="136" t="s">
        <v>74</v>
      </c>
    </row>
    <row r="4" spans="2:52" ht="18" customHeight="1" thickBot="1" x14ac:dyDescent="0.25">
      <c r="B4" s="268"/>
      <c r="C4" s="271"/>
      <c r="D4" s="272"/>
      <c r="E4" s="272"/>
      <c r="F4" s="134" t="s">
        <v>75</v>
      </c>
      <c r="AZ4" s="136" t="s">
        <v>76</v>
      </c>
    </row>
    <row r="5" spans="2:52" ht="18" customHeight="1" thickBot="1" x14ac:dyDescent="0.25">
      <c r="B5" s="268"/>
      <c r="C5" s="271"/>
      <c r="D5" s="272"/>
      <c r="E5" s="272"/>
      <c r="F5" s="145" t="s">
        <v>77</v>
      </c>
      <c r="AZ5" s="137"/>
    </row>
    <row r="6" spans="2:52" ht="18" customHeight="1" thickBot="1" x14ac:dyDescent="0.25">
      <c r="B6" s="280" t="s">
        <v>78</v>
      </c>
      <c r="C6" s="281"/>
      <c r="D6" s="281"/>
      <c r="E6" s="281"/>
      <c r="F6" s="282"/>
      <c r="AZ6" s="137"/>
    </row>
    <row r="7" spans="2:52" ht="33.4" customHeight="1" x14ac:dyDescent="0.2">
      <c r="B7" s="146" t="s">
        <v>79</v>
      </c>
      <c r="C7" s="273" t="s">
        <v>80</v>
      </c>
      <c r="D7" s="274"/>
      <c r="E7" s="274"/>
      <c r="F7" s="275"/>
      <c r="AZ7" s="137"/>
    </row>
    <row r="8" spans="2:52" ht="64.150000000000006" customHeight="1" thickBot="1" x14ac:dyDescent="0.25">
      <c r="B8" s="138" t="s">
        <v>81</v>
      </c>
      <c r="C8" s="276" t="s">
        <v>82</v>
      </c>
      <c r="D8" s="277"/>
      <c r="E8" s="277"/>
      <c r="F8" s="278"/>
      <c r="AZ8" s="137"/>
    </row>
    <row r="9" spans="2:52" ht="16.5" thickBot="1" x14ac:dyDescent="0.25">
      <c r="B9" s="279"/>
      <c r="C9" s="279"/>
      <c r="D9" s="279"/>
      <c r="E9" s="279"/>
      <c r="F9" s="279"/>
    </row>
    <row r="10" spans="2:52" ht="15.6" customHeight="1" thickBot="1" x14ac:dyDescent="0.25">
      <c r="B10" s="283" t="s">
        <v>83</v>
      </c>
      <c r="C10" s="284"/>
      <c r="D10" s="284"/>
      <c r="E10" s="284"/>
      <c r="F10" s="285"/>
    </row>
    <row r="11" spans="2:52" ht="32.25" thickBot="1" x14ac:dyDescent="0.25">
      <c r="B11" s="286" t="s">
        <v>84</v>
      </c>
      <c r="C11" s="287"/>
      <c r="D11" s="139" t="s">
        <v>85</v>
      </c>
      <c r="E11" s="139" t="s">
        <v>86</v>
      </c>
      <c r="F11" s="140" t="s">
        <v>87</v>
      </c>
    </row>
    <row r="12" spans="2:52" ht="132" customHeight="1" x14ac:dyDescent="0.2">
      <c r="B12" s="291" t="s">
        <v>88</v>
      </c>
      <c r="C12" s="292"/>
      <c r="D12" s="313" t="s">
        <v>89</v>
      </c>
      <c r="E12" s="316" t="s">
        <v>90</v>
      </c>
      <c r="F12" s="319" t="s">
        <v>91</v>
      </c>
    </row>
    <row r="13" spans="2:52" ht="36.75" customHeight="1" x14ac:dyDescent="0.2">
      <c r="B13" s="288"/>
      <c r="C13" s="289"/>
      <c r="D13" s="314"/>
      <c r="E13" s="317"/>
      <c r="F13" s="320"/>
    </row>
    <row r="14" spans="2:52" ht="30.6" customHeight="1" x14ac:dyDescent="0.2">
      <c r="B14" s="288"/>
      <c r="C14" s="289"/>
      <c r="D14" s="314"/>
      <c r="E14" s="317"/>
      <c r="F14" s="320"/>
    </row>
    <row r="15" spans="2:52" ht="34.5" customHeight="1" x14ac:dyDescent="0.2">
      <c r="B15" s="288"/>
      <c r="C15" s="289"/>
      <c r="D15" s="314"/>
      <c r="E15" s="317"/>
      <c r="F15" s="320"/>
    </row>
    <row r="16" spans="2:52" ht="29.45" customHeight="1" x14ac:dyDescent="0.2">
      <c r="B16" s="288"/>
      <c r="C16" s="289"/>
      <c r="D16" s="314"/>
      <c r="E16" s="317"/>
      <c r="F16" s="320"/>
    </row>
    <row r="17" spans="2:6" ht="33.6" customHeight="1" thickBot="1" x14ac:dyDescent="0.25">
      <c r="B17" s="322"/>
      <c r="C17" s="323"/>
      <c r="D17" s="315"/>
      <c r="E17" s="318"/>
      <c r="F17" s="321"/>
    </row>
    <row r="18" spans="2:6" ht="18.75" thickBot="1" x14ac:dyDescent="0.25">
      <c r="B18" s="290" t="s">
        <v>92</v>
      </c>
      <c r="C18" s="290"/>
      <c r="D18" s="290"/>
      <c r="E18" s="290"/>
      <c r="F18" s="290"/>
    </row>
    <row r="19" spans="2:6" ht="16.5" thickBot="1" x14ac:dyDescent="0.25">
      <c r="B19" s="241" t="s">
        <v>93</v>
      </c>
      <c r="C19" s="243"/>
      <c r="D19" s="242"/>
      <c r="E19" s="241" t="s">
        <v>94</v>
      </c>
      <c r="F19" s="242"/>
    </row>
    <row r="20" spans="2:6" ht="15" customHeight="1" x14ac:dyDescent="0.2">
      <c r="B20" s="248" t="s">
        <v>95</v>
      </c>
      <c r="C20" s="249"/>
      <c r="D20" s="250"/>
      <c r="E20" s="251" t="s">
        <v>96</v>
      </c>
      <c r="F20" s="252"/>
    </row>
    <row r="21" spans="2:6" ht="15" customHeight="1" x14ac:dyDescent="0.2">
      <c r="B21" s="253" t="s">
        <v>97</v>
      </c>
      <c r="C21" s="254"/>
      <c r="D21" s="255"/>
      <c r="E21" s="256"/>
      <c r="F21" s="257"/>
    </row>
    <row r="22" spans="2:6" ht="15" customHeight="1" x14ac:dyDescent="0.2">
      <c r="B22" s="253" t="s">
        <v>98</v>
      </c>
      <c r="C22" s="254"/>
      <c r="D22" s="255"/>
      <c r="E22" s="256"/>
      <c r="F22" s="257"/>
    </row>
    <row r="23" spans="2:6" ht="45.75" customHeight="1" x14ac:dyDescent="0.2">
      <c r="B23" s="253" t="s">
        <v>99</v>
      </c>
      <c r="C23" s="254"/>
      <c r="D23" s="255"/>
      <c r="E23" s="258"/>
      <c r="F23" s="259"/>
    </row>
    <row r="24" spans="2:6" ht="15" customHeight="1" x14ac:dyDescent="0.2">
      <c r="B24" s="260" t="s">
        <v>100</v>
      </c>
      <c r="C24" s="261"/>
      <c r="D24" s="262"/>
      <c r="E24" s="263"/>
      <c r="F24" s="255"/>
    </row>
    <row r="25" spans="2:6" ht="15" customHeight="1" x14ac:dyDescent="0.2">
      <c r="B25" s="260" t="s">
        <v>101</v>
      </c>
      <c r="C25" s="261"/>
      <c r="D25" s="262"/>
      <c r="E25" s="263"/>
      <c r="F25" s="255"/>
    </row>
    <row r="26" spans="2:6" ht="15" customHeight="1" x14ac:dyDescent="0.2">
      <c r="B26" s="264" t="s">
        <v>102</v>
      </c>
      <c r="C26" s="265"/>
      <c r="D26" s="266"/>
      <c r="E26" s="256"/>
      <c r="F26" s="257"/>
    </row>
    <row r="27" spans="2:6" ht="15.75" customHeight="1" x14ac:dyDescent="0.2">
      <c r="B27" s="293"/>
      <c r="C27" s="294"/>
      <c r="D27" s="295"/>
      <c r="E27" s="263"/>
      <c r="F27" s="255"/>
    </row>
    <row r="28" spans="2:6" x14ac:dyDescent="0.2">
      <c r="B28" s="296"/>
      <c r="C28" s="297"/>
      <c r="D28" s="298"/>
      <c r="E28" s="258"/>
      <c r="F28" s="259"/>
    </row>
    <row r="29" spans="2:6" ht="15" customHeight="1" x14ac:dyDescent="0.2">
      <c r="B29" s="293"/>
      <c r="C29" s="294"/>
      <c r="D29" s="295"/>
      <c r="E29" s="299"/>
      <c r="F29" s="300"/>
    </row>
    <row r="30" spans="2:6" ht="15" customHeight="1" x14ac:dyDescent="0.2">
      <c r="B30" s="293"/>
      <c r="C30" s="294"/>
      <c r="D30" s="295"/>
      <c r="E30" s="299"/>
      <c r="F30" s="300"/>
    </row>
    <row r="31" spans="2:6" ht="15" customHeight="1" x14ac:dyDescent="0.2">
      <c r="B31" s="293"/>
      <c r="C31" s="294"/>
      <c r="D31" s="295"/>
      <c r="E31" s="299"/>
      <c r="F31" s="300"/>
    </row>
    <row r="32" spans="2:6" ht="15" customHeight="1" x14ac:dyDescent="0.2">
      <c r="B32" s="293"/>
      <c r="C32" s="294"/>
      <c r="D32" s="295"/>
      <c r="E32" s="301"/>
      <c r="F32" s="302"/>
    </row>
    <row r="33" spans="2:6" ht="15" customHeight="1" thickBot="1" x14ac:dyDescent="0.25">
      <c r="B33" s="303"/>
      <c r="C33" s="304"/>
      <c r="D33" s="305"/>
      <c r="E33" s="306"/>
      <c r="F33" s="307"/>
    </row>
    <row r="34" spans="2:6" ht="15" customHeight="1" thickBot="1" x14ac:dyDescent="0.25">
      <c r="B34" s="308" t="s">
        <v>103</v>
      </c>
      <c r="C34" s="309"/>
      <c r="D34" s="309"/>
      <c r="E34" s="241" t="s">
        <v>104</v>
      </c>
      <c r="F34" s="242"/>
    </row>
    <row r="35" spans="2:6" ht="34.5" customHeight="1" x14ac:dyDescent="0.2">
      <c r="B35" s="248" t="s">
        <v>105</v>
      </c>
      <c r="C35" s="249"/>
      <c r="D35" s="250"/>
      <c r="E35" s="327" t="s">
        <v>106</v>
      </c>
      <c r="F35" s="250"/>
    </row>
    <row r="36" spans="2:6" ht="33" customHeight="1" x14ac:dyDescent="0.2">
      <c r="B36" s="253" t="s">
        <v>107</v>
      </c>
      <c r="C36" s="254"/>
      <c r="D36" s="255"/>
      <c r="E36" s="263" t="s">
        <v>108</v>
      </c>
      <c r="F36" s="255"/>
    </row>
    <row r="37" spans="2:6" ht="33.75" customHeight="1" x14ac:dyDescent="0.2">
      <c r="B37" s="253" t="s">
        <v>109</v>
      </c>
      <c r="C37" s="254"/>
      <c r="D37" s="255"/>
      <c r="E37" s="263" t="s">
        <v>110</v>
      </c>
      <c r="F37" s="255"/>
    </row>
    <row r="38" spans="2:6" ht="31.5" customHeight="1" x14ac:dyDescent="0.2">
      <c r="B38" s="253" t="s">
        <v>111</v>
      </c>
      <c r="C38" s="254"/>
      <c r="D38" s="255"/>
      <c r="E38" s="263" t="s">
        <v>112</v>
      </c>
      <c r="F38" s="255"/>
    </row>
    <row r="39" spans="2:6" ht="33" customHeight="1" x14ac:dyDescent="0.2">
      <c r="B39" s="310" t="s">
        <v>113</v>
      </c>
      <c r="C39" s="311"/>
      <c r="D39" s="312"/>
      <c r="E39" s="324"/>
      <c r="F39" s="325"/>
    </row>
    <row r="40" spans="2:6" ht="16.5" x14ac:dyDescent="0.2">
      <c r="B40" s="310"/>
      <c r="C40" s="311"/>
      <c r="D40" s="312"/>
      <c r="E40" s="326"/>
      <c r="F40" s="257"/>
    </row>
    <row r="41" spans="2:6" ht="16.5" x14ac:dyDescent="0.2">
      <c r="B41" s="310"/>
      <c r="C41" s="311"/>
      <c r="D41" s="312"/>
      <c r="E41" s="253"/>
      <c r="F41" s="255"/>
    </row>
    <row r="42" spans="2:6" ht="16.5" x14ac:dyDescent="0.2">
      <c r="B42" s="310"/>
      <c r="C42" s="311"/>
      <c r="D42" s="312"/>
      <c r="E42" s="253"/>
      <c r="F42" s="255"/>
    </row>
    <row r="43" spans="2:6" ht="16.5" x14ac:dyDescent="0.2">
      <c r="B43" s="333"/>
      <c r="C43" s="334"/>
      <c r="D43" s="335"/>
      <c r="E43" s="253"/>
      <c r="F43" s="255"/>
    </row>
    <row r="44" spans="2:6" ht="16.5" x14ac:dyDescent="0.3">
      <c r="B44" s="336"/>
      <c r="C44" s="337"/>
      <c r="D44" s="338"/>
      <c r="E44" s="339"/>
      <c r="F44" s="340"/>
    </row>
    <row r="45" spans="2:6" ht="15" thickBot="1" x14ac:dyDescent="0.25">
      <c r="B45" s="328"/>
      <c r="C45" s="329"/>
      <c r="D45" s="330"/>
      <c r="E45" s="331"/>
      <c r="F45" s="332"/>
    </row>
    <row r="46" spans="2:6" ht="15" thickBot="1" x14ac:dyDescent="0.25"/>
    <row r="47" spans="2:6" ht="16.5" thickTop="1" thickBot="1" x14ac:dyDescent="0.25">
      <c r="B47" s="244" t="s">
        <v>114</v>
      </c>
      <c r="C47" s="244"/>
      <c r="D47" s="244"/>
      <c r="E47" s="244"/>
      <c r="F47" s="244"/>
    </row>
    <row r="48" spans="2:6" ht="16.5" thickTop="1" thickBot="1" x14ac:dyDescent="0.3">
      <c r="B48" s="144" t="s">
        <v>115</v>
      </c>
      <c r="C48" s="144" t="s">
        <v>116</v>
      </c>
      <c r="D48" s="245" t="s">
        <v>117</v>
      </c>
      <c r="E48" s="245"/>
      <c r="F48" s="144" t="s">
        <v>118</v>
      </c>
    </row>
    <row r="49" spans="2:6" ht="44.25" customHeight="1" thickTop="1" x14ac:dyDescent="0.2">
      <c r="B49" s="141" t="s">
        <v>119</v>
      </c>
      <c r="C49" s="142">
        <v>45723</v>
      </c>
      <c r="D49" s="246" t="s">
        <v>120</v>
      </c>
      <c r="E49" s="247"/>
      <c r="F49" s="143" t="s">
        <v>121</v>
      </c>
    </row>
  </sheetData>
  <mergeCells count="75">
    <mergeCell ref="B45:D45"/>
    <mergeCell ref="E45:F45"/>
    <mergeCell ref="B42:D42"/>
    <mergeCell ref="E42:F42"/>
    <mergeCell ref="B43:D43"/>
    <mergeCell ref="E43:F43"/>
    <mergeCell ref="B44:D44"/>
    <mergeCell ref="E44:F44"/>
    <mergeCell ref="B41:D41"/>
    <mergeCell ref="E41:F41"/>
    <mergeCell ref="D12:D17"/>
    <mergeCell ref="E12:E17"/>
    <mergeCell ref="F12:F17"/>
    <mergeCell ref="B15:C15"/>
    <mergeCell ref="B17:C17"/>
    <mergeCell ref="B39:D39"/>
    <mergeCell ref="B38:D38"/>
    <mergeCell ref="E38:F38"/>
    <mergeCell ref="E39:F39"/>
    <mergeCell ref="B40:D40"/>
    <mergeCell ref="E40:F40"/>
    <mergeCell ref="B35:D35"/>
    <mergeCell ref="E35:F35"/>
    <mergeCell ref="B36:D36"/>
    <mergeCell ref="B37:D37"/>
    <mergeCell ref="E37:F37"/>
    <mergeCell ref="B32:D32"/>
    <mergeCell ref="E32:F32"/>
    <mergeCell ref="B33:D33"/>
    <mergeCell ref="E33:F33"/>
    <mergeCell ref="B34:D34"/>
    <mergeCell ref="E34:F34"/>
    <mergeCell ref="B30:D30"/>
    <mergeCell ref="E30:F30"/>
    <mergeCell ref="B31:D31"/>
    <mergeCell ref="E31:F31"/>
    <mergeCell ref="E36:F36"/>
    <mergeCell ref="B27:D27"/>
    <mergeCell ref="E27:F27"/>
    <mergeCell ref="B28:D28"/>
    <mergeCell ref="E28:F28"/>
    <mergeCell ref="B29:D29"/>
    <mergeCell ref="E29:F29"/>
    <mergeCell ref="E25:F25"/>
    <mergeCell ref="B26:D26"/>
    <mergeCell ref="B2:B5"/>
    <mergeCell ref="C2:E5"/>
    <mergeCell ref="C7:F7"/>
    <mergeCell ref="C8:F8"/>
    <mergeCell ref="B9:F9"/>
    <mergeCell ref="B6:F6"/>
    <mergeCell ref="B10:F10"/>
    <mergeCell ref="B11:C11"/>
    <mergeCell ref="B16:C16"/>
    <mergeCell ref="B18:F18"/>
    <mergeCell ref="B12:C12"/>
    <mergeCell ref="B13:C13"/>
    <mergeCell ref="B14:C14"/>
    <mergeCell ref="E26:F26"/>
    <mergeCell ref="E19:F19"/>
    <mergeCell ref="B19:D19"/>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8"/>
  <sheetViews>
    <sheetView tabSelected="1" zoomScale="90" zoomScaleNormal="90" workbookViewId="0">
      <selection activeCell="E1" sqref="E1:AG4"/>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6.42578125" style="2" customWidth="1"/>
    <col min="5" max="5" width="34.8554687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3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42578125" style="1" customWidth="1"/>
    <col min="32" max="32" width="30.7109375" style="1" customWidth="1"/>
    <col min="33" max="33" width="23.140625" style="1" customWidth="1"/>
    <col min="34" max="35" width="14.5703125" style="1" customWidth="1"/>
    <col min="36" max="16384" width="11.42578125" style="1"/>
  </cols>
  <sheetData>
    <row r="1" spans="1:67" ht="15" customHeight="1" x14ac:dyDescent="0.3">
      <c r="A1" s="401"/>
      <c r="B1" s="402"/>
      <c r="C1" s="402"/>
      <c r="D1" s="402"/>
      <c r="E1" s="383" t="s">
        <v>340</v>
      </c>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4" t="s">
        <v>71</v>
      </c>
      <c r="AI1" s="384"/>
    </row>
    <row r="2" spans="1:67" ht="15" customHeight="1" x14ac:dyDescent="0.3">
      <c r="A2" s="403"/>
      <c r="B2" s="404"/>
      <c r="C2" s="404"/>
      <c r="D2" s="404"/>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4" t="s">
        <v>73</v>
      </c>
      <c r="AI2" s="384"/>
    </row>
    <row r="3" spans="1:67" ht="15" customHeight="1" x14ac:dyDescent="0.3">
      <c r="A3" s="403"/>
      <c r="B3" s="404"/>
      <c r="C3" s="404"/>
      <c r="D3" s="404"/>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5" t="s">
        <v>75</v>
      </c>
      <c r="AI3" s="385"/>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row>
    <row r="4" spans="1:67" ht="15" customHeight="1" x14ac:dyDescent="0.3">
      <c r="A4" s="405"/>
      <c r="B4" s="406"/>
      <c r="C4" s="406"/>
      <c r="D4" s="406"/>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4" t="s">
        <v>77</v>
      </c>
      <c r="AI4" s="384"/>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row>
    <row r="5" spans="1:67" ht="16.5" customHeight="1" x14ac:dyDescent="0.3">
      <c r="A5" s="26"/>
      <c r="B5" s="27"/>
      <c r="C5" s="26"/>
      <c r="D5" s="26"/>
      <c r="E5" s="7"/>
      <c r="F5" s="25"/>
      <c r="G5" s="7"/>
      <c r="H5" s="7"/>
      <c r="I5" s="7"/>
      <c r="J5" s="7"/>
      <c r="K5" s="7"/>
      <c r="L5" s="7"/>
      <c r="M5" s="7"/>
      <c r="N5" s="7"/>
      <c r="O5" s="7"/>
      <c r="P5" s="132"/>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row>
    <row r="6" spans="1:67" ht="26.25" customHeight="1" x14ac:dyDescent="0.3">
      <c r="A6" s="570" t="s">
        <v>122</v>
      </c>
      <c r="B6" s="571"/>
      <c r="C6" s="407" t="s">
        <v>80</v>
      </c>
      <c r="D6" s="408"/>
      <c r="E6" s="408"/>
      <c r="F6" s="408"/>
      <c r="G6" s="408"/>
      <c r="H6" s="408"/>
      <c r="I6" s="408"/>
      <c r="J6" s="408"/>
      <c r="K6" s="408"/>
      <c r="L6" s="408"/>
      <c r="M6" s="408"/>
      <c r="N6" s="409"/>
      <c r="O6" s="416"/>
      <c r="P6" s="416"/>
      <c r="Q6" s="416"/>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row>
    <row r="7" spans="1:67" ht="59.25" customHeight="1" x14ac:dyDescent="0.3">
      <c r="A7" s="570" t="s">
        <v>123</v>
      </c>
      <c r="B7" s="571"/>
      <c r="C7" s="572" t="s">
        <v>124</v>
      </c>
      <c r="D7" s="573"/>
      <c r="E7" s="573"/>
      <c r="F7" s="573"/>
      <c r="G7" s="573"/>
      <c r="H7" s="573"/>
      <c r="I7" s="573"/>
      <c r="J7" s="573"/>
      <c r="K7" s="573"/>
      <c r="L7" s="573"/>
      <c r="M7" s="573"/>
      <c r="N7" s="574"/>
      <c r="O7" s="7"/>
      <c r="P7" s="132"/>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row>
    <row r="8" spans="1:67" ht="54" customHeight="1" x14ac:dyDescent="0.3">
      <c r="A8" s="570" t="s">
        <v>125</v>
      </c>
      <c r="B8" s="571"/>
      <c r="C8" s="572" t="s">
        <v>82</v>
      </c>
      <c r="D8" s="573"/>
      <c r="E8" s="573"/>
      <c r="F8" s="573"/>
      <c r="G8" s="573"/>
      <c r="H8" s="573"/>
      <c r="I8" s="573"/>
      <c r="J8" s="573"/>
      <c r="K8" s="573"/>
      <c r="L8" s="573"/>
      <c r="M8" s="573"/>
      <c r="N8" s="574"/>
      <c r="O8" s="7"/>
      <c r="P8" s="132"/>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row>
    <row r="9" spans="1:67" x14ac:dyDescent="0.3">
      <c r="A9" s="410" t="s">
        <v>126</v>
      </c>
      <c r="B9" s="411"/>
      <c r="C9" s="411"/>
      <c r="D9" s="411"/>
      <c r="E9" s="411"/>
      <c r="F9" s="411"/>
      <c r="G9" s="412"/>
      <c r="H9" s="410" t="s">
        <v>127</v>
      </c>
      <c r="I9" s="411"/>
      <c r="J9" s="411"/>
      <c r="K9" s="411"/>
      <c r="L9" s="411"/>
      <c r="M9" s="411"/>
      <c r="N9" s="412"/>
      <c r="O9" s="410" t="s">
        <v>128</v>
      </c>
      <c r="P9" s="411"/>
      <c r="Q9" s="411"/>
      <c r="R9" s="411"/>
      <c r="S9" s="411"/>
      <c r="T9" s="411"/>
      <c r="U9" s="411"/>
      <c r="V9" s="411"/>
      <c r="W9" s="412"/>
      <c r="X9" s="410" t="s">
        <v>129</v>
      </c>
      <c r="Y9" s="411"/>
      <c r="Z9" s="411"/>
      <c r="AA9" s="411"/>
      <c r="AB9" s="411"/>
      <c r="AC9" s="411"/>
      <c r="AD9" s="412"/>
      <c r="AE9" s="417" t="s">
        <v>130</v>
      </c>
      <c r="AF9" s="418"/>
      <c r="AG9" s="418"/>
      <c r="AH9" s="418"/>
      <c r="AI9" s="419"/>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row>
    <row r="10" spans="1:67" ht="16.5" customHeight="1" x14ac:dyDescent="0.3">
      <c r="A10" s="379" t="s">
        <v>131</v>
      </c>
      <c r="B10" s="392" t="s">
        <v>26</v>
      </c>
      <c r="C10" s="381" t="s">
        <v>28</v>
      </c>
      <c r="D10" s="381" t="s">
        <v>30</v>
      </c>
      <c r="E10" s="391" t="s">
        <v>32</v>
      </c>
      <c r="F10" s="390" t="s">
        <v>34</v>
      </c>
      <c r="G10" s="381" t="s">
        <v>132</v>
      </c>
      <c r="H10" s="387" t="s">
        <v>133</v>
      </c>
      <c r="I10" s="388" t="s">
        <v>134</v>
      </c>
      <c r="J10" s="390" t="s">
        <v>135</v>
      </c>
      <c r="K10" s="390" t="s">
        <v>136</v>
      </c>
      <c r="L10" s="395" t="s">
        <v>137</v>
      </c>
      <c r="M10" s="388" t="s">
        <v>134</v>
      </c>
      <c r="N10" s="381" t="s">
        <v>40</v>
      </c>
      <c r="O10" s="393" t="s">
        <v>138</v>
      </c>
      <c r="P10" s="382" t="s">
        <v>42</v>
      </c>
      <c r="Q10" s="390" t="s">
        <v>44</v>
      </c>
      <c r="R10" s="382" t="s">
        <v>139</v>
      </c>
      <c r="S10" s="382"/>
      <c r="T10" s="382"/>
      <c r="U10" s="382"/>
      <c r="V10" s="382"/>
      <c r="W10" s="382"/>
      <c r="X10" s="386" t="s">
        <v>140</v>
      </c>
      <c r="Y10" s="386" t="s">
        <v>141</v>
      </c>
      <c r="Z10" s="386" t="s">
        <v>134</v>
      </c>
      <c r="AA10" s="386" t="s">
        <v>142</v>
      </c>
      <c r="AB10" s="386" t="s">
        <v>134</v>
      </c>
      <c r="AC10" s="386" t="s">
        <v>143</v>
      </c>
      <c r="AD10" s="393" t="s">
        <v>60</v>
      </c>
      <c r="AE10" s="382" t="s">
        <v>130</v>
      </c>
      <c r="AF10" s="382" t="s">
        <v>118</v>
      </c>
      <c r="AG10" s="382" t="s">
        <v>144</v>
      </c>
      <c r="AH10" s="382" t="s">
        <v>145</v>
      </c>
      <c r="AI10" s="390" t="s">
        <v>146</v>
      </c>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row>
    <row r="11" spans="1:67" s="3" customFormat="1" ht="94.5" customHeight="1" x14ac:dyDescent="0.25">
      <c r="A11" s="380"/>
      <c r="B11" s="392"/>
      <c r="C11" s="382"/>
      <c r="D11" s="382"/>
      <c r="E11" s="392"/>
      <c r="F11" s="381"/>
      <c r="G11" s="382"/>
      <c r="H11" s="381"/>
      <c r="I11" s="389"/>
      <c r="J11" s="381"/>
      <c r="K11" s="381"/>
      <c r="L11" s="389"/>
      <c r="M11" s="389"/>
      <c r="N11" s="382"/>
      <c r="O11" s="394"/>
      <c r="P11" s="382"/>
      <c r="Q11" s="381"/>
      <c r="R11" s="6" t="s">
        <v>147</v>
      </c>
      <c r="S11" s="6" t="s">
        <v>148</v>
      </c>
      <c r="T11" s="6" t="s">
        <v>149</v>
      </c>
      <c r="U11" s="6" t="s">
        <v>150</v>
      </c>
      <c r="V11" s="6" t="s">
        <v>151</v>
      </c>
      <c r="W11" s="6" t="s">
        <v>152</v>
      </c>
      <c r="X11" s="386"/>
      <c r="Y11" s="386"/>
      <c r="Z11" s="386"/>
      <c r="AA11" s="386"/>
      <c r="AB11" s="386"/>
      <c r="AC11" s="386"/>
      <c r="AD11" s="394"/>
      <c r="AE11" s="382"/>
      <c r="AF11" s="382"/>
      <c r="AG11" s="382"/>
      <c r="AH11" s="382"/>
      <c r="AI11" s="381"/>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row>
    <row r="12" spans="1:67" s="179" customFormat="1" ht="83.25" customHeight="1" x14ac:dyDescent="0.25">
      <c r="A12" s="351">
        <v>1</v>
      </c>
      <c r="B12" s="575" t="s">
        <v>153</v>
      </c>
      <c r="C12" s="575" t="s">
        <v>154</v>
      </c>
      <c r="D12" s="575" t="s">
        <v>155</v>
      </c>
      <c r="E12" s="576" t="s">
        <v>156</v>
      </c>
      <c r="F12" s="575" t="s">
        <v>157</v>
      </c>
      <c r="G12" s="577">
        <v>221</v>
      </c>
      <c r="H12" s="578" t="str">
        <f>IF(G12&lt;=0,"",IF(G12&lt;=2,"Muy Baja",IF(G12&lt;=24,"Baja",IF(G12&lt;=500,"Media",IF(G12&lt;=5000,"Alta","Muy Alta")))))</f>
        <v>Media</v>
      </c>
      <c r="I12" s="579">
        <f>IF(H12="","",IF(H12="Muy Baja",0.2,IF(H12="Baja",0.4,IF(H12="Media",0.6,IF(H12="Alta",0.8,IF(H12="Muy Alta",1,))))))</f>
        <v>0.6</v>
      </c>
      <c r="J12" s="580" t="s">
        <v>158</v>
      </c>
      <c r="K12" s="579" t="str">
        <f>IF(NOT(ISERROR(MATCH(J12,'Tabla Impacto'!$B$221:$B$223,0))),'Tabla Impacto'!$F$223&amp;"Por favor no seleccionar los criterios de impacto(Afectación Económica o presupuestal y Pérdida Reputacional)",J12)</f>
        <v xml:space="preserve">     Entre 10 y 50 SMLMV </v>
      </c>
      <c r="L12" s="578" t="str">
        <f>IF(OR(K12='Tabla Impacto'!$C$11,K12='Tabla Impacto'!$D$11),"Leve",IF(OR(K12='Tabla Impacto'!$C$12,K12='Tabla Impacto'!$D$12),"Menor",IF(OR(K12='Tabla Impacto'!$C$13,K12='Tabla Impacto'!$D$13),"Moderado",IF(OR(K12='Tabla Impacto'!$C$14,K12='Tabla Impacto'!$D$14),"Mayor",IF(OR(K12='Tabla Impacto'!$C$15,K12='Tabla Impacto'!$D$15),"Catastrófico","")))))</f>
        <v>Menor</v>
      </c>
      <c r="M12" s="579">
        <f>IF(L12="","",IF(L12="Leve",0.2,IF(L12="Menor",0.4,IF(L12="Moderado",0.6,IF(L12="Mayor",0.8,IF(L12="Catastrófico",1,))))))</f>
        <v>0.4</v>
      </c>
      <c r="N12" s="58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50">
        <v>1</v>
      </c>
      <c r="P12" s="147" t="s">
        <v>159</v>
      </c>
      <c r="Q12" s="162" t="str">
        <f>IF(OR(R12="Preventivo",R12="Detectivo"),"Probabilidad",IF(R12="Correctivo","Impacto",""))</f>
        <v>Probabilidad</v>
      </c>
      <c r="R12" s="163" t="s">
        <v>160</v>
      </c>
      <c r="S12" s="163" t="s">
        <v>161</v>
      </c>
      <c r="T12" s="164" t="str">
        <f>IF(AND(R12="Preventivo",S12="Automático"),"50%",IF(AND(R12="Preventivo",S12="Manual"),"40%",IF(AND(R12="Detectivo",S12="Automático"),"40%",IF(AND(R12="Detectivo",S12="Manual"),"30%",IF(AND(R12="Correctivo",S12="Automático"),"35%",IF(AND(R12="Correctivo",S12="Manual"),"25%",""))))))</f>
        <v>40%</v>
      </c>
      <c r="U12" s="163" t="s">
        <v>162</v>
      </c>
      <c r="V12" s="163" t="s">
        <v>163</v>
      </c>
      <c r="W12" s="163" t="s">
        <v>164</v>
      </c>
      <c r="X12" s="151">
        <f>IFERROR(IF(Q12="Probabilidad",(I12-(+I12*T12)),IF(Q12="Impacto",I12,"")),"")</f>
        <v>0.36</v>
      </c>
      <c r="Y12" s="165" t="str">
        <f>IFERROR(IF(X12="","",IF(X12&lt;=0.2,"Muy Baja",IF(X12&lt;=0.4,"Baja",IF(X12&lt;=0.6,"Media",IF(X12&lt;=0.8,"Alta","Muy Alta"))))),"")</f>
        <v>Baja</v>
      </c>
      <c r="Z12" s="166">
        <f>+X12</f>
        <v>0.36</v>
      </c>
      <c r="AA12" s="165" t="str">
        <f>IFERROR(IF(AB12="","",IF(AB12&lt;=0.2,"Leve",IF(AB12&lt;=0.4,"Menor",IF(AB12&lt;=0.6,"Moderado",IF(AB12&lt;=0.8,"Mayor","Catastrófico"))))),"")</f>
        <v>Menor</v>
      </c>
      <c r="AB12" s="166">
        <f>IFERROR(IF(Q12="Impacto",(M12-(+M12*T12)),IF(Q12="Probabilidad",M12,"")),"")</f>
        <v>0.4</v>
      </c>
      <c r="AC12" s="167"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68" t="s">
        <v>165</v>
      </c>
      <c r="AE12" s="147" t="s">
        <v>166</v>
      </c>
      <c r="AF12" s="181" t="s">
        <v>167</v>
      </c>
      <c r="AG12" s="180" t="s">
        <v>168</v>
      </c>
      <c r="AH12" s="169">
        <v>45748</v>
      </c>
      <c r="AI12" s="169">
        <v>46021</v>
      </c>
    </row>
    <row r="13" spans="1:67" s="179" customFormat="1" ht="18.75" customHeight="1" x14ac:dyDescent="0.25">
      <c r="A13" s="361"/>
      <c r="B13" s="582"/>
      <c r="C13" s="582"/>
      <c r="D13" s="582"/>
      <c r="E13" s="583"/>
      <c r="F13" s="582"/>
      <c r="G13" s="584"/>
      <c r="H13" s="585"/>
      <c r="I13" s="586"/>
      <c r="J13" s="587"/>
      <c r="K13" s="586">
        <f>IF(NOT(ISERROR(MATCH(J13,_xlfn.ANCHORARRAY(E24),0))),I27&amp;"Por favor no seleccionar los criterios de impacto",J13)</f>
        <v>0</v>
      </c>
      <c r="L13" s="585"/>
      <c r="M13" s="586"/>
      <c r="N13" s="588"/>
      <c r="O13" s="150">
        <v>2</v>
      </c>
      <c r="P13" s="147"/>
      <c r="Q13" s="162" t="str">
        <f>IF(OR(R13="Preventivo",R13="Detectivo"),"Probabilidad",IF(R13="Correctivo","Impacto",""))</f>
        <v/>
      </c>
      <c r="R13" s="163"/>
      <c r="S13" s="163"/>
      <c r="T13" s="164" t="str">
        <f t="shared" ref="T13:T17" si="0">IF(AND(R13="Preventivo",S13="Automático"),"50%",IF(AND(R13="Preventivo",S13="Manual"),"40%",IF(AND(R13="Detectivo",S13="Automático"),"40%",IF(AND(R13="Detectivo",S13="Manual"),"30%",IF(AND(R13="Correctivo",S13="Automático"),"35%",IF(AND(R13="Correctivo",S13="Manual"),"25%",""))))))</f>
        <v/>
      </c>
      <c r="U13" s="163"/>
      <c r="V13" s="163"/>
      <c r="W13" s="163"/>
      <c r="X13" s="151" t="str">
        <f>IFERROR(IF(AND(Q12="Probabilidad",Q13="Probabilidad"),(Z12-(+Z12*T13)),IF(Q13="Probabilidad",(I12-(+I12*T13)),IF(Q13="Impacto",Z12,""))),"")</f>
        <v/>
      </c>
      <c r="Y13" s="165" t="str">
        <f t="shared" ref="Y13:Y75" si="1">IFERROR(IF(X13="","",IF(X13&lt;=0.2,"Muy Baja",IF(X13&lt;=0.4,"Baja",IF(X13&lt;=0.6,"Media",IF(X13&lt;=0.8,"Alta","Muy Alta"))))),"")</f>
        <v/>
      </c>
      <c r="Z13" s="166" t="str">
        <f t="shared" ref="Z13:Z17" si="2">+X13</f>
        <v/>
      </c>
      <c r="AA13" s="165" t="str">
        <f t="shared" ref="AA13:AA75" si="3">IFERROR(IF(AB13="","",IF(AB13&lt;=0.2,"Leve",IF(AB13&lt;=0.4,"Menor",IF(AB13&lt;=0.6,"Moderado",IF(AB13&lt;=0.8,"Mayor","Catastrófico"))))),"")</f>
        <v/>
      </c>
      <c r="AB13" s="166" t="str">
        <f>IFERROR(IF(AND(Q12="Impacto",Q13="Impacto"),(AB12-(+AB12*T13)),IF(Q13="Impacto",(M12-(+M12*T13)),IF(Q13="Probabilidad",AB12,""))),"")</f>
        <v/>
      </c>
      <c r="AC13" s="167"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8"/>
      <c r="AE13" s="170"/>
      <c r="AF13" s="170"/>
      <c r="AG13" s="170"/>
      <c r="AH13" s="171"/>
      <c r="AI13" s="171"/>
    </row>
    <row r="14" spans="1:67" s="179" customFormat="1" ht="18.75" customHeight="1" x14ac:dyDescent="0.25">
      <c r="A14" s="361"/>
      <c r="B14" s="582"/>
      <c r="C14" s="582"/>
      <c r="D14" s="582"/>
      <c r="E14" s="583"/>
      <c r="F14" s="582"/>
      <c r="G14" s="584"/>
      <c r="H14" s="585"/>
      <c r="I14" s="586"/>
      <c r="J14" s="587"/>
      <c r="K14" s="586">
        <f>IF(NOT(ISERROR(MATCH(J14,_xlfn.ANCHORARRAY(E26),0))),I28&amp;"Por favor no seleccionar los criterios de impacto",J14)</f>
        <v>0</v>
      </c>
      <c r="L14" s="585"/>
      <c r="M14" s="586"/>
      <c r="N14" s="588"/>
      <c r="O14" s="150">
        <v>3</v>
      </c>
      <c r="P14" s="149"/>
      <c r="Q14" s="162"/>
      <c r="R14" s="163"/>
      <c r="S14" s="163"/>
      <c r="T14" s="164"/>
      <c r="U14" s="163"/>
      <c r="V14" s="163"/>
      <c r="W14" s="163"/>
      <c r="X14" s="151"/>
      <c r="Y14" s="165"/>
      <c r="Z14" s="166"/>
      <c r="AA14" s="165"/>
      <c r="AB14" s="166"/>
      <c r="AC14" s="167"/>
      <c r="AD14" s="168"/>
      <c r="AE14" s="170"/>
      <c r="AF14" s="170"/>
      <c r="AG14" s="172"/>
      <c r="AH14" s="171"/>
      <c r="AI14" s="171"/>
    </row>
    <row r="15" spans="1:67" s="179" customFormat="1" ht="18.75" customHeight="1" x14ac:dyDescent="0.25">
      <c r="A15" s="361"/>
      <c r="B15" s="582"/>
      <c r="C15" s="582"/>
      <c r="D15" s="582"/>
      <c r="E15" s="583"/>
      <c r="F15" s="582"/>
      <c r="G15" s="584"/>
      <c r="H15" s="585"/>
      <c r="I15" s="586"/>
      <c r="J15" s="587"/>
      <c r="K15" s="586">
        <f>IF(NOT(ISERROR(MATCH(J15,_xlfn.ANCHORARRAY(E27),0))),I29&amp;"Por favor no seleccionar los criterios de impacto",J15)</f>
        <v>0</v>
      </c>
      <c r="L15" s="585"/>
      <c r="M15" s="586"/>
      <c r="N15" s="588"/>
      <c r="O15" s="150">
        <v>4</v>
      </c>
      <c r="P15" s="147"/>
      <c r="Q15" s="162"/>
      <c r="R15" s="163"/>
      <c r="S15" s="163"/>
      <c r="T15" s="164"/>
      <c r="U15" s="163"/>
      <c r="V15" s="163"/>
      <c r="W15" s="163"/>
      <c r="X15" s="151"/>
      <c r="Y15" s="165"/>
      <c r="Z15" s="166"/>
      <c r="AA15" s="165"/>
      <c r="AB15" s="166"/>
      <c r="AC15" s="167"/>
      <c r="AD15" s="168"/>
      <c r="AE15" s="170"/>
      <c r="AF15" s="172"/>
      <c r="AG15" s="172"/>
      <c r="AH15" s="171"/>
      <c r="AI15" s="171"/>
    </row>
    <row r="16" spans="1:67" s="179" customFormat="1" ht="18.75" customHeight="1" x14ac:dyDescent="0.25">
      <c r="A16" s="361"/>
      <c r="B16" s="582"/>
      <c r="C16" s="582"/>
      <c r="D16" s="582"/>
      <c r="E16" s="583"/>
      <c r="F16" s="582"/>
      <c r="G16" s="584"/>
      <c r="H16" s="585"/>
      <c r="I16" s="586"/>
      <c r="J16" s="587"/>
      <c r="K16" s="586">
        <f>IF(NOT(ISERROR(MATCH(J16,_xlfn.ANCHORARRAY(E28),0))),I30&amp;"Por favor no seleccionar los criterios de impacto",J16)</f>
        <v>0</v>
      </c>
      <c r="L16" s="585"/>
      <c r="M16" s="586"/>
      <c r="N16" s="588"/>
      <c r="O16" s="150">
        <v>5</v>
      </c>
      <c r="P16" s="147"/>
      <c r="Q16" s="162" t="str">
        <f t="shared" ref="Q16:Q17" si="5">IF(OR(R16="Preventivo",R16="Detectivo"),"Probabilidad",IF(R16="Correctivo","Impacto",""))</f>
        <v/>
      </c>
      <c r="R16" s="163"/>
      <c r="S16" s="163"/>
      <c r="T16" s="164" t="str">
        <f t="shared" si="0"/>
        <v/>
      </c>
      <c r="U16" s="163"/>
      <c r="V16" s="163"/>
      <c r="W16" s="163"/>
      <c r="X16" s="151" t="str">
        <f t="shared" ref="X16:X17" si="6">IFERROR(IF(AND(Q15="Probabilidad",Q16="Probabilidad"),(Z15-(+Z15*T16)),IF(AND(Q15="Impacto",Q16="Probabilidad"),(Z14-(+Z14*T16)),IF(Q16="Impacto",Z15,""))),"")</f>
        <v/>
      </c>
      <c r="Y16" s="165" t="str">
        <f t="shared" si="1"/>
        <v/>
      </c>
      <c r="Z16" s="166" t="str">
        <f t="shared" si="2"/>
        <v/>
      </c>
      <c r="AA16" s="165" t="str">
        <f t="shared" si="3"/>
        <v/>
      </c>
      <c r="AB16" s="166" t="str">
        <f t="shared" ref="AB16:AB17" si="7">IFERROR(IF(AND(Q15="Impacto",Q16="Impacto"),(AB15-(+AB15*T16)),IF(AND(Q15="Probabilidad",Q16="Impacto"),(AB14-(+AB14*T16)),IF(Q16="Probabilidad",AB15,""))),"")</f>
        <v/>
      </c>
      <c r="AC16" s="167" t="str">
        <f t="shared" si="4"/>
        <v/>
      </c>
      <c r="AD16" s="168"/>
      <c r="AE16" s="170"/>
      <c r="AF16" s="172"/>
      <c r="AG16" s="172"/>
      <c r="AH16" s="171"/>
      <c r="AI16" s="171"/>
    </row>
    <row r="17" spans="1:35" s="179" customFormat="1" ht="18.75" customHeight="1" x14ac:dyDescent="0.25">
      <c r="A17" s="352"/>
      <c r="B17" s="589"/>
      <c r="C17" s="589"/>
      <c r="D17" s="589"/>
      <c r="E17" s="590"/>
      <c r="F17" s="589"/>
      <c r="G17" s="591"/>
      <c r="H17" s="592"/>
      <c r="I17" s="593"/>
      <c r="J17" s="594"/>
      <c r="K17" s="593">
        <f>IF(NOT(ISERROR(MATCH(J17,_xlfn.ANCHORARRAY(E29),0))),I31&amp;"Por favor no seleccionar los criterios de impacto",J17)</f>
        <v>0</v>
      </c>
      <c r="L17" s="592"/>
      <c r="M17" s="593"/>
      <c r="N17" s="595"/>
      <c r="O17" s="150">
        <v>6</v>
      </c>
      <c r="P17" s="147"/>
      <c r="Q17" s="162" t="str">
        <f t="shared" si="5"/>
        <v/>
      </c>
      <c r="R17" s="163"/>
      <c r="S17" s="163"/>
      <c r="T17" s="164" t="str">
        <f t="shared" si="0"/>
        <v/>
      </c>
      <c r="U17" s="163"/>
      <c r="V17" s="163"/>
      <c r="W17" s="163"/>
      <c r="X17" s="151" t="str">
        <f t="shared" si="6"/>
        <v/>
      </c>
      <c r="Y17" s="165" t="str">
        <f t="shared" si="1"/>
        <v/>
      </c>
      <c r="Z17" s="166" t="str">
        <f t="shared" si="2"/>
        <v/>
      </c>
      <c r="AA17" s="165" t="str">
        <f t="shared" si="3"/>
        <v/>
      </c>
      <c r="AB17" s="166" t="str">
        <f t="shared" si="7"/>
        <v/>
      </c>
      <c r="AC17" s="167" t="str">
        <f t="shared" si="4"/>
        <v/>
      </c>
      <c r="AD17" s="168"/>
      <c r="AE17" s="170"/>
      <c r="AF17" s="172"/>
      <c r="AG17" s="172"/>
      <c r="AH17" s="171"/>
      <c r="AI17" s="171"/>
    </row>
    <row r="18" spans="1:35" s="179" customFormat="1" ht="64.5" x14ac:dyDescent="0.25">
      <c r="A18" s="351">
        <v>2</v>
      </c>
      <c r="B18" s="575" t="s">
        <v>169</v>
      </c>
      <c r="C18" s="575" t="s">
        <v>170</v>
      </c>
      <c r="D18" s="575" t="s">
        <v>171</v>
      </c>
      <c r="E18" s="576" t="s">
        <v>172</v>
      </c>
      <c r="F18" s="575" t="s">
        <v>157</v>
      </c>
      <c r="G18" s="577">
        <v>371</v>
      </c>
      <c r="H18" s="578" t="str">
        <f>IF(G18&lt;=0,"",IF(G18&lt;=2,"Muy Baja",IF(G18&lt;=24,"Baja",IF(G18&lt;=500,"Media",IF(G18&lt;=5000,"Alta","Muy Alta")))))</f>
        <v>Media</v>
      </c>
      <c r="I18" s="579">
        <f>IF(H18="","",IF(H18="Muy Baja",0.2,IF(H18="Baja",0.4,IF(H18="Media",0.6,IF(H18="Alta",0.8,IF(H18="Muy Alta",1,))))))</f>
        <v>0.6</v>
      </c>
      <c r="J18" s="580" t="s">
        <v>173</v>
      </c>
      <c r="K18" s="579"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578" t="str">
        <f>IF(OR(K18='Tabla Impacto'!$C$11,K18='Tabla Impacto'!$D$11),"Leve",IF(OR(K18='Tabla Impacto'!$C$12,K18='Tabla Impacto'!$D$12),"Menor",IF(OR(K18='Tabla Impacto'!$C$13,K18='Tabla Impacto'!$D$13),"Moderado",IF(OR(K18='Tabla Impacto'!$C$14,K18='Tabla Impacto'!$D$14),"Mayor",IF(OR(K18='Tabla Impacto'!$C$15,K18='Tabla Impacto'!$D$15),"Catastrófico","")))))</f>
        <v>Moderado</v>
      </c>
      <c r="M18" s="579">
        <f>IF(L18="","",IF(L18="Leve",0.2,IF(L18="Menor",0.4,IF(L18="Moderado",0.6,IF(L18="Mayor",0.8,IF(L18="Catastrófico",1,))))))</f>
        <v>0.6</v>
      </c>
      <c r="N18" s="58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50">
        <v>1</v>
      </c>
      <c r="P18" s="147" t="s">
        <v>174</v>
      </c>
      <c r="Q18" s="162" t="str">
        <f>IF(OR(R18="Preventivo",R18="Detectivo"),"Probabilidad",IF(R18="Correctivo","Impacto",""))</f>
        <v>Probabilidad</v>
      </c>
      <c r="R18" s="163" t="s">
        <v>175</v>
      </c>
      <c r="S18" s="163" t="s">
        <v>161</v>
      </c>
      <c r="T18" s="164" t="str">
        <f>IF(AND(R18="Preventivo",S18="Automático"),"50%",IF(AND(R18="Preventivo",S18="Manual"),"40%",IF(AND(R18="Detectivo",S18="Automático"),"40%",IF(AND(R18="Detectivo",S18="Manual"),"30%",IF(AND(R18="Correctivo",S18="Automático"),"35%",IF(AND(R18="Correctivo",S18="Manual"),"25%",""))))))</f>
        <v>30%</v>
      </c>
      <c r="U18" s="163" t="s">
        <v>162</v>
      </c>
      <c r="V18" s="163" t="s">
        <v>163</v>
      </c>
      <c r="W18" s="163" t="s">
        <v>164</v>
      </c>
      <c r="X18" s="151">
        <f>IFERROR(IF(Q18="Probabilidad",(I18-(+I18*T18)),IF(Q18="Impacto",I18,"")),"")</f>
        <v>0.42</v>
      </c>
      <c r="Y18" s="165" t="str">
        <f>IFERROR(IF(X18="","",IF(X18&lt;=0.2,"Muy Baja",IF(X18&lt;=0.4,"Baja",IF(X18&lt;=0.6,"Media",IF(X18&lt;=0.8,"Alta","Muy Alta"))))),"")</f>
        <v>Media</v>
      </c>
      <c r="Z18" s="166">
        <f>+X18</f>
        <v>0.42</v>
      </c>
      <c r="AA18" s="165" t="str">
        <f>IFERROR(IF(AB18="","",IF(AB18&lt;=0.2,"Leve",IF(AB18&lt;=0.4,"Menor",IF(AB18&lt;=0.6,"Moderado",IF(AB18&lt;=0.8,"Mayor","Catastrófico"))))),"")</f>
        <v>Moderado</v>
      </c>
      <c r="AB18" s="166">
        <f>IFERROR(IF(Q18="Impacto",(M18-(+M18*T18)),IF(Q18="Probabilidad",M18,"")),"")</f>
        <v>0.6</v>
      </c>
      <c r="AC18" s="167"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8" t="s">
        <v>165</v>
      </c>
      <c r="AE18" s="147" t="s">
        <v>176</v>
      </c>
      <c r="AF18" s="170" t="s">
        <v>177</v>
      </c>
      <c r="AG18" s="170" t="s">
        <v>178</v>
      </c>
      <c r="AH18" s="171">
        <v>45741</v>
      </c>
      <c r="AI18" s="171">
        <v>46010</v>
      </c>
    </row>
    <row r="19" spans="1:35" s="179" customFormat="1" ht="18.75" customHeight="1" x14ac:dyDescent="0.25">
      <c r="A19" s="361"/>
      <c r="B19" s="582"/>
      <c r="C19" s="582"/>
      <c r="D19" s="582"/>
      <c r="E19" s="583"/>
      <c r="F19" s="582"/>
      <c r="G19" s="584"/>
      <c r="H19" s="585"/>
      <c r="I19" s="586"/>
      <c r="J19" s="587"/>
      <c r="K19" s="586">
        <f>IF(NOT(ISERROR(MATCH(J19,_xlfn.ANCHORARRAY(E31),0))),I35&amp;"Por favor no seleccionar los criterios de impacto",J19)</f>
        <v>0</v>
      </c>
      <c r="L19" s="585"/>
      <c r="M19" s="586"/>
      <c r="N19" s="588"/>
      <c r="O19" s="150">
        <v>2</v>
      </c>
      <c r="P19" s="147"/>
      <c r="Q19" s="162" t="str">
        <f>IF(OR(R19="Preventivo",R19="Detectivo"),"Probabilidad",IF(R19="Correctivo","Impacto",""))</f>
        <v/>
      </c>
      <c r="R19" s="163"/>
      <c r="S19" s="163"/>
      <c r="T19" s="164" t="str">
        <f t="shared" ref="T19:T23" si="8">IF(AND(R19="Preventivo",S19="Automático"),"50%",IF(AND(R19="Preventivo",S19="Manual"),"40%",IF(AND(R19="Detectivo",S19="Automático"),"40%",IF(AND(R19="Detectivo",S19="Manual"),"30%",IF(AND(R19="Correctivo",S19="Automático"),"35%",IF(AND(R19="Correctivo",S19="Manual"),"25%",""))))))</f>
        <v/>
      </c>
      <c r="U19" s="163"/>
      <c r="V19" s="163"/>
      <c r="W19" s="163"/>
      <c r="X19" s="151" t="str">
        <f>IFERROR(IF(AND(Q18="Probabilidad",Q19="Probabilidad"),(Z18-(+Z18*T19)),IF(Q19="Probabilidad",(I18-(+I18*T19)),IF(Q19="Impacto",Z18,""))),"")</f>
        <v/>
      </c>
      <c r="Y19" s="165" t="str">
        <f t="shared" si="1"/>
        <v/>
      </c>
      <c r="Z19" s="166" t="str">
        <f t="shared" ref="Z19:Z23" si="9">+X19</f>
        <v/>
      </c>
      <c r="AA19" s="165" t="str">
        <f t="shared" si="3"/>
        <v/>
      </c>
      <c r="AB19" s="166" t="str">
        <f>IFERROR(IF(AND(Q18="Impacto",Q19="Impacto"),(AB18-(+AB18*T19)),IF(Q19="Impacto",(M18-(+M18*T19)),IF(Q19="Probabilidad",AB18,""))),"")</f>
        <v/>
      </c>
      <c r="AC19" s="167"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68"/>
      <c r="AE19" s="170"/>
      <c r="AF19" s="170"/>
      <c r="AG19" s="170"/>
      <c r="AH19" s="171"/>
      <c r="AI19" s="171"/>
    </row>
    <row r="20" spans="1:35" s="179" customFormat="1" ht="18" customHeight="1" x14ac:dyDescent="0.25">
      <c r="A20" s="361"/>
      <c r="B20" s="582"/>
      <c r="C20" s="582"/>
      <c r="D20" s="582"/>
      <c r="E20" s="583"/>
      <c r="F20" s="582"/>
      <c r="G20" s="584"/>
      <c r="H20" s="585"/>
      <c r="I20" s="586"/>
      <c r="J20" s="587"/>
      <c r="K20" s="586">
        <f>IF(NOT(ISERROR(MATCH(J20,_xlfn.ANCHORARRAY(E34),0))),I36&amp;"Por favor no seleccionar los criterios de impacto",J20)</f>
        <v>0</v>
      </c>
      <c r="L20" s="585"/>
      <c r="M20" s="586"/>
      <c r="N20" s="588"/>
      <c r="O20" s="150">
        <v>3</v>
      </c>
      <c r="P20" s="149"/>
      <c r="Q20" s="162" t="str">
        <f>IF(OR(R20="Preventivo",R20="Detectivo"),"Probabilidad",IF(R20="Correctivo","Impacto",""))</f>
        <v/>
      </c>
      <c r="R20" s="163"/>
      <c r="S20" s="163"/>
      <c r="T20" s="164" t="str">
        <f t="shared" si="8"/>
        <v/>
      </c>
      <c r="U20" s="163"/>
      <c r="V20" s="163"/>
      <c r="W20" s="163"/>
      <c r="X20" s="151" t="str">
        <f>IFERROR(IF(AND(Q19="Probabilidad",Q20="Probabilidad"),(Z19-(+Z19*T20)),IF(AND(Q19="Impacto",Q20="Probabilidad"),(Z18-(+Z18*T20)),IF(Q20="Impacto",Z19,""))),"")</f>
        <v/>
      </c>
      <c r="Y20" s="165" t="str">
        <f t="shared" si="1"/>
        <v/>
      </c>
      <c r="Z20" s="166" t="str">
        <f t="shared" si="9"/>
        <v/>
      </c>
      <c r="AA20" s="165" t="str">
        <f t="shared" si="3"/>
        <v/>
      </c>
      <c r="AB20" s="166" t="str">
        <f>IFERROR(IF(AND(Q19="Impacto",Q20="Impacto"),(AB19-(+AB19*T20)),IF(AND(Q19="Probabilidad",Q20="Impacto"),(AB18-(+AB18*T20)),IF(Q20="Probabilidad",AB19,""))),"")</f>
        <v/>
      </c>
      <c r="AC20" s="167" t="str">
        <f t="shared" si="10"/>
        <v/>
      </c>
      <c r="AD20" s="168"/>
      <c r="AE20" s="170"/>
      <c r="AF20" s="172"/>
      <c r="AG20" s="172"/>
      <c r="AH20" s="171"/>
      <c r="AI20" s="171"/>
    </row>
    <row r="21" spans="1:35" s="179" customFormat="1" ht="18" customHeight="1" x14ac:dyDescent="0.25">
      <c r="A21" s="361"/>
      <c r="B21" s="582"/>
      <c r="C21" s="582"/>
      <c r="D21" s="582"/>
      <c r="E21" s="583"/>
      <c r="F21" s="582"/>
      <c r="G21" s="584"/>
      <c r="H21" s="585"/>
      <c r="I21" s="586"/>
      <c r="J21" s="587"/>
      <c r="K21" s="586">
        <f>IF(NOT(ISERROR(MATCH(J21,_xlfn.ANCHORARRAY(E35),0))),I37&amp;"Por favor no seleccionar los criterios de impacto",J21)</f>
        <v>0</v>
      </c>
      <c r="L21" s="585"/>
      <c r="M21" s="586"/>
      <c r="N21" s="588"/>
      <c r="O21" s="150">
        <v>4</v>
      </c>
      <c r="P21" s="147"/>
      <c r="Q21" s="162" t="str">
        <f t="shared" ref="Q21:Q23" si="11">IF(OR(R21="Preventivo",R21="Detectivo"),"Probabilidad",IF(R21="Correctivo","Impacto",""))</f>
        <v/>
      </c>
      <c r="R21" s="163"/>
      <c r="S21" s="163"/>
      <c r="T21" s="164" t="str">
        <f t="shared" si="8"/>
        <v/>
      </c>
      <c r="U21" s="163"/>
      <c r="V21" s="163"/>
      <c r="W21" s="163"/>
      <c r="X21" s="151" t="str">
        <f t="shared" ref="X21:X23" si="12">IFERROR(IF(AND(Q20="Probabilidad",Q21="Probabilidad"),(Z20-(+Z20*T21)),IF(AND(Q20="Impacto",Q21="Probabilidad"),(Z19-(+Z19*T21)),IF(Q21="Impacto",Z20,""))),"")</f>
        <v/>
      </c>
      <c r="Y21" s="165" t="str">
        <f t="shared" si="1"/>
        <v/>
      </c>
      <c r="Z21" s="166" t="str">
        <f t="shared" si="9"/>
        <v/>
      </c>
      <c r="AA21" s="165" t="str">
        <f t="shared" si="3"/>
        <v/>
      </c>
      <c r="AB21" s="166" t="str">
        <f t="shared" ref="AB21:AB23" si="13">IFERROR(IF(AND(Q20="Impacto",Q21="Impacto"),(AB20-(+AB20*T21)),IF(AND(Q20="Probabilidad",Q21="Impacto"),(AB19-(+AB19*T21)),IF(Q21="Probabilidad",AB20,""))),"")</f>
        <v/>
      </c>
      <c r="AC21" s="167"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68"/>
      <c r="AE21" s="170"/>
      <c r="AF21" s="172"/>
      <c r="AG21" s="172"/>
      <c r="AH21" s="171"/>
      <c r="AI21" s="171"/>
    </row>
    <row r="22" spans="1:35" s="179" customFormat="1" ht="18" customHeight="1" x14ac:dyDescent="0.25">
      <c r="A22" s="361"/>
      <c r="B22" s="582"/>
      <c r="C22" s="582"/>
      <c r="D22" s="582"/>
      <c r="E22" s="583"/>
      <c r="F22" s="582"/>
      <c r="G22" s="584"/>
      <c r="H22" s="585"/>
      <c r="I22" s="586"/>
      <c r="J22" s="587"/>
      <c r="K22" s="586">
        <f>IF(NOT(ISERROR(MATCH(J22,_xlfn.ANCHORARRAY(E36),0))),I38&amp;"Por favor no seleccionar los criterios de impacto",J22)</f>
        <v>0</v>
      </c>
      <c r="L22" s="585"/>
      <c r="M22" s="586"/>
      <c r="N22" s="588"/>
      <c r="O22" s="150">
        <v>5</v>
      </c>
      <c r="P22" s="147"/>
      <c r="Q22" s="162" t="str">
        <f t="shared" si="11"/>
        <v/>
      </c>
      <c r="R22" s="163"/>
      <c r="S22" s="163"/>
      <c r="T22" s="164" t="str">
        <f t="shared" si="8"/>
        <v/>
      </c>
      <c r="U22" s="163"/>
      <c r="V22" s="163"/>
      <c r="W22" s="163"/>
      <c r="X22" s="151" t="str">
        <f t="shared" si="12"/>
        <v/>
      </c>
      <c r="Y22" s="165" t="str">
        <f t="shared" si="1"/>
        <v/>
      </c>
      <c r="Z22" s="166" t="str">
        <f t="shared" si="9"/>
        <v/>
      </c>
      <c r="AA22" s="165" t="str">
        <f t="shared" si="3"/>
        <v/>
      </c>
      <c r="AB22" s="166" t="str">
        <f t="shared" si="13"/>
        <v/>
      </c>
      <c r="AC22" s="167"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68"/>
      <c r="AE22" s="170"/>
      <c r="AF22" s="172"/>
      <c r="AG22" s="172"/>
      <c r="AH22" s="171"/>
      <c r="AI22" s="171"/>
    </row>
    <row r="23" spans="1:35" s="179" customFormat="1" ht="18" customHeight="1" x14ac:dyDescent="0.25">
      <c r="A23" s="352"/>
      <c r="B23" s="589"/>
      <c r="C23" s="589"/>
      <c r="D23" s="589"/>
      <c r="E23" s="590"/>
      <c r="F23" s="589"/>
      <c r="G23" s="591"/>
      <c r="H23" s="592"/>
      <c r="I23" s="593"/>
      <c r="J23" s="594"/>
      <c r="K23" s="593">
        <f>IF(NOT(ISERROR(MATCH(J23,_xlfn.ANCHORARRAY(E37),0))),I39&amp;"Por favor no seleccionar los criterios de impacto",J23)</f>
        <v>0</v>
      </c>
      <c r="L23" s="592"/>
      <c r="M23" s="593"/>
      <c r="N23" s="595"/>
      <c r="O23" s="150">
        <v>6</v>
      </c>
      <c r="P23" s="147"/>
      <c r="Q23" s="162" t="str">
        <f t="shared" si="11"/>
        <v/>
      </c>
      <c r="R23" s="163"/>
      <c r="S23" s="163"/>
      <c r="T23" s="164" t="str">
        <f t="shared" si="8"/>
        <v/>
      </c>
      <c r="U23" s="163"/>
      <c r="V23" s="163"/>
      <c r="W23" s="163"/>
      <c r="X23" s="151" t="str">
        <f t="shared" si="12"/>
        <v/>
      </c>
      <c r="Y23" s="165" t="str">
        <f t="shared" si="1"/>
        <v/>
      </c>
      <c r="Z23" s="166" t="str">
        <f t="shared" si="9"/>
        <v/>
      </c>
      <c r="AA23" s="165" t="str">
        <f t="shared" si="3"/>
        <v/>
      </c>
      <c r="AB23" s="166" t="str">
        <f t="shared" si="13"/>
        <v/>
      </c>
      <c r="AC23" s="167" t="str">
        <f t="shared" si="14"/>
        <v/>
      </c>
      <c r="AD23" s="168"/>
      <c r="AE23" s="170"/>
      <c r="AF23" s="172"/>
      <c r="AG23" s="172"/>
      <c r="AH23" s="171"/>
      <c r="AI23" s="171"/>
    </row>
    <row r="24" spans="1:35" s="179" customFormat="1" ht="69" customHeight="1" x14ac:dyDescent="0.25">
      <c r="A24" s="351">
        <v>3</v>
      </c>
      <c r="B24" s="575" t="s">
        <v>153</v>
      </c>
      <c r="C24" s="575" t="s">
        <v>170</v>
      </c>
      <c r="D24" s="575" t="s">
        <v>179</v>
      </c>
      <c r="E24" s="576" t="s">
        <v>180</v>
      </c>
      <c r="F24" s="575" t="s">
        <v>181</v>
      </c>
      <c r="G24" s="596">
        <v>360</v>
      </c>
      <c r="H24" s="578" t="str">
        <f>IF(G24&lt;=0,"",IF(G24&lt;=2,"Muy Baja",IF(G24&lt;=24,"Baja",IF(G24&lt;=500,"Media",IF(G24&lt;=5000,"Alta","Muy Alta")))))</f>
        <v>Media</v>
      </c>
      <c r="I24" s="579">
        <f>IF(H24="","",IF(H24="Muy Baja",0.2,IF(H24="Baja",0.4,IF(H24="Media",0.6,IF(H24="Alta",0.8,IF(H24="Muy Alta",1,))))))</f>
        <v>0.6</v>
      </c>
      <c r="J24" s="580" t="s">
        <v>182</v>
      </c>
      <c r="K24" s="579" t="str">
        <f>IF(NOT(ISERROR(MATCH(J24,'Tabla Impacto'!$B$221:$B$223,0))),'Tabla Impacto'!$F$223&amp;"Por favor no seleccionar los criterios de impacto(Afectación Económica o presupuestal y Pérdida Reputacional)",J24)</f>
        <v xml:space="preserve">     Entre 100 y 500 SMLMV </v>
      </c>
      <c r="L24" s="578" t="str">
        <f>IF(OR(K24='Tabla Impacto'!$C$11,K24='Tabla Impacto'!$D$11),"Leve",IF(OR(K24='Tabla Impacto'!$C$12,K24='Tabla Impacto'!$D$12),"Menor",IF(OR(K24='Tabla Impacto'!$C$13,K24='Tabla Impacto'!$D$13),"Moderado",IF(OR(K24='Tabla Impacto'!$C$14,K24='Tabla Impacto'!$D$14),"Mayor",IF(OR(K24='Tabla Impacto'!$C$15,K24='Tabla Impacto'!$D$15),"Catastrófico","")))))</f>
        <v>Mayor</v>
      </c>
      <c r="M24" s="579">
        <f>IF(L24="","",IF(L24="Leve",0.2,IF(L24="Menor",0.4,IF(L24="Moderado",0.6,IF(L24="Mayor",0.8,IF(L24="Catastrófico",1,))))))</f>
        <v>0.8</v>
      </c>
      <c r="N24" s="58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351">
        <v>1</v>
      </c>
      <c r="P24" s="349" t="s">
        <v>183</v>
      </c>
      <c r="Q24" s="353" t="str">
        <f>IF(OR(R24="Preventivo",R24="Detectivo"),"Probabilidad",IF(R24="Correctivo","Impacto",""))</f>
        <v>Probabilidad</v>
      </c>
      <c r="R24" s="347" t="s">
        <v>160</v>
      </c>
      <c r="S24" s="347" t="s">
        <v>161</v>
      </c>
      <c r="T24" s="343" t="str">
        <f>IF(AND(R24="Preventivo",S24="Automático"),"50%",IF(AND(R24="Preventivo",S24="Manual"),"40%",IF(AND(R24="Detectivo",S24="Automático"),"40%",IF(AND(R24="Detectivo",S24="Manual"),"30%",IF(AND(R24="Correctivo",S24="Automático"),"35%",IF(AND(R24="Correctivo",S24="Manual"),"25%",""))))))</f>
        <v>40%</v>
      </c>
      <c r="U24" s="347" t="s">
        <v>162</v>
      </c>
      <c r="V24" s="347" t="s">
        <v>163</v>
      </c>
      <c r="W24" s="347" t="s">
        <v>164</v>
      </c>
      <c r="X24" s="151">
        <f>IFERROR(IF(Q24="Probabilidad",(I24-(+I24*T24)),IF(Q24="Impacto",I24,"")),"")</f>
        <v>0.36</v>
      </c>
      <c r="Y24" s="341" t="str">
        <f>IFERROR(IF(X24="","",IF(X24&lt;=0.2,"Muy Baja",IF(X24&lt;=0.4,"Baja",IF(X24&lt;=0.6,"Media",IF(X24&lt;=0.8,"Alta","Muy Alta"))))),"")</f>
        <v>Baja</v>
      </c>
      <c r="Z24" s="343">
        <f>+X24</f>
        <v>0.36</v>
      </c>
      <c r="AA24" s="341" t="str">
        <f>IFERROR(IF(AB24="","",IF(AB24&lt;=0.2,"Leve",IF(AB24&lt;=0.4,"Menor",IF(AB24&lt;=0.6,"Moderado",IF(AB24&lt;=0.8,"Mayor","Catastrófico"))))),"")</f>
        <v>Mayor</v>
      </c>
      <c r="AB24" s="343">
        <f>IFERROR(IF(Q24="Impacto",(M24-(+M24*T24)),IF(Q24="Probabilidad",M24,"")),"")</f>
        <v>0.8</v>
      </c>
      <c r="AC24" s="345"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347" t="s">
        <v>165</v>
      </c>
      <c r="AE24" s="183" t="s">
        <v>184</v>
      </c>
      <c r="AF24" s="182" t="s">
        <v>185</v>
      </c>
      <c r="AG24" s="170" t="s">
        <v>186</v>
      </c>
      <c r="AH24" s="171">
        <v>45689</v>
      </c>
      <c r="AI24" s="169">
        <v>45777</v>
      </c>
    </row>
    <row r="25" spans="1:35" s="179" customFormat="1" ht="63.75" x14ac:dyDescent="0.25">
      <c r="A25" s="361"/>
      <c r="B25" s="582"/>
      <c r="C25" s="582"/>
      <c r="D25" s="582"/>
      <c r="E25" s="583"/>
      <c r="F25" s="582"/>
      <c r="G25" s="597"/>
      <c r="H25" s="585"/>
      <c r="I25" s="586"/>
      <c r="J25" s="587"/>
      <c r="K25" s="586"/>
      <c r="L25" s="585"/>
      <c r="M25" s="586"/>
      <c r="N25" s="588"/>
      <c r="O25" s="352"/>
      <c r="P25" s="350"/>
      <c r="Q25" s="354"/>
      <c r="R25" s="348"/>
      <c r="S25" s="348"/>
      <c r="T25" s="344"/>
      <c r="U25" s="348"/>
      <c r="V25" s="348"/>
      <c r="W25" s="348"/>
      <c r="X25" s="151"/>
      <c r="Y25" s="342"/>
      <c r="Z25" s="344"/>
      <c r="AA25" s="342"/>
      <c r="AB25" s="344"/>
      <c r="AC25" s="346"/>
      <c r="AD25" s="348"/>
      <c r="AE25" s="183" t="s">
        <v>187</v>
      </c>
      <c r="AF25" s="182" t="s">
        <v>185</v>
      </c>
      <c r="AG25" s="170" t="s">
        <v>178</v>
      </c>
      <c r="AH25" s="171">
        <v>45777</v>
      </c>
      <c r="AI25" s="171">
        <v>46010</v>
      </c>
    </row>
    <row r="26" spans="1:35" s="179" customFormat="1" ht="18.75" customHeight="1" x14ac:dyDescent="0.25">
      <c r="A26" s="361"/>
      <c r="B26" s="582"/>
      <c r="C26" s="582"/>
      <c r="D26" s="582"/>
      <c r="E26" s="583"/>
      <c r="F26" s="582"/>
      <c r="G26" s="597"/>
      <c r="H26" s="585"/>
      <c r="I26" s="586"/>
      <c r="J26" s="587"/>
      <c r="K26" s="586">
        <f>IF(NOT(ISERROR(MATCH(J26,_xlfn.ANCHORARRAY(E39),0))),I42&amp;"Por favor no seleccionar los criterios de impacto",J26)</f>
        <v>0</v>
      </c>
      <c r="L26" s="585"/>
      <c r="M26" s="586"/>
      <c r="N26" s="588"/>
      <c r="O26" s="150">
        <v>2</v>
      </c>
      <c r="P26" s="149"/>
      <c r="Q26" s="162" t="str">
        <f>IF(OR(R26="Preventivo",R26="Detectivo"),"Probabilidad",IF(R26="Correctivo","Impacto",""))</f>
        <v/>
      </c>
      <c r="R26" s="163"/>
      <c r="S26" s="163"/>
      <c r="T26" s="164" t="str">
        <f t="shared" ref="T26" si="15">IF(AND(R26="Preventivo",S26="Automático"),"50%",IF(AND(R26="Preventivo",S26="Manual"),"40%",IF(AND(R26="Detectivo",S26="Automático"),"40%",IF(AND(R26="Detectivo",S26="Manual"),"30%",IF(AND(R26="Correctivo",S26="Automático"),"35%",IF(AND(R26="Correctivo",S26="Manual"),"25%",""))))))</f>
        <v/>
      </c>
      <c r="U26" s="163"/>
      <c r="V26" s="163"/>
      <c r="W26" s="163"/>
      <c r="X26" s="151" t="str">
        <f>IFERROR(IF(AND(Q25="Probabilidad",Q26="Probabilidad"),(Z25-(+Z25*T26)),IF(AND(Q25="Impacto",Q26="Probabilidad"),(Z23-(+Z23*T26)),IF(Q26="Impacto",Z25,""))),"")</f>
        <v/>
      </c>
      <c r="Y26" s="165" t="str">
        <f t="shared" ref="Y26" si="16">IFERROR(IF(X26="","",IF(X26&lt;=0.2,"Muy Baja",IF(X26&lt;=0.4,"Baja",IF(X26&lt;=0.6,"Media",IF(X26&lt;=0.8,"Alta","Muy Alta"))))),"")</f>
        <v/>
      </c>
      <c r="Z26" s="187" t="str">
        <f t="shared" ref="Z26" si="17">+X26</f>
        <v/>
      </c>
      <c r="AA26" s="165" t="str">
        <f t="shared" ref="AA26" si="18">IFERROR(IF(AB26="","",IF(AB26&lt;=0.2,"Leve",IF(AB26&lt;=0.4,"Menor",IF(AB26&lt;=0.6,"Moderado",IF(AB26&lt;=0.8,"Mayor","Catastrófico"))))),"")</f>
        <v/>
      </c>
      <c r="AB26" s="187" t="str">
        <f>IFERROR(IF(AND(Q25="Impacto",Q26="Impacto"),(AB25-(+AB25*T26)),IF(AND(Q25="Probabilidad",Q26="Impacto"),(AB23-(+AB23*T26)),IF(Q26="Probabilidad",AB25,""))),"")</f>
        <v/>
      </c>
      <c r="AC26" s="167" t="str">
        <f t="shared" ref="AC26" si="19">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8"/>
      <c r="AE26" s="183"/>
      <c r="AF26" s="182"/>
      <c r="AG26" s="170"/>
      <c r="AH26" s="171"/>
      <c r="AI26" s="171"/>
    </row>
    <row r="27" spans="1:35" s="179" customFormat="1" ht="18" customHeight="1" x14ac:dyDescent="0.25">
      <c r="A27" s="361"/>
      <c r="B27" s="582"/>
      <c r="C27" s="582"/>
      <c r="D27" s="582"/>
      <c r="E27" s="583"/>
      <c r="F27" s="582"/>
      <c r="G27" s="597"/>
      <c r="H27" s="585"/>
      <c r="I27" s="586"/>
      <c r="J27" s="587"/>
      <c r="K27" s="586">
        <f>IF(NOT(ISERROR(MATCH(J27,_xlfn.ANCHORARRAY(E41),0))),I43&amp;"Por favor no seleccionar los criterios de impacto",J27)</f>
        <v>0</v>
      </c>
      <c r="L27" s="585"/>
      <c r="M27" s="586"/>
      <c r="N27" s="588"/>
      <c r="O27" s="150">
        <v>3</v>
      </c>
      <c r="P27" s="149"/>
      <c r="Q27" s="162" t="str">
        <f>IF(OR(R27="Preventivo",R27="Detectivo"),"Probabilidad",IF(R27="Correctivo","Impacto",""))</f>
        <v/>
      </c>
      <c r="R27" s="163"/>
      <c r="S27" s="163"/>
      <c r="T27" s="164" t="str">
        <f t="shared" ref="T27:T31" si="20">IF(AND(R27="Preventivo",S27="Automático"),"50%",IF(AND(R27="Preventivo",S27="Manual"),"40%",IF(AND(R27="Detectivo",S27="Automático"),"40%",IF(AND(R27="Detectivo",S27="Manual"),"30%",IF(AND(R27="Correctivo",S27="Automático"),"35%",IF(AND(R27="Correctivo",S27="Manual"),"25%",""))))))</f>
        <v/>
      </c>
      <c r="U27" s="163"/>
      <c r="V27" s="163"/>
      <c r="W27" s="163"/>
      <c r="X27" s="151" t="str">
        <f>IFERROR(IF(AND(Q26="Probabilidad",Q27="Probabilidad"),(Z26-(+Z26*T27)),IF(AND(Q26="Impacto",Q27="Probabilidad"),(Z24-(+Z24*T27)),IF(Q27="Impacto",Z26,""))),"")</f>
        <v/>
      </c>
      <c r="Y27" s="165" t="str">
        <f t="shared" si="1"/>
        <v/>
      </c>
      <c r="Z27" s="166" t="str">
        <f t="shared" ref="Z27:Z30" si="21">+X27</f>
        <v/>
      </c>
      <c r="AA27" s="165" t="str">
        <f t="shared" si="3"/>
        <v/>
      </c>
      <c r="AB27" s="166" t="str">
        <f>IFERROR(IF(AND(Q26="Impacto",Q27="Impacto"),(AB26-(+AB26*T27)),IF(AND(Q26="Probabilidad",Q27="Impacto"),(AB24-(+AB24*T27)),IF(Q27="Probabilidad",AB26,""))),"")</f>
        <v/>
      </c>
      <c r="AC27" s="167" t="str">
        <f t="shared" ref="AC27" si="22">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68"/>
      <c r="AE27" s="170"/>
      <c r="AF27" s="172"/>
      <c r="AG27" s="172"/>
      <c r="AH27" s="171"/>
      <c r="AI27" s="171"/>
    </row>
    <row r="28" spans="1:35" s="179" customFormat="1" ht="18" customHeight="1" x14ac:dyDescent="0.25">
      <c r="A28" s="361"/>
      <c r="B28" s="582"/>
      <c r="C28" s="582"/>
      <c r="D28" s="582"/>
      <c r="E28" s="583"/>
      <c r="F28" s="582"/>
      <c r="G28" s="597"/>
      <c r="H28" s="585"/>
      <c r="I28" s="586"/>
      <c r="J28" s="587"/>
      <c r="K28" s="586">
        <f>IF(NOT(ISERROR(MATCH(J28,_xlfn.ANCHORARRAY(E42),0))),I44&amp;"Por favor no seleccionar los criterios de impacto",J28)</f>
        <v>0</v>
      </c>
      <c r="L28" s="585"/>
      <c r="M28" s="586"/>
      <c r="N28" s="588"/>
      <c r="O28" s="150">
        <v>4</v>
      </c>
      <c r="P28" s="147"/>
      <c r="Q28" s="162" t="str">
        <f t="shared" ref="Q28:Q30" si="23">IF(OR(R28="Preventivo",R28="Detectivo"),"Probabilidad",IF(R28="Correctivo","Impacto",""))</f>
        <v/>
      </c>
      <c r="R28" s="163"/>
      <c r="S28" s="163"/>
      <c r="T28" s="164" t="str">
        <f t="shared" si="20"/>
        <v/>
      </c>
      <c r="U28" s="163"/>
      <c r="V28" s="163"/>
      <c r="W28" s="163"/>
      <c r="X28" s="151" t="str">
        <f t="shared" ref="X28:X30" si="24">IFERROR(IF(AND(Q27="Probabilidad",Q28="Probabilidad"),(Z27-(+Z27*T28)),IF(AND(Q27="Impacto",Q28="Probabilidad"),(Z26-(+Z26*T28)),IF(Q28="Impacto",Z27,""))),"")</f>
        <v/>
      </c>
      <c r="Y28" s="165" t="str">
        <f t="shared" si="1"/>
        <v/>
      </c>
      <c r="Z28" s="166" t="str">
        <f t="shared" si="21"/>
        <v/>
      </c>
      <c r="AA28" s="165" t="str">
        <f t="shared" si="3"/>
        <v/>
      </c>
      <c r="AB28" s="166" t="str">
        <f t="shared" ref="AB28:AB30" si="25">IFERROR(IF(AND(Q27="Impacto",Q28="Impacto"),(AB27-(+AB27*T28)),IF(AND(Q27="Probabilidad",Q28="Impacto"),(AB26-(+AB26*T28)),IF(Q28="Probabilidad",AB27,""))),"")</f>
        <v/>
      </c>
      <c r="AC28" s="16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68"/>
      <c r="AE28" s="170"/>
      <c r="AF28" s="172"/>
      <c r="AG28" s="172"/>
      <c r="AH28" s="171"/>
      <c r="AI28" s="171"/>
    </row>
    <row r="29" spans="1:35" s="179" customFormat="1" ht="18" customHeight="1" x14ac:dyDescent="0.25">
      <c r="A29" s="361"/>
      <c r="B29" s="582"/>
      <c r="C29" s="582"/>
      <c r="D29" s="582"/>
      <c r="E29" s="583"/>
      <c r="F29" s="582"/>
      <c r="G29" s="597"/>
      <c r="H29" s="585"/>
      <c r="I29" s="586"/>
      <c r="J29" s="587"/>
      <c r="K29" s="586">
        <f>IF(NOT(ISERROR(MATCH(J29,_xlfn.ANCHORARRAY(E43),0))),I45&amp;"Por favor no seleccionar los criterios de impacto",J29)</f>
        <v>0</v>
      </c>
      <c r="L29" s="585"/>
      <c r="M29" s="586"/>
      <c r="N29" s="588"/>
      <c r="O29" s="150">
        <v>5</v>
      </c>
      <c r="P29" s="147"/>
      <c r="Q29" s="162" t="str">
        <f t="shared" si="23"/>
        <v/>
      </c>
      <c r="R29" s="163"/>
      <c r="S29" s="163"/>
      <c r="T29" s="164" t="str">
        <f t="shared" si="20"/>
        <v/>
      </c>
      <c r="U29" s="163"/>
      <c r="V29" s="163"/>
      <c r="W29" s="163"/>
      <c r="X29" s="151" t="str">
        <f t="shared" si="24"/>
        <v/>
      </c>
      <c r="Y29" s="165" t="str">
        <f t="shared" si="1"/>
        <v/>
      </c>
      <c r="Z29" s="166" t="str">
        <f t="shared" si="21"/>
        <v/>
      </c>
      <c r="AA29" s="165" t="str">
        <f t="shared" si="3"/>
        <v/>
      </c>
      <c r="AB29" s="166" t="str">
        <f t="shared" si="25"/>
        <v/>
      </c>
      <c r="AC29" s="16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68"/>
      <c r="AE29" s="170"/>
      <c r="AF29" s="172"/>
      <c r="AG29" s="172"/>
      <c r="AH29" s="171"/>
      <c r="AI29" s="171"/>
    </row>
    <row r="30" spans="1:35" s="179" customFormat="1" ht="18" customHeight="1" x14ac:dyDescent="0.25">
      <c r="A30" s="352"/>
      <c r="B30" s="589"/>
      <c r="C30" s="589"/>
      <c r="D30" s="589"/>
      <c r="E30" s="590"/>
      <c r="F30" s="589"/>
      <c r="G30" s="598"/>
      <c r="H30" s="592"/>
      <c r="I30" s="593"/>
      <c r="J30" s="594"/>
      <c r="K30" s="593">
        <f>IF(NOT(ISERROR(MATCH(J30,_xlfn.ANCHORARRAY(E44),0))),I46&amp;"Por favor no seleccionar los criterios de impacto",J30)</f>
        <v>0</v>
      </c>
      <c r="L30" s="592"/>
      <c r="M30" s="593"/>
      <c r="N30" s="595"/>
      <c r="O30" s="150">
        <v>6</v>
      </c>
      <c r="P30" s="147"/>
      <c r="Q30" s="162" t="str">
        <f t="shared" si="23"/>
        <v/>
      </c>
      <c r="R30" s="163"/>
      <c r="S30" s="163"/>
      <c r="T30" s="164" t="str">
        <f t="shared" si="20"/>
        <v/>
      </c>
      <c r="U30" s="163"/>
      <c r="V30" s="163"/>
      <c r="W30" s="163"/>
      <c r="X30" s="151" t="str">
        <f t="shared" si="24"/>
        <v/>
      </c>
      <c r="Y30" s="165" t="str">
        <f t="shared" si="1"/>
        <v/>
      </c>
      <c r="Z30" s="166" t="str">
        <f t="shared" si="21"/>
        <v/>
      </c>
      <c r="AA30" s="165" t="str">
        <f t="shared" si="3"/>
        <v/>
      </c>
      <c r="AB30" s="166" t="str">
        <f t="shared" si="25"/>
        <v/>
      </c>
      <c r="AC30" s="167" t="str">
        <f t="shared" si="26"/>
        <v/>
      </c>
      <c r="AD30" s="168"/>
      <c r="AE30" s="170"/>
      <c r="AF30" s="172"/>
      <c r="AG30" s="172"/>
      <c r="AH30" s="171"/>
      <c r="AI30" s="171"/>
    </row>
    <row r="31" spans="1:35" s="179" customFormat="1" ht="51" customHeight="1" x14ac:dyDescent="0.25">
      <c r="A31" s="351">
        <v>4</v>
      </c>
      <c r="B31" s="575" t="s">
        <v>169</v>
      </c>
      <c r="C31" s="575" t="s">
        <v>188</v>
      </c>
      <c r="D31" s="575" t="s">
        <v>189</v>
      </c>
      <c r="E31" s="575" t="s">
        <v>190</v>
      </c>
      <c r="F31" s="575" t="s">
        <v>157</v>
      </c>
      <c r="G31" s="596">
        <v>360</v>
      </c>
      <c r="H31" s="578" t="str">
        <f>IF(G31&lt;=0,"",IF(G31&lt;=2,"Muy Baja",IF(G31&lt;=24,"Baja",IF(G31&lt;=500,"Media",IF(G31&lt;=5000,"Alta","Muy Alta")))))</f>
        <v>Media</v>
      </c>
      <c r="I31" s="579">
        <f>IF(H31="","",IF(H31="Muy Baja",0.2,IF(H31="Baja",0.4,IF(H31="Media",0.6,IF(H31="Alta",0.8,IF(H31="Muy Alta",1,))))))</f>
        <v>0.6</v>
      </c>
      <c r="J31" s="580" t="s">
        <v>173</v>
      </c>
      <c r="K31" s="579" t="str">
        <f>IF(NOT(ISERROR(MATCH(J31,'Tabla Impacto'!$B$221:$B$223,0))),'Tabla Impacto'!$F$223&amp;"Por favor no seleccionar los criterios de impacto(Afectación Económica o presupuestal y Pérdida Reputacional)",J31)</f>
        <v xml:space="preserve">     El riesgo afecta la imagen de la entidad con algunos usuarios de relevancia frente al logro de los objetivos</v>
      </c>
      <c r="L31" s="578" t="str">
        <f>IF(OR(K31='Tabla Impacto'!$C$11,K31='Tabla Impacto'!$D$11),"Leve",IF(OR(K31='Tabla Impacto'!$C$12,K31='Tabla Impacto'!$D$12),"Menor",IF(OR(K31='Tabla Impacto'!$C$13,K31='Tabla Impacto'!$D$13),"Moderado",IF(OR(K31='Tabla Impacto'!$C$14,K31='Tabla Impacto'!$D$14),"Mayor",IF(OR(K31='Tabla Impacto'!$C$15,K31='Tabla Impacto'!$D$15),"Catastrófico","")))))</f>
        <v>Moderado</v>
      </c>
      <c r="M31" s="579">
        <f>IF(L31="","",IF(L31="Leve",0.2,IF(L31="Menor",0.4,IF(L31="Moderado",0.6,IF(L31="Mayor",0.8,IF(L31="Catastrófico",1,))))))</f>
        <v>0.6</v>
      </c>
      <c r="N31" s="581"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351">
        <v>1</v>
      </c>
      <c r="P31" s="355" t="s">
        <v>191</v>
      </c>
      <c r="Q31" s="353" t="str">
        <f>IF(OR(R31="Preventivo",R31="Detectivo"),"Probabilidad",IF(R31="Correctivo","Impacto",""))</f>
        <v>Probabilidad</v>
      </c>
      <c r="R31" s="347" t="s">
        <v>160</v>
      </c>
      <c r="S31" s="347" t="s">
        <v>161</v>
      </c>
      <c r="T31" s="343" t="str">
        <f t="shared" si="20"/>
        <v>40%</v>
      </c>
      <c r="U31" s="347" t="s">
        <v>162</v>
      </c>
      <c r="V31" s="347" t="s">
        <v>163</v>
      </c>
      <c r="W31" s="347" t="s">
        <v>164</v>
      </c>
      <c r="X31" s="151">
        <f>IFERROR(IF(Q31="Probabilidad",(I31-(+I31*T31)),IF(Q31="Impacto",I31,"")),"")</f>
        <v>0.36</v>
      </c>
      <c r="Y31" s="341" t="str">
        <f>IFERROR(IF(X31="","",IF(X31&lt;=0.2,"Muy Baja",IF(X31&lt;=0.4,"Baja",IF(X31&lt;=0.6,"Media",IF(X31&lt;=0.8,"Alta","Muy Alta"))))),"")</f>
        <v>Baja</v>
      </c>
      <c r="Z31" s="343">
        <f>+X31</f>
        <v>0.36</v>
      </c>
      <c r="AA31" s="341" t="str">
        <f>IFERROR(IF(AB31="","",IF(AB31&lt;=0.2,"Leve",IF(AB31&lt;=0.4,"Menor",IF(AB31&lt;=0.6,"Moderado",IF(AB31&lt;=0.8,"Mayor","Catastrófico"))))),"")</f>
        <v>Moderado</v>
      </c>
      <c r="AB31" s="343">
        <f>IFERROR(IF(Q31="Impacto",(M31-(+M31*T31)),IF(Q31="Probabilidad",M31,"")),"")</f>
        <v>0.6</v>
      </c>
      <c r="AC31" s="345"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347" t="s">
        <v>165</v>
      </c>
      <c r="AE31" s="183" t="s">
        <v>192</v>
      </c>
      <c r="AF31" s="184" t="s">
        <v>193</v>
      </c>
      <c r="AG31" s="184" t="s">
        <v>194</v>
      </c>
      <c r="AH31" s="169">
        <v>45658</v>
      </c>
      <c r="AI31" s="169">
        <v>46021</v>
      </c>
    </row>
    <row r="32" spans="1:35" s="179" customFormat="1" ht="41.25" customHeight="1" x14ac:dyDescent="0.25">
      <c r="A32" s="361"/>
      <c r="B32" s="582"/>
      <c r="C32" s="582"/>
      <c r="D32" s="582"/>
      <c r="E32" s="582"/>
      <c r="F32" s="582"/>
      <c r="G32" s="597"/>
      <c r="H32" s="585"/>
      <c r="I32" s="586"/>
      <c r="J32" s="587"/>
      <c r="K32" s="586"/>
      <c r="L32" s="585"/>
      <c r="M32" s="586"/>
      <c r="N32" s="588"/>
      <c r="O32" s="361"/>
      <c r="P32" s="356"/>
      <c r="Q32" s="354"/>
      <c r="R32" s="348"/>
      <c r="S32" s="348"/>
      <c r="T32" s="344"/>
      <c r="U32" s="348"/>
      <c r="V32" s="348"/>
      <c r="W32" s="348"/>
      <c r="X32" s="151"/>
      <c r="Y32" s="342"/>
      <c r="Z32" s="344"/>
      <c r="AA32" s="342"/>
      <c r="AB32" s="344"/>
      <c r="AC32" s="346"/>
      <c r="AD32" s="348"/>
      <c r="AE32" s="183" t="s">
        <v>195</v>
      </c>
      <c r="AF32" s="184" t="s">
        <v>193</v>
      </c>
      <c r="AG32" s="184" t="s">
        <v>196</v>
      </c>
      <c r="AH32" s="169">
        <v>45658</v>
      </c>
      <c r="AI32" s="169">
        <v>46021</v>
      </c>
    </row>
    <row r="33" spans="1:35" s="179" customFormat="1" ht="46.5" customHeight="1" x14ac:dyDescent="0.25">
      <c r="A33" s="361"/>
      <c r="B33" s="582"/>
      <c r="C33" s="582"/>
      <c r="D33" s="582"/>
      <c r="E33" s="582"/>
      <c r="F33" s="582"/>
      <c r="G33" s="597"/>
      <c r="H33" s="585"/>
      <c r="I33" s="586"/>
      <c r="J33" s="587"/>
      <c r="K33" s="586"/>
      <c r="L33" s="585"/>
      <c r="M33" s="586"/>
      <c r="N33" s="588"/>
      <c r="O33" s="352"/>
      <c r="P33" s="360"/>
      <c r="Q33" s="358"/>
      <c r="R33" s="357"/>
      <c r="S33" s="357"/>
      <c r="T33" s="359"/>
      <c r="U33" s="357"/>
      <c r="V33" s="357"/>
      <c r="W33" s="357"/>
      <c r="X33" s="151"/>
      <c r="Y33" s="362"/>
      <c r="Z33" s="359"/>
      <c r="AA33" s="362"/>
      <c r="AB33" s="359"/>
      <c r="AC33" s="363"/>
      <c r="AD33" s="357"/>
      <c r="AE33" s="183" t="s">
        <v>197</v>
      </c>
      <c r="AF33" s="184" t="s">
        <v>193</v>
      </c>
      <c r="AG33" s="184" t="s">
        <v>196</v>
      </c>
      <c r="AH33" s="169">
        <v>45658</v>
      </c>
      <c r="AI33" s="169">
        <v>46021</v>
      </c>
    </row>
    <row r="34" spans="1:35" s="179" customFormat="1" ht="18.75" customHeight="1" x14ac:dyDescent="0.25">
      <c r="A34" s="361"/>
      <c r="B34" s="582"/>
      <c r="C34" s="582"/>
      <c r="D34" s="582"/>
      <c r="E34" s="582"/>
      <c r="F34" s="582"/>
      <c r="G34" s="597"/>
      <c r="H34" s="585"/>
      <c r="I34" s="586"/>
      <c r="J34" s="587"/>
      <c r="K34" s="586">
        <f>IF(NOT(ISERROR(MATCH(J34,_xlfn.ANCHORARRAY(E46),0))),I48&amp;"Por favor no seleccionar los criterios de impacto",J34)</f>
        <v>0</v>
      </c>
      <c r="L34" s="585"/>
      <c r="M34" s="586"/>
      <c r="N34" s="588"/>
      <c r="O34" s="150">
        <v>2</v>
      </c>
      <c r="P34" s="147"/>
      <c r="Q34" s="162" t="str">
        <f>IF(OR(R34="Preventivo",R34="Detectivo"),"Probabilidad",IF(R34="Correctivo","Impacto",""))</f>
        <v/>
      </c>
      <c r="R34" s="163"/>
      <c r="S34" s="163"/>
      <c r="T34" s="164" t="str">
        <f t="shared" ref="T34:T39" si="27">IF(AND(R34="Preventivo",S34="Automático"),"50%",IF(AND(R34="Preventivo",S34="Manual"),"40%",IF(AND(R34="Detectivo",S34="Automático"),"40%",IF(AND(R34="Detectivo",S34="Manual"),"30%",IF(AND(R34="Correctivo",S34="Automático"),"35%",IF(AND(R34="Correctivo",S34="Manual"),"25%",""))))))</f>
        <v/>
      </c>
      <c r="U34" s="163"/>
      <c r="V34" s="163"/>
      <c r="W34" s="163"/>
      <c r="X34" s="151" t="str">
        <f>IFERROR(IF(AND(Q31="Probabilidad",Q34="Probabilidad"),(Z31-(+Z31*T34)),IF(Q34="Probabilidad",(I31-(+I31*T34)),IF(Q34="Impacto",Z31,""))),"")</f>
        <v/>
      </c>
      <c r="Y34" s="165" t="str">
        <f t="shared" si="1"/>
        <v/>
      </c>
      <c r="Z34" s="166" t="str">
        <f t="shared" ref="Z34:Z38" si="28">+X34</f>
        <v/>
      </c>
      <c r="AA34" s="165" t="str">
        <f t="shared" si="3"/>
        <v/>
      </c>
      <c r="AB34" s="166" t="str">
        <f>IFERROR(IF(AND(Q31="Impacto",Q34="Impacto"),(AB31-(+AB31*T34)),IF(Q34="Impacto",(M31-(+M31*T34)),IF(Q34="Probabilidad",AB31,""))),"")</f>
        <v/>
      </c>
      <c r="AC34" s="167" t="str">
        <f t="shared" ref="AC34:AC35" si="29">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68"/>
      <c r="AE34" s="183"/>
      <c r="AF34" s="184"/>
      <c r="AG34" s="184"/>
      <c r="AH34" s="169"/>
      <c r="AI34" s="169"/>
    </row>
    <row r="35" spans="1:35" s="179" customFormat="1" ht="18.75" customHeight="1" x14ac:dyDescent="0.25">
      <c r="A35" s="361"/>
      <c r="B35" s="582"/>
      <c r="C35" s="582"/>
      <c r="D35" s="582"/>
      <c r="E35" s="582"/>
      <c r="F35" s="582"/>
      <c r="G35" s="597"/>
      <c r="H35" s="585"/>
      <c r="I35" s="586"/>
      <c r="J35" s="587"/>
      <c r="K35" s="586">
        <f>IF(NOT(ISERROR(MATCH(J35,_xlfn.ANCHORARRAY(E47),0))),I49&amp;"Por favor no seleccionar los criterios de impacto",J35)</f>
        <v>0</v>
      </c>
      <c r="L35" s="585"/>
      <c r="M35" s="586"/>
      <c r="N35" s="588"/>
      <c r="O35" s="150">
        <v>3</v>
      </c>
      <c r="P35" s="149"/>
      <c r="Q35" s="162" t="str">
        <f>IF(OR(R35="Preventivo",R35="Detectivo"),"Probabilidad",IF(R35="Correctivo","Impacto",""))</f>
        <v/>
      </c>
      <c r="R35" s="163"/>
      <c r="S35" s="163"/>
      <c r="T35" s="164" t="str">
        <f t="shared" si="27"/>
        <v/>
      </c>
      <c r="U35" s="163"/>
      <c r="V35" s="163"/>
      <c r="W35" s="163"/>
      <c r="X35" s="151" t="str">
        <f>IFERROR(IF(AND(Q34="Probabilidad",Q35="Probabilidad"),(Z34-(+Z34*T35)),IF(AND(Q34="Impacto",Q35="Probabilidad"),(Z31-(+Z31*T35)),IF(Q35="Impacto",Z34,""))),"")</f>
        <v/>
      </c>
      <c r="Y35" s="165" t="str">
        <f t="shared" si="1"/>
        <v/>
      </c>
      <c r="Z35" s="166" t="str">
        <f t="shared" si="28"/>
        <v/>
      </c>
      <c r="AA35" s="165" t="str">
        <f t="shared" si="3"/>
        <v/>
      </c>
      <c r="AB35" s="166" t="str">
        <f>IFERROR(IF(AND(Q34="Impacto",Q35="Impacto"),(AB34-(+AB34*T35)),IF(AND(Q34="Probabilidad",Q35="Impacto"),(AB31-(+AB31*T35)),IF(Q35="Probabilidad",AB34,""))),"")</f>
        <v/>
      </c>
      <c r="AC35" s="167" t="str">
        <f t="shared" si="29"/>
        <v/>
      </c>
      <c r="AD35" s="168"/>
      <c r="AE35" s="183"/>
      <c r="AF35" s="184"/>
      <c r="AG35" s="184"/>
      <c r="AH35" s="169"/>
      <c r="AI35" s="169"/>
    </row>
    <row r="36" spans="1:35" s="179" customFormat="1" ht="18" customHeight="1" x14ac:dyDescent="0.25">
      <c r="A36" s="361"/>
      <c r="B36" s="582"/>
      <c r="C36" s="582"/>
      <c r="D36" s="582"/>
      <c r="E36" s="582"/>
      <c r="F36" s="582"/>
      <c r="G36" s="597"/>
      <c r="H36" s="585"/>
      <c r="I36" s="586"/>
      <c r="J36" s="587"/>
      <c r="K36" s="586">
        <f>IF(NOT(ISERROR(MATCH(J36,_xlfn.ANCHORARRAY(E48),0))),I50&amp;"Por favor no seleccionar los criterios de impacto",J36)</f>
        <v>0</v>
      </c>
      <c r="L36" s="585"/>
      <c r="M36" s="586"/>
      <c r="N36" s="588"/>
      <c r="O36" s="150">
        <v>4</v>
      </c>
      <c r="P36" s="147"/>
      <c r="Q36" s="162" t="str">
        <f t="shared" ref="Q36:Q39" si="30">IF(OR(R36="Preventivo",R36="Detectivo"),"Probabilidad",IF(R36="Correctivo","Impacto",""))</f>
        <v/>
      </c>
      <c r="R36" s="163"/>
      <c r="S36" s="163"/>
      <c r="T36" s="164" t="str">
        <f t="shared" si="27"/>
        <v/>
      </c>
      <c r="U36" s="163"/>
      <c r="V36" s="163"/>
      <c r="W36" s="163"/>
      <c r="X36" s="151" t="str">
        <f t="shared" ref="X36:X38" si="31">IFERROR(IF(AND(Q35="Probabilidad",Q36="Probabilidad"),(Z35-(+Z35*T36)),IF(AND(Q35="Impacto",Q36="Probabilidad"),(Z34-(+Z34*T36)),IF(Q36="Impacto",Z35,""))),"")</f>
        <v/>
      </c>
      <c r="Y36" s="165" t="str">
        <f t="shared" si="1"/>
        <v/>
      </c>
      <c r="Z36" s="166" t="str">
        <f t="shared" si="28"/>
        <v/>
      </c>
      <c r="AA36" s="165" t="str">
        <f t="shared" si="3"/>
        <v/>
      </c>
      <c r="AB36" s="166" t="str">
        <f t="shared" ref="AB36:AB38" si="32">IFERROR(IF(AND(Q35="Impacto",Q36="Impacto"),(AB35-(+AB35*T36)),IF(AND(Q35="Probabilidad",Q36="Impacto"),(AB34-(+AB34*T36)),IF(Q36="Probabilidad",AB35,""))),"")</f>
        <v/>
      </c>
      <c r="AC36" s="167"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68"/>
      <c r="AE36" s="170"/>
      <c r="AF36" s="172"/>
      <c r="AG36" s="172"/>
      <c r="AH36" s="171"/>
      <c r="AI36" s="171"/>
    </row>
    <row r="37" spans="1:35" s="179" customFormat="1" ht="18" customHeight="1" x14ac:dyDescent="0.25">
      <c r="A37" s="361"/>
      <c r="B37" s="582"/>
      <c r="C37" s="582"/>
      <c r="D37" s="582"/>
      <c r="E37" s="582"/>
      <c r="F37" s="582"/>
      <c r="G37" s="597"/>
      <c r="H37" s="585"/>
      <c r="I37" s="586"/>
      <c r="J37" s="587"/>
      <c r="K37" s="586">
        <f>IF(NOT(ISERROR(MATCH(J37,_xlfn.ANCHORARRAY(E49),0))),I51&amp;"Por favor no seleccionar los criterios de impacto",J37)</f>
        <v>0</v>
      </c>
      <c r="L37" s="585"/>
      <c r="M37" s="586"/>
      <c r="N37" s="588"/>
      <c r="O37" s="150">
        <v>5</v>
      </c>
      <c r="P37" s="147"/>
      <c r="Q37" s="162" t="str">
        <f t="shared" si="30"/>
        <v/>
      </c>
      <c r="R37" s="163"/>
      <c r="S37" s="163"/>
      <c r="T37" s="164" t="str">
        <f t="shared" si="27"/>
        <v/>
      </c>
      <c r="U37" s="163"/>
      <c r="V37" s="163"/>
      <c r="W37" s="163"/>
      <c r="X37" s="151" t="str">
        <f t="shared" si="31"/>
        <v/>
      </c>
      <c r="Y37" s="165" t="str">
        <f>IFERROR(IF(X37="","",IF(X37&lt;=0.2,"Muy Baja",IF(X37&lt;=0.4,"Baja",IF(X37&lt;=0.6,"Media",IF(X37&lt;=0.8,"Alta","Muy Alta"))))),"")</f>
        <v/>
      </c>
      <c r="Z37" s="166" t="str">
        <f t="shared" si="28"/>
        <v/>
      </c>
      <c r="AA37" s="165" t="str">
        <f t="shared" si="3"/>
        <v/>
      </c>
      <c r="AB37" s="166" t="str">
        <f t="shared" si="32"/>
        <v/>
      </c>
      <c r="AC37" s="167" t="str">
        <f t="shared" ref="AC37:AC38" si="33">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8"/>
      <c r="AE37" s="170"/>
      <c r="AF37" s="172"/>
      <c r="AG37" s="172"/>
      <c r="AH37" s="171"/>
      <c r="AI37" s="171"/>
    </row>
    <row r="38" spans="1:35" s="179" customFormat="1" ht="18" customHeight="1" x14ac:dyDescent="0.25">
      <c r="A38" s="352"/>
      <c r="B38" s="589"/>
      <c r="C38" s="589"/>
      <c r="D38" s="589"/>
      <c r="E38" s="589"/>
      <c r="F38" s="589"/>
      <c r="G38" s="598"/>
      <c r="H38" s="592"/>
      <c r="I38" s="593"/>
      <c r="J38" s="594"/>
      <c r="K38" s="593">
        <f>IF(NOT(ISERROR(MATCH(J38,_xlfn.ANCHORARRAY(E50),0))),I52&amp;"Por favor no seleccionar los criterios de impacto",J38)</f>
        <v>0</v>
      </c>
      <c r="L38" s="592"/>
      <c r="M38" s="593"/>
      <c r="N38" s="595"/>
      <c r="O38" s="150">
        <v>6</v>
      </c>
      <c r="P38" s="147"/>
      <c r="Q38" s="162" t="str">
        <f t="shared" si="30"/>
        <v/>
      </c>
      <c r="R38" s="163"/>
      <c r="S38" s="163"/>
      <c r="T38" s="164" t="str">
        <f t="shared" si="27"/>
        <v/>
      </c>
      <c r="U38" s="163"/>
      <c r="V38" s="163"/>
      <c r="W38" s="163"/>
      <c r="X38" s="151" t="str">
        <f t="shared" si="31"/>
        <v/>
      </c>
      <c r="Y38" s="165" t="str">
        <f t="shared" si="1"/>
        <v/>
      </c>
      <c r="Z38" s="166" t="str">
        <f t="shared" si="28"/>
        <v/>
      </c>
      <c r="AA38" s="165" t="str">
        <f t="shared" si="3"/>
        <v/>
      </c>
      <c r="AB38" s="166" t="str">
        <f t="shared" si="32"/>
        <v/>
      </c>
      <c r="AC38" s="167" t="str">
        <f t="shared" si="33"/>
        <v/>
      </c>
      <c r="AD38" s="168"/>
      <c r="AE38" s="170"/>
      <c r="AF38" s="172"/>
      <c r="AG38" s="172"/>
      <c r="AH38" s="171"/>
      <c r="AI38" s="171"/>
    </row>
    <row r="39" spans="1:35" s="179" customFormat="1" ht="63.75" customHeight="1" x14ac:dyDescent="0.25">
      <c r="A39" s="351">
        <v>5</v>
      </c>
      <c r="B39" s="575" t="s">
        <v>153</v>
      </c>
      <c r="C39" s="575" t="s">
        <v>198</v>
      </c>
      <c r="D39" s="575" t="s">
        <v>199</v>
      </c>
      <c r="E39" s="576" t="s">
        <v>200</v>
      </c>
      <c r="F39" s="575" t="s">
        <v>157</v>
      </c>
      <c r="G39" s="577">
        <v>64</v>
      </c>
      <c r="H39" s="578" t="str">
        <f>IF(G39&lt;=0,"",IF(G39&lt;=2,"Muy Baja",IF(G39&lt;=24,"Baja",IF(G39&lt;=500,"Media",IF(G39&lt;=5000,"Alta","Muy Alta")))))</f>
        <v>Media</v>
      </c>
      <c r="I39" s="579">
        <f>IF(H39="","",IF(H39="Muy Baja",0.2,IF(H39="Baja",0.4,IF(H39="Media",0.6,IF(H39="Alta",0.8,IF(H39="Muy Alta",1,))))))</f>
        <v>0.6</v>
      </c>
      <c r="J39" s="580" t="s">
        <v>173</v>
      </c>
      <c r="K39" s="579" t="str">
        <f>IF(NOT(ISERROR(MATCH(J39,'Tabla Impacto'!$B$221:$B$223,0))),'Tabla Impacto'!$F$223&amp;"Por favor no seleccionar los criterios de impacto(Afectación Económica o presupuestal y Pérdida Reputacional)",J39)</f>
        <v xml:space="preserve">     El riesgo afecta la imagen de la entidad con algunos usuarios de relevancia frente al logro de los objetivos</v>
      </c>
      <c r="L39" s="578" t="str">
        <f>IF(OR(K39='Tabla Impacto'!$C$11,K39='Tabla Impacto'!$D$11),"Leve",IF(OR(K39='Tabla Impacto'!$C$12,K39='Tabla Impacto'!$D$12),"Menor",IF(OR(K39='Tabla Impacto'!$C$13,K39='Tabla Impacto'!$D$13),"Moderado",IF(OR(K39='Tabla Impacto'!$C$14,K39='Tabla Impacto'!$D$14),"Mayor",IF(OR(K39='Tabla Impacto'!$C$15,K39='Tabla Impacto'!$D$15),"Catastrófico","")))))</f>
        <v>Moderado</v>
      </c>
      <c r="M39" s="579">
        <f>IF(L39="","",IF(L39="Leve",0.2,IF(L39="Menor",0.4,IF(L39="Moderado",0.6,IF(L39="Mayor",0.8,IF(L39="Catastrófico",1,))))))</f>
        <v>0.6</v>
      </c>
      <c r="N39" s="581"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351">
        <v>1</v>
      </c>
      <c r="P39" s="355" t="s">
        <v>201</v>
      </c>
      <c r="Q39" s="353" t="str">
        <f t="shared" si="30"/>
        <v>Probabilidad</v>
      </c>
      <c r="R39" s="347" t="s">
        <v>160</v>
      </c>
      <c r="S39" s="347" t="s">
        <v>161</v>
      </c>
      <c r="T39" s="343" t="str">
        <f t="shared" si="27"/>
        <v>40%</v>
      </c>
      <c r="U39" s="347" t="s">
        <v>162</v>
      </c>
      <c r="V39" s="347" t="s">
        <v>163</v>
      </c>
      <c r="W39" s="347" t="s">
        <v>164</v>
      </c>
      <c r="X39" s="151">
        <f>IFERROR(IF(Q39="Probabilidad",(I39-(+I39*T39)),IF(Q39="Impacto",I39,"")),"")</f>
        <v>0.36</v>
      </c>
      <c r="Y39" s="341" t="str">
        <f>IFERROR(IF(X39="","",IF(X39&lt;=0.2,"Muy Baja",IF(X39&lt;=0.4,"Baja",IF(X39&lt;=0.6,"Media",IF(X39&lt;=0.8,"Alta","Muy Alta"))))),"")</f>
        <v>Baja</v>
      </c>
      <c r="Z39" s="343">
        <f>+X39</f>
        <v>0.36</v>
      </c>
      <c r="AA39" s="341" t="str">
        <f>IFERROR(IF(AB39="","",IF(AB39&lt;=0.2,"Leve",IF(AB39&lt;=0.4,"Menor",IF(AB39&lt;=0.6,"Moderado",IF(AB39&lt;=0.8,"Mayor","Catastrófico"))))),"")</f>
        <v>Moderado</v>
      </c>
      <c r="AB39" s="343">
        <f>IFERROR(IF(Q39="Impacto",(M39-(+M39*T39)),IF(Q39="Probabilidad",M39,"")),"")</f>
        <v>0.6</v>
      </c>
      <c r="AC39" s="345"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347" t="s">
        <v>165</v>
      </c>
      <c r="AE39" s="183" t="s">
        <v>202</v>
      </c>
      <c r="AF39" s="182" t="s">
        <v>203</v>
      </c>
      <c r="AG39" s="170" t="s">
        <v>204</v>
      </c>
      <c r="AH39" s="171">
        <v>45748</v>
      </c>
      <c r="AI39" s="171">
        <v>45838</v>
      </c>
    </row>
    <row r="40" spans="1:35" s="179" customFormat="1" ht="51" x14ac:dyDescent="0.25">
      <c r="A40" s="361"/>
      <c r="B40" s="582"/>
      <c r="C40" s="582"/>
      <c r="D40" s="582"/>
      <c r="E40" s="583"/>
      <c r="F40" s="582"/>
      <c r="G40" s="584"/>
      <c r="H40" s="585"/>
      <c r="I40" s="586"/>
      <c r="J40" s="587"/>
      <c r="K40" s="586"/>
      <c r="L40" s="585"/>
      <c r="M40" s="586"/>
      <c r="N40" s="588"/>
      <c r="O40" s="352"/>
      <c r="P40" s="356"/>
      <c r="Q40" s="354"/>
      <c r="R40" s="348"/>
      <c r="S40" s="348"/>
      <c r="T40" s="344"/>
      <c r="U40" s="348"/>
      <c r="V40" s="348"/>
      <c r="W40" s="348"/>
      <c r="X40" s="151"/>
      <c r="Y40" s="342"/>
      <c r="Z40" s="344"/>
      <c r="AA40" s="342"/>
      <c r="AB40" s="344"/>
      <c r="AC40" s="346"/>
      <c r="AD40" s="348"/>
      <c r="AE40" s="183" t="s">
        <v>205</v>
      </c>
      <c r="AF40" s="182" t="s">
        <v>203</v>
      </c>
      <c r="AG40" s="170" t="s">
        <v>206</v>
      </c>
      <c r="AH40" s="171">
        <v>45748</v>
      </c>
      <c r="AI40" s="171">
        <v>46010</v>
      </c>
    </row>
    <row r="41" spans="1:35" s="179" customFormat="1" ht="18.75" customHeight="1" x14ac:dyDescent="0.25">
      <c r="A41" s="361"/>
      <c r="B41" s="582"/>
      <c r="C41" s="582"/>
      <c r="D41" s="582"/>
      <c r="E41" s="583"/>
      <c r="F41" s="582"/>
      <c r="G41" s="584"/>
      <c r="H41" s="585"/>
      <c r="I41" s="586"/>
      <c r="J41" s="587"/>
      <c r="K41" s="586">
        <f>IF(NOT(ISERROR(MATCH(J41,_xlfn.ANCHORARRAY(E52),0))),I54&amp;"Por favor no seleccionar los criterios de impacto",J41)</f>
        <v>0</v>
      </c>
      <c r="L41" s="585"/>
      <c r="M41" s="586"/>
      <c r="N41" s="588"/>
      <c r="O41" s="150">
        <v>2</v>
      </c>
      <c r="P41" s="149"/>
      <c r="Q41" s="162" t="str">
        <f>IF(OR(R41="Preventivo",R41="Detectivo"),"Probabilidad",IF(R41="Correctivo","Impacto",""))</f>
        <v/>
      </c>
      <c r="R41" s="163"/>
      <c r="S41" s="163"/>
      <c r="T41" s="164" t="str">
        <f t="shared" ref="T41" si="34">IF(AND(R41="Preventivo",S41="Automático"),"50%",IF(AND(R41="Preventivo",S41="Manual"),"40%",IF(AND(R41="Detectivo",S41="Automático"),"40%",IF(AND(R41="Detectivo",S41="Manual"),"30%",IF(AND(R41="Correctivo",S41="Automático"),"35%",IF(AND(R41="Correctivo",S41="Manual"),"25%",""))))))</f>
        <v/>
      </c>
      <c r="U41" s="163"/>
      <c r="V41" s="163"/>
      <c r="W41" s="163"/>
      <c r="X41" s="151" t="str">
        <f>IFERROR(IF(AND(Q40="Probabilidad",Q41="Probabilidad"),(Z40-(+Z40*T41)),IF(AND(Q40="Impacto",Q41="Probabilidad"),(Z38-(+Z38*T41)),IF(Q41="Impacto",Z40,""))),"")</f>
        <v/>
      </c>
      <c r="Y41" s="165" t="str">
        <f t="shared" ref="Y41" si="35">IFERROR(IF(X41="","",IF(X41&lt;=0.2,"Muy Baja",IF(X41&lt;=0.4,"Baja",IF(X41&lt;=0.6,"Media",IF(X41&lt;=0.8,"Alta","Muy Alta"))))),"")</f>
        <v/>
      </c>
      <c r="Z41" s="187" t="str">
        <f t="shared" ref="Z41" si="36">+X41</f>
        <v/>
      </c>
      <c r="AA41" s="165" t="str">
        <f t="shared" ref="AA41" si="37">IFERROR(IF(AB41="","",IF(AB41&lt;=0.2,"Leve",IF(AB41&lt;=0.4,"Menor",IF(AB41&lt;=0.6,"Moderado",IF(AB41&lt;=0.8,"Mayor","Catastrófico"))))),"")</f>
        <v/>
      </c>
      <c r="AB41" s="187" t="str">
        <f>IFERROR(IF(AND(Q40="Impacto",Q41="Impacto"),(AB40-(+AB40*T41)),IF(AND(Q40="Probabilidad",Q41="Impacto"),(AB38-(+AB38*T41)),IF(Q41="Probabilidad",AB40,""))),"")</f>
        <v/>
      </c>
      <c r="AC41" s="167" t="str">
        <f t="shared" ref="AC41" si="38">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8"/>
      <c r="AE41" s="170"/>
      <c r="AF41" s="182"/>
      <c r="AG41" s="170"/>
      <c r="AH41" s="171"/>
      <c r="AI41" s="171"/>
    </row>
    <row r="42" spans="1:35" s="179" customFormat="1" ht="18" customHeight="1" x14ac:dyDescent="0.25">
      <c r="A42" s="361"/>
      <c r="B42" s="582"/>
      <c r="C42" s="582"/>
      <c r="D42" s="582"/>
      <c r="E42" s="583"/>
      <c r="F42" s="582"/>
      <c r="G42" s="584"/>
      <c r="H42" s="585"/>
      <c r="I42" s="586"/>
      <c r="J42" s="587"/>
      <c r="K42" s="586">
        <f>IF(NOT(ISERROR(MATCH(J42,_xlfn.ANCHORARRAY(E53),0))),I55&amp;"Por favor no seleccionar los criterios de impacto",J42)</f>
        <v>0</v>
      </c>
      <c r="L42" s="585"/>
      <c r="M42" s="586"/>
      <c r="N42" s="588"/>
      <c r="O42" s="150">
        <v>3</v>
      </c>
      <c r="P42" s="149"/>
      <c r="Q42" s="162" t="str">
        <f>IF(OR(R42="Preventivo",R42="Detectivo"),"Probabilidad",IF(R42="Correctivo","Impacto",""))</f>
        <v/>
      </c>
      <c r="R42" s="163"/>
      <c r="S42" s="163"/>
      <c r="T42" s="164" t="str">
        <f t="shared" ref="T42:T46" si="39">IF(AND(R42="Preventivo",S42="Automático"),"50%",IF(AND(R42="Preventivo",S42="Manual"),"40%",IF(AND(R42="Detectivo",S42="Automático"),"40%",IF(AND(R42="Detectivo",S42="Manual"),"30%",IF(AND(R42="Correctivo",S42="Automático"),"35%",IF(AND(R42="Correctivo",S42="Manual"),"25%",""))))))</f>
        <v/>
      </c>
      <c r="U42" s="163"/>
      <c r="V42" s="163"/>
      <c r="W42" s="163"/>
      <c r="X42" s="151" t="str">
        <f>IFERROR(IF(AND(Q41="Probabilidad",Q42="Probabilidad"),(Z41-(+Z41*T42)),IF(AND(Q41="Impacto",Q42="Probabilidad"),(Z39-(+Z39*T42)),IF(Q42="Impacto",Z41,""))),"")</f>
        <v/>
      </c>
      <c r="Y42" s="165" t="str">
        <f t="shared" si="1"/>
        <v/>
      </c>
      <c r="Z42" s="166" t="str">
        <f t="shared" ref="Z42:Z45" si="40">+X42</f>
        <v/>
      </c>
      <c r="AA42" s="165" t="str">
        <f t="shared" si="3"/>
        <v/>
      </c>
      <c r="AB42" s="166" t="str">
        <f>IFERROR(IF(AND(Q41="Impacto",Q42="Impacto"),(AB41-(+AB41*T42)),IF(AND(Q41="Probabilidad",Q42="Impacto"),(AB39-(+AB39*T42)),IF(Q42="Probabilidad",AB41,""))),"")</f>
        <v/>
      </c>
      <c r="AC42" s="167" t="str">
        <f t="shared" ref="AC42" si="41">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68"/>
      <c r="AE42" s="170"/>
      <c r="AF42" s="172"/>
      <c r="AG42" s="172"/>
      <c r="AH42" s="171"/>
      <c r="AI42" s="171"/>
    </row>
    <row r="43" spans="1:35" s="179" customFormat="1" ht="18" customHeight="1" x14ac:dyDescent="0.25">
      <c r="A43" s="361"/>
      <c r="B43" s="582"/>
      <c r="C43" s="582"/>
      <c r="D43" s="582"/>
      <c r="E43" s="583"/>
      <c r="F43" s="582"/>
      <c r="G43" s="584"/>
      <c r="H43" s="585"/>
      <c r="I43" s="586"/>
      <c r="J43" s="587"/>
      <c r="K43" s="586">
        <f>IF(NOT(ISERROR(MATCH(J43,_xlfn.ANCHORARRAY(E54),0))),I56&amp;"Por favor no seleccionar los criterios de impacto",J43)</f>
        <v>0</v>
      </c>
      <c r="L43" s="585"/>
      <c r="M43" s="586"/>
      <c r="N43" s="588"/>
      <c r="O43" s="150">
        <v>4</v>
      </c>
      <c r="P43" s="147"/>
      <c r="Q43" s="162" t="str">
        <f t="shared" ref="Q43:Q46" si="42">IF(OR(R43="Preventivo",R43="Detectivo"),"Probabilidad",IF(R43="Correctivo","Impacto",""))</f>
        <v/>
      </c>
      <c r="R43" s="163"/>
      <c r="S43" s="163"/>
      <c r="T43" s="164" t="str">
        <f t="shared" si="39"/>
        <v/>
      </c>
      <c r="U43" s="163"/>
      <c r="V43" s="163"/>
      <c r="W43" s="163"/>
      <c r="X43" s="151" t="str">
        <f t="shared" ref="X43:X45" si="43">IFERROR(IF(AND(Q42="Probabilidad",Q43="Probabilidad"),(Z42-(+Z42*T43)),IF(AND(Q42="Impacto",Q43="Probabilidad"),(Z41-(+Z41*T43)),IF(Q43="Impacto",Z42,""))),"")</f>
        <v/>
      </c>
      <c r="Y43" s="165" t="str">
        <f t="shared" si="1"/>
        <v/>
      </c>
      <c r="Z43" s="166" t="str">
        <f t="shared" si="40"/>
        <v/>
      </c>
      <c r="AA43" s="165" t="str">
        <f t="shared" si="3"/>
        <v/>
      </c>
      <c r="AB43" s="166" t="str">
        <f t="shared" ref="AB43:AB45" si="44">IFERROR(IF(AND(Q42="Impacto",Q43="Impacto"),(AB42-(+AB42*T43)),IF(AND(Q42="Probabilidad",Q43="Impacto"),(AB41-(+AB41*T43)),IF(Q43="Probabilidad",AB42,""))),"")</f>
        <v/>
      </c>
      <c r="AC43" s="16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68"/>
      <c r="AE43" s="170"/>
      <c r="AF43" s="172"/>
      <c r="AG43" s="172"/>
      <c r="AH43" s="171"/>
      <c r="AI43" s="171"/>
    </row>
    <row r="44" spans="1:35" s="179" customFormat="1" ht="18" customHeight="1" x14ac:dyDescent="0.25">
      <c r="A44" s="361"/>
      <c r="B44" s="582"/>
      <c r="C44" s="582"/>
      <c r="D44" s="582"/>
      <c r="E44" s="583"/>
      <c r="F44" s="582"/>
      <c r="G44" s="584"/>
      <c r="H44" s="585"/>
      <c r="I44" s="586"/>
      <c r="J44" s="587"/>
      <c r="K44" s="586">
        <f>IF(NOT(ISERROR(MATCH(J44,_xlfn.ANCHORARRAY(E55),0))),I57&amp;"Por favor no seleccionar los criterios de impacto",J44)</f>
        <v>0</v>
      </c>
      <c r="L44" s="585"/>
      <c r="M44" s="586"/>
      <c r="N44" s="588"/>
      <c r="O44" s="150">
        <v>5</v>
      </c>
      <c r="P44" s="147"/>
      <c r="Q44" s="162" t="str">
        <f t="shared" si="42"/>
        <v/>
      </c>
      <c r="R44" s="163"/>
      <c r="S44" s="163"/>
      <c r="T44" s="164" t="str">
        <f t="shared" si="39"/>
        <v/>
      </c>
      <c r="U44" s="163"/>
      <c r="V44" s="163"/>
      <c r="W44" s="163"/>
      <c r="X44" s="151" t="str">
        <f t="shared" si="43"/>
        <v/>
      </c>
      <c r="Y44" s="165" t="str">
        <f t="shared" si="1"/>
        <v/>
      </c>
      <c r="Z44" s="166" t="str">
        <f t="shared" si="40"/>
        <v/>
      </c>
      <c r="AA44" s="165" t="str">
        <f t="shared" si="3"/>
        <v/>
      </c>
      <c r="AB44" s="166" t="str">
        <f t="shared" si="44"/>
        <v/>
      </c>
      <c r="AC44" s="167" t="str">
        <f t="shared" ref="AC44:AC45" si="4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68"/>
      <c r="AE44" s="170"/>
      <c r="AF44" s="172"/>
      <c r="AG44" s="172"/>
      <c r="AH44" s="171"/>
      <c r="AI44" s="171"/>
    </row>
    <row r="45" spans="1:35" s="179" customFormat="1" ht="18" customHeight="1" x14ac:dyDescent="0.25">
      <c r="A45" s="352"/>
      <c r="B45" s="589"/>
      <c r="C45" s="589"/>
      <c r="D45" s="589"/>
      <c r="E45" s="590"/>
      <c r="F45" s="589"/>
      <c r="G45" s="591"/>
      <c r="H45" s="592"/>
      <c r="I45" s="593"/>
      <c r="J45" s="594"/>
      <c r="K45" s="593">
        <f>IF(NOT(ISERROR(MATCH(J45,_xlfn.ANCHORARRAY(E56),0))),I58&amp;"Por favor no seleccionar los criterios de impacto",J45)</f>
        <v>0</v>
      </c>
      <c r="L45" s="592"/>
      <c r="M45" s="593"/>
      <c r="N45" s="595"/>
      <c r="O45" s="150">
        <v>6</v>
      </c>
      <c r="P45" s="147"/>
      <c r="Q45" s="162" t="str">
        <f t="shared" si="42"/>
        <v/>
      </c>
      <c r="R45" s="163"/>
      <c r="S45" s="163"/>
      <c r="T45" s="164" t="str">
        <f t="shared" si="39"/>
        <v/>
      </c>
      <c r="U45" s="163"/>
      <c r="V45" s="163"/>
      <c r="W45" s="163"/>
      <c r="X45" s="151" t="str">
        <f t="shared" si="43"/>
        <v/>
      </c>
      <c r="Y45" s="165" t="str">
        <f t="shared" si="1"/>
        <v/>
      </c>
      <c r="Z45" s="166" t="str">
        <f t="shared" si="40"/>
        <v/>
      </c>
      <c r="AA45" s="165" t="str">
        <f t="shared" si="3"/>
        <v/>
      </c>
      <c r="AB45" s="166" t="str">
        <f t="shared" si="44"/>
        <v/>
      </c>
      <c r="AC45" s="167" t="str">
        <f t="shared" si="45"/>
        <v/>
      </c>
      <c r="AD45" s="168"/>
      <c r="AE45" s="170"/>
      <c r="AF45" s="172"/>
      <c r="AG45" s="172"/>
      <c r="AH45" s="171"/>
      <c r="AI45" s="171"/>
    </row>
    <row r="46" spans="1:35" s="179" customFormat="1" ht="81" customHeight="1" x14ac:dyDescent="0.25">
      <c r="A46" s="420">
        <v>6</v>
      </c>
      <c r="B46" s="575" t="s">
        <v>169</v>
      </c>
      <c r="C46" s="576" t="s">
        <v>207</v>
      </c>
      <c r="D46" s="576" t="s">
        <v>208</v>
      </c>
      <c r="E46" s="576" t="s">
        <v>209</v>
      </c>
      <c r="F46" s="575" t="s">
        <v>157</v>
      </c>
      <c r="G46" s="596">
        <v>360</v>
      </c>
      <c r="H46" s="578" t="str">
        <f>IF(G46&lt;=0,"",IF(G46&lt;=2,"Muy Baja",IF(G46&lt;=24,"Baja",IF(G46&lt;=500,"Media",IF(G46&lt;=5000,"Alta","Muy Alta")))))</f>
        <v>Media</v>
      </c>
      <c r="I46" s="579">
        <f>IF(H46="","",IF(H46="Muy Baja",0.2,IF(H46="Baja",0.4,IF(H46="Media",0.6,IF(H46="Alta",0.8,IF(H46="Muy Alta",1,))))))</f>
        <v>0.6</v>
      </c>
      <c r="J46" s="580" t="s">
        <v>173</v>
      </c>
      <c r="K46" s="579"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578" t="str">
        <f>IF(OR(K46='Tabla Impacto'!$C$11,K46='Tabla Impacto'!$D$11),"Leve",IF(OR(K46='Tabla Impacto'!$C$12,K46='Tabla Impacto'!$D$12),"Menor",IF(OR(K46='Tabla Impacto'!$C$13,K46='Tabla Impacto'!$D$13),"Moderado",IF(OR(K46='Tabla Impacto'!$C$14,K46='Tabla Impacto'!$D$14),"Mayor",IF(OR(K46='Tabla Impacto'!$C$15,K46='Tabla Impacto'!$D$15),"Catastrófico","")))))</f>
        <v>Moderado</v>
      </c>
      <c r="M46" s="579">
        <f>IF(L46="","",IF(L46="Leve",0.2,IF(L46="Menor",0.4,IF(L46="Moderado",0.6,IF(L46="Mayor",0.8,IF(L46="Catastrófico",1,))))))</f>
        <v>0.6</v>
      </c>
      <c r="N46" s="581"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50">
        <v>1</v>
      </c>
      <c r="P46" s="183" t="s">
        <v>210</v>
      </c>
      <c r="Q46" s="162" t="str">
        <f t="shared" si="42"/>
        <v>Probabilidad</v>
      </c>
      <c r="R46" s="163" t="s">
        <v>160</v>
      </c>
      <c r="S46" s="163" t="s">
        <v>161</v>
      </c>
      <c r="T46" s="164" t="str">
        <f t="shared" si="39"/>
        <v>40%</v>
      </c>
      <c r="U46" s="163" t="s">
        <v>162</v>
      </c>
      <c r="V46" s="163" t="s">
        <v>163</v>
      </c>
      <c r="W46" s="163" t="s">
        <v>164</v>
      </c>
      <c r="X46" s="151">
        <f>IFERROR(IF(Q46="Probabilidad",(I46-(+I46*T46)),IF(Q46="Impacto",I46,"")),"")</f>
        <v>0.36</v>
      </c>
      <c r="Y46" s="165" t="str">
        <f>IFERROR(IF(X46="","",IF(X46&lt;=0.2,"Muy Baja",IF(X46&lt;=0.4,"Baja",IF(X46&lt;=0.6,"Media",IF(X46&lt;=0.8,"Alta","Muy Alta"))))),"")</f>
        <v>Baja</v>
      </c>
      <c r="Z46" s="166">
        <f>+X46</f>
        <v>0.36</v>
      </c>
      <c r="AA46" s="165" t="str">
        <f>IFERROR(IF(AB46="","",IF(AB46&lt;=0.2,"Leve",IF(AB46&lt;=0.4,"Menor",IF(AB46&lt;=0.6,"Moderado",IF(AB46&lt;=0.8,"Mayor","Catastrófico"))))),"")</f>
        <v>Moderado</v>
      </c>
      <c r="AB46" s="166">
        <f>IFERROR(IF(Q46="Impacto",(M46-(+M46*T46)),IF(Q46="Probabilidad",M46,"")),"")</f>
        <v>0.6</v>
      </c>
      <c r="AC46" s="16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168" t="s">
        <v>165</v>
      </c>
      <c r="AE46" s="183" t="s">
        <v>211</v>
      </c>
      <c r="AF46" s="182" t="s">
        <v>212</v>
      </c>
      <c r="AG46" s="184" t="s">
        <v>213</v>
      </c>
      <c r="AH46" s="169">
        <v>45658</v>
      </c>
      <c r="AI46" s="169">
        <v>46021</v>
      </c>
    </row>
    <row r="47" spans="1:35" s="179" customFormat="1" ht="18" customHeight="1" x14ac:dyDescent="0.25">
      <c r="A47" s="361"/>
      <c r="B47" s="582"/>
      <c r="C47" s="583"/>
      <c r="D47" s="583"/>
      <c r="E47" s="583"/>
      <c r="F47" s="582"/>
      <c r="G47" s="597"/>
      <c r="H47" s="585"/>
      <c r="I47" s="586"/>
      <c r="J47" s="587"/>
      <c r="K47" s="586">
        <f>IF(NOT(ISERROR(MATCH(J47,_xlfn.ANCHORARRAY(E58),0))),I60&amp;"Por favor no seleccionar los criterios de impacto",J47)</f>
        <v>0</v>
      </c>
      <c r="L47" s="585"/>
      <c r="M47" s="586"/>
      <c r="N47" s="588"/>
      <c r="O47" s="150">
        <v>2</v>
      </c>
      <c r="P47" s="147"/>
      <c r="Q47" s="162" t="str">
        <f>IF(OR(R47="Preventivo",R47="Detectivo"),"Probabilidad",IF(R47="Correctivo","Impacto",""))</f>
        <v/>
      </c>
      <c r="R47" s="163"/>
      <c r="S47" s="163"/>
      <c r="T47" s="164" t="str">
        <f t="shared" ref="T47:T51" si="46">IF(AND(R47="Preventivo",S47="Automático"),"50%",IF(AND(R47="Preventivo",S47="Manual"),"40%",IF(AND(R47="Detectivo",S47="Automático"),"40%",IF(AND(R47="Detectivo",S47="Manual"),"30%",IF(AND(R47="Correctivo",S47="Automático"),"35%",IF(AND(R47="Correctivo",S47="Manual"),"25%",""))))))</f>
        <v/>
      </c>
      <c r="U47" s="163"/>
      <c r="V47" s="163"/>
      <c r="W47" s="163"/>
      <c r="X47" s="151" t="str">
        <f>IFERROR(IF(AND(Q46="Probabilidad",Q47="Probabilidad"),(Z46-(+Z46*T47)),IF(Q47="Probabilidad",(I46-(+I46*T47)),IF(Q47="Impacto",Z46,""))),"")</f>
        <v/>
      </c>
      <c r="Y47" s="165" t="str">
        <f t="shared" si="1"/>
        <v/>
      </c>
      <c r="Z47" s="166" t="str">
        <f t="shared" ref="Z47:Z51" si="47">+X47</f>
        <v/>
      </c>
      <c r="AA47" s="165" t="str">
        <f t="shared" si="3"/>
        <v/>
      </c>
      <c r="AB47" s="166" t="str">
        <f>IFERROR(IF(AND(Q46="Impacto",Q47="Impacto"),(AB46-(+AB46*T47)),IF(Q47="Impacto",(M46-(+M46*T47)),IF(Q47="Probabilidad",AB46,""))),"")</f>
        <v/>
      </c>
      <c r="AC47" s="167" t="str">
        <f t="shared" ref="AC47:AC48" si="4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68"/>
      <c r="AE47" s="170"/>
      <c r="AF47" s="170"/>
      <c r="AG47" s="172"/>
      <c r="AH47" s="171"/>
      <c r="AI47" s="171"/>
    </row>
    <row r="48" spans="1:35" s="179" customFormat="1" ht="18" customHeight="1" x14ac:dyDescent="0.25">
      <c r="A48" s="361"/>
      <c r="B48" s="582"/>
      <c r="C48" s="583"/>
      <c r="D48" s="583"/>
      <c r="E48" s="583"/>
      <c r="F48" s="582"/>
      <c r="G48" s="597"/>
      <c r="H48" s="585"/>
      <c r="I48" s="586"/>
      <c r="J48" s="587"/>
      <c r="K48" s="586">
        <f>IF(NOT(ISERROR(MATCH(J48,_xlfn.ANCHORARRAY(E59),0))),I61&amp;"Por favor no seleccionar los criterios de impacto",J48)</f>
        <v>0</v>
      </c>
      <c r="L48" s="585"/>
      <c r="M48" s="586"/>
      <c r="N48" s="588"/>
      <c r="O48" s="150">
        <v>3</v>
      </c>
      <c r="P48" s="149"/>
      <c r="Q48" s="162" t="str">
        <f>IF(OR(R48="Preventivo",R48="Detectivo"),"Probabilidad",IF(R48="Correctivo","Impacto",""))</f>
        <v/>
      </c>
      <c r="R48" s="163"/>
      <c r="S48" s="163"/>
      <c r="T48" s="164" t="str">
        <f t="shared" si="46"/>
        <v/>
      </c>
      <c r="U48" s="163"/>
      <c r="V48" s="163"/>
      <c r="W48" s="163"/>
      <c r="X48" s="151" t="str">
        <f>IFERROR(IF(AND(Q47="Probabilidad",Q48="Probabilidad"),(Z47-(+Z47*T48)),IF(AND(Q47="Impacto",Q48="Probabilidad"),(Z46-(+Z46*T48)),IF(Q48="Impacto",Z47,""))),"")</f>
        <v/>
      </c>
      <c r="Y48" s="165" t="str">
        <f t="shared" si="1"/>
        <v/>
      </c>
      <c r="Z48" s="166" t="str">
        <f t="shared" si="47"/>
        <v/>
      </c>
      <c r="AA48" s="165" t="str">
        <f t="shared" si="3"/>
        <v/>
      </c>
      <c r="AB48" s="166" t="str">
        <f>IFERROR(IF(AND(Q47="Impacto",Q48="Impacto"),(AB47-(+AB47*T48)),IF(AND(Q47="Probabilidad",Q48="Impacto"),(AB46-(+AB46*T48)),IF(Q48="Probabilidad",AB47,""))),"")</f>
        <v/>
      </c>
      <c r="AC48" s="167" t="str">
        <f t="shared" si="48"/>
        <v/>
      </c>
      <c r="AD48" s="168"/>
      <c r="AE48" s="170"/>
      <c r="AF48" s="172"/>
      <c r="AG48" s="172"/>
      <c r="AH48" s="171"/>
      <c r="AI48" s="171"/>
    </row>
    <row r="49" spans="1:35" s="179" customFormat="1" ht="18" customHeight="1" x14ac:dyDescent="0.25">
      <c r="A49" s="361"/>
      <c r="B49" s="582"/>
      <c r="C49" s="583"/>
      <c r="D49" s="583"/>
      <c r="E49" s="583"/>
      <c r="F49" s="582"/>
      <c r="G49" s="597"/>
      <c r="H49" s="585"/>
      <c r="I49" s="586"/>
      <c r="J49" s="587"/>
      <c r="K49" s="586">
        <f>IF(NOT(ISERROR(MATCH(J49,_xlfn.ANCHORARRAY(E60),0))),I62&amp;"Por favor no seleccionar los criterios de impacto",J49)</f>
        <v>0</v>
      </c>
      <c r="L49" s="585"/>
      <c r="M49" s="586"/>
      <c r="N49" s="588"/>
      <c r="O49" s="150">
        <v>4</v>
      </c>
      <c r="P49" s="147"/>
      <c r="Q49" s="162" t="str">
        <f t="shared" ref="Q49:Q51" si="49">IF(OR(R49="Preventivo",R49="Detectivo"),"Probabilidad",IF(R49="Correctivo","Impacto",""))</f>
        <v/>
      </c>
      <c r="R49" s="163"/>
      <c r="S49" s="163"/>
      <c r="T49" s="164" t="str">
        <f t="shared" si="46"/>
        <v/>
      </c>
      <c r="U49" s="163"/>
      <c r="V49" s="163"/>
      <c r="W49" s="163"/>
      <c r="X49" s="151" t="str">
        <f t="shared" ref="X49:X51" si="50">IFERROR(IF(AND(Q48="Probabilidad",Q49="Probabilidad"),(Z48-(+Z48*T49)),IF(AND(Q48="Impacto",Q49="Probabilidad"),(Z47-(+Z47*T49)),IF(Q49="Impacto",Z48,""))),"")</f>
        <v/>
      </c>
      <c r="Y49" s="165" t="str">
        <f t="shared" si="1"/>
        <v/>
      </c>
      <c r="Z49" s="166" t="str">
        <f t="shared" si="47"/>
        <v/>
      </c>
      <c r="AA49" s="165" t="str">
        <f t="shared" si="3"/>
        <v/>
      </c>
      <c r="AB49" s="166" t="str">
        <f t="shared" ref="AB49:AB51" si="51">IFERROR(IF(AND(Q48="Impacto",Q49="Impacto"),(AB48-(+AB48*T49)),IF(AND(Q48="Probabilidad",Q49="Impacto"),(AB47-(+AB47*T49)),IF(Q49="Probabilidad",AB48,""))),"")</f>
        <v/>
      </c>
      <c r="AC49" s="16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8"/>
      <c r="AE49" s="170"/>
      <c r="AF49" s="172"/>
      <c r="AG49" s="172"/>
      <c r="AH49" s="171"/>
      <c r="AI49" s="171"/>
    </row>
    <row r="50" spans="1:35" s="179" customFormat="1" ht="18" customHeight="1" x14ac:dyDescent="0.25">
      <c r="A50" s="361"/>
      <c r="B50" s="582"/>
      <c r="C50" s="583"/>
      <c r="D50" s="583"/>
      <c r="E50" s="583"/>
      <c r="F50" s="582"/>
      <c r="G50" s="597"/>
      <c r="H50" s="585"/>
      <c r="I50" s="586"/>
      <c r="J50" s="587"/>
      <c r="K50" s="586">
        <f>IF(NOT(ISERROR(MATCH(J50,_xlfn.ANCHORARRAY(E61),0))),I63&amp;"Por favor no seleccionar los criterios de impacto",J50)</f>
        <v>0</v>
      </c>
      <c r="L50" s="585"/>
      <c r="M50" s="586"/>
      <c r="N50" s="588"/>
      <c r="O50" s="150">
        <v>5</v>
      </c>
      <c r="P50" s="147"/>
      <c r="Q50" s="162" t="str">
        <f t="shared" si="49"/>
        <v/>
      </c>
      <c r="R50" s="163"/>
      <c r="S50" s="163"/>
      <c r="T50" s="164" t="str">
        <f t="shared" si="46"/>
        <v/>
      </c>
      <c r="U50" s="163"/>
      <c r="V50" s="163"/>
      <c r="W50" s="163"/>
      <c r="X50" s="151" t="str">
        <f t="shared" si="50"/>
        <v/>
      </c>
      <c r="Y50" s="165" t="str">
        <f t="shared" si="1"/>
        <v/>
      </c>
      <c r="Z50" s="166" t="str">
        <f t="shared" si="47"/>
        <v/>
      </c>
      <c r="AA50" s="165" t="str">
        <f t="shared" si="3"/>
        <v/>
      </c>
      <c r="AB50" s="166" t="str">
        <f t="shared" si="51"/>
        <v/>
      </c>
      <c r="AC50" s="167" t="str">
        <f t="shared" ref="AC50" si="52">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8"/>
      <c r="AE50" s="170"/>
      <c r="AF50" s="172"/>
      <c r="AG50" s="172"/>
      <c r="AH50" s="171"/>
      <c r="AI50" s="171"/>
    </row>
    <row r="51" spans="1:35" s="179" customFormat="1" ht="18" customHeight="1" x14ac:dyDescent="0.25">
      <c r="A51" s="352"/>
      <c r="B51" s="589"/>
      <c r="C51" s="590"/>
      <c r="D51" s="590"/>
      <c r="E51" s="590"/>
      <c r="F51" s="589"/>
      <c r="G51" s="598"/>
      <c r="H51" s="592"/>
      <c r="I51" s="593"/>
      <c r="J51" s="594"/>
      <c r="K51" s="593">
        <f>IF(NOT(ISERROR(MATCH(J51,_xlfn.ANCHORARRAY(E62),0))),I64&amp;"Por favor no seleccionar los criterios de impacto",J51)</f>
        <v>0</v>
      </c>
      <c r="L51" s="592"/>
      <c r="M51" s="593"/>
      <c r="N51" s="595"/>
      <c r="O51" s="150">
        <v>6</v>
      </c>
      <c r="P51" s="147"/>
      <c r="Q51" s="162" t="str">
        <f t="shared" si="49"/>
        <v/>
      </c>
      <c r="R51" s="163"/>
      <c r="S51" s="163"/>
      <c r="T51" s="164" t="str">
        <f t="shared" si="46"/>
        <v/>
      </c>
      <c r="U51" s="163"/>
      <c r="V51" s="163"/>
      <c r="W51" s="163"/>
      <c r="X51" s="151" t="str">
        <f t="shared" si="50"/>
        <v/>
      </c>
      <c r="Y51" s="165" t="str">
        <f t="shared" si="1"/>
        <v/>
      </c>
      <c r="Z51" s="166" t="str">
        <f t="shared" si="47"/>
        <v/>
      </c>
      <c r="AA51" s="165" t="str">
        <f>IFERROR(IF(AB51="","",IF(AB51&lt;=0.2,"Leve",IF(AB51&lt;=0.4,"Menor",IF(AB51&lt;=0.6,"Moderado",IF(AB51&lt;=0.8,"Mayor","Catastrófico"))))),"")</f>
        <v/>
      </c>
      <c r="AB51" s="166" t="str">
        <f t="shared" si="51"/>
        <v/>
      </c>
      <c r="AC51" s="167"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68"/>
      <c r="AE51" s="170"/>
      <c r="AF51" s="172"/>
      <c r="AG51" s="172"/>
      <c r="AH51" s="171"/>
      <c r="AI51" s="171"/>
    </row>
    <row r="52" spans="1:35" s="179" customFormat="1" ht="64.5" x14ac:dyDescent="0.25">
      <c r="A52" s="413">
        <v>7</v>
      </c>
      <c r="B52" s="575" t="s">
        <v>169</v>
      </c>
      <c r="C52" s="599" t="s">
        <v>214</v>
      </c>
      <c r="D52" s="599" t="s">
        <v>341</v>
      </c>
      <c r="E52" s="576" t="s">
        <v>215</v>
      </c>
      <c r="F52" s="575" t="s">
        <v>157</v>
      </c>
      <c r="G52" s="596">
        <v>2</v>
      </c>
      <c r="H52" s="578" t="str">
        <f>IF(G52&lt;=0,"",IF(G52&lt;=2,"Muy Baja",IF(G52&lt;=24,"Baja",IF(G52&lt;=500,"Media",IF(G52&lt;=5000,"Alta","Muy Alta")))))</f>
        <v>Muy Baja</v>
      </c>
      <c r="I52" s="579">
        <f>IF(H52="","",IF(H52="Muy Baja",0.2,IF(H52="Baja",0.4,IF(H52="Media",0.6,IF(H52="Alta",0.8,IF(H52="Muy Alta",1,))))))</f>
        <v>0.2</v>
      </c>
      <c r="J52" s="580" t="s">
        <v>173</v>
      </c>
      <c r="K52" s="579" t="str">
        <f>IF(NOT(ISERROR(MATCH(J52,'Tabla Impacto'!$B$221:$B$223,0))),'Tabla Impacto'!$F$223&amp;"Por favor no seleccionar los criterios de impacto(Afectación Económica o presupuestal y Pérdida Reputacional)",J52)</f>
        <v xml:space="preserve">     El riesgo afecta la imagen de la entidad con algunos usuarios de relevancia frente al logro de los objetivos</v>
      </c>
      <c r="L52" s="578" t="str">
        <f>IF(OR(K52='Tabla Impacto'!$C$11,K52='Tabla Impacto'!$D$11),"Leve",IF(OR(K52='Tabla Impacto'!$C$12,K52='Tabla Impacto'!$D$12),"Menor",IF(OR(K52='Tabla Impacto'!$C$13,K52='Tabla Impacto'!$D$13),"Moderado",IF(OR(K52='Tabla Impacto'!$C$14,K52='Tabla Impacto'!$D$14),"Mayor",IF(OR(K52='Tabla Impacto'!$C$15,K52='Tabla Impacto'!$D$15),"Catastrófico","")))))</f>
        <v>Moderado</v>
      </c>
      <c r="M52" s="579">
        <f>IF(L52="","",IF(L52="Leve",0.2,IF(L52="Menor",0.4,IF(L52="Moderado",0.6,IF(L52="Mayor",0.8,IF(L52="Catastrófico",1,))))))</f>
        <v>0.6</v>
      </c>
      <c r="N52" s="581"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Moderado</v>
      </c>
      <c r="O52" s="150">
        <v>1</v>
      </c>
      <c r="P52" s="183" t="s">
        <v>216</v>
      </c>
      <c r="Q52" s="162" t="str">
        <f>IF(OR(R52="Preventivo",R52="Detectivo"),"Probabilidad",IF(R52="Correctivo","Impacto",""))</f>
        <v>Probabilidad</v>
      </c>
      <c r="R52" s="163" t="s">
        <v>160</v>
      </c>
      <c r="S52" s="163" t="s">
        <v>161</v>
      </c>
      <c r="T52" s="164" t="str">
        <f>IF(AND(R52="Preventivo",S52="Automático"),"50%",IF(AND(R52="Preventivo",S52="Manual"),"40%",IF(AND(R52="Detectivo",S52="Automático"),"40%",IF(AND(R52="Detectivo",S52="Manual"),"30%",IF(AND(R52="Correctivo",S52="Automático"),"35%",IF(AND(R52="Correctivo",S52="Manual"),"25%",""))))))</f>
        <v>40%</v>
      </c>
      <c r="U52" s="163" t="s">
        <v>162</v>
      </c>
      <c r="V52" s="163" t="s">
        <v>163</v>
      </c>
      <c r="W52" s="163" t="s">
        <v>164</v>
      </c>
      <c r="X52" s="151">
        <f>IFERROR(IF(Q52="Probabilidad",(I52-(+I52*T52)),IF(Q52="Impacto",I52,"")),"")</f>
        <v>0.12</v>
      </c>
      <c r="Y52" s="165" t="str">
        <f>IFERROR(IF(X52="","",IF(X52&lt;=0.2,"Muy Baja",IF(X52&lt;=0.4,"Baja",IF(X52&lt;=0.6,"Media",IF(X52&lt;=0.8,"Alta","Muy Alta"))))),"")</f>
        <v>Muy Baja</v>
      </c>
      <c r="Z52" s="166">
        <f>+X52</f>
        <v>0.12</v>
      </c>
      <c r="AA52" s="165" t="str">
        <f>IFERROR(IF(AB52="","",IF(AB52&lt;=0.2,"Leve",IF(AB52&lt;=0.4,"Menor",IF(AB52&lt;=0.6,"Moderado",IF(AB52&lt;=0.8,"Mayor","Catastrófico"))))),"")</f>
        <v>Moderado</v>
      </c>
      <c r="AB52" s="166">
        <f>IFERROR(IF(Q52="Impacto",(M52-(+M52*T52)),IF(Q52="Probabilidad",M52,"")),"")</f>
        <v>0.6</v>
      </c>
      <c r="AC52" s="16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Moderado</v>
      </c>
      <c r="AD52" s="168" t="s">
        <v>165</v>
      </c>
      <c r="AE52" s="183" t="s">
        <v>217</v>
      </c>
      <c r="AF52" s="182" t="s">
        <v>218</v>
      </c>
      <c r="AG52" s="182" t="s">
        <v>219</v>
      </c>
      <c r="AH52" s="186">
        <v>45748</v>
      </c>
      <c r="AI52" s="169">
        <v>46010</v>
      </c>
    </row>
    <row r="53" spans="1:35" s="179" customFormat="1" ht="18" customHeight="1" x14ac:dyDescent="0.25">
      <c r="A53" s="414"/>
      <c r="B53" s="582"/>
      <c r="C53" s="600"/>
      <c r="D53" s="600"/>
      <c r="E53" s="583"/>
      <c r="F53" s="582"/>
      <c r="G53" s="597"/>
      <c r="H53" s="585"/>
      <c r="I53" s="586"/>
      <c r="J53" s="587"/>
      <c r="K53" s="586">
        <f>IF(NOT(ISERROR(MATCH(J53,_xlfn.ANCHORARRAY(E64),0))),I66&amp;"Por favor no seleccionar los criterios de impacto",J53)</f>
        <v>0</v>
      </c>
      <c r="L53" s="585"/>
      <c r="M53" s="586"/>
      <c r="N53" s="588"/>
      <c r="O53" s="150">
        <v>2</v>
      </c>
      <c r="P53" s="147"/>
      <c r="Q53" s="162" t="str">
        <f>IF(OR(R53="Preventivo",R53="Detectivo"),"Probabilidad",IF(R53="Correctivo","Impacto",""))</f>
        <v/>
      </c>
      <c r="R53" s="163"/>
      <c r="S53" s="163"/>
      <c r="T53" s="164" t="str">
        <f t="shared" ref="T53:T57" si="53">IF(AND(R53="Preventivo",S53="Automático"),"50%",IF(AND(R53="Preventivo",S53="Manual"),"40%",IF(AND(R53="Detectivo",S53="Automático"),"40%",IF(AND(R53="Detectivo",S53="Manual"),"30%",IF(AND(R53="Correctivo",S53="Automático"),"35%",IF(AND(R53="Correctivo",S53="Manual"),"25%",""))))))</f>
        <v/>
      </c>
      <c r="U53" s="163"/>
      <c r="V53" s="163"/>
      <c r="W53" s="163"/>
      <c r="X53" s="151" t="str">
        <f>IFERROR(IF(AND(Q52="Probabilidad",Q53="Probabilidad"),(Z52-(+Z52*T53)),IF(Q53="Probabilidad",(I52-(+I52*T53)),IF(Q53="Impacto",Z52,""))),"")</f>
        <v/>
      </c>
      <c r="Y53" s="165" t="str">
        <f t="shared" si="1"/>
        <v/>
      </c>
      <c r="Z53" s="166" t="str">
        <f t="shared" ref="Z53:Z57" si="54">+X53</f>
        <v/>
      </c>
      <c r="AA53" s="165" t="str">
        <f t="shared" si="3"/>
        <v/>
      </c>
      <c r="AB53" s="166" t="str">
        <f>IFERROR(IF(AND(Q52="Impacto",Q53="Impacto"),(AB52-(+AB52*T53)),IF(Q53="Impacto",(M52-(+M52*T53)),IF(Q53="Probabilidad",AB52,""))),"")</f>
        <v/>
      </c>
      <c r="AC53" s="167" t="str">
        <f t="shared" ref="AC53:AC54" si="5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68"/>
      <c r="AE53" s="170"/>
      <c r="AF53" s="172"/>
      <c r="AG53" s="172"/>
      <c r="AH53" s="171"/>
      <c r="AI53" s="171"/>
    </row>
    <row r="54" spans="1:35" s="179" customFormat="1" ht="18" customHeight="1" x14ac:dyDescent="0.25">
      <c r="A54" s="414"/>
      <c r="B54" s="582"/>
      <c r="C54" s="600"/>
      <c r="D54" s="600"/>
      <c r="E54" s="583"/>
      <c r="F54" s="582"/>
      <c r="G54" s="597"/>
      <c r="H54" s="585"/>
      <c r="I54" s="586"/>
      <c r="J54" s="587"/>
      <c r="K54" s="586">
        <f>IF(NOT(ISERROR(MATCH(J54,_xlfn.ANCHORARRAY(E65),0))),I67&amp;"Por favor no seleccionar los criterios de impacto",J54)</f>
        <v>0</v>
      </c>
      <c r="L54" s="585"/>
      <c r="M54" s="586"/>
      <c r="N54" s="588"/>
      <c r="O54" s="150">
        <v>3</v>
      </c>
      <c r="P54" s="149"/>
      <c r="Q54" s="162" t="str">
        <f>IF(OR(R54="Preventivo",R54="Detectivo"),"Probabilidad",IF(R54="Correctivo","Impacto",""))</f>
        <v/>
      </c>
      <c r="R54" s="163"/>
      <c r="S54" s="163"/>
      <c r="T54" s="164" t="str">
        <f t="shared" si="53"/>
        <v/>
      </c>
      <c r="U54" s="163"/>
      <c r="V54" s="163"/>
      <c r="W54" s="163"/>
      <c r="X54" s="151" t="str">
        <f>IFERROR(IF(AND(Q53="Probabilidad",Q54="Probabilidad"),(Z53-(+Z53*T54)),IF(AND(Q53="Impacto",Q54="Probabilidad"),(Z52-(+Z52*T54)),IF(Q54="Impacto",Z53,""))),"")</f>
        <v/>
      </c>
      <c r="Y54" s="165" t="str">
        <f t="shared" si="1"/>
        <v/>
      </c>
      <c r="Z54" s="166" t="str">
        <f t="shared" si="54"/>
        <v/>
      </c>
      <c r="AA54" s="165" t="str">
        <f t="shared" si="3"/>
        <v/>
      </c>
      <c r="AB54" s="166" t="str">
        <f>IFERROR(IF(AND(Q53="Impacto",Q54="Impacto"),(AB53-(+AB53*T54)),IF(AND(Q53="Probabilidad",Q54="Impacto"),(AB52-(+AB52*T54)),IF(Q54="Probabilidad",AB53,""))),"")</f>
        <v/>
      </c>
      <c r="AC54" s="167" t="str">
        <f t="shared" si="55"/>
        <v/>
      </c>
      <c r="AD54" s="168"/>
      <c r="AE54" s="170"/>
      <c r="AF54" s="172"/>
      <c r="AG54" s="172"/>
      <c r="AH54" s="171"/>
      <c r="AI54" s="171"/>
    </row>
    <row r="55" spans="1:35" s="179" customFormat="1" ht="18" customHeight="1" x14ac:dyDescent="0.25">
      <c r="A55" s="414"/>
      <c r="B55" s="582"/>
      <c r="C55" s="600"/>
      <c r="D55" s="600"/>
      <c r="E55" s="583"/>
      <c r="F55" s="582"/>
      <c r="G55" s="597"/>
      <c r="H55" s="585"/>
      <c r="I55" s="586"/>
      <c r="J55" s="587"/>
      <c r="K55" s="586">
        <f>IF(NOT(ISERROR(MATCH(J55,_xlfn.ANCHORARRAY(E66),0))),I68&amp;"Por favor no seleccionar los criterios de impacto",J55)</f>
        <v>0</v>
      </c>
      <c r="L55" s="585"/>
      <c r="M55" s="586"/>
      <c r="N55" s="588"/>
      <c r="O55" s="150">
        <v>4</v>
      </c>
      <c r="P55" s="147"/>
      <c r="Q55" s="162" t="str">
        <f t="shared" ref="Q55:Q57" si="56">IF(OR(R55="Preventivo",R55="Detectivo"),"Probabilidad",IF(R55="Correctivo","Impacto",""))</f>
        <v/>
      </c>
      <c r="R55" s="163"/>
      <c r="S55" s="163"/>
      <c r="T55" s="164" t="str">
        <f t="shared" si="53"/>
        <v/>
      </c>
      <c r="U55" s="163"/>
      <c r="V55" s="163"/>
      <c r="W55" s="163"/>
      <c r="X55" s="151" t="str">
        <f t="shared" ref="X55:X57" si="57">IFERROR(IF(AND(Q54="Probabilidad",Q55="Probabilidad"),(Z54-(+Z54*T55)),IF(AND(Q54="Impacto",Q55="Probabilidad"),(Z53-(+Z53*T55)),IF(Q55="Impacto",Z54,""))),"")</f>
        <v/>
      </c>
      <c r="Y55" s="165" t="str">
        <f t="shared" si="1"/>
        <v/>
      </c>
      <c r="Z55" s="166" t="str">
        <f t="shared" si="54"/>
        <v/>
      </c>
      <c r="AA55" s="165" t="str">
        <f t="shared" si="3"/>
        <v/>
      </c>
      <c r="AB55" s="166" t="str">
        <f t="shared" ref="AB55:AB57" si="58">IFERROR(IF(AND(Q54="Impacto",Q55="Impacto"),(AB54-(+AB54*T55)),IF(AND(Q54="Probabilidad",Q55="Impacto"),(AB53-(+AB53*T55)),IF(Q55="Probabilidad",AB54,""))),"")</f>
        <v/>
      </c>
      <c r="AC55" s="16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68"/>
      <c r="AE55" s="170"/>
      <c r="AF55" s="172"/>
      <c r="AG55" s="172"/>
      <c r="AH55" s="171"/>
      <c r="AI55" s="171"/>
    </row>
    <row r="56" spans="1:35" s="179" customFormat="1" ht="18" customHeight="1" x14ac:dyDescent="0.25">
      <c r="A56" s="414"/>
      <c r="B56" s="582"/>
      <c r="C56" s="600"/>
      <c r="D56" s="600"/>
      <c r="E56" s="583"/>
      <c r="F56" s="582"/>
      <c r="G56" s="597"/>
      <c r="H56" s="585"/>
      <c r="I56" s="586"/>
      <c r="J56" s="587"/>
      <c r="K56" s="586">
        <f>IF(NOT(ISERROR(MATCH(J56,_xlfn.ANCHORARRAY(E67),0))),I69&amp;"Por favor no seleccionar los criterios de impacto",J56)</f>
        <v>0</v>
      </c>
      <c r="L56" s="585"/>
      <c r="M56" s="586"/>
      <c r="N56" s="588"/>
      <c r="O56" s="150">
        <v>5</v>
      </c>
      <c r="P56" s="147"/>
      <c r="Q56" s="162" t="str">
        <f t="shared" si="56"/>
        <v/>
      </c>
      <c r="R56" s="163"/>
      <c r="S56" s="163"/>
      <c r="T56" s="164" t="str">
        <f t="shared" si="53"/>
        <v/>
      </c>
      <c r="U56" s="163"/>
      <c r="V56" s="163"/>
      <c r="W56" s="163"/>
      <c r="X56" s="151" t="str">
        <f t="shared" si="57"/>
        <v/>
      </c>
      <c r="Y56" s="165" t="str">
        <f t="shared" si="1"/>
        <v/>
      </c>
      <c r="Z56" s="166" t="str">
        <f t="shared" si="54"/>
        <v/>
      </c>
      <c r="AA56" s="165" t="str">
        <f t="shared" si="3"/>
        <v/>
      </c>
      <c r="AB56" s="166" t="str">
        <f t="shared" si="58"/>
        <v/>
      </c>
      <c r="AC56" s="167" t="str">
        <f t="shared" ref="AC56:AC57" si="59">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68"/>
      <c r="AE56" s="170"/>
      <c r="AF56" s="172"/>
      <c r="AG56" s="172"/>
      <c r="AH56" s="171"/>
      <c r="AI56" s="171"/>
    </row>
    <row r="57" spans="1:35" s="179" customFormat="1" ht="18" customHeight="1" x14ac:dyDescent="0.25">
      <c r="A57" s="415"/>
      <c r="B57" s="589"/>
      <c r="C57" s="601"/>
      <c r="D57" s="601"/>
      <c r="E57" s="590"/>
      <c r="F57" s="589"/>
      <c r="G57" s="598"/>
      <c r="H57" s="592"/>
      <c r="I57" s="593"/>
      <c r="J57" s="594"/>
      <c r="K57" s="593">
        <f>IF(NOT(ISERROR(MATCH(J57,_xlfn.ANCHORARRAY(E68),0))),I70&amp;"Por favor no seleccionar los criterios de impacto",J57)</f>
        <v>0</v>
      </c>
      <c r="L57" s="592"/>
      <c r="M57" s="593"/>
      <c r="N57" s="595"/>
      <c r="O57" s="150">
        <v>6</v>
      </c>
      <c r="P57" s="147"/>
      <c r="Q57" s="162" t="str">
        <f t="shared" si="56"/>
        <v/>
      </c>
      <c r="R57" s="163"/>
      <c r="S57" s="163"/>
      <c r="T57" s="164" t="str">
        <f t="shared" si="53"/>
        <v/>
      </c>
      <c r="U57" s="163"/>
      <c r="V57" s="163"/>
      <c r="W57" s="163"/>
      <c r="X57" s="151" t="str">
        <f t="shared" si="57"/>
        <v/>
      </c>
      <c r="Y57" s="165" t="str">
        <f t="shared" si="1"/>
        <v/>
      </c>
      <c r="Z57" s="166" t="str">
        <f t="shared" si="54"/>
        <v/>
      </c>
      <c r="AA57" s="165" t="str">
        <f t="shared" si="3"/>
        <v/>
      </c>
      <c r="AB57" s="166" t="str">
        <f t="shared" si="58"/>
        <v/>
      </c>
      <c r="AC57" s="167" t="str">
        <f t="shared" si="59"/>
        <v/>
      </c>
      <c r="AD57" s="168"/>
      <c r="AE57" s="170"/>
      <c r="AF57" s="172"/>
      <c r="AG57" s="172"/>
      <c r="AH57" s="171"/>
      <c r="AI57" s="171"/>
    </row>
    <row r="58" spans="1:35" s="179" customFormat="1" ht="13.9" hidden="1" customHeight="1" x14ac:dyDescent="0.25">
      <c r="A58" s="351">
        <v>6</v>
      </c>
      <c r="B58" s="602"/>
      <c r="C58" s="602"/>
      <c r="D58" s="602"/>
      <c r="E58" s="602"/>
      <c r="F58" s="602"/>
      <c r="G58" s="603"/>
      <c r="H58" s="604"/>
      <c r="I58" s="605"/>
      <c r="J58" s="606"/>
      <c r="K58" s="605"/>
      <c r="L58" s="604"/>
      <c r="M58" s="605"/>
      <c r="N58" s="607"/>
      <c r="O58" s="150"/>
      <c r="P58" s="173"/>
      <c r="Q58" s="162"/>
      <c r="R58" s="163"/>
      <c r="S58" s="163"/>
      <c r="T58" s="164"/>
      <c r="U58" s="163"/>
      <c r="V58" s="163"/>
      <c r="W58" s="163"/>
      <c r="X58" s="151"/>
      <c r="Y58" s="165"/>
      <c r="Z58" s="166"/>
      <c r="AA58" s="165"/>
      <c r="AB58" s="166"/>
      <c r="AC58" s="167"/>
      <c r="AD58" s="168"/>
      <c r="AE58" s="173"/>
      <c r="AF58" s="176"/>
      <c r="AG58" s="174"/>
      <c r="AH58" s="175"/>
      <c r="AI58" s="175"/>
    </row>
    <row r="59" spans="1:35" s="179" customFormat="1" ht="18" hidden="1" customHeight="1" x14ac:dyDescent="0.25">
      <c r="A59" s="361"/>
      <c r="B59" s="608"/>
      <c r="C59" s="608"/>
      <c r="D59" s="608"/>
      <c r="E59" s="608"/>
      <c r="F59" s="608"/>
      <c r="G59" s="609"/>
      <c r="H59" s="610"/>
      <c r="I59" s="611"/>
      <c r="J59" s="612"/>
      <c r="K59" s="611"/>
      <c r="L59" s="610"/>
      <c r="M59" s="611"/>
      <c r="N59" s="613"/>
      <c r="O59" s="150"/>
      <c r="P59" s="147"/>
      <c r="Q59" s="162"/>
      <c r="R59" s="163"/>
      <c r="S59" s="163"/>
      <c r="T59" s="164"/>
      <c r="U59" s="163"/>
      <c r="V59" s="163"/>
      <c r="W59" s="163"/>
      <c r="X59" s="151"/>
      <c r="Y59" s="165"/>
      <c r="Z59" s="166"/>
      <c r="AA59" s="165"/>
      <c r="AB59" s="166"/>
      <c r="AC59" s="167"/>
      <c r="AD59" s="168"/>
      <c r="AE59" s="170"/>
      <c r="AF59" s="172"/>
      <c r="AG59" s="172"/>
      <c r="AH59" s="171"/>
      <c r="AI59" s="171"/>
    </row>
    <row r="60" spans="1:35" s="179" customFormat="1" ht="18" hidden="1" customHeight="1" x14ac:dyDescent="0.25">
      <c r="A60" s="361"/>
      <c r="B60" s="608"/>
      <c r="C60" s="608"/>
      <c r="D60" s="608"/>
      <c r="E60" s="608"/>
      <c r="F60" s="608"/>
      <c r="G60" s="609"/>
      <c r="H60" s="610"/>
      <c r="I60" s="611"/>
      <c r="J60" s="612"/>
      <c r="K60" s="611"/>
      <c r="L60" s="610"/>
      <c r="M60" s="611"/>
      <c r="N60" s="613"/>
      <c r="O60" s="150"/>
      <c r="P60" s="149"/>
      <c r="Q60" s="162"/>
      <c r="R60" s="163"/>
      <c r="S60" s="163"/>
      <c r="T60" s="164"/>
      <c r="U60" s="163"/>
      <c r="V60" s="163"/>
      <c r="W60" s="163"/>
      <c r="X60" s="151"/>
      <c r="Y60" s="165"/>
      <c r="Z60" s="166"/>
      <c r="AA60" s="165"/>
      <c r="AB60" s="166"/>
      <c r="AC60" s="167"/>
      <c r="AD60" s="168"/>
      <c r="AE60" s="170"/>
      <c r="AF60" s="172"/>
      <c r="AG60" s="172"/>
      <c r="AH60" s="171"/>
      <c r="AI60" s="171"/>
    </row>
    <row r="61" spans="1:35" s="179" customFormat="1" ht="18" hidden="1" customHeight="1" x14ac:dyDescent="0.25">
      <c r="A61" s="361"/>
      <c r="B61" s="608"/>
      <c r="C61" s="608"/>
      <c r="D61" s="608"/>
      <c r="E61" s="608"/>
      <c r="F61" s="608"/>
      <c r="G61" s="609"/>
      <c r="H61" s="610"/>
      <c r="I61" s="611"/>
      <c r="J61" s="612"/>
      <c r="K61" s="611"/>
      <c r="L61" s="610"/>
      <c r="M61" s="611"/>
      <c r="N61" s="613"/>
      <c r="O61" s="150"/>
      <c r="P61" s="147"/>
      <c r="Q61" s="162"/>
      <c r="R61" s="163"/>
      <c r="S61" s="163"/>
      <c r="T61" s="164"/>
      <c r="U61" s="163"/>
      <c r="V61" s="163"/>
      <c r="W61" s="163"/>
      <c r="X61" s="151"/>
      <c r="Y61" s="165"/>
      <c r="Z61" s="166"/>
      <c r="AA61" s="165"/>
      <c r="AB61" s="166"/>
      <c r="AC61" s="167"/>
      <c r="AD61" s="168"/>
      <c r="AE61" s="170"/>
      <c r="AF61" s="172"/>
      <c r="AG61" s="172"/>
      <c r="AH61" s="171"/>
      <c r="AI61" s="171"/>
    </row>
    <row r="62" spans="1:35" s="179" customFormat="1" ht="18" hidden="1" customHeight="1" x14ac:dyDescent="0.25">
      <c r="A62" s="361"/>
      <c r="B62" s="608"/>
      <c r="C62" s="608"/>
      <c r="D62" s="608"/>
      <c r="E62" s="608"/>
      <c r="F62" s="608"/>
      <c r="G62" s="609"/>
      <c r="H62" s="610"/>
      <c r="I62" s="611"/>
      <c r="J62" s="612"/>
      <c r="K62" s="611"/>
      <c r="L62" s="610"/>
      <c r="M62" s="611"/>
      <c r="N62" s="613"/>
      <c r="O62" s="150"/>
      <c r="P62" s="147"/>
      <c r="Q62" s="162"/>
      <c r="R62" s="163"/>
      <c r="S62" s="163"/>
      <c r="T62" s="164"/>
      <c r="U62" s="163"/>
      <c r="V62" s="163"/>
      <c r="W62" s="163"/>
      <c r="X62" s="151"/>
      <c r="Y62" s="165"/>
      <c r="Z62" s="166"/>
      <c r="AA62" s="165"/>
      <c r="AB62" s="166"/>
      <c r="AC62" s="167"/>
      <c r="AD62" s="168"/>
      <c r="AE62" s="170"/>
      <c r="AF62" s="172"/>
      <c r="AG62" s="172"/>
      <c r="AH62" s="171"/>
      <c r="AI62" s="171"/>
    </row>
    <row r="63" spans="1:35" s="179" customFormat="1" ht="18" hidden="1" customHeight="1" x14ac:dyDescent="0.25">
      <c r="A63" s="352"/>
      <c r="B63" s="614"/>
      <c r="C63" s="614"/>
      <c r="D63" s="614"/>
      <c r="E63" s="614"/>
      <c r="F63" s="614"/>
      <c r="G63" s="615"/>
      <c r="H63" s="616"/>
      <c r="I63" s="617"/>
      <c r="J63" s="618"/>
      <c r="K63" s="617"/>
      <c r="L63" s="616"/>
      <c r="M63" s="617"/>
      <c r="N63" s="619"/>
      <c r="O63" s="150"/>
      <c r="P63" s="147"/>
      <c r="Q63" s="162"/>
      <c r="R63" s="163"/>
      <c r="S63" s="163"/>
      <c r="T63" s="164"/>
      <c r="U63" s="163"/>
      <c r="V63" s="163"/>
      <c r="W63" s="163"/>
      <c r="X63" s="151"/>
      <c r="Y63" s="165"/>
      <c r="Z63" s="166"/>
      <c r="AA63" s="165"/>
      <c r="AB63" s="166"/>
      <c r="AC63" s="167"/>
      <c r="AD63" s="168"/>
      <c r="AE63" s="170"/>
      <c r="AF63" s="172"/>
      <c r="AG63" s="172"/>
      <c r="AH63" s="171"/>
      <c r="AI63" s="171"/>
    </row>
    <row r="64" spans="1:35" s="179" customFormat="1" ht="79.5" customHeight="1" x14ac:dyDescent="0.25">
      <c r="A64" s="351">
        <v>8</v>
      </c>
      <c r="B64" s="575" t="s">
        <v>153</v>
      </c>
      <c r="C64" s="575" t="s">
        <v>343</v>
      </c>
      <c r="D64" s="575" t="s">
        <v>342</v>
      </c>
      <c r="E64" s="575" t="s">
        <v>220</v>
      </c>
      <c r="F64" s="575" t="s">
        <v>157</v>
      </c>
      <c r="G64" s="596">
        <v>4</v>
      </c>
      <c r="H64" s="620" t="str">
        <f>IF(G64&lt;=0,"",IF(G64&lt;=2,"Muy Baja",IF(G64&lt;=24,"Baja",IF(G64&lt;=500,"Media",IF(G64&lt;=5000,"Alta","Muy Alta")))))</f>
        <v>Baja</v>
      </c>
      <c r="I64" s="621">
        <f>IF(H64="","",IF(H64="Muy Baja",0.2,IF(H64="Baja",0.4,IF(H64="Media",0.6,IF(H64="Alta",0.8,IF(H64="Muy Alta",1,))))))</f>
        <v>0.4</v>
      </c>
      <c r="J64" s="599" t="s">
        <v>173</v>
      </c>
      <c r="K64" s="605" t="str">
        <f>IF(NOT(ISERROR(MATCH(J64,'Tabla Impacto'!$B$221:$B$223,0))),'Tabla Impacto'!$F$223&amp;"Por favor no seleccionar los criterios de impacto(Afectación Económica o presupuestal y Pérdida Reputacional)",J64)</f>
        <v xml:space="preserve">     El riesgo afecta la imagen de la entidad con algunos usuarios de relevancia frente al logro de los objetivos</v>
      </c>
      <c r="L64" s="620" t="str">
        <f>IF(OR(K64='Tabla Impacto'!$C$11,K64='Tabla Impacto'!$D$11),"Leve",IF(OR(K64='Tabla Impacto'!$C$12,K64='Tabla Impacto'!$D$12),"Menor",IF(OR(K64='Tabla Impacto'!$C$13,K64='Tabla Impacto'!$D$13),"Moderado",IF(OR(K64='Tabla Impacto'!$C$14,K64='Tabla Impacto'!$D$14),"Mayor",IF(OR(K64='Tabla Impacto'!$C$15,K64='Tabla Impacto'!$D$15),"Catastrófico","")))))</f>
        <v>Moderado</v>
      </c>
      <c r="M64" s="621">
        <f>IF(L64="","",IF(L64="Leve",0.2,IF(L64="Menor",0.4,IF(L64="Moderado",0.6,IF(L64="Mayor",0.8,IF(L64="Catastrófico",1,))))))</f>
        <v>0.6</v>
      </c>
      <c r="N64" s="62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150">
        <v>1</v>
      </c>
      <c r="P64" s="185" t="s">
        <v>221</v>
      </c>
      <c r="Q64" s="162" t="str">
        <f t="shared" ref="Q64" si="60">IF(OR(R64="Preventivo",R64="Detectivo"),"Probabilidad",IF(R64="Correctivo","Impacto",""))</f>
        <v>Probabilidad</v>
      </c>
      <c r="R64" s="163" t="s">
        <v>160</v>
      </c>
      <c r="S64" s="163" t="s">
        <v>161</v>
      </c>
      <c r="T64" s="164" t="str">
        <f>IF(AND(R64="Preventivo",S64="Automático"),"50%",IF(AND(R64="Preventivo",S64="Manual"),"40%",IF(AND(R64="Detectivo",S64="Automático"),"40%",IF(AND(R64="Detectivo",S64="Manual"),"30%",IF(AND(R64="Correctivo",S64="Automático"),"35%",IF(AND(R64="Correctivo",S64="Manual"),"25%",""))))))</f>
        <v>40%</v>
      </c>
      <c r="U64" s="163" t="s">
        <v>162</v>
      </c>
      <c r="V64" s="163" t="s">
        <v>163</v>
      </c>
      <c r="W64" s="163" t="s">
        <v>164</v>
      </c>
      <c r="X64" s="151">
        <f>IFERROR(IF(Q64="Probabilidad",(I64-(+I64*T64)),IF(Q64="Impacto",I64,"")),"")</f>
        <v>0.24</v>
      </c>
      <c r="Y64" s="165" t="str">
        <f>IFERROR(IF(X64="","",IF(X64&lt;=0.2,"Muy Baja",IF(X64&lt;=0.4,"Baja",IF(X64&lt;=0.6,"Media",IF(X64&lt;=0.8,"Alta","Muy Alta"))))),"")</f>
        <v>Baja</v>
      </c>
      <c r="Z64" s="166">
        <f>+X64</f>
        <v>0.24</v>
      </c>
      <c r="AA64" s="165" t="str">
        <f>IFERROR(IF(AB64="","",IF(AB64&lt;=0.2,"Leve",IF(AB64&lt;=0.4,"Menor",IF(AB64&lt;=0.6,"Moderado",IF(AB64&lt;=0.8,"Mayor","Catastrófico"))))),"")</f>
        <v>Moderado</v>
      </c>
      <c r="AB64" s="166">
        <f>IFERROR(IF(Q64="Impacto",(M64-(+M64*T64)),IF(Q64="Probabilidad",M64,"")),"")</f>
        <v>0.6</v>
      </c>
      <c r="AC64" s="16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Moderado</v>
      </c>
      <c r="AD64" s="168" t="s">
        <v>165</v>
      </c>
      <c r="AE64" s="183" t="s">
        <v>222</v>
      </c>
      <c r="AF64" s="182" t="s">
        <v>223</v>
      </c>
      <c r="AG64" s="182" t="s">
        <v>224</v>
      </c>
      <c r="AH64" s="171">
        <v>45658</v>
      </c>
      <c r="AI64" s="171">
        <v>46021</v>
      </c>
    </row>
    <row r="65" spans="1:35" s="179" customFormat="1" ht="18.75" customHeight="1" x14ac:dyDescent="0.25">
      <c r="A65" s="361"/>
      <c r="B65" s="582"/>
      <c r="C65" s="582"/>
      <c r="D65" s="582"/>
      <c r="E65" s="582"/>
      <c r="F65" s="582"/>
      <c r="G65" s="597"/>
      <c r="H65" s="623"/>
      <c r="I65" s="624"/>
      <c r="J65" s="600"/>
      <c r="K65" s="611">
        <f>IF(NOT(ISERROR(MATCH(J65,_xlfn.ANCHORARRAY(E76),0))),I78&amp;"Por favor no seleccionar los criterios de impacto",J65)</f>
        <v>0</v>
      </c>
      <c r="L65" s="623"/>
      <c r="M65" s="624"/>
      <c r="N65" s="625"/>
      <c r="O65" s="150">
        <v>2</v>
      </c>
      <c r="P65" s="147"/>
      <c r="Q65" s="162" t="str">
        <f>IF(OR(R65="Preventivo",R65="Detectivo"),"Probabilidad",IF(R65="Correctivo","Impacto",""))</f>
        <v/>
      </c>
      <c r="R65" s="163"/>
      <c r="S65" s="163"/>
      <c r="T65" s="164" t="str">
        <f t="shared" ref="T65:T69" si="61">IF(AND(R65="Preventivo",S65="Automático"),"50%",IF(AND(R65="Preventivo",S65="Manual"),"40%",IF(AND(R65="Detectivo",S65="Automático"),"40%",IF(AND(R65="Detectivo",S65="Manual"),"30%",IF(AND(R65="Correctivo",S65="Automático"),"35%",IF(AND(R65="Correctivo",S65="Manual"),"25%",""))))))</f>
        <v/>
      </c>
      <c r="U65" s="163"/>
      <c r="V65" s="163"/>
      <c r="W65" s="163"/>
      <c r="X65" s="151" t="str">
        <f>IFERROR(IF(AND(Q64="Probabilidad",Q65="Probabilidad"),(Z64-(+Z64*T65)),IF(Q65="Probabilidad",(I64-(+I64*T65)),IF(Q65="Impacto",Z64,""))),"")</f>
        <v/>
      </c>
      <c r="Y65" s="165" t="str">
        <f t="shared" si="1"/>
        <v/>
      </c>
      <c r="Z65" s="166" t="str">
        <f t="shared" ref="Z65:Z69" si="62">+X65</f>
        <v/>
      </c>
      <c r="AA65" s="165" t="str">
        <f t="shared" si="3"/>
        <v/>
      </c>
      <c r="AB65" s="166" t="str">
        <f>IFERROR(IF(AND(Q64="Impacto",Q65="Impacto"),(AB64-(+AB64*T65)),IF(Q65="Impacto",(M64-(+M64*T65)),IF(Q65="Probabilidad",AB64,""))),"")</f>
        <v/>
      </c>
      <c r="AC65" s="167" t="str">
        <f t="shared" ref="AC65:AC66" si="6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68"/>
      <c r="AE65" s="173"/>
      <c r="AF65" s="172"/>
      <c r="AG65" s="172"/>
      <c r="AH65" s="171"/>
      <c r="AI65" s="171"/>
    </row>
    <row r="66" spans="1:35" s="179" customFormat="1" ht="18" customHeight="1" x14ac:dyDescent="0.25">
      <c r="A66" s="361"/>
      <c r="B66" s="582"/>
      <c r="C66" s="582"/>
      <c r="D66" s="582"/>
      <c r="E66" s="582"/>
      <c r="F66" s="582"/>
      <c r="G66" s="597"/>
      <c r="H66" s="623"/>
      <c r="I66" s="624"/>
      <c r="J66" s="600"/>
      <c r="K66" s="611">
        <f>IF(NOT(ISERROR(MATCH(J66,_xlfn.ANCHORARRAY(E77),0))),I79&amp;"Por favor no seleccionar los criterios de impacto",J66)</f>
        <v>0</v>
      </c>
      <c r="L66" s="623"/>
      <c r="M66" s="624"/>
      <c r="N66" s="625"/>
      <c r="O66" s="150">
        <v>3</v>
      </c>
      <c r="P66" s="149"/>
      <c r="Q66" s="162" t="str">
        <f>IF(OR(R66="Preventivo",R66="Detectivo"),"Probabilidad",IF(R66="Correctivo","Impacto",""))</f>
        <v/>
      </c>
      <c r="R66" s="163"/>
      <c r="S66" s="163"/>
      <c r="T66" s="164" t="str">
        <f t="shared" si="61"/>
        <v/>
      </c>
      <c r="U66" s="163"/>
      <c r="V66" s="163"/>
      <c r="W66" s="163"/>
      <c r="X66" s="151" t="str">
        <f>IFERROR(IF(AND(Q65="Probabilidad",Q66="Probabilidad"),(Z65-(+Z65*T66)),IF(AND(Q65="Impacto",Q66="Probabilidad"),(Z64-(+Z64*T66)),IF(Q66="Impacto",Z65,""))),"")</f>
        <v/>
      </c>
      <c r="Y66" s="165" t="str">
        <f t="shared" si="1"/>
        <v/>
      </c>
      <c r="Z66" s="166" t="str">
        <f t="shared" si="62"/>
        <v/>
      </c>
      <c r="AA66" s="165" t="str">
        <f t="shared" si="3"/>
        <v/>
      </c>
      <c r="AB66" s="166" t="str">
        <f>IFERROR(IF(AND(Q65="Impacto",Q66="Impacto"),(AB65-(+AB65*T66)),IF(AND(Q65="Probabilidad",Q66="Impacto"),(AB64-(+AB64*T66)),IF(Q66="Probabilidad",AB65,""))),"")</f>
        <v/>
      </c>
      <c r="AC66" s="167" t="str">
        <f t="shared" si="63"/>
        <v/>
      </c>
      <c r="AD66" s="168"/>
      <c r="AE66" s="170"/>
      <c r="AF66" s="172"/>
      <c r="AG66" s="172"/>
      <c r="AH66" s="171"/>
      <c r="AI66" s="171"/>
    </row>
    <row r="67" spans="1:35" s="179" customFormat="1" ht="18" customHeight="1" x14ac:dyDescent="0.25">
      <c r="A67" s="361"/>
      <c r="B67" s="582"/>
      <c r="C67" s="582"/>
      <c r="D67" s="582"/>
      <c r="E67" s="582"/>
      <c r="F67" s="582"/>
      <c r="G67" s="597"/>
      <c r="H67" s="623"/>
      <c r="I67" s="624"/>
      <c r="J67" s="600"/>
      <c r="K67" s="611">
        <f>IF(NOT(ISERROR(MATCH(J67,_xlfn.ANCHORARRAY(E78),0))),I80&amp;"Por favor no seleccionar los criterios de impacto",J67)</f>
        <v>0</v>
      </c>
      <c r="L67" s="623"/>
      <c r="M67" s="624"/>
      <c r="N67" s="625"/>
      <c r="O67" s="150">
        <v>4</v>
      </c>
      <c r="P67" s="147"/>
      <c r="Q67" s="162" t="str">
        <f t="shared" ref="Q67:Q70" si="64">IF(OR(R67="Preventivo",R67="Detectivo"),"Probabilidad",IF(R67="Correctivo","Impacto",""))</f>
        <v/>
      </c>
      <c r="R67" s="163"/>
      <c r="S67" s="163"/>
      <c r="T67" s="164" t="str">
        <f t="shared" si="61"/>
        <v/>
      </c>
      <c r="U67" s="163"/>
      <c r="V67" s="163"/>
      <c r="W67" s="163"/>
      <c r="X67" s="151" t="str">
        <f t="shared" ref="X67:X68" si="65">IFERROR(IF(AND(Q66="Probabilidad",Q67="Probabilidad"),(Z66-(+Z66*T67)),IF(AND(Q66="Impacto",Q67="Probabilidad"),(Z65-(+Z65*T67)),IF(Q67="Impacto",Z66,""))),"")</f>
        <v/>
      </c>
      <c r="Y67" s="165" t="str">
        <f t="shared" si="1"/>
        <v/>
      </c>
      <c r="Z67" s="166" t="str">
        <f t="shared" si="62"/>
        <v/>
      </c>
      <c r="AA67" s="165" t="str">
        <f t="shared" si="3"/>
        <v/>
      </c>
      <c r="AB67" s="166" t="str">
        <f t="shared" ref="AB67:AB68" si="66">IFERROR(IF(AND(Q66="Impacto",Q67="Impacto"),(AB66-(+AB66*T67)),IF(AND(Q66="Probabilidad",Q67="Impacto"),(AB65-(+AB65*T67)),IF(Q67="Probabilidad",AB66,""))),"")</f>
        <v/>
      </c>
      <c r="AC67" s="16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68"/>
      <c r="AE67" s="170"/>
      <c r="AF67" s="172"/>
      <c r="AG67" s="172"/>
      <c r="AH67" s="171"/>
      <c r="AI67" s="171"/>
    </row>
    <row r="68" spans="1:35" s="179" customFormat="1" ht="18" customHeight="1" x14ac:dyDescent="0.25">
      <c r="A68" s="361"/>
      <c r="B68" s="582"/>
      <c r="C68" s="582"/>
      <c r="D68" s="582"/>
      <c r="E68" s="582"/>
      <c r="F68" s="582"/>
      <c r="G68" s="597"/>
      <c r="H68" s="623"/>
      <c r="I68" s="624"/>
      <c r="J68" s="600"/>
      <c r="K68" s="611">
        <f>IF(NOT(ISERROR(MATCH(J68,_xlfn.ANCHORARRAY(E79),0))),I81&amp;"Por favor no seleccionar los criterios de impacto",J68)</f>
        <v>0</v>
      </c>
      <c r="L68" s="623"/>
      <c r="M68" s="624"/>
      <c r="N68" s="625"/>
      <c r="O68" s="150">
        <v>5</v>
      </c>
      <c r="P68" s="147"/>
      <c r="Q68" s="162" t="str">
        <f t="shared" si="64"/>
        <v/>
      </c>
      <c r="R68" s="163"/>
      <c r="S68" s="163"/>
      <c r="T68" s="164" t="str">
        <f t="shared" si="61"/>
        <v/>
      </c>
      <c r="U68" s="163"/>
      <c r="V68" s="163"/>
      <c r="W68" s="163"/>
      <c r="X68" s="151" t="str">
        <f t="shared" si="65"/>
        <v/>
      </c>
      <c r="Y68" s="165" t="str">
        <f t="shared" si="1"/>
        <v/>
      </c>
      <c r="Z68" s="166" t="str">
        <f t="shared" si="62"/>
        <v/>
      </c>
      <c r="AA68" s="165" t="str">
        <f t="shared" si="3"/>
        <v/>
      </c>
      <c r="AB68" s="166" t="str">
        <f t="shared" si="66"/>
        <v/>
      </c>
      <c r="AC68" s="167" t="str">
        <f t="shared" ref="AC68:AC69" si="67">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68"/>
      <c r="AE68" s="170"/>
      <c r="AF68" s="172"/>
      <c r="AG68" s="172"/>
      <c r="AH68" s="171"/>
      <c r="AI68" s="171"/>
    </row>
    <row r="69" spans="1:35" s="179" customFormat="1" ht="18" customHeight="1" x14ac:dyDescent="0.25">
      <c r="A69" s="352"/>
      <c r="B69" s="589"/>
      <c r="C69" s="589"/>
      <c r="D69" s="589"/>
      <c r="E69" s="589"/>
      <c r="F69" s="589"/>
      <c r="G69" s="598"/>
      <c r="H69" s="626"/>
      <c r="I69" s="627"/>
      <c r="J69" s="601"/>
      <c r="K69" s="617">
        <f>IF(NOT(ISERROR(MATCH(J69,_xlfn.ANCHORARRAY(E80),0))),I82&amp;"Por favor no seleccionar los criterios de impacto",J69)</f>
        <v>0</v>
      </c>
      <c r="L69" s="626"/>
      <c r="M69" s="627"/>
      <c r="N69" s="628"/>
      <c r="O69" s="150">
        <v>6</v>
      </c>
      <c r="P69" s="147"/>
      <c r="Q69" s="162" t="str">
        <f t="shared" si="64"/>
        <v/>
      </c>
      <c r="R69" s="163"/>
      <c r="S69" s="163"/>
      <c r="T69" s="164" t="str">
        <f t="shared" si="61"/>
        <v/>
      </c>
      <c r="U69" s="163"/>
      <c r="V69" s="163"/>
      <c r="W69" s="163"/>
      <c r="X69" s="151" t="str">
        <f>IFERROR(IF(AND(Q68="Probabilidad",Q69="Probabilidad"),(Z68-(+Z68*T69)),IF(AND(Q68="Impacto",Q69="Probabilidad"),(Z67-(+Z67*T69)),IF(Q69="Impacto",Z68,""))),"")</f>
        <v/>
      </c>
      <c r="Y69" s="165" t="str">
        <f t="shared" si="1"/>
        <v/>
      </c>
      <c r="Z69" s="166" t="str">
        <f t="shared" si="62"/>
        <v/>
      </c>
      <c r="AA69" s="165" t="str">
        <f t="shared" si="3"/>
        <v/>
      </c>
      <c r="AB69" s="166" t="str">
        <f>IFERROR(IF(AND(Q68="Impacto",Q69="Impacto"),(AB68-(+AB68*T69)),IF(AND(Q68="Probabilidad",Q69="Impacto"),(AB67-(+AB67*T69)),IF(Q69="Probabilidad",AB68,""))),"")</f>
        <v/>
      </c>
      <c r="AC69" s="167" t="str">
        <f t="shared" si="67"/>
        <v/>
      </c>
      <c r="AD69" s="168"/>
      <c r="AE69" s="170"/>
      <c r="AF69" s="172"/>
      <c r="AG69" s="172"/>
      <c r="AH69" s="171"/>
      <c r="AI69" s="171"/>
    </row>
    <row r="70" spans="1:35" s="179" customFormat="1" ht="12.75" hidden="1" x14ac:dyDescent="0.25">
      <c r="A70" s="351"/>
      <c r="B70" s="364"/>
      <c r="C70" s="364"/>
      <c r="D70" s="364"/>
      <c r="E70" s="364"/>
      <c r="F70" s="364"/>
      <c r="G70" s="396"/>
      <c r="H70" s="376" t="str">
        <f>IF(G70&lt;=0,"",IF(G70&lt;=2,"Muy Baja",IF(G70&lt;=24,"Baja",IF(G70&lt;=500,"Media",IF(G70&lt;=5000,"Alta","Muy Alta")))))</f>
        <v/>
      </c>
      <c r="I70" s="370" t="str">
        <f>IF(H70="","",IF(H70="Muy Baja",0.2,IF(H70="Baja",0.4,IF(H70="Media",0.6,IF(H70="Alta",0.8,IF(H70="Muy Alta",1,))))))</f>
        <v/>
      </c>
      <c r="J70" s="373"/>
      <c r="K70" s="370">
        <f>IF(NOT(ISERROR(MATCH(J70,'Tabla Impacto'!$B$221:$B$223,0))),'Tabla Impacto'!$F$223&amp;"Por favor no seleccionar los criterios de impacto(Afectación Económica o presupuestal y Pérdida Reputacional)",J70)</f>
        <v>0</v>
      </c>
      <c r="L70" s="376" t="str">
        <f>IF(OR(K70='Tabla Impacto'!$C$11,K70='Tabla Impacto'!$D$11),"Leve",IF(OR(K70='Tabla Impacto'!$C$12,K70='Tabla Impacto'!$D$12),"Menor",IF(OR(K70='Tabla Impacto'!$C$13,K70='Tabla Impacto'!$D$13),"Moderado",IF(OR(K70='Tabla Impacto'!$C$14,K70='Tabla Impacto'!$D$14),"Mayor",IF(OR(K70='Tabla Impacto'!$C$15,K70='Tabla Impacto'!$D$15),"Catastrófico","")))))</f>
        <v/>
      </c>
      <c r="M70" s="370" t="str">
        <f>IF(L70="","",IF(L70="Leve",0.2,IF(L70="Menor",0.4,IF(L70="Moderado",0.6,IF(L70="Mayor",0.8,IF(L70="Catastrófico",1,))))))</f>
        <v/>
      </c>
      <c r="N70" s="367"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
      </c>
      <c r="O70" s="150">
        <v>1</v>
      </c>
      <c r="P70" s="177"/>
      <c r="Q70" s="162" t="str">
        <f t="shared" si="64"/>
        <v/>
      </c>
      <c r="R70" s="163"/>
      <c r="S70" s="163"/>
      <c r="T70" s="164" t="str">
        <f>IF(AND(R70="Preventivo",S70="Automático"),"50%",IF(AND(R70="Preventivo",S70="Manual"),"40%",IF(AND(R70="Detectivo",S70="Automático"),"40%",IF(AND(R70="Detectivo",S70="Manual"),"30%",IF(AND(R70="Correctivo",S70="Automático"),"35%",IF(AND(R70="Correctivo",S70="Manual"),"25%",""))))))</f>
        <v/>
      </c>
      <c r="U70" s="163"/>
      <c r="V70" s="163"/>
      <c r="W70" s="163"/>
      <c r="X70" s="151" t="str">
        <f>IFERROR(IF(Q70="Probabilidad",(I70-(+I70*T70)),IF(Q70="Impacto",I70,"")),"")</f>
        <v/>
      </c>
      <c r="Y70" s="165" t="str">
        <f>IFERROR(IF(X70="","",IF(X70&lt;=0.2,"Muy Baja",IF(X70&lt;=0.4,"Baja",IF(X70&lt;=0.6,"Media",IF(X70&lt;=0.8,"Alta","Muy Alta"))))),"")</f>
        <v/>
      </c>
      <c r="Z70" s="166" t="str">
        <f>+X70</f>
        <v/>
      </c>
      <c r="AA70" s="165" t="str">
        <f>IFERROR(IF(AB70="","",IF(AB70&lt;=0.2,"Leve",IF(AB70&lt;=0.4,"Menor",IF(AB70&lt;=0.6,"Moderado",IF(AB70&lt;=0.8,"Mayor","Catastrófico"))))),"")</f>
        <v/>
      </c>
      <c r="AB70" s="166" t="str">
        <f>IFERROR(IF(Q70="Impacto",(M70-(+M70*T70)),IF(Q70="Probabilidad",M70,"")),"")</f>
        <v/>
      </c>
      <c r="AC70" s="167"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68"/>
      <c r="AE70" s="147"/>
      <c r="AF70" s="170"/>
      <c r="AG70" s="178"/>
      <c r="AH70" s="171"/>
      <c r="AI70" s="171"/>
    </row>
    <row r="71" spans="1:35" s="179" customFormat="1" ht="18" hidden="1" customHeight="1" x14ac:dyDescent="0.25">
      <c r="A71" s="361"/>
      <c r="B71" s="365"/>
      <c r="C71" s="365"/>
      <c r="D71" s="365"/>
      <c r="E71" s="365"/>
      <c r="F71" s="365"/>
      <c r="G71" s="397"/>
      <c r="H71" s="377"/>
      <c r="I71" s="371"/>
      <c r="J71" s="374"/>
      <c r="K71" s="371">
        <f>IF(NOT(ISERROR(MATCH(J71,_xlfn.ANCHORARRAY(E82),0))),I84&amp;"Por favor no seleccionar los criterios de impacto",J71)</f>
        <v>0</v>
      </c>
      <c r="L71" s="377"/>
      <c r="M71" s="371"/>
      <c r="N71" s="368"/>
      <c r="O71" s="150">
        <v>2</v>
      </c>
      <c r="P71" s="147"/>
      <c r="Q71" s="162" t="str">
        <f>IF(OR(R71="Preventivo",R71="Detectivo"),"Probabilidad",IF(R71="Correctivo","Impacto",""))</f>
        <v/>
      </c>
      <c r="R71" s="163"/>
      <c r="S71" s="163"/>
      <c r="T71" s="164" t="str">
        <f t="shared" ref="T71:T75" si="68">IF(AND(R71="Preventivo",S71="Automático"),"50%",IF(AND(R71="Preventivo",S71="Manual"),"40%",IF(AND(R71="Detectivo",S71="Automático"),"40%",IF(AND(R71="Detectivo",S71="Manual"),"30%",IF(AND(R71="Correctivo",S71="Automático"),"35%",IF(AND(R71="Correctivo",S71="Manual"),"25%",""))))))</f>
        <v/>
      </c>
      <c r="U71" s="163"/>
      <c r="V71" s="163"/>
      <c r="W71" s="163"/>
      <c r="X71" s="151" t="str">
        <f>IFERROR(IF(AND(Q70="Probabilidad",Q71="Probabilidad"),(Z70-(+Z70*T71)),IF(Q71="Probabilidad",(I70-(+I70*T71)),IF(Q71="Impacto",Z70,""))),"")</f>
        <v/>
      </c>
      <c r="Y71" s="165" t="str">
        <f t="shared" si="1"/>
        <v/>
      </c>
      <c r="Z71" s="166" t="str">
        <f t="shared" ref="Z71:Z75" si="69">+X71</f>
        <v/>
      </c>
      <c r="AA71" s="165" t="str">
        <f t="shared" si="3"/>
        <v/>
      </c>
      <c r="AB71" s="166" t="str">
        <f>IFERROR(IF(AND(Q70="Impacto",Q71="Impacto"),(AB70-(+AB70*T71)),IF(Q71="Impacto",(M70-(+M70*T71)),IF(Q71="Probabilidad",AB70,""))),"")</f>
        <v/>
      </c>
      <c r="AC71" s="167" t="str">
        <f t="shared" ref="AC71:AC72" si="70">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68"/>
      <c r="AE71" s="170"/>
      <c r="AF71" s="172"/>
      <c r="AG71" s="172"/>
      <c r="AH71" s="171"/>
      <c r="AI71" s="171"/>
    </row>
    <row r="72" spans="1:35" ht="18" hidden="1" customHeight="1" x14ac:dyDescent="0.3">
      <c r="A72" s="361"/>
      <c r="B72" s="365"/>
      <c r="C72" s="365"/>
      <c r="D72" s="365"/>
      <c r="E72" s="365"/>
      <c r="F72" s="365"/>
      <c r="G72" s="397"/>
      <c r="H72" s="377"/>
      <c r="I72" s="371"/>
      <c r="J72" s="374"/>
      <c r="K72" s="371">
        <f>IF(NOT(ISERROR(MATCH(J72,_xlfn.ANCHORARRAY(E83),0))),I85&amp;"Por favor no seleccionar los criterios de impacto",J72)</f>
        <v>0</v>
      </c>
      <c r="L72" s="377"/>
      <c r="M72" s="371"/>
      <c r="N72" s="368"/>
      <c r="O72" s="150">
        <v>3</v>
      </c>
      <c r="P72" s="149"/>
      <c r="Q72" s="152" t="str">
        <f>IF(OR(R72="Preventivo",R72="Detectivo"),"Probabilidad",IF(R72="Correctivo","Impacto",""))</f>
        <v/>
      </c>
      <c r="R72" s="153"/>
      <c r="S72" s="153"/>
      <c r="T72" s="154" t="str">
        <f t="shared" si="68"/>
        <v/>
      </c>
      <c r="U72" s="153"/>
      <c r="V72" s="153"/>
      <c r="W72" s="153"/>
      <c r="X72" s="155" t="str">
        <f>IFERROR(IF(AND(Q71="Probabilidad",Q72="Probabilidad"),(Z71-(+Z71*T72)),IF(AND(Q71="Impacto",Q72="Probabilidad"),(Z70-(+Z70*T72)),IF(Q72="Impacto",Z71,""))),"")</f>
        <v/>
      </c>
      <c r="Y72" s="156" t="str">
        <f t="shared" si="1"/>
        <v/>
      </c>
      <c r="Z72" s="157" t="str">
        <f t="shared" si="69"/>
        <v/>
      </c>
      <c r="AA72" s="156" t="str">
        <f t="shared" si="3"/>
        <v/>
      </c>
      <c r="AB72" s="157" t="str">
        <f>IFERROR(IF(AND(Q71="Impacto",Q72="Impacto"),(AB71-(+AB71*T72)),IF(AND(Q71="Probabilidad",Q72="Impacto"),(AB70-(+AB70*T72)),IF(Q72="Probabilidad",AB71,""))),"")</f>
        <v/>
      </c>
      <c r="AC72" s="158" t="str">
        <f t="shared" si="70"/>
        <v/>
      </c>
      <c r="AD72" s="159"/>
      <c r="AE72" s="148"/>
      <c r="AF72" s="160"/>
      <c r="AG72" s="160"/>
      <c r="AH72" s="161"/>
      <c r="AI72" s="161"/>
    </row>
    <row r="73" spans="1:35" ht="18" hidden="1" customHeight="1" x14ac:dyDescent="0.3">
      <c r="A73" s="361"/>
      <c r="B73" s="365"/>
      <c r="C73" s="365"/>
      <c r="D73" s="365"/>
      <c r="E73" s="365"/>
      <c r="F73" s="365"/>
      <c r="G73" s="397"/>
      <c r="H73" s="377"/>
      <c r="I73" s="371"/>
      <c r="J73" s="374"/>
      <c r="K73" s="371">
        <f>IF(NOT(ISERROR(MATCH(J73,_xlfn.ANCHORARRAY(E84),0))),I86&amp;"Por favor no seleccionar los criterios de impacto",J73)</f>
        <v>0</v>
      </c>
      <c r="L73" s="377"/>
      <c r="M73" s="371"/>
      <c r="N73" s="368"/>
      <c r="O73" s="150">
        <v>4</v>
      </c>
      <c r="P73" s="147"/>
      <c r="Q73" s="152" t="str">
        <f t="shared" ref="Q73:Q75" si="71">IF(OR(R73="Preventivo",R73="Detectivo"),"Probabilidad",IF(R73="Correctivo","Impacto",""))</f>
        <v/>
      </c>
      <c r="R73" s="153"/>
      <c r="S73" s="153"/>
      <c r="T73" s="154" t="str">
        <f t="shared" si="68"/>
        <v/>
      </c>
      <c r="U73" s="153"/>
      <c r="V73" s="153"/>
      <c r="W73" s="153"/>
      <c r="X73" s="155" t="str">
        <f t="shared" ref="X73:X74" si="72">IFERROR(IF(AND(Q72="Probabilidad",Q73="Probabilidad"),(Z72-(+Z72*T73)),IF(AND(Q72="Impacto",Q73="Probabilidad"),(Z71-(+Z71*T73)),IF(Q73="Impacto",Z72,""))),"")</f>
        <v/>
      </c>
      <c r="Y73" s="156" t="str">
        <f t="shared" si="1"/>
        <v/>
      </c>
      <c r="Z73" s="157" t="str">
        <f t="shared" si="69"/>
        <v/>
      </c>
      <c r="AA73" s="156" t="str">
        <f t="shared" si="3"/>
        <v/>
      </c>
      <c r="AB73" s="157" t="str">
        <f t="shared" ref="AB73:AB74" si="73">IFERROR(IF(AND(Q72="Impacto",Q73="Impacto"),(AB72-(+AB72*T73)),IF(AND(Q72="Probabilidad",Q73="Impacto"),(AB71-(+AB71*T73)),IF(Q73="Probabilidad",AB72,""))),"")</f>
        <v/>
      </c>
      <c r="AC73" s="158"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59"/>
      <c r="AE73" s="148"/>
      <c r="AF73" s="160"/>
      <c r="AG73" s="160"/>
      <c r="AH73" s="161"/>
      <c r="AI73" s="161"/>
    </row>
    <row r="74" spans="1:35" ht="18" hidden="1" customHeight="1" x14ac:dyDescent="0.3">
      <c r="A74" s="361"/>
      <c r="B74" s="365"/>
      <c r="C74" s="365"/>
      <c r="D74" s="365"/>
      <c r="E74" s="365"/>
      <c r="F74" s="365"/>
      <c r="G74" s="397"/>
      <c r="H74" s="377"/>
      <c r="I74" s="371"/>
      <c r="J74" s="374"/>
      <c r="K74" s="371">
        <f>IF(NOT(ISERROR(MATCH(J74,_xlfn.ANCHORARRAY(E85),0))),I87&amp;"Por favor no seleccionar los criterios de impacto",J74)</f>
        <v>0</v>
      </c>
      <c r="L74" s="377"/>
      <c r="M74" s="371"/>
      <c r="N74" s="368"/>
      <c r="O74" s="150">
        <v>5</v>
      </c>
      <c r="P74" s="147"/>
      <c r="Q74" s="152" t="str">
        <f t="shared" si="71"/>
        <v/>
      </c>
      <c r="R74" s="153"/>
      <c r="S74" s="153"/>
      <c r="T74" s="154" t="str">
        <f t="shared" si="68"/>
        <v/>
      </c>
      <c r="U74" s="153"/>
      <c r="V74" s="153"/>
      <c r="W74" s="153"/>
      <c r="X74" s="155" t="str">
        <f t="shared" si="72"/>
        <v/>
      </c>
      <c r="Y74" s="156" t="str">
        <f t="shared" si="1"/>
        <v/>
      </c>
      <c r="Z74" s="157" t="str">
        <f t="shared" si="69"/>
        <v/>
      </c>
      <c r="AA74" s="156" t="str">
        <f t="shared" si="3"/>
        <v/>
      </c>
      <c r="AB74" s="157" t="str">
        <f t="shared" si="73"/>
        <v/>
      </c>
      <c r="AC74" s="158" t="str">
        <f t="shared" ref="AC74:AC75" si="74">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59"/>
      <c r="AE74" s="148"/>
      <c r="AF74" s="160"/>
      <c r="AG74" s="160"/>
      <c r="AH74" s="161"/>
      <c r="AI74" s="161"/>
    </row>
    <row r="75" spans="1:35" ht="18" hidden="1" customHeight="1" x14ac:dyDescent="0.3">
      <c r="A75" s="352"/>
      <c r="B75" s="366"/>
      <c r="C75" s="366"/>
      <c r="D75" s="366"/>
      <c r="E75" s="366"/>
      <c r="F75" s="366"/>
      <c r="G75" s="398"/>
      <c r="H75" s="378"/>
      <c r="I75" s="372"/>
      <c r="J75" s="375"/>
      <c r="K75" s="372">
        <f>IF(NOT(ISERROR(MATCH(J75,_xlfn.ANCHORARRAY(E86),0))),I88&amp;"Por favor no seleccionar los criterios de impacto",J75)</f>
        <v>0</v>
      </c>
      <c r="L75" s="378"/>
      <c r="M75" s="372"/>
      <c r="N75" s="369"/>
      <c r="O75" s="150">
        <v>6</v>
      </c>
      <c r="P75" s="147"/>
      <c r="Q75" s="152" t="str">
        <f t="shared" si="71"/>
        <v/>
      </c>
      <c r="R75" s="153"/>
      <c r="S75" s="153"/>
      <c r="T75" s="154" t="str">
        <f t="shared" si="68"/>
        <v/>
      </c>
      <c r="U75" s="153"/>
      <c r="V75" s="153"/>
      <c r="W75" s="153"/>
      <c r="X75" s="155" t="str">
        <f>IFERROR(IF(AND(Q74="Probabilidad",Q75="Probabilidad"),(Z74-(+Z74*T75)),IF(AND(Q74="Impacto",Q75="Probabilidad"),(Z73-(+Z73*T75)),IF(Q75="Impacto",Z74,""))),"")</f>
        <v/>
      </c>
      <c r="Y75" s="156" t="str">
        <f t="shared" si="1"/>
        <v/>
      </c>
      <c r="Z75" s="157" t="str">
        <f t="shared" si="69"/>
        <v/>
      </c>
      <c r="AA75" s="156" t="str">
        <f t="shared" si="3"/>
        <v/>
      </c>
      <c r="AB75" s="157" t="str">
        <f>IFERROR(IF(AND(Q74="Impacto",Q75="Impacto"),(AB74-(+AB74*T75)),IF(AND(Q74="Probabilidad",Q75="Impacto"),(AB73-(+AB73*T75)),IF(Q75="Probabilidad",AB74,""))),"")</f>
        <v/>
      </c>
      <c r="AC75" s="158" t="str">
        <f t="shared" si="74"/>
        <v/>
      </c>
      <c r="AD75" s="159"/>
      <c r="AE75" s="148"/>
      <c r="AF75" s="160"/>
      <c r="AG75" s="160"/>
      <c r="AH75" s="161"/>
      <c r="AI75" s="161"/>
    </row>
    <row r="76" spans="1:35" ht="34.5" customHeight="1" x14ac:dyDescent="0.3">
      <c r="A76" s="5"/>
      <c r="B76" s="399" t="s">
        <v>225</v>
      </c>
      <c r="C76" s="400"/>
      <c r="D76" s="400"/>
      <c r="E76" s="400"/>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row>
    <row r="78" spans="1:35" x14ac:dyDescent="0.3">
      <c r="A78" s="1"/>
      <c r="B78" s="23" t="s">
        <v>226</v>
      </c>
      <c r="C78" s="1"/>
      <c r="D78" s="1"/>
      <c r="F78" s="1"/>
    </row>
  </sheetData>
  <dataConsolidate/>
  <mergeCells count="234">
    <mergeCell ref="N46:N51"/>
    <mergeCell ref="C46:C51"/>
    <mergeCell ref="D46:D51"/>
    <mergeCell ref="E46:E51"/>
    <mergeCell ref="F46:F51"/>
    <mergeCell ref="D39:D45"/>
    <mergeCell ref="E39:E45"/>
    <mergeCell ref="F39:F45"/>
    <mergeCell ref="A31:A38"/>
    <mergeCell ref="B31:B38"/>
    <mergeCell ref="C31:C38"/>
    <mergeCell ref="D31:D38"/>
    <mergeCell ref="E31:E38"/>
    <mergeCell ref="L52:L57"/>
    <mergeCell ref="J46:J51"/>
    <mergeCell ref="K46:K51"/>
    <mergeCell ref="L46:L51"/>
    <mergeCell ref="G39:G45"/>
    <mergeCell ref="H39:H45"/>
    <mergeCell ref="A39:A45"/>
    <mergeCell ref="B39:B45"/>
    <mergeCell ref="C39:C45"/>
    <mergeCell ref="A46:A51"/>
    <mergeCell ref="A64:A69"/>
    <mergeCell ref="B64:B69"/>
    <mergeCell ref="C64:C69"/>
    <mergeCell ref="D64:D69"/>
    <mergeCell ref="E64:E69"/>
    <mergeCell ref="F64:F69"/>
    <mergeCell ref="G64:G69"/>
    <mergeCell ref="H64:H69"/>
    <mergeCell ref="I64:I69"/>
    <mergeCell ref="K70:K75"/>
    <mergeCell ref="L70:L75"/>
    <mergeCell ref="M70:M75"/>
    <mergeCell ref="N70:N75"/>
    <mergeCell ref="I70:I75"/>
    <mergeCell ref="AI10:AI11"/>
    <mergeCell ref="O6:Q6"/>
    <mergeCell ref="O9:W9"/>
    <mergeCell ref="X9:AD9"/>
    <mergeCell ref="M24:M30"/>
    <mergeCell ref="N24:N30"/>
    <mergeCell ref="J31:J38"/>
    <mergeCell ref="K31:K38"/>
    <mergeCell ref="L31:L38"/>
    <mergeCell ref="M31:M38"/>
    <mergeCell ref="N31:N38"/>
    <mergeCell ref="K18:K23"/>
    <mergeCell ref="M39:M45"/>
    <mergeCell ref="N39:N45"/>
    <mergeCell ref="M46:M51"/>
    <mergeCell ref="AG10:AG11"/>
    <mergeCell ref="AE9:AI9"/>
    <mergeCell ref="J52:J57"/>
    <mergeCell ref="K52:K57"/>
    <mergeCell ref="A1:D4"/>
    <mergeCell ref="A70:A75"/>
    <mergeCell ref="B70:B75"/>
    <mergeCell ref="C70:C75"/>
    <mergeCell ref="D70:D75"/>
    <mergeCell ref="E70:E75"/>
    <mergeCell ref="F70:F75"/>
    <mergeCell ref="G70:G75"/>
    <mergeCell ref="H70:H75"/>
    <mergeCell ref="C6:N6"/>
    <mergeCell ref="A9:G9"/>
    <mergeCell ref="H9:N9"/>
    <mergeCell ref="I39:I45"/>
    <mergeCell ref="J39:J45"/>
    <mergeCell ref="G46:G51"/>
    <mergeCell ref="H46:H51"/>
    <mergeCell ref="I46:I51"/>
    <mergeCell ref="K39:K45"/>
    <mergeCell ref="L39:L45"/>
    <mergeCell ref="A58:A63"/>
    <mergeCell ref="E58:E63"/>
    <mergeCell ref="A52:A57"/>
    <mergeCell ref="B52:B57"/>
    <mergeCell ref="D58:D63"/>
    <mergeCell ref="B76:AI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J70:J75"/>
    <mergeCell ref="G31:G38"/>
    <mergeCell ref="H31:H38"/>
    <mergeCell ref="I31:I38"/>
    <mergeCell ref="L18:L23"/>
    <mergeCell ref="L24:L30"/>
    <mergeCell ref="F18:F23"/>
    <mergeCell ref="G18:G23"/>
    <mergeCell ref="H18:H23"/>
    <mergeCell ref="I18:I23"/>
    <mergeCell ref="J18:J23"/>
    <mergeCell ref="G24:G30"/>
    <mergeCell ref="H24:H30"/>
    <mergeCell ref="I24:I30"/>
    <mergeCell ref="J24:J30"/>
    <mergeCell ref="K24:K30"/>
    <mergeCell ref="C24:C30"/>
    <mergeCell ref="D24:D30"/>
    <mergeCell ref="E24:E30"/>
    <mergeCell ref="F24:F30"/>
    <mergeCell ref="F31:F38"/>
    <mergeCell ref="C52:C57"/>
    <mergeCell ref="B46:B51"/>
    <mergeCell ref="E52:E57"/>
    <mergeCell ref="D52:D57"/>
    <mergeCell ref="B10:B11"/>
    <mergeCell ref="N10:N11"/>
    <mergeCell ref="K10:K11"/>
    <mergeCell ref="Q10:Q11"/>
    <mergeCell ref="R10:W10"/>
    <mergeCell ref="A18:A23"/>
    <mergeCell ref="B18:B23"/>
    <mergeCell ref="C18:C23"/>
    <mergeCell ref="D18:D23"/>
    <mergeCell ref="E18:E23"/>
    <mergeCell ref="AD10:AD11"/>
    <mergeCell ref="C7:N7"/>
    <mergeCell ref="C8:N8"/>
    <mergeCell ref="O10:O11"/>
    <mergeCell ref="AC10:AC11"/>
    <mergeCell ref="AB10:AB11"/>
    <mergeCell ref="X10:X11"/>
    <mergeCell ref="P10:P11"/>
    <mergeCell ref="AA10:AA11"/>
    <mergeCell ref="L10:L11"/>
    <mergeCell ref="M10:M11"/>
    <mergeCell ref="C10:C11"/>
    <mergeCell ref="M18:M23"/>
    <mergeCell ref="N18:N23"/>
    <mergeCell ref="A24:A30"/>
    <mergeCell ref="B24:B30"/>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F10:F11"/>
    <mergeCell ref="E10:E11"/>
    <mergeCell ref="P31:P33"/>
    <mergeCell ref="O31:O33"/>
    <mergeCell ref="W31:W33"/>
    <mergeCell ref="Y31:Y33"/>
    <mergeCell ref="Z31:Z33"/>
    <mergeCell ref="AA31:AA33"/>
    <mergeCell ref="AB31:AB33"/>
    <mergeCell ref="AC31:AC33"/>
    <mergeCell ref="A6:B6"/>
    <mergeCell ref="A12:A17"/>
    <mergeCell ref="B12:B17"/>
    <mergeCell ref="C12:C17"/>
    <mergeCell ref="D12:D17"/>
    <mergeCell ref="E12:E17"/>
    <mergeCell ref="N12:N17"/>
    <mergeCell ref="I12:I17"/>
    <mergeCell ref="J12:J17"/>
    <mergeCell ref="K12:K17"/>
    <mergeCell ref="L12:L17"/>
    <mergeCell ref="M12:M17"/>
    <mergeCell ref="A7:B7"/>
    <mergeCell ref="A8:B8"/>
    <mergeCell ref="A10:A11"/>
    <mergeCell ref="D10:D11"/>
    <mergeCell ref="R39:R40"/>
    <mergeCell ref="S39:S40"/>
    <mergeCell ref="T39:T40"/>
    <mergeCell ref="U39:U40"/>
    <mergeCell ref="V39:V40"/>
    <mergeCell ref="W39:W40"/>
    <mergeCell ref="AD31:AD33"/>
    <mergeCell ref="Q31:Q33"/>
    <mergeCell ref="R31:R33"/>
    <mergeCell ref="S31:S33"/>
    <mergeCell ref="T31:T33"/>
    <mergeCell ref="U31:U33"/>
    <mergeCell ref="V31:V33"/>
    <mergeCell ref="Y39:Y40"/>
    <mergeCell ref="Z39:Z40"/>
    <mergeCell ref="AA39:AA40"/>
    <mergeCell ref="AB39:AB40"/>
    <mergeCell ref="AC39:AC40"/>
    <mergeCell ref="AD39:AD40"/>
    <mergeCell ref="P24:P25"/>
    <mergeCell ref="O24:O25"/>
    <mergeCell ref="Q24:Q25"/>
    <mergeCell ref="R24:R25"/>
    <mergeCell ref="S24:S25"/>
    <mergeCell ref="T24:T25"/>
    <mergeCell ref="U24:U25"/>
    <mergeCell ref="V24:V25"/>
    <mergeCell ref="W24:W25"/>
    <mergeCell ref="Y24:Y25"/>
    <mergeCell ref="Z24:Z25"/>
    <mergeCell ref="AA24:AA25"/>
    <mergeCell ref="AB24:AB25"/>
    <mergeCell ref="AC24:AC25"/>
    <mergeCell ref="AD24:AD25"/>
    <mergeCell ref="P39:P40"/>
    <mergeCell ref="O39:O40"/>
    <mergeCell ref="Q39:Q40"/>
  </mergeCells>
  <conditionalFormatting sqref="H12 H18">
    <cfRule type="cellIs" dxfId="131" priority="521" operator="equal">
      <formula>"Muy Alta"</formula>
    </cfRule>
    <cfRule type="cellIs" dxfId="130" priority="522" operator="equal">
      <formula>"Alta"</formula>
    </cfRule>
    <cfRule type="cellIs" dxfId="129" priority="523" operator="equal">
      <formula>"Media"</formula>
    </cfRule>
    <cfRule type="cellIs" dxfId="128" priority="524" operator="equal">
      <formula>"Baja"</formula>
    </cfRule>
    <cfRule type="cellIs" dxfId="127" priority="525" operator="equal">
      <formula>"Muy Baja"</formula>
    </cfRule>
  </conditionalFormatting>
  <conditionalFormatting sqref="H24:H25">
    <cfRule type="cellIs" dxfId="126" priority="423" operator="equal">
      <formula>"Muy Alta"</formula>
    </cfRule>
    <cfRule type="cellIs" dxfId="125" priority="424" operator="equal">
      <formula>"Alta"</formula>
    </cfRule>
    <cfRule type="cellIs" dxfId="124" priority="425" operator="equal">
      <formula>"Media"</formula>
    </cfRule>
    <cfRule type="cellIs" dxfId="123" priority="426" operator="equal">
      <formula>"Baja"</formula>
    </cfRule>
    <cfRule type="cellIs" dxfId="122" priority="427" operator="equal">
      <formula>"Muy Baja"</formula>
    </cfRule>
  </conditionalFormatting>
  <conditionalFormatting sqref="H31:H33 H39:H40">
    <cfRule type="cellIs" dxfId="121" priority="395" operator="equal">
      <formula>"Muy Alta"</formula>
    </cfRule>
    <cfRule type="cellIs" dxfId="120" priority="396" operator="equal">
      <formula>"Alta"</formula>
    </cfRule>
    <cfRule type="cellIs" dxfId="119" priority="397" operator="equal">
      <formula>"Media"</formula>
    </cfRule>
    <cfRule type="cellIs" dxfId="118" priority="398" operator="equal">
      <formula>"Baja"</formula>
    </cfRule>
    <cfRule type="cellIs" dxfId="117" priority="399" operator="equal">
      <formula>"Muy Baja"</formula>
    </cfRule>
  </conditionalFormatting>
  <conditionalFormatting sqref="H46">
    <cfRule type="cellIs" dxfId="116" priority="339" operator="equal">
      <formula>"Muy Alta"</formula>
    </cfRule>
    <cfRule type="cellIs" dxfId="115" priority="340" operator="equal">
      <formula>"Alta"</formula>
    </cfRule>
    <cfRule type="cellIs" dxfId="114" priority="341" operator="equal">
      <formula>"Media"</formula>
    </cfRule>
    <cfRule type="cellIs" dxfId="113" priority="342" operator="equal">
      <formula>"Baja"</formula>
    </cfRule>
    <cfRule type="cellIs" dxfId="112" priority="343" operator="equal">
      <formula>"Muy Baja"</formula>
    </cfRule>
  </conditionalFormatting>
  <conditionalFormatting sqref="H52">
    <cfRule type="cellIs" dxfId="111" priority="311" operator="equal">
      <formula>"Muy Alta"</formula>
    </cfRule>
    <cfRule type="cellIs" dxfId="110" priority="312" operator="equal">
      <formula>"Alta"</formula>
    </cfRule>
    <cfRule type="cellIs" dxfId="109" priority="313" operator="equal">
      <formula>"Media"</formula>
    </cfRule>
    <cfRule type="cellIs" dxfId="108" priority="314" operator="equal">
      <formula>"Baja"</formula>
    </cfRule>
    <cfRule type="cellIs" dxfId="107" priority="315" operator="equal">
      <formula>"Muy Baja"</formula>
    </cfRule>
  </conditionalFormatting>
  <conditionalFormatting sqref="H58">
    <cfRule type="cellIs" dxfId="106" priority="283" operator="equal">
      <formula>"Muy Alta"</formula>
    </cfRule>
    <cfRule type="cellIs" dxfId="105" priority="284" operator="equal">
      <formula>"Alta"</formula>
    </cfRule>
    <cfRule type="cellIs" dxfId="104" priority="285" operator="equal">
      <formula>"Media"</formula>
    </cfRule>
    <cfRule type="cellIs" dxfId="103" priority="286" operator="equal">
      <formula>"Baja"</formula>
    </cfRule>
    <cfRule type="cellIs" dxfId="102" priority="287" operator="equal">
      <formula>"Muy Baja"</formula>
    </cfRule>
  </conditionalFormatting>
  <conditionalFormatting sqref="H64">
    <cfRule type="cellIs" dxfId="101" priority="255" operator="equal">
      <formula>"Muy Alta"</formula>
    </cfRule>
    <cfRule type="cellIs" dxfId="100" priority="256" operator="equal">
      <formula>"Alta"</formula>
    </cfRule>
    <cfRule type="cellIs" dxfId="99" priority="257" operator="equal">
      <formula>"Media"</formula>
    </cfRule>
    <cfRule type="cellIs" dxfId="98" priority="258" operator="equal">
      <formula>"Baja"</formula>
    </cfRule>
    <cfRule type="cellIs" dxfId="97" priority="259" operator="equal">
      <formula>"Muy Baja"</formula>
    </cfRule>
  </conditionalFormatting>
  <conditionalFormatting sqref="H70">
    <cfRule type="cellIs" dxfId="96" priority="227" operator="equal">
      <formula>"Muy Alta"</formula>
    </cfRule>
    <cfRule type="cellIs" dxfId="95" priority="228" operator="equal">
      <formula>"Alta"</formula>
    </cfRule>
    <cfRule type="cellIs" dxfId="94" priority="229" operator="equal">
      <formula>"Media"</formula>
    </cfRule>
    <cfRule type="cellIs" dxfId="93" priority="230" operator="equal">
      <formula>"Baja"</formula>
    </cfRule>
    <cfRule type="cellIs" dxfId="92" priority="231" operator="equal">
      <formula>"Muy Baja"</formula>
    </cfRule>
  </conditionalFormatting>
  <conditionalFormatting sqref="K12:K75">
    <cfRule type="containsText" dxfId="91" priority="203" operator="containsText" text="❌">
      <formula>NOT(ISERROR(SEARCH("❌",K12)))</formula>
    </cfRule>
  </conditionalFormatting>
  <conditionalFormatting sqref="L12 L18 L24:L25 L31:L33 L39:L40 L46 L52 L58 L64 L70">
    <cfRule type="cellIs" dxfId="90" priority="516" operator="equal">
      <formula>"Catastrófico"</formula>
    </cfRule>
    <cfRule type="cellIs" dxfId="89" priority="517" operator="equal">
      <formula>"Mayor"</formula>
    </cfRule>
    <cfRule type="cellIs" dxfId="88" priority="518" operator="equal">
      <formula>"Moderado"</formula>
    </cfRule>
    <cfRule type="cellIs" dxfId="87" priority="519" operator="equal">
      <formula>"Menor"</formula>
    </cfRule>
    <cfRule type="cellIs" dxfId="86" priority="520" operator="equal">
      <formula>"Leve"</formula>
    </cfRule>
  </conditionalFormatting>
  <conditionalFormatting sqref="N12">
    <cfRule type="cellIs" dxfId="85" priority="512" operator="equal">
      <formula>"Extremo"</formula>
    </cfRule>
    <cfRule type="cellIs" dxfId="84" priority="513" operator="equal">
      <formula>"Alto"</formula>
    </cfRule>
    <cfRule type="cellIs" dxfId="83" priority="514" operator="equal">
      <formula>"Moderado"</formula>
    </cfRule>
    <cfRule type="cellIs" dxfId="82" priority="515" operator="equal">
      <formula>"Bajo"</formula>
    </cfRule>
  </conditionalFormatting>
  <conditionalFormatting sqref="N18">
    <cfRule type="cellIs" dxfId="81" priority="442" operator="equal">
      <formula>"Extremo"</formula>
    </cfRule>
    <cfRule type="cellIs" dxfId="80" priority="443" operator="equal">
      <formula>"Alto"</formula>
    </cfRule>
    <cfRule type="cellIs" dxfId="79" priority="444" operator="equal">
      <formula>"Moderado"</formula>
    </cfRule>
    <cfRule type="cellIs" dxfId="78" priority="445" operator="equal">
      <formula>"Bajo"</formula>
    </cfRule>
  </conditionalFormatting>
  <conditionalFormatting sqref="N24:N25">
    <cfRule type="cellIs" dxfId="77" priority="414" operator="equal">
      <formula>"Extremo"</formula>
    </cfRule>
    <cfRule type="cellIs" dxfId="76" priority="415" operator="equal">
      <formula>"Alto"</formula>
    </cfRule>
    <cfRule type="cellIs" dxfId="75" priority="416" operator="equal">
      <formula>"Moderado"</formula>
    </cfRule>
    <cfRule type="cellIs" dxfId="74" priority="417" operator="equal">
      <formula>"Bajo"</formula>
    </cfRule>
  </conditionalFormatting>
  <conditionalFormatting sqref="N31:N33">
    <cfRule type="cellIs" dxfId="73" priority="386" operator="equal">
      <formula>"Extremo"</formula>
    </cfRule>
    <cfRule type="cellIs" dxfId="72" priority="387" operator="equal">
      <formula>"Alto"</formula>
    </cfRule>
    <cfRule type="cellIs" dxfId="71" priority="388" operator="equal">
      <formula>"Moderado"</formula>
    </cfRule>
    <cfRule type="cellIs" dxfId="70" priority="389" operator="equal">
      <formula>"Bajo"</formula>
    </cfRule>
  </conditionalFormatting>
  <conditionalFormatting sqref="N39:N40">
    <cfRule type="cellIs" dxfId="69" priority="358" operator="equal">
      <formula>"Extremo"</formula>
    </cfRule>
    <cfRule type="cellIs" dxfId="68" priority="359" operator="equal">
      <formula>"Alto"</formula>
    </cfRule>
    <cfRule type="cellIs" dxfId="67" priority="360" operator="equal">
      <formula>"Moderado"</formula>
    </cfRule>
    <cfRule type="cellIs" dxfId="66" priority="361" operator="equal">
      <formula>"Bajo"</formula>
    </cfRule>
  </conditionalFormatting>
  <conditionalFormatting sqref="N46">
    <cfRule type="cellIs" dxfId="65" priority="330" operator="equal">
      <formula>"Extremo"</formula>
    </cfRule>
    <cfRule type="cellIs" dxfId="64" priority="331" operator="equal">
      <formula>"Alto"</formula>
    </cfRule>
    <cfRule type="cellIs" dxfId="63" priority="332" operator="equal">
      <formula>"Moderado"</formula>
    </cfRule>
    <cfRule type="cellIs" dxfId="62" priority="333" operator="equal">
      <formula>"Bajo"</formula>
    </cfRule>
  </conditionalFormatting>
  <conditionalFormatting sqref="N52">
    <cfRule type="cellIs" dxfId="61" priority="302" operator="equal">
      <formula>"Extremo"</formula>
    </cfRule>
    <cfRule type="cellIs" dxfId="60" priority="303" operator="equal">
      <formula>"Alto"</formula>
    </cfRule>
    <cfRule type="cellIs" dxfId="59" priority="304" operator="equal">
      <formula>"Moderado"</formula>
    </cfRule>
    <cfRule type="cellIs" dxfId="58" priority="305" operator="equal">
      <formula>"Bajo"</formula>
    </cfRule>
  </conditionalFormatting>
  <conditionalFormatting sqref="N58">
    <cfRule type="cellIs" dxfId="57" priority="274" operator="equal">
      <formula>"Extremo"</formula>
    </cfRule>
    <cfRule type="cellIs" dxfId="56" priority="275" operator="equal">
      <formula>"Alto"</formula>
    </cfRule>
    <cfRule type="cellIs" dxfId="55" priority="276" operator="equal">
      <formula>"Moderado"</formula>
    </cfRule>
    <cfRule type="cellIs" dxfId="54" priority="277" operator="equal">
      <formula>"Bajo"</formula>
    </cfRule>
  </conditionalFormatting>
  <conditionalFormatting sqref="N64">
    <cfRule type="cellIs" dxfId="53" priority="246" operator="equal">
      <formula>"Extremo"</formula>
    </cfRule>
    <cfRule type="cellIs" dxfId="52" priority="247" operator="equal">
      <formula>"Alto"</formula>
    </cfRule>
    <cfRule type="cellIs" dxfId="51" priority="248" operator="equal">
      <formula>"Moderado"</formula>
    </cfRule>
    <cfRule type="cellIs" dxfId="50" priority="249" operator="equal">
      <formula>"Bajo"</formula>
    </cfRule>
  </conditionalFormatting>
  <conditionalFormatting sqref="N70">
    <cfRule type="cellIs" dxfId="49" priority="218" operator="equal">
      <formula>"Extremo"</formula>
    </cfRule>
    <cfRule type="cellIs" dxfId="48" priority="219" operator="equal">
      <formula>"Alto"</formula>
    </cfRule>
    <cfRule type="cellIs" dxfId="47" priority="220" operator="equal">
      <formula>"Moderado"</formula>
    </cfRule>
    <cfRule type="cellIs" dxfId="46" priority="221" operator="equal">
      <formula>"Bajo"</formula>
    </cfRule>
  </conditionalFormatting>
  <conditionalFormatting sqref="Y12:Y24 Y27:Y31 Y42:Y75 Y34:Y39">
    <cfRule type="cellIs" dxfId="45" priority="213" operator="equal">
      <formula>"Muy Alta"</formula>
    </cfRule>
    <cfRule type="cellIs" dxfId="44" priority="214" operator="equal">
      <formula>"Alta"</formula>
    </cfRule>
    <cfRule type="cellIs" dxfId="43" priority="215" operator="equal">
      <formula>"Media"</formula>
    </cfRule>
    <cfRule type="cellIs" dxfId="42" priority="216" operator="equal">
      <formula>"Baja"</formula>
    </cfRule>
    <cfRule type="cellIs" dxfId="41" priority="217" operator="equal">
      <formula>"Muy Baja"</formula>
    </cfRule>
  </conditionalFormatting>
  <conditionalFormatting sqref="AA12:AA24 AA27:AA31 AA42:AA75 AA34:AA39">
    <cfRule type="cellIs" dxfId="40" priority="208" operator="equal">
      <formula>"Catastrófico"</formula>
    </cfRule>
    <cfRule type="cellIs" dxfId="39" priority="209" operator="equal">
      <formula>"Mayor"</formula>
    </cfRule>
    <cfRule type="cellIs" dxfId="38" priority="210" operator="equal">
      <formula>"Moderado"</formula>
    </cfRule>
    <cfRule type="cellIs" dxfId="37" priority="211" operator="equal">
      <formula>"Menor"</formula>
    </cfRule>
    <cfRule type="cellIs" dxfId="36" priority="212" operator="equal">
      <formula>"Leve"</formula>
    </cfRule>
  </conditionalFormatting>
  <conditionalFormatting sqref="AC12:AC24 AC27:AC31 AC42:AC75 AC34:AC39">
    <cfRule type="cellIs" dxfId="35" priority="204" operator="equal">
      <formula>"Extremo"</formula>
    </cfRule>
    <cfRule type="cellIs" dxfId="34" priority="205" operator="equal">
      <formula>"Alto"</formula>
    </cfRule>
    <cfRule type="cellIs" dxfId="33" priority="206" operator="equal">
      <formula>"Moderado"</formula>
    </cfRule>
    <cfRule type="cellIs" dxfId="32" priority="207" operator="equal">
      <formula>"Bajo"</formula>
    </cfRule>
  </conditionalFormatting>
  <conditionalFormatting sqref="Y41">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41">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41">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6">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6">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6">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R34:R39 R41:R75 R26:R31 R12:R24</xm:sqref>
        </x14:dataValidation>
        <x14:dataValidation type="list" allowBlank="1" showInputMessage="1" showErrorMessage="1" xr:uid="{00000000-0002-0000-0200-000001000000}">
          <x14:formula1>
            <xm:f>'Tabla Valoración controles'!$D$7:$D$8</xm:f>
          </x14:formula1>
          <xm:sqref>S34:S39 S41:S75 S26:S31 S12:S24</xm:sqref>
        </x14:dataValidation>
        <x14:dataValidation type="list" allowBlank="1" showInputMessage="1" showErrorMessage="1" xr:uid="{00000000-0002-0000-0200-000002000000}">
          <x14:formula1>
            <xm:f>'Tabla Valoración controles'!$D$9:$D$10</xm:f>
          </x14:formula1>
          <xm:sqref>U34:U39 U41:U75 U26:U31 U12:U24</xm:sqref>
        </x14:dataValidation>
        <x14:dataValidation type="list" allowBlank="1" showInputMessage="1" showErrorMessage="1" xr:uid="{00000000-0002-0000-0200-000003000000}">
          <x14:formula1>
            <xm:f>'Tabla Valoración controles'!$D$11:$D$12</xm:f>
          </x14:formula1>
          <xm:sqref>V34:V39 V41:V75 V26:V31 V12:V24</xm:sqref>
        </x14:dataValidation>
        <x14:dataValidation type="list" allowBlank="1" showInputMessage="1" showErrorMessage="1" xr:uid="{00000000-0002-0000-0200-000004000000}">
          <x14:formula1>
            <xm:f>'Tabla Valoración controles'!$D$13:$D$14</xm:f>
          </x14:formula1>
          <xm:sqref>W34:W39 W41:W75 W26:W31 W12:W24</xm:sqref>
        </x14:dataValidation>
        <x14:dataValidation type="list" allowBlank="1" showInputMessage="1" showErrorMessage="1" xr:uid="{00000000-0002-0000-0200-000005000000}">
          <x14:formula1>
            <xm:f>'Opciones Tratamiento'!$B$13:$B$19</xm:f>
          </x14:formula1>
          <xm:sqref>F12:F75</xm:sqref>
        </x14:dataValidation>
        <x14:dataValidation type="list" allowBlank="1" showInputMessage="1" showErrorMessage="1" xr:uid="{00000000-0002-0000-0200-000006000000}">
          <x14:formula1>
            <xm:f>'Opciones Tratamiento'!$E$2:$E$4</xm:f>
          </x14:formula1>
          <xm:sqref>B12:B75</xm:sqref>
        </x14:dataValidation>
        <x14:dataValidation type="list" allowBlank="1" showInputMessage="1" showErrorMessage="1" xr:uid="{00000000-0002-0000-0200-000007000000}">
          <x14:formula1>
            <xm:f>'Opciones Tratamiento'!$B$2:$B$5</xm:f>
          </x14:formula1>
          <xm:sqref>AD34:AD39 AD41:AD75 AD26:AD31 AD12:AD24</xm:sqref>
        </x14:dataValidation>
        <x14:dataValidation type="list" allowBlank="1" showInputMessage="1" showErrorMessage="1" xr:uid="{00000000-0002-0000-0200-000008000000}">
          <x14:formula1>
            <xm:f>'Tabla Impacto'!$F$210:$F$221</xm:f>
          </x14:formula1>
          <xm:sqref>J12:J75</xm:sqref>
        </x14:dataValidation>
        <x14:dataValidation type="custom" allowBlank="1" showInputMessage="1" showErrorMessage="1" error="Recuerde que las acciones se generan bajo la medida de mitigar el riesgo" xr:uid="{00000000-0002-0000-0200-000009000000}">
          <x14:formula1>
            <xm:f>IF(OR(AD12='Opciones Tratamiento'!$B$2,AD12='Opciones Tratamiento'!$B$3,AD12='Opciones Tratamiento'!$B$4),ISBLANK(AD12),ISTEXT(AD12))</xm:f>
          </x14:formula1>
          <xm:sqref>AE36:AE45 AE66:AE69 AE59:AE63 AE71:AE75 AE53:AE57 AE47:AE51 AE12:AE30</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AF15:AF17 AF20:AF23 AF36:AG45 AF71:AG75 AF27:AF30 AF59:AG63 AF65:AG69 AF53:AG57 AF47:AG51 AG13:AG30</xm:sqref>
        </x14:dataValidation>
        <x14:dataValidation type="custom" allowBlank="1" showInputMessage="1" showErrorMessage="1" error="Recuerde que las acciones se generan bajo la medida de mitigar el riesgo" xr:uid="{00000000-0002-0000-0200-00000B000000}">
          <x14:formula1>
            <xm:f>IF(OR(AD13='Opciones Tratamiento'!$B$2,AD13='Opciones Tratamiento'!$B$3,AD13='Opciones Tratamiento'!$B$4),ISBLANK(AD13),ISTEXT(AD13))</xm:f>
          </x14:formula1>
          <xm:sqref>AH71:AI75 AH53:AI57 AH59:AI63 AH65:AI69 AH36:AI45 AH47:AI51 AH13:AI30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421" t="s">
        <v>227</v>
      </c>
      <c r="C2" s="421"/>
      <c r="D2" s="421"/>
      <c r="E2" s="421"/>
      <c r="F2" s="421"/>
      <c r="G2" s="421"/>
      <c r="H2" s="421"/>
      <c r="I2" s="421"/>
      <c r="J2" s="458" t="s">
        <v>26</v>
      </c>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421"/>
      <c r="C3" s="421"/>
      <c r="D3" s="421"/>
      <c r="E3" s="421"/>
      <c r="F3" s="421"/>
      <c r="G3" s="421"/>
      <c r="H3" s="421"/>
      <c r="I3" s="421"/>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421"/>
      <c r="C4" s="421"/>
      <c r="D4" s="421"/>
      <c r="E4" s="421"/>
      <c r="F4" s="421"/>
      <c r="G4" s="421"/>
      <c r="H4" s="421"/>
      <c r="I4" s="421"/>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69" t="s">
        <v>228</v>
      </c>
      <c r="C6" s="469"/>
      <c r="D6" s="470"/>
      <c r="E6" s="459" t="s">
        <v>229</v>
      </c>
      <c r="F6" s="460"/>
      <c r="G6" s="460"/>
      <c r="H6" s="460"/>
      <c r="I6" s="461"/>
      <c r="J6" s="455" t="str">
        <f>IF(AND('Mapa de Riesgos'!$H$12="Muy Alta",'Mapa de Riesgos'!$L$12="Leve"),CONCATENATE("R",'Mapa de Riesgos'!$A$12),"")</f>
        <v/>
      </c>
      <c r="K6" s="456"/>
      <c r="L6" s="456" t="str">
        <f>IF(AND('Mapa de Riesgos'!$H$18="Muy Alta",'Mapa de Riesgos'!$L$18="Leve"),CONCATENATE("R",'Mapa de Riesgos'!$A$18),"")</f>
        <v/>
      </c>
      <c r="M6" s="456"/>
      <c r="N6" s="456" t="str">
        <f>IF(AND('Mapa de Riesgos'!$H$24="Muy Alta",'Mapa de Riesgos'!$L$24="Leve"),CONCATENATE("R",'Mapa de Riesgos'!$A$24),"")</f>
        <v/>
      </c>
      <c r="O6" s="457"/>
      <c r="P6" s="455" t="str">
        <f>IF(AND('Mapa de Riesgos'!$H$12="Muy Alta",'Mapa de Riesgos'!$L$12="Menor"),CONCATENATE("R",'Mapa de Riesgos'!$A$12),"")</f>
        <v/>
      </c>
      <c r="Q6" s="456"/>
      <c r="R6" s="456" t="str">
        <f>IF(AND('Mapa de Riesgos'!$H$18="Muy Alta",'Mapa de Riesgos'!$L$18="Menor"),CONCATENATE("R",'Mapa de Riesgos'!$A$18),"")</f>
        <v/>
      </c>
      <c r="S6" s="456"/>
      <c r="T6" s="456" t="str">
        <f>IF(AND('Mapa de Riesgos'!$H$24="Muy Alta",'Mapa de Riesgos'!$L$24="Menor"),CONCATENATE("R",'Mapa de Riesgos'!$A$24),"")</f>
        <v/>
      </c>
      <c r="U6" s="457"/>
      <c r="V6" s="455" t="str">
        <f>IF(AND('Mapa de Riesgos'!$H$12="Muy Alta",'Mapa de Riesgos'!$L$12="Moderado"),CONCATENATE("R",'Mapa de Riesgos'!$A$12),"")</f>
        <v/>
      </c>
      <c r="W6" s="456"/>
      <c r="X6" s="456" t="str">
        <f>IF(AND('Mapa de Riesgos'!$H$18="Muy Alta",'Mapa de Riesgos'!$L$18="Moderado"),CONCATENATE("R",'Mapa de Riesgos'!$A$18),"")</f>
        <v/>
      </c>
      <c r="Y6" s="456"/>
      <c r="Z6" s="456" t="str">
        <f>IF(AND('Mapa de Riesgos'!$H$24="Muy Alta",'Mapa de Riesgos'!$L$24="Moderado"),CONCATENATE("R",'Mapa de Riesgos'!$A$24),"")</f>
        <v/>
      </c>
      <c r="AA6" s="457"/>
      <c r="AB6" s="455" t="str">
        <f>IF(AND('Mapa de Riesgos'!$H$12="Muy Alta",'Mapa de Riesgos'!$L$12="Mayor"),CONCATENATE("R",'Mapa de Riesgos'!$A$12),"")</f>
        <v/>
      </c>
      <c r="AC6" s="456"/>
      <c r="AD6" s="456" t="str">
        <f>IF(AND('Mapa de Riesgos'!$H$18="Muy Alta",'Mapa de Riesgos'!$L$18="Mayor"),CONCATENATE("R",'Mapa de Riesgos'!$A$18),"")</f>
        <v/>
      </c>
      <c r="AE6" s="456"/>
      <c r="AF6" s="456" t="str">
        <f>IF(AND('Mapa de Riesgos'!$H$24="Muy Alta",'Mapa de Riesgos'!$L$24="Mayor"),CONCATENATE("R",'Mapa de Riesgos'!$A$24),"")</f>
        <v/>
      </c>
      <c r="AG6" s="457"/>
      <c r="AH6" s="446" t="str">
        <f>IF(AND('Mapa de Riesgos'!$H$12="Muy Alta",'Mapa de Riesgos'!$L$12="Catastrófico"),CONCATENATE("R",'Mapa de Riesgos'!$A$12),"")</f>
        <v/>
      </c>
      <c r="AI6" s="447"/>
      <c r="AJ6" s="447" t="str">
        <f>IF(AND('Mapa de Riesgos'!$H$18="Muy Alta",'Mapa de Riesgos'!$L$18="Catastrófico"),CONCATENATE("R",'Mapa de Riesgos'!$A$18),"")</f>
        <v/>
      </c>
      <c r="AK6" s="447"/>
      <c r="AL6" s="447" t="str">
        <f>IF(AND('Mapa de Riesgos'!$H$24="Muy Alta",'Mapa de Riesgos'!$L$24="Catastrófico"),CONCATENATE("R",'Mapa de Riesgos'!$A$24),"")</f>
        <v/>
      </c>
      <c r="AM6" s="448"/>
      <c r="AO6" s="471" t="s">
        <v>230</v>
      </c>
      <c r="AP6" s="472"/>
      <c r="AQ6" s="472"/>
      <c r="AR6" s="472"/>
      <c r="AS6" s="472"/>
      <c r="AT6" s="473"/>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69"/>
      <c r="C7" s="469"/>
      <c r="D7" s="470"/>
      <c r="E7" s="462"/>
      <c r="F7" s="463"/>
      <c r="G7" s="463"/>
      <c r="H7" s="463"/>
      <c r="I7" s="464"/>
      <c r="J7" s="449"/>
      <c r="K7" s="450"/>
      <c r="L7" s="450"/>
      <c r="M7" s="450"/>
      <c r="N7" s="450"/>
      <c r="O7" s="451"/>
      <c r="P7" s="449"/>
      <c r="Q7" s="450"/>
      <c r="R7" s="450"/>
      <c r="S7" s="450"/>
      <c r="T7" s="450"/>
      <c r="U7" s="451"/>
      <c r="V7" s="449"/>
      <c r="W7" s="450"/>
      <c r="X7" s="450"/>
      <c r="Y7" s="450"/>
      <c r="Z7" s="450"/>
      <c r="AA7" s="451"/>
      <c r="AB7" s="449"/>
      <c r="AC7" s="450"/>
      <c r="AD7" s="450"/>
      <c r="AE7" s="450"/>
      <c r="AF7" s="450"/>
      <c r="AG7" s="451"/>
      <c r="AH7" s="440"/>
      <c r="AI7" s="441"/>
      <c r="AJ7" s="441"/>
      <c r="AK7" s="441"/>
      <c r="AL7" s="441"/>
      <c r="AM7" s="442"/>
      <c r="AN7" s="81"/>
      <c r="AO7" s="474"/>
      <c r="AP7" s="475"/>
      <c r="AQ7" s="475"/>
      <c r="AR7" s="475"/>
      <c r="AS7" s="475"/>
      <c r="AT7" s="476"/>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69"/>
      <c r="C8" s="469"/>
      <c r="D8" s="470"/>
      <c r="E8" s="462"/>
      <c r="F8" s="463"/>
      <c r="G8" s="463"/>
      <c r="H8" s="463"/>
      <c r="I8" s="464"/>
      <c r="J8" s="449" t="str">
        <f>IF(AND('Mapa de Riesgos'!$H$31="Muy Alta",'Mapa de Riesgos'!$L$31="Leve"),CONCATENATE("R",'Mapa de Riesgos'!$A$31),"")</f>
        <v/>
      </c>
      <c r="K8" s="450"/>
      <c r="L8" s="450" t="str">
        <f>IF(AND('Mapa de Riesgos'!$H$39="Muy Alta",'Mapa de Riesgos'!$L$39="Leve"),CONCATENATE("R",'Mapa de Riesgos'!$A$39),"")</f>
        <v/>
      </c>
      <c r="M8" s="450"/>
      <c r="N8" s="450" t="str">
        <f>IF(AND('Mapa de Riesgos'!$H$46="Muy Alta",'Mapa de Riesgos'!$L$46="Leve"),CONCATENATE("R",'Mapa de Riesgos'!$A$46),"")</f>
        <v/>
      </c>
      <c r="O8" s="451"/>
      <c r="P8" s="449" t="str">
        <f>IF(AND('Mapa de Riesgos'!$H$31="Muy Alta",'Mapa de Riesgos'!$L$31="Menor"),CONCATENATE("R",'Mapa de Riesgos'!$A$31),"")</f>
        <v/>
      </c>
      <c r="Q8" s="450"/>
      <c r="R8" s="450" t="str">
        <f>IF(AND('Mapa de Riesgos'!$H$39="Muy Alta",'Mapa de Riesgos'!$L$39="Menor"),CONCATENATE("R",'Mapa de Riesgos'!$A$39),"")</f>
        <v/>
      </c>
      <c r="S8" s="450"/>
      <c r="T8" s="450" t="str">
        <f>IF(AND('Mapa de Riesgos'!$H$46="Muy Alta",'Mapa de Riesgos'!$L$46="Menor"),CONCATENATE("R",'Mapa de Riesgos'!$A$46),"")</f>
        <v/>
      </c>
      <c r="U8" s="451"/>
      <c r="V8" s="449" t="str">
        <f>IF(AND('Mapa de Riesgos'!$H$31="Muy Alta",'Mapa de Riesgos'!$L$31="Moderado"),CONCATENATE("R",'Mapa de Riesgos'!$A$31),"")</f>
        <v/>
      </c>
      <c r="W8" s="450"/>
      <c r="X8" s="450" t="str">
        <f>IF(AND('Mapa de Riesgos'!$H$39="Muy Alta",'Mapa de Riesgos'!$L$39="Moderado"),CONCATENATE("R",'Mapa de Riesgos'!$A$39),"")</f>
        <v/>
      </c>
      <c r="Y8" s="450"/>
      <c r="Z8" s="450" t="str">
        <f>IF(AND('Mapa de Riesgos'!$H$46="Muy Alta",'Mapa de Riesgos'!$L$46="Moderado"),CONCATENATE("R",'Mapa de Riesgos'!$A$46),"")</f>
        <v/>
      </c>
      <c r="AA8" s="451"/>
      <c r="AB8" s="449" t="str">
        <f>IF(AND('Mapa de Riesgos'!$H$31="Muy Alta",'Mapa de Riesgos'!$L$31="Mayor"),CONCATENATE("R",'Mapa de Riesgos'!$A$31),"")</f>
        <v/>
      </c>
      <c r="AC8" s="450"/>
      <c r="AD8" s="450" t="str">
        <f>IF(AND('Mapa de Riesgos'!$H$39="Muy Alta",'Mapa de Riesgos'!$L$39="Mayor"),CONCATENATE("R",'Mapa de Riesgos'!$A$39),"")</f>
        <v/>
      </c>
      <c r="AE8" s="450"/>
      <c r="AF8" s="450" t="str">
        <f>IF(AND('Mapa de Riesgos'!$H$46="Muy Alta",'Mapa de Riesgos'!$L$46="Mayor"),CONCATENATE("R",'Mapa de Riesgos'!$A$46),"")</f>
        <v/>
      </c>
      <c r="AG8" s="451"/>
      <c r="AH8" s="440" t="str">
        <f>IF(AND('Mapa de Riesgos'!$H$31="Muy Alta",'Mapa de Riesgos'!$L$31="Catastrófico"),CONCATENATE("R",'Mapa de Riesgos'!$A$31),"")</f>
        <v/>
      </c>
      <c r="AI8" s="441"/>
      <c r="AJ8" s="441" t="str">
        <f>IF(AND('Mapa de Riesgos'!$H$39="Muy Alta",'Mapa de Riesgos'!$L$39="Catastrófico"),CONCATENATE("R",'Mapa de Riesgos'!$A$39),"")</f>
        <v/>
      </c>
      <c r="AK8" s="441"/>
      <c r="AL8" s="441" t="str">
        <f>IF(AND('Mapa de Riesgos'!$H$46="Muy Alta",'Mapa de Riesgos'!$L$46="Catastrófico"),CONCATENATE("R",'Mapa de Riesgos'!$A$46),"")</f>
        <v/>
      </c>
      <c r="AM8" s="442"/>
      <c r="AN8" s="81"/>
      <c r="AO8" s="474"/>
      <c r="AP8" s="475"/>
      <c r="AQ8" s="475"/>
      <c r="AR8" s="475"/>
      <c r="AS8" s="475"/>
      <c r="AT8" s="476"/>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69"/>
      <c r="C9" s="469"/>
      <c r="D9" s="470"/>
      <c r="E9" s="462"/>
      <c r="F9" s="463"/>
      <c r="G9" s="463"/>
      <c r="H9" s="463"/>
      <c r="I9" s="464"/>
      <c r="J9" s="449"/>
      <c r="K9" s="450"/>
      <c r="L9" s="450"/>
      <c r="M9" s="450"/>
      <c r="N9" s="450"/>
      <c r="O9" s="451"/>
      <c r="P9" s="449"/>
      <c r="Q9" s="450"/>
      <c r="R9" s="450"/>
      <c r="S9" s="450"/>
      <c r="T9" s="450"/>
      <c r="U9" s="451"/>
      <c r="V9" s="449"/>
      <c r="W9" s="450"/>
      <c r="X9" s="450"/>
      <c r="Y9" s="450"/>
      <c r="Z9" s="450"/>
      <c r="AA9" s="451"/>
      <c r="AB9" s="449"/>
      <c r="AC9" s="450"/>
      <c r="AD9" s="450"/>
      <c r="AE9" s="450"/>
      <c r="AF9" s="450"/>
      <c r="AG9" s="451"/>
      <c r="AH9" s="440"/>
      <c r="AI9" s="441"/>
      <c r="AJ9" s="441"/>
      <c r="AK9" s="441"/>
      <c r="AL9" s="441"/>
      <c r="AM9" s="442"/>
      <c r="AN9" s="81"/>
      <c r="AO9" s="474"/>
      <c r="AP9" s="475"/>
      <c r="AQ9" s="475"/>
      <c r="AR9" s="475"/>
      <c r="AS9" s="475"/>
      <c r="AT9" s="476"/>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69"/>
      <c r="C10" s="469"/>
      <c r="D10" s="470"/>
      <c r="E10" s="462"/>
      <c r="F10" s="463"/>
      <c r="G10" s="463"/>
      <c r="H10" s="463"/>
      <c r="I10" s="464"/>
      <c r="J10" s="449" t="str">
        <f>IF(AND('Mapa de Riesgos'!$H$52="Muy Alta",'Mapa de Riesgos'!$L$52="Leve"),CONCATENATE("R",'Mapa de Riesgos'!$A$52),"")</f>
        <v/>
      </c>
      <c r="K10" s="450"/>
      <c r="L10" s="450" t="str">
        <f>IF(AND('Mapa de Riesgos'!$H$58="Muy Alta",'Mapa de Riesgos'!$L$58="Leve"),CONCATENATE("R",'Mapa de Riesgos'!$A$58),"")</f>
        <v/>
      </c>
      <c r="M10" s="450"/>
      <c r="N10" s="450" t="str">
        <f>IF(AND('Mapa de Riesgos'!$H$64="Muy Alta",'Mapa de Riesgos'!$L$64="Leve"),CONCATENATE("R",'Mapa de Riesgos'!$A$64),"")</f>
        <v/>
      </c>
      <c r="O10" s="451"/>
      <c r="P10" s="449" t="str">
        <f>IF(AND('Mapa de Riesgos'!$H$52="Muy Alta",'Mapa de Riesgos'!$L$52="Menor"),CONCATENATE("R",'Mapa de Riesgos'!$A$52),"")</f>
        <v/>
      </c>
      <c r="Q10" s="450"/>
      <c r="R10" s="450" t="str">
        <f>IF(AND('Mapa de Riesgos'!$H$58="Muy Alta",'Mapa de Riesgos'!$L$58="Menor"),CONCATENATE("R",'Mapa de Riesgos'!$A$58),"")</f>
        <v/>
      </c>
      <c r="S10" s="450"/>
      <c r="T10" s="450" t="str">
        <f>IF(AND('Mapa de Riesgos'!$H$64="Muy Alta",'Mapa de Riesgos'!$L$64="Menor"),CONCATENATE("R",'Mapa de Riesgos'!$A$64),"")</f>
        <v/>
      </c>
      <c r="U10" s="451"/>
      <c r="V10" s="449" t="str">
        <f>IF(AND('Mapa de Riesgos'!$H$52="Muy Alta",'Mapa de Riesgos'!$L$52="Moderado"),CONCATENATE("R",'Mapa de Riesgos'!$A$52),"")</f>
        <v/>
      </c>
      <c r="W10" s="450"/>
      <c r="X10" s="450" t="str">
        <f>IF(AND('Mapa de Riesgos'!$H$58="Muy Alta",'Mapa de Riesgos'!$L$58="Moderado"),CONCATENATE("R",'Mapa de Riesgos'!$A$58),"")</f>
        <v/>
      </c>
      <c r="Y10" s="450"/>
      <c r="Z10" s="450" t="str">
        <f>IF(AND('Mapa de Riesgos'!$H$64="Muy Alta",'Mapa de Riesgos'!$L$64="Moderado"),CONCATENATE("R",'Mapa de Riesgos'!$A$64),"")</f>
        <v/>
      </c>
      <c r="AA10" s="451"/>
      <c r="AB10" s="449" t="str">
        <f>IF(AND('Mapa de Riesgos'!$H$52="Muy Alta",'Mapa de Riesgos'!$L$52="Mayor"),CONCATENATE("R",'Mapa de Riesgos'!$A$52),"")</f>
        <v/>
      </c>
      <c r="AC10" s="450"/>
      <c r="AD10" s="450" t="str">
        <f>IF(AND('Mapa de Riesgos'!$H$58="Muy Alta",'Mapa de Riesgos'!$L$58="Mayor"),CONCATENATE("R",'Mapa de Riesgos'!$A$58),"")</f>
        <v/>
      </c>
      <c r="AE10" s="450"/>
      <c r="AF10" s="450" t="str">
        <f>IF(AND('Mapa de Riesgos'!$H$64="Muy Alta",'Mapa de Riesgos'!$L$64="Mayor"),CONCATENATE("R",'Mapa de Riesgos'!$A$64),"")</f>
        <v/>
      </c>
      <c r="AG10" s="451"/>
      <c r="AH10" s="440" t="str">
        <f>IF(AND('Mapa de Riesgos'!$H$52="Muy Alta",'Mapa de Riesgos'!$L$52="Catastrófico"),CONCATENATE("R",'Mapa de Riesgos'!$A$52),"")</f>
        <v/>
      </c>
      <c r="AI10" s="441"/>
      <c r="AJ10" s="441" t="str">
        <f>IF(AND('Mapa de Riesgos'!$H$58="Muy Alta",'Mapa de Riesgos'!$L$58="Catastrófico"),CONCATENATE("R",'Mapa de Riesgos'!$A$58),"")</f>
        <v/>
      </c>
      <c r="AK10" s="441"/>
      <c r="AL10" s="441" t="str">
        <f>IF(AND('Mapa de Riesgos'!$H$64="Muy Alta",'Mapa de Riesgos'!$L$64="Catastrófico"),CONCATENATE("R",'Mapa de Riesgos'!$A$64),"")</f>
        <v/>
      </c>
      <c r="AM10" s="442"/>
      <c r="AN10" s="81"/>
      <c r="AO10" s="474"/>
      <c r="AP10" s="475"/>
      <c r="AQ10" s="475"/>
      <c r="AR10" s="475"/>
      <c r="AS10" s="475"/>
      <c r="AT10" s="476"/>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69"/>
      <c r="C11" s="469"/>
      <c r="D11" s="470"/>
      <c r="E11" s="462"/>
      <c r="F11" s="463"/>
      <c r="G11" s="463"/>
      <c r="H11" s="463"/>
      <c r="I11" s="464"/>
      <c r="J11" s="449"/>
      <c r="K11" s="450"/>
      <c r="L11" s="450"/>
      <c r="M11" s="450"/>
      <c r="N11" s="450"/>
      <c r="O11" s="451"/>
      <c r="P11" s="449"/>
      <c r="Q11" s="450"/>
      <c r="R11" s="450"/>
      <c r="S11" s="450"/>
      <c r="T11" s="450"/>
      <c r="U11" s="451"/>
      <c r="V11" s="449"/>
      <c r="W11" s="450"/>
      <c r="X11" s="450"/>
      <c r="Y11" s="450"/>
      <c r="Z11" s="450"/>
      <c r="AA11" s="451"/>
      <c r="AB11" s="449"/>
      <c r="AC11" s="450"/>
      <c r="AD11" s="450"/>
      <c r="AE11" s="450"/>
      <c r="AF11" s="450"/>
      <c r="AG11" s="451"/>
      <c r="AH11" s="440"/>
      <c r="AI11" s="441"/>
      <c r="AJ11" s="441"/>
      <c r="AK11" s="441"/>
      <c r="AL11" s="441"/>
      <c r="AM11" s="442"/>
      <c r="AN11" s="81"/>
      <c r="AO11" s="474"/>
      <c r="AP11" s="475"/>
      <c r="AQ11" s="475"/>
      <c r="AR11" s="475"/>
      <c r="AS11" s="475"/>
      <c r="AT11" s="476"/>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69"/>
      <c r="C12" s="469"/>
      <c r="D12" s="470"/>
      <c r="E12" s="462"/>
      <c r="F12" s="463"/>
      <c r="G12" s="463"/>
      <c r="H12" s="463"/>
      <c r="I12" s="464"/>
      <c r="J12" s="449" t="str">
        <f>IF(AND('Mapa de Riesgos'!$H$70="Muy Alta",'Mapa de Riesgos'!$L$70="Leve"),CONCATENATE("R",'Mapa de Riesgos'!$A$70),"")</f>
        <v/>
      </c>
      <c r="K12" s="450"/>
      <c r="L12" s="450" t="str">
        <f>IF(AND('Mapa de Riesgos'!$H$76="Muy Alta",'Mapa de Riesgos'!$L$76="Leve"),CONCATENATE("R",'Mapa de Riesgos'!$A$76),"")</f>
        <v/>
      </c>
      <c r="M12" s="450"/>
      <c r="N12" s="450" t="str">
        <f>IF(AND('Mapa de Riesgos'!$H$82="Muy Alta",'Mapa de Riesgos'!$L$82="Leve"),CONCATENATE("R",'Mapa de Riesgos'!$A$82),"")</f>
        <v/>
      </c>
      <c r="O12" s="451"/>
      <c r="P12" s="449" t="str">
        <f>IF(AND('Mapa de Riesgos'!$H$70="Muy Alta",'Mapa de Riesgos'!$L$70="Menor"),CONCATENATE("R",'Mapa de Riesgos'!$A$70),"")</f>
        <v/>
      </c>
      <c r="Q12" s="450"/>
      <c r="R12" s="450" t="str">
        <f>IF(AND('Mapa de Riesgos'!$H$76="Muy Alta",'Mapa de Riesgos'!$L$76="Menor"),CONCATENATE("R",'Mapa de Riesgos'!$A$76),"")</f>
        <v/>
      </c>
      <c r="S12" s="450"/>
      <c r="T12" s="450" t="str">
        <f>IF(AND('Mapa de Riesgos'!$H$82="Muy Alta",'Mapa de Riesgos'!$L$82="Menor"),CONCATENATE("R",'Mapa de Riesgos'!$A$82),"")</f>
        <v/>
      </c>
      <c r="U12" s="451"/>
      <c r="V12" s="449" t="str">
        <f>IF(AND('Mapa de Riesgos'!$H$70="Muy Alta",'Mapa de Riesgos'!$L$70="Moderado"),CONCATENATE("R",'Mapa de Riesgos'!$A$70),"")</f>
        <v/>
      </c>
      <c r="W12" s="450"/>
      <c r="X12" s="450" t="str">
        <f>IF(AND('Mapa de Riesgos'!$H$76="Muy Alta",'Mapa de Riesgos'!$L$76="Moderado"),CONCATENATE("R",'Mapa de Riesgos'!$A$76),"")</f>
        <v/>
      </c>
      <c r="Y12" s="450"/>
      <c r="Z12" s="450" t="str">
        <f>IF(AND('Mapa de Riesgos'!$H$82="Muy Alta",'Mapa de Riesgos'!$L$82="Moderado"),CONCATENATE("R",'Mapa de Riesgos'!$A$82),"")</f>
        <v/>
      </c>
      <c r="AA12" s="451"/>
      <c r="AB12" s="449" t="str">
        <f>IF(AND('Mapa de Riesgos'!$H$70="Muy Alta",'Mapa de Riesgos'!$L$70="Mayor"),CONCATENATE("R",'Mapa de Riesgos'!$A$70),"")</f>
        <v/>
      </c>
      <c r="AC12" s="450"/>
      <c r="AD12" s="450" t="str">
        <f>IF(AND('Mapa de Riesgos'!$H$76="Muy Alta",'Mapa de Riesgos'!$L$76="Mayor"),CONCATENATE("R",'Mapa de Riesgos'!$A$76),"")</f>
        <v/>
      </c>
      <c r="AE12" s="450"/>
      <c r="AF12" s="450" t="str">
        <f>IF(AND('Mapa de Riesgos'!$H$82="Muy Alta",'Mapa de Riesgos'!$L$82="Mayor"),CONCATENATE("R",'Mapa de Riesgos'!$A$82),"")</f>
        <v/>
      </c>
      <c r="AG12" s="451"/>
      <c r="AH12" s="440" t="str">
        <f>IF(AND('Mapa de Riesgos'!$H$70="Muy Alta",'Mapa de Riesgos'!$L$70="Catastrófico"),CONCATENATE("R",'Mapa de Riesgos'!$A$70),"")</f>
        <v/>
      </c>
      <c r="AI12" s="441"/>
      <c r="AJ12" s="441" t="str">
        <f>IF(AND('Mapa de Riesgos'!$H$76="Muy Alta",'Mapa de Riesgos'!$L$76="Catastrófico"),CONCATENATE("R",'Mapa de Riesgos'!$A$76),"")</f>
        <v/>
      </c>
      <c r="AK12" s="441"/>
      <c r="AL12" s="441" t="str">
        <f>IF(AND('Mapa de Riesgos'!$H$82="Muy Alta",'Mapa de Riesgos'!$L$82="Catastrófico"),CONCATENATE("R",'Mapa de Riesgos'!$A$82),"")</f>
        <v/>
      </c>
      <c r="AM12" s="442"/>
      <c r="AN12" s="81"/>
      <c r="AO12" s="474"/>
      <c r="AP12" s="475"/>
      <c r="AQ12" s="475"/>
      <c r="AR12" s="475"/>
      <c r="AS12" s="475"/>
      <c r="AT12" s="476"/>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69"/>
      <c r="C13" s="469"/>
      <c r="D13" s="470"/>
      <c r="E13" s="465"/>
      <c r="F13" s="466"/>
      <c r="G13" s="466"/>
      <c r="H13" s="466"/>
      <c r="I13" s="467"/>
      <c r="J13" s="449"/>
      <c r="K13" s="450"/>
      <c r="L13" s="450"/>
      <c r="M13" s="450"/>
      <c r="N13" s="450"/>
      <c r="O13" s="451"/>
      <c r="P13" s="449"/>
      <c r="Q13" s="450"/>
      <c r="R13" s="450"/>
      <c r="S13" s="450"/>
      <c r="T13" s="450"/>
      <c r="U13" s="451"/>
      <c r="V13" s="449"/>
      <c r="W13" s="450"/>
      <c r="X13" s="450"/>
      <c r="Y13" s="450"/>
      <c r="Z13" s="450"/>
      <c r="AA13" s="451"/>
      <c r="AB13" s="449"/>
      <c r="AC13" s="450"/>
      <c r="AD13" s="450"/>
      <c r="AE13" s="450"/>
      <c r="AF13" s="450"/>
      <c r="AG13" s="451"/>
      <c r="AH13" s="443"/>
      <c r="AI13" s="444"/>
      <c r="AJ13" s="444"/>
      <c r="AK13" s="444"/>
      <c r="AL13" s="444"/>
      <c r="AM13" s="445"/>
      <c r="AN13" s="81"/>
      <c r="AO13" s="477"/>
      <c r="AP13" s="478"/>
      <c r="AQ13" s="478"/>
      <c r="AR13" s="478"/>
      <c r="AS13" s="478"/>
      <c r="AT13" s="479"/>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69"/>
      <c r="C14" s="469"/>
      <c r="D14" s="470"/>
      <c r="E14" s="459" t="s">
        <v>231</v>
      </c>
      <c r="F14" s="460"/>
      <c r="G14" s="460"/>
      <c r="H14" s="460"/>
      <c r="I14" s="460"/>
      <c r="J14" s="437" t="str">
        <f>IF(AND('Mapa de Riesgos'!$H$12="Alta",'Mapa de Riesgos'!$L$12="Leve"),CONCATENATE("R",'Mapa de Riesgos'!$A$12),"")</f>
        <v/>
      </c>
      <c r="K14" s="438"/>
      <c r="L14" s="438" t="str">
        <f>IF(AND('Mapa de Riesgos'!$H$18="Alta",'Mapa de Riesgos'!$L$18="Leve"),CONCATENATE("R",'Mapa de Riesgos'!$A$18),"")</f>
        <v/>
      </c>
      <c r="M14" s="438"/>
      <c r="N14" s="438" t="str">
        <f>IF(AND('Mapa de Riesgos'!$H$24="Alta",'Mapa de Riesgos'!$L$24="Leve"),CONCATENATE("R",'Mapa de Riesgos'!$A$24),"")</f>
        <v/>
      </c>
      <c r="O14" s="439"/>
      <c r="P14" s="437" t="str">
        <f>IF(AND('Mapa de Riesgos'!$H$12="Alta",'Mapa de Riesgos'!$L$12="Menor"),CONCATENATE("R",'Mapa de Riesgos'!$A$12),"")</f>
        <v/>
      </c>
      <c r="Q14" s="438"/>
      <c r="R14" s="438" t="str">
        <f>IF(AND('Mapa de Riesgos'!$H$18="Alta",'Mapa de Riesgos'!$L$18="Menor"),CONCATENATE("R",'Mapa de Riesgos'!$A$18),"")</f>
        <v/>
      </c>
      <c r="S14" s="438"/>
      <c r="T14" s="438" t="str">
        <f>IF(AND('Mapa de Riesgos'!$H$24="Alta",'Mapa de Riesgos'!$L$24="Menor"),CONCATENATE("R",'Mapa de Riesgos'!$A$24),"")</f>
        <v/>
      </c>
      <c r="U14" s="439"/>
      <c r="V14" s="455" t="str">
        <f>IF(AND('Mapa de Riesgos'!$H$12="Alta",'Mapa de Riesgos'!$L$12="Moderado"),CONCATENATE("R",'Mapa de Riesgos'!$A$12),"")</f>
        <v/>
      </c>
      <c r="W14" s="456"/>
      <c r="X14" s="456" t="str">
        <f>IF(AND('Mapa de Riesgos'!$H$18="Alta",'Mapa de Riesgos'!$L$18="Moderado"),CONCATENATE("R",'Mapa de Riesgos'!$A$18),"")</f>
        <v/>
      </c>
      <c r="Y14" s="456"/>
      <c r="Z14" s="456" t="str">
        <f>IF(AND('Mapa de Riesgos'!$H$24="Alta",'Mapa de Riesgos'!$L$24="Moderado"),CONCATENATE("R",'Mapa de Riesgos'!$A$24),"")</f>
        <v/>
      </c>
      <c r="AA14" s="457"/>
      <c r="AB14" s="455" t="str">
        <f>IF(AND('Mapa de Riesgos'!$H$12="Alta",'Mapa de Riesgos'!$L$12="Mayor"),CONCATENATE("R",'Mapa de Riesgos'!$A$12),"")</f>
        <v/>
      </c>
      <c r="AC14" s="456"/>
      <c r="AD14" s="456" t="str">
        <f>IF(AND('Mapa de Riesgos'!$H$18="Alta",'Mapa de Riesgos'!$L$18="Mayor"),CONCATENATE("R",'Mapa de Riesgos'!$A$18),"")</f>
        <v/>
      </c>
      <c r="AE14" s="456"/>
      <c r="AF14" s="456" t="str">
        <f>IF(AND('Mapa de Riesgos'!$H$24="Alta",'Mapa de Riesgos'!$L$24="Mayor"),CONCATENATE("R",'Mapa de Riesgos'!$A$24),"")</f>
        <v/>
      </c>
      <c r="AG14" s="457"/>
      <c r="AH14" s="446" t="str">
        <f>IF(AND('Mapa de Riesgos'!$H$12="Alta",'Mapa de Riesgos'!$L$12="Catastrófico"),CONCATENATE("R",'Mapa de Riesgos'!$A$12),"")</f>
        <v/>
      </c>
      <c r="AI14" s="447"/>
      <c r="AJ14" s="447" t="str">
        <f>IF(AND('Mapa de Riesgos'!$H$18="Alta",'Mapa de Riesgos'!$L$18="Catastrófico"),CONCATENATE("R",'Mapa de Riesgos'!$A$18),"")</f>
        <v/>
      </c>
      <c r="AK14" s="447"/>
      <c r="AL14" s="447" t="str">
        <f>IF(AND('Mapa de Riesgos'!$H$24="Alta",'Mapa de Riesgos'!$L$24="Catastrófico"),CONCATENATE("R",'Mapa de Riesgos'!$A$24),"")</f>
        <v/>
      </c>
      <c r="AM14" s="448"/>
      <c r="AN14" s="81"/>
      <c r="AO14" s="480" t="s">
        <v>232</v>
      </c>
      <c r="AP14" s="481"/>
      <c r="AQ14" s="481"/>
      <c r="AR14" s="481"/>
      <c r="AS14" s="481"/>
      <c r="AT14" s="482"/>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69"/>
      <c r="C15" s="469"/>
      <c r="D15" s="470"/>
      <c r="E15" s="462"/>
      <c r="F15" s="463"/>
      <c r="G15" s="463"/>
      <c r="H15" s="463"/>
      <c r="I15" s="463"/>
      <c r="J15" s="431"/>
      <c r="K15" s="432"/>
      <c r="L15" s="432"/>
      <c r="M15" s="432"/>
      <c r="N15" s="432"/>
      <c r="O15" s="433"/>
      <c r="P15" s="431"/>
      <c r="Q15" s="432"/>
      <c r="R15" s="432"/>
      <c r="S15" s="432"/>
      <c r="T15" s="432"/>
      <c r="U15" s="433"/>
      <c r="V15" s="449"/>
      <c r="W15" s="450"/>
      <c r="X15" s="450"/>
      <c r="Y15" s="450"/>
      <c r="Z15" s="450"/>
      <c r="AA15" s="451"/>
      <c r="AB15" s="449"/>
      <c r="AC15" s="450"/>
      <c r="AD15" s="450"/>
      <c r="AE15" s="450"/>
      <c r="AF15" s="450"/>
      <c r="AG15" s="451"/>
      <c r="AH15" s="440"/>
      <c r="AI15" s="441"/>
      <c r="AJ15" s="441"/>
      <c r="AK15" s="441"/>
      <c r="AL15" s="441"/>
      <c r="AM15" s="442"/>
      <c r="AN15" s="81"/>
      <c r="AO15" s="483"/>
      <c r="AP15" s="484"/>
      <c r="AQ15" s="484"/>
      <c r="AR15" s="484"/>
      <c r="AS15" s="484"/>
      <c r="AT15" s="485"/>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69"/>
      <c r="C16" s="469"/>
      <c r="D16" s="470"/>
      <c r="E16" s="462"/>
      <c r="F16" s="463"/>
      <c r="G16" s="463"/>
      <c r="H16" s="463"/>
      <c r="I16" s="463"/>
      <c r="J16" s="431" t="str">
        <f>IF(AND('Mapa de Riesgos'!$H$31="Alta",'Mapa de Riesgos'!$L$31="Leve"),CONCATENATE("R",'Mapa de Riesgos'!$A$31),"")</f>
        <v/>
      </c>
      <c r="K16" s="432"/>
      <c r="L16" s="432" t="str">
        <f>IF(AND('Mapa de Riesgos'!$H$39="Alta",'Mapa de Riesgos'!$L$39="Leve"),CONCATENATE("R",'Mapa de Riesgos'!$A$39),"")</f>
        <v/>
      </c>
      <c r="M16" s="432"/>
      <c r="N16" s="432" t="str">
        <f>IF(AND('Mapa de Riesgos'!$H$46="Alta",'Mapa de Riesgos'!$L$46="Leve"),CONCATENATE("R",'Mapa de Riesgos'!$A$46),"")</f>
        <v/>
      </c>
      <c r="O16" s="433"/>
      <c r="P16" s="431" t="str">
        <f>IF(AND('Mapa de Riesgos'!$H$31="Alta",'Mapa de Riesgos'!$L$31="Menor"),CONCATENATE("R",'Mapa de Riesgos'!$A$31),"")</f>
        <v/>
      </c>
      <c r="Q16" s="432"/>
      <c r="R16" s="432" t="str">
        <f>IF(AND('Mapa de Riesgos'!$H$39="Alta",'Mapa de Riesgos'!$L$39="Menor"),CONCATENATE("R",'Mapa de Riesgos'!$A$39),"")</f>
        <v/>
      </c>
      <c r="S16" s="432"/>
      <c r="T16" s="432" t="str">
        <f>IF(AND('Mapa de Riesgos'!$H$46="Alta",'Mapa de Riesgos'!$L$46="Menor"),CONCATENATE("R",'Mapa de Riesgos'!$A$46),"")</f>
        <v/>
      </c>
      <c r="U16" s="433"/>
      <c r="V16" s="449" t="str">
        <f>IF(AND('Mapa de Riesgos'!$H$31="Alta",'Mapa de Riesgos'!$L$31="Moderado"),CONCATENATE("R",'Mapa de Riesgos'!$A$31),"")</f>
        <v/>
      </c>
      <c r="W16" s="450"/>
      <c r="X16" s="450" t="str">
        <f>IF(AND('Mapa de Riesgos'!$H$39="Alta",'Mapa de Riesgos'!$L$39="Moderado"),CONCATENATE("R",'Mapa de Riesgos'!$A$39),"")</f>
        <v/>
      </c>
      <c r="Y16" s="450"/>
      <c r="Z16" s="450" t="str">
        <f>IF(AND('Mapa de Riesgos'!$H$46="Alta",'Mapa de Riesgos'!$L$46="Moderado"),CONCATENATE("R",'Mapa de Riesgos'!$A$46),"")</f>
        <v/>
      </c>
      <c r="AA16" s="451"/>
      <c r="AB16" s="449" t="str">
        <f>IF(AND('Mapa de Riesgos'!$H$31="Alta",'Mapa de Riesgos'!$L$31="Mayor"),CONCATENATE("R",'Mapa de Riesgos'!$A$31),"")</f>
        <v/>
      </c>
      <c r="AC16" s="450"/>
      <c r="AD16" s="450" t="str">
        <f>IF(AND('Mapa de Riesgos'!$H$39="Alta",'Mapa de Riesgos'!$L$39="Mayor"),CONCATENATE("R",'Mapa de Riesgos'!$A$39),"")</f>
        <v/>
      </c>
      <c r="AE16" s="450"/>
      <c r="AF16" s="450" t="str">
        <f>IF(AND('Mapa de Riesgos'!$H$46="Alta",'Mapa de Riesgos'!$L$46="Mayor"),CONCATENATE("R",'Mapa de Riesgos'!$A$46),"")</f>
        <v/>
      </c>
      <c r="AG16" s="451"/>
      <c r="AH16" s="440" t="str">
        <f>IF(AND('Mapa de Riesgos'!$H$31="Alta",'Mapa de Riesgos'!$L$31="Catastrófico"),CONCATENATE("R",'Mapa de Riesgos'!$A$31),"")</f>
        <v/>
      </c>
      <c r="AI16" s="441"/>
      <c r="AJ16" s="441" t="str">
        <f>IF(AND('Mapa de Riesgos'!$H$39="Alta",'Mapa de Riesgos'!$L$39="Catastrófico"),CONCATENATE("R",'Mapa de Riesgos'!$A$39),"")</f>
        <v/>
      </c>
      <c r="AK16" s="441"/>
      <c r="AL16" s="441" t="str">
        <f>IF(AND('Mapa de Riesgos'!$H$46="Alta",'Mapa de Riesgos'!$L$46="Catastrófico"),CONCATENATE("R",'Mapa de Riesgos'!$A$46),"")</f>
        <v/>
      </c>
      <c r="AM16" s="442"/>
      <c r="AN16" s="81"/>
      <c r="AO16" s="483"/>
      <c r="AP16" s="484"/>
      <c r="AQ16" s="484"/>
      <c r="AR16" s="484"/>
      <c r="AS16" s="484"/>
      <c r="AT16" s="485"/>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69"/>
      <c r="C17" s="469"/>
      <c r="D17" s="470"/>
      <c r="E17" s="462"/>
      <c r="F17" s="463"/>
      <c r="G17" s="463"/>
      <c r="H17" s="463"/>
      <c r="I17" s="463"/>
      <c r="J17" s="431"/>
      <c r="K17" s="432"/>
      <c r="L17" s="432"/>
      <c r="M17" s="432"/>
      <c r="N17" s="432"/>
      <c r="O17" s="433"/>
      <c r="P17" s="431"/>
      <c r="Q17" s="432"/>
      <c r="R17" s="432"/>
      <c r="S17" s="432"/>
      <c r="T17" s="432"/>
      <c r="U17" s="433"/>
      <c r="V17" s="449"/>
      <c r="W17" s="450"/>
      <c r="X17" s="450"/>
      <c r="Y17" s="450"/>
      <c r="Z17" s="450"/>
      <c r="AA17" s="451"/>
      <c r="AB17" s="449"/>
      <c r="AC17" s="450"/>
      <c r="AD17" s="450"/>
      <c r="AE17" s="450"/>
      <c r="AF17" s="450"/>
      <c r="AG17" s="451"/>
      <c r="AH17" s="440"/>
      <c r="AI17" s="441"/>
      <c r="AJ17" s="441"/>
      <c r="AK17" s="441"/>
      <c r="AL17" s="441"/>
      <c r="AM17" s="442"/>
      <c r="AN17" s="81"/>
      <c r="AO17" s="483"/>
      <c r="AP17" s="484"/>
      <c r="AQ17" s="484"/>
      <c r="AR17" s="484"/>
      <c r="AS17" s="484"/>
      <c r="AT17" s="485"/>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69"/>
      <c r="C18" s="469"/>
      <c r="D18" s="470"/>
      <c r="E18" s="462"/>
      <c r="F18" s="463"/>
      <c r="G18" s="463"/>
      <c r="H18" s="463"/>
      <c r="I18" s="463"/>
      <c r="J18" s="431" t="str">
        <f>IF(AND('Mapa de Riesgos'!$H$52="Alta",'Mapa de Riesgos'!$L$52="Leve"),CONCATENATE("R",'Mapa de Riesgos'!$A$52),"")</f>
        <v/>
      </c>
      <c r="K18" s="432"/>
      <c r="L18" s="432" t="str">
        <f>IF(AND('Mapa de Riesgos'!$H$58="Alta",'Mapa de Riesgos'!$L$58="Leve"),CONCATENATE("R",'Mapa de Riesgos'!$A$58),"")</f>
        <v/>
      </c>
      <c r="M18" s="432"/>
      <c r="N18" s="432" t="str">
        <f>IF(AND('Mapa de Riesgos'!$H$64="Alta",'Mapa de Riesgos'!$L$64="Leve"),CONCATENATE("R",'Mapa de Riesgos'!$A$64),"")</f>
        <v/>
      </c>
      <c r="O18" s="433"/>
      <c r="P18" s="431" t="str">
        <f>IF(AND('Mapa de Riesgos'!$H$52="Alta",'Mapa de Riesgos'!$L$52="Menor"),CONCATENATE("R",'Mapa de Riesgos'!$A$52),"")</f>
        <v/>
      </c>
      <c r="Q18" s="432"/>
      <c r="R18" s="432" t="str">
        <f>IF(AND('Mapa de Riesgos'!$H$58="Alta",'Mapa de Riesgos'!$L$58="Menor"),CONCATENATE("R",'Mapa de Riesgos'!$A$58),"")</f>
        <v/>
      </c>
      <c r="S18" s="432"/>
      <c r="T18" s="432" t="str">
        <f>IF(AND('Mapa de Riesgos'!$H$64="Alta",'Mapa de Riesgos'!$L$64="Menor"),CONCATENATE("R",'Mapa de Riesgos'!$A$64),"")</f>
        <v/>
      </c>
      <c r="U18" s="433"/>
      <c r="V18" s="449" t="str">
        <f>IF(AND('Mapa de Riesgos'!$H$52="Alta",'Mapa de Riesgos'!$L$52="Moderado"),CONCATENATE("R",'Mapa de Riesgos'!$A$52),"")</f>
        <v/>
      </c>
      <c r="W18" s="450"/>
      <c r="X18" s="450" t="str">
        <f>IF(AND('Mapa de Riesgos'!$H$58="Alta",'Mapa de Riesgos'!$L$58="Moderado"),CONCATENATE("R",'Mapa de Riesgos'!$A$58),"")</f>
        <v/>
      </c>
      <c r="Y18" s="450"/>
      <c r="Z18" s="450" t="str">
        <f>IF(AND('Mapa de Riesgos'!$H$64="Alta",'Mapa de Riesgos'!$L$64="Moderado"),CONCATENATE("R",'Mapa de Riesgos'!$A$64),"")</f>
        <v/>
      </c>
      <c r="AA18" s="451"/>
      <c r="AB18" s="449" t="str">
        <f>IF(AND('Mapa de Riesgos'!$H$52="Alta",'Mapa de Riesgos'!$L$52="Mayor"),CONCATENATE("R",'Mapa de Riesgos'!$A$52),"")</f>
        <v/>
      </c>
      <c r="AC18" s="450"/>
      <c r="AD18" s="450" t="str">
        <f>IF(AND('Mapa de Riesgos'!$H$58="Alta",'Mapa de Riesgos'!$L$58="Mayor"),CONCATENATE("R",'Mapa de Riesgos'!$A$58),"")</f>
        <v/>
      </c>
      <c r="AE18" s="450"/>
      <c r="AF18" s="450" t="str">
        <f>IF(AND('Mapa de Riesgos'!$H$64="Alta",'Mapa de Riesgos'!$L$64="Mayor"),CONCATENATE("R",'Mapa de Riesgos'!$A$64),"")</f>
        <v/>
      </c>
      <c r="AG18" s="451"/>
      <c r="AH18" s="440" t="str">
        <f>IF(AND('Mapa de Riesgos'!$H$52="Alta",'Mapa de Riesgos'!$L$52="Catastrófico"),CONCATENATE("R",'Mapa de Riesgos'!$A$52),"")</f>
        <v/>
      </c>
      <c r="AI18" s="441"/>
      <c r="AJ18" s="441" t="str">
        <f>IF(AND('Mapa de Riesgos'!$H$58="Alta",'Mapa de Riesgos'!$L$58="Catastrófico"),CONCATENATE("R",'Mapa de Riesgos'!$A$58),"")</f>
        <v/>
      </c>
      <c r="AK18" s="441"/>
      <c r="AL18" s="441" t="str">
        <f>IF(AND('Mapa de Riesgos'!$H$64="Alta",'Mapa de Riesgos'!$L$64="Catastrófico"),CONCATENATE("R",'Mapa de Riesgos'!$A$64),"")</f>
        <v/>
      </c>
      <c r="AM18" s="442"/>
      <c r="AN18" s="81"/>
      <c r="AO18" s="483"/>
      <c r="AP18" s="484"/>
      <c r="AQ18" s="484"/>
      <c r="AR18" s="484"/>
      <c r="AS18" s="484"/>
      <c r="AT18" s="485"/>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69"/>
      <c r="C19" s="469"/>
      <c r="D19" s="470"/>
      <c r="E19" s="462"/>
      <c r="F19" s="463"/>
      <c r="G19" s="463"/>
      <c r="H19" s="463"/>
      <c r="I19" s="463"/>
      <c r="J19" s="431"/>
      <c r="K19" s="432"/>
      <c r="L19" s="432"/>
      <c r="M19" s="432"/>
      <c r="N19" s="432"/>
      <c r="O19" s="433"/>
      <c r="P19" s="431"/>
      <c r="Q19" s="432"/>
      <c r="R19" s="432"/>
      <c r="S19" s="432"/>
      <c r="T19" s="432"/>
      <c r="U19" s="433"/>
      <c r="V19" s="449"/>
      <c r="W19" s="450"/>
      <c r="X19" s="450"/>
      <c r="Y19" s="450"/>
      <c r="Z19" s="450"/>
      <c r="AA19" s="451"/>
      <c r="AB19" s="449"/>
      <c r="AC19" s="450"/>
      <c r="AD19" s="450"/>
      <c r="AE19" s="450"/>
      <c r="AF19" s="450"/>
      <c r="AG19" s="451"/>
      <c r="AH19" s="440"/>
      <c r="AI19" s="441"/>
      <c r="AJ19" s="441"/>
      <c r="AK19" s="441"/>
      <c r="AL19" s="441"/>
      <c r="AM19" s="442"/>
      <c r="AN19" s="81"/>
      <c r="AO19" s="483"/>
      <c r="AP19" s="484"/>
      <c r="AQ19" s="484"/>
      <c r="AR19" s="484"/>
      <c r="AS19" s="484"/>
      <c r="AT19" s="485"/>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69"/>
      <c r="C20" s="469"/>
      <c r="D20" s="470"/>
      <c r="E20" s="462"/>
      <c r="F20" s="463"/>
      <c r="G20" s="463"/>
      <c r="H20" s="463"/>
      <c r="I20" s="463"/>
      <c r="J20" s="431" t="str">
        <f>IF(AND('Mapa de Riesgos'!$H$70="Alta",'Mapa de Riesgos'!$L$70="Leve"),CONCATENATE("R",'Mapa de Riesgos'!$A$70),"")</f>
        <v/>
      </c>
      <c r="K20" s="432"/>
      <c r="L20" s="432" t="str">
        <f>IF(AND('Mapa de Riesgos'!$H$76="Alta",'Mapa de Riesgos'!$L$76="Leve"),CONCATENATE("R",'Mapa de Riesgos'!$A$76),"")</f>
        <v/>
      </c>
      <c r="M20" s="432"/>
      <c r="N20" s="432" t="str">
        <f>IF(AND('Mapa de Riesgos'!$H$82="Alta",'Mapa de Riesgos'!$L$82="Leve"),CONCATENATE("R",'Mapa de Riesgos'!$A$82),"")</f>
        <v/>
      </c>
      <c r="O20" s="433"/>
      <c r="P20" s="431" t="str">
        <f>IF(AND('Mapa de Riesgos'!$H$70="Alta",'Mapa de Riesgos'!$L$70="Menor"),CONCATENATE("R",'Mapa de Riesgos'!$A$70),"")</f>
        <v/>
      </c>
      <c r="Q20" s="432"/>
      <c r="R20" s="432" t="str">
        <f>IF(AND('Mapa de Riesgos'!$H$76="Alta",'Mapa de Riesgos'!$L$76="Menor"),CONCATENATE("R",'Mapa de Riesgos'!$A$76),"")</f>
        <v/>
      </c>
      <c r="S20" s="432"/>
      <c r="T20" s="432" t="str">
        <f>IF(AND('Mapa de Riesgos'!$H$82="Alta",'Mapa de Riesgos'!$L$82="Menor"),CONCATENATE("R",'Mapa de Riesgos'!$A$82),"")</f>
        <v/>
      </c>
      <c r="U20" s="433"/>
      <c r="V20" s="449" t="str">
        <f>IF(AND('Mapa de Riesgos'!$H$70="Alta",'Mapa de Riesgos'!$L$70="Moderado"),CONCATENATE("R",'Mapa de Riesgos'!$A$70),"")</f>
        <v/>
      </c>
      <c r="W20" s="450"/>
      <c r="X20" s="450" t="str">
        <f>IF(AND('Mapa de Riesgos'!$H$76="Alta",'Mapa de Riesgos'!$L$76="Moderado"),CONCATENATE("R",'Mapa de Riesgos'!$A$76),"")</f>
        <v/>
      </c>
      <c r="Y20" s="450"/>
      <c r="Z20" s="450" t="str">
        <f>IF(AND('Mapa de Riesgos'!$H$82="Alta",'Mapa de Riesgos'!$L$82="Moderado"),CONCATENATE("R",'Mapa de Riesgos'!$A$82),"")</f>
        <v/>
      </c>
      <c r="AA20" s="451"/>
      <c r="AB20" s="449" t="str">
        <f>IF(AND('Mapa de Riesgos'!$H$70="Alta",'Mapa de Riesgos'!$L$70="Mayor"),CONCATENATE("R",'Mapa de Riesgos'!$A$70),"")</f>
        <v/>
      </c>
      <c r="AC20" s="450"/>
      <c r="AD20" s="450" t="str">
        <f>IF(AND('Mapa de Riesgos'!$H$76="Alta",'Mapa de Riesgos'!$L$76="Mayor"),CONCATENATE("R",'Mapa de Riesgos'!$A$76),"")</f>
        <v/>
      </c>
      <c r="AE20" s="450"/>
      <c r="AF20" s="450" t="str">
        <f>IF(AND('Mapa de Riesgos'!$H$82="Alta",'Mapa de Riesgos'!$L$82="Mayor"),CONCATENATE("R",'Mapa de Riesgos'!$A$82),"")</f>
        <v/>
      </c>
      <c r="AG20" s="451"/>
      <c r="AH20" s="440" t="str">
        <f>IF(AND('Mapa de Riesgos'!$H$70="Alta",'Mapa de Riesgos'!$L$70="Catastrófico"),CONCATENATE("R",'Mapa de Riesgos'!$A$70),"")</f>
        <v/>
      </c>
      <c r="AI20" s="441"/>
      <c r="AJ20" s="441" t="str">
        <f>IF(AND('Mapa de Riesgos'!$H$76="Alta",'Mapa de Riesgos'!$L$76="Catastrófico"),CONCATENATE("R",'Mapa de Riesgos'!$A$76),"")</f>
        <v/>
      </c>
      <c r="AK20" s="441"/>
      <c r="AL20" s="441" t="str">
        <f>IF(AND('Mapa de Riesgos'!$H$82="Alta",'Mapa de Riesgos'!$L$82="Catastrófico"),CONCATENATE("R",'Mapa de Riesgos'!$A$82),"")</f>
        <v/>
      </c>
      <c r="AM20" s="442"/>
      <c r="AN20" s="81"/>
      <c r="AO20" s="483"/>
      <c r="AP20" s="484"/>
      <c r="AQ20" s="484"/>
      <c r="AR20" s="484"/>
      <c r="AS20" s="484"/>
      <c r="AT20" s="485"/>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69"/>
      <c r="C21" s="469"/>
      <c r="D21" s="470"/>
      <c r="E21" s="465"/>
      <c r="F21" s="466"/>
      <c r="G21" s="466"/>
      <c r="H21" s="466"/>
      <c r="I21" s="466"/>
      <c r="J21" s="434"/>
      <c r="K21" s="435"/>
      <c r="L21" s="435"/>
      <c r="M21" s="435"/>
      <c r="N21" s="435"/>
      <c r="O21" s="436"/>
      <c r="P21" s="434"/>
      <c r="Q21" s="435"/>
      <c r="R21" s="435"/>
      <c r="S21" s="435"/>
      <c r="T21" s="435"/>
      <c r="U21" s="436"/>
      <c r="V21" s="452"/>
      <c r="W21" s="453"/>
      <c r="X21" s="453"/>
      <c r="Y21" s="453"/>
      <c r="Z21" s="453"/>
      <c r="AA21" s="454"/>
      <c r="AB21" s="452"/>
      <c r="AC21" s="453"/>
      <c r="AD21" s="453"/>
      <c r="AE21" s="453"/>
      <c r="AF21" s="453"/>
      <c r="AG21" s="454"/>
      <c r="AH21" s="443"/>
      <c r="AI21" s="444"/>
      <c r="AJ21" s="444"/>
      <c r="AK21" s="444"/>
      <c r="AL21" s="444"/>
      <c r="AM21" s="445"/>
      <c r="AN21" s="81"/>
      <c r="AO21" s="486"/>
      <c r="AP21" s="487"/>
      <c r="AQ21" s="487"/>
      <c r="AR21" s="487"/>
      <c r="AS21" s="487"/>
      <c r="AT21" s="488"/>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69"/>
      <c r="C22" s="469"/>
      <c r="D22" s="470"/>
      <c r="E22" s="459" t="s">
        <v>233</v>
      </c>
      <c r="F22" s="460"/>
      <c r="G22" s="460"/>
      <c r="H22" s="460"/>
      <c r="I22" s="461"/>
      <c r="J22" s="437" t="str">
        <f>IF(AND('Mapa de Riesgos'!$H$12="Media",'Mapa de Riesgos'!$L$12="Leve"),CONCATENATE("R",'Mapa de Riesgos'!$A$12),"")</f>
        <v/>
      </c>
      <c r="K22" s="438"/>
      <c r="L22" s="438" t="str">
        <f>IF(AND('Mapa de Riesgos'!$H$18="Media",'Mapa de Riesgos'!$L$18="Leve"),CONCATENATE("R",'Mapa de Riesgos'!$A$18),"")</f>
        <v/>
      </c>
      <c r="M22" s="438"/>
      <c r="N22" s="438" t="str">
        <f>IF(AND('Mapa de Riesgos'!$H$24="Media",'Mapa de Riesgos'!$L$24="Leve"),CONCATENATE("R",'Mapa de Riesgos'!$A$24),"")</f>
        <v/>
      </c>
      <c r="O22" s="439"/>
      <c r="P22" s="437" t="str">
        <f>IF(AND('Mapa de Riesgos'!$H$12="Media",'Mapa de Riesgos'!$L$12="Menor"),CONCATENATE("R",'Mapa de Riesgos'!$A$12),"")</f>
        <v>R1</v>
      </c>
      <c r="Q22" s="438"/>
      <c r="R22" s="438" t="str">
        <f>IF(AND('Mapa de Riesgos'!$H$18="Media",'Mapa de Riesgos'!$L$18="Menor"),CONCATENATE("R",'Mapa de Riesgos'!$A$18),"")</f>
        <v/>
      </c>
      <c r="S22" s="438"/>
      <c r="T22" s="438" t="str">
        <f>IF(AND('Mapa de Riesgos'!$H$24="Media",'Mapa de Riesgos'!$L$24="Menor"),CONCATENATE("R",'Mapa de Riesgos'!$A$24),"")</f>
        <v/>
      </c>
      <c r="U22" s="439"/>
      <c r="V22" s="437" t="str">
        <f>IF(AND('Mapa de Riesgos'!$H$12="Media",'Mapa de Riesgos'!$L$12="Moderado"),CONCATENATE("R",'Mapa de Riesgos'!$A$12),"")</f>
        <v/>
      </c>
      <c r="W22" s="438"/>
      <c r="X22" s="438" t="str">
        <f>IF(AND('Mapa de Riesgos'!$H$18="Media",'Mapa de Riesgos'!$L$18="Moderado"),CONCATENATE("R",'Mapa de Riesgos'!$A$18),"")</f>
        <v>R2</v>
      </c>
      <c r="Y22" s="438"/>
      <c r="Z22" s="438" t="str">
        <f>IF(AND('Mapa de Riesgos'!$H$24="Media",'Mapa de Riesgos'!$L$24="Moderado"),CONCATENATE("R",'Mapa de Riesgos'!$A$24),"")</f>
        <v/>
      </c>
      <c r="AA22" s="439"/>
      <c r="AB22" s="455" t="str">
        <f>IF(AND('Mapa de Riesgos'!$H$12="Media",'Mapa de Riesgos'!$L$12="Mayor"),CONCATENATE("R",'Mapa de Riesgos'!$A$12),"")</f>
        <v/>
      </c>
      <c r="AC22" s="456"/>
      <c r="AD22" s="456" t="str">
        <f>IF(AND('Mapa de Riesgos'!$H$18="Media",'Mapa de Riesgos'!$L$18="Mayor"),CONCATENATE("R",'Mapa de Riesgos'!$A$18),"")</f>
        <v/>
      </c>
      <c r="AE22" s="456"/>
      <c r="AF22" s="456" t="str">
        <f>IF(AND('Mapa de Riesgos'!$H$24="Media",'Mapa de Riesgos'!$L$24="Mayor"),CONCATENATE("R",'Mapa de Riesgos'!$A$24),"")</f>
        <v>R3</v>
      </c>
      <c r="AG22" s="457"/>
      <c r="AH22" s="446" t="str">
        <f>IF(AND('Mapa de Riesgos'!$H$12="Media",'Mapa de Riesgos'!$L$12="Catastrófico"),CONCATENATE("R",'Mapa de Riesgos'!$A$12),"")</f>
        <v/>
      </c>
      <c r="AI22" s="447"/>
      <c r="AJ22" s="447" t="str">
        <f>IF(AND('Mapa de Riesgos'!$H$18="Media",'Mapa de Riesgos'!$L$18="Catastrófico"),CONCATENATE("R",'Mapa de Riesgos'!$A$18),"")</f>
        <v/>
      </c>
      <c r="AK22" s="447"/>
      <c r="AL22" s="447" t="str">
        <f>IF(AND('Mapa de Riesgos'!$H$24="Media",'Mapa de Riesgos'!$L$24="Catastrófico"),CONCATENATE("R",'Mapa de Riesgos'!$A$24),"")</f>
        <v/>
      </c>
      <c r="AM22" s="448"/>
      <c r="AN22" s="81"/>
      <c r="AO22" s="489" t="s">
        <v>234</v>
      </c>
      <c r="AP22" s="490"/>
      <c r="AQ22" s="490"/>
      <c r="AR22" s="490"/>
      <c r="AS22" s="490"/>
      <c r="AT22" s="49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69"/>
      <c r="C23" s="469"/>
      <c r="D23" s="470"/>
      <c r="E23" s="462"/>
      <c r="F23" s="463"/>
      <c r="G23" s="463"/>
      <c r="H23" s="463"/>
      <c r="I23" s="464"/>
      <c r="J23" s="431"/>
      <c r="K23" s="432"/>
      <c r="L23" s="432"/>
      <c r="M23" s="432"/>
      <c r="N23" s="432"/>
      <c r="O23" s="433"/>
      <c r="P23" s="431"/>
      <c r="Q23" s="432"/>
      <c r="R23" s="432"/>
      <c r="S23" s="432"/>
      <c r="T23" s="432"/>
      <c r="U23" s="433"/>
      <c r="V23" s="431"/>
      <c r="W23" s="432"/>
      <c r="X23" s="432"/>
      <c r="Y23" s="432"/>
      <c r="Z23" s="432"/>
      <c r="AA23" s="433"/>
      <c r="AB23" s="449"/>
      <c r="AC23" s="450"/>
      <c r="AD23" s="450"/>
      <c r="AE23" s="450"/>
      <c r="AF23" s="450"/>
      <c r="AG23" s="451"/>
      <c r="AH23" s="440"/>
      <c r="AI23" s="441"/>
      <c r="AJ23" s="441"/>
      <c r="AK23" s="441"/>
      <c r="AL23" s="441"/>
      <c r="AM23" s="442"/>
      <c r="AN23" s="81"/>
      <c r="AO23" s="492"/>
      <c r="AP23" s="493"/>
      <c r="AQ23" s="493"/>
      <c r="AR23" s="493"/>
      <c r="AS23" s="493"/>
      <c r="AT23" s="494"/>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69"/>
      <c r="C24" s="469"/>
      <c r="D24" s="470"/>
      <c r="E24" s="462"/>
      <c r="F24" s="463"/>
      <c r="G24" s="463"/>
      <c r="H24" s="463"/>
      <c r="I24" s="464"/>
      <c r="J24" s="431" t="str">
        <f>IF(AND('Mapa de Riesgos'!$H$31="Media",'Mapa de Riesgos'!$L$31="Leve"),CONCATENATE("R",'Mapa de Riesgos'!$A$31),"")</f>
        <v/>
      </c>
      <c r="K24" s="432"/>
      <c r="L24" s="432" t="str">
        <f>IF(AND('Mapa de Riesgos'!$H$39="Media",'Mapa de Riesgos'!$L$39="Leve"),CONCATENATE("R",'Mapa de Riesgos'!$A$39),"")</f>
        <v/>
      </c>
      <c r="M24" s="432"/>
      <c r="N24" s="432" t="str">
        <f>IF(AND('Mapa de Riesgos'!$H$46="Media",'Mapa de Riesgos'!$L$46="Leve"),CONCATENATE("R",'Mapa de Riesgos'!$A$46),"")</f>
        <v/>
      </c>
      <c r="O24" s="433"/>
      <c r="P24" s="431" t="str">
        <f>IF(AND('Mapa de Riesgos'!$H$31="Media",'Mapa de Riesgos'!$L$31="Menor"),CONCATENATE("R",'Mapa de Riesgos'!$A$31),"")</f>
        <v/>
      </c>
      <c r="Q24" s="432"/>
      <c r="R24" s="432" t="str">
        <f>IF(AND('Mapa de Riesgos'!$H$39="Media",'Mapa de Riesgos'!$L$39="Menor"),CONCATENATE("R",'Mapa de Riesgos'!$A$39),"")</f>
        <v/>
      </c>
      <c r="S24" s="432"/>
      <c r="T24" s="432" t="str">
        <f>IF(AND('Mapa de Riesgos'!$H$46="Media",'Mapa de Riesgos'!$L$46="Menor"),CONCATENATE("R",'Mapa de Riesgos'!$A$46),"")</f>
        <v/>
      </c>
      <c r="U24" s="433"/>
      <c r="V24" s="431" t="str">
        <f>IF(AND('Mapa de Riesgos'!$H$31="Media",'Mapa de Riesgos'!$L$31="Moderado"),CONCATENATE("R",'Mapa de Riesgos'!$A$31),"")</f>
        <v>R4</v>
      </c>
      <c r="W24" s="432"/>
      <c r="X24" s="432" t="str">
        <f>IF(AND('Mapa de Riesgos'!$H$39="Media",'Mapa de Riesgos'!$L$39="Moderado"),CONCATENATE("R",'Mapa de Riesgos'!$A$39),"")</f>
        <v>R5</v>
      </c>
      <c r="Y24" s="432"/>
      <c r="Z24" s="432" t="str">
        <f>IF(AND('Mapa de Riesgos'!$H$46="Media",'Mapa de Riesgos'!$L$46="Moderado"),CONCATENATE("R",'Mapa de Riesgos'!$A$46),"")</f>
        <v>R6</v>
      </c>
      <c r="AA24" s="433"/>
      <c r="AB24" s="449" t="str">
        <f>IF(AND('Mapa de Riesgos'!$H$31="Media",'Mapa de Riesgos'!$L$31="Mayor"),CONCATENATE("R",'Mapa de Riesgos'!$A$31),"")</f>
        <v/>
      </c>
      <c r="AC24" s="450"/>
      <c r="AD24" s="450" t="str">
        <f>IF(AND('Mapa de Riesgos'!$H$39="Media",'Mapa de Riesgos'!$L$39="Mayor"),CONCATENATE("R",'Mapa de Riesgos'!$A$39),"")</f>
        <v/>
      </c>
      <c r="AE24" s="450"/>
      <c r="AF24" s="450" t="str">
        <f>IF(AND('Mapa de Riesgos'!$H$46="Media",'Mapa de Riesgos'!$L$46="Mayor"),CONCATENATE("R",'Mapa de Riesgos'!$A$46),"")</f>
        <v/>
      </c>
      <c r="AG24" s="451"/>
      <c r="AH24" s="440" t="str">
        <f>IF(AND('Mapa de Riesgos'!$H$31="Media",'Mapa de Riesgos'!$L$31="Catastrófico"),CONCATENATE("R",'Mapa de Riesgos'!$A$31),"")</f>
        <v/>
      </c>
      <c r="AI24" s="441"/>
      <c r="AJ24" s="441" t="str">
        <f>IF(AND('Mapa de Riesgos'!$H$39="Media",'Mapa de Riesgos'!$L$39="Catastrófico"),CONCATENATE("R",'Mapa de Riesgos'!$A$39),"")</f>
        <v/>
      </c>
      <c r="AK24" s="441"/>
      <c r="AL24" s="441" t="str">
        <f>IF(AND('Mapa de Riesgos'!$H$46="Media",'Mapa de Riesgos'!$L$46="Catastrófico"),CONCATENATE("R",'Mapa de Riesgos'!$A$46),"")</f>
        <v/>
      </c>
      <c r="AM24" s="442"/>
      <c r="AN24" s="81"/>
      <c r="AO24" s="492"/>
      <c r="AP24" s="493"/>
      <c r="AQ24" s="493"/>
      <c r="AR24" s="493"/>
      <c r="AS24" s="493"/>
      <c r="AT24" s="494"/>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69"/>
      <c r="C25" s="469"/>
      <c r="D25" s="470"/>
      <c r="E25" s="462"/>
      <c r="F25" s="463"/>
      <c r="G25" s="463"/>
      <c r="H25" s="463"/>
      <c r="I25" s="464"/>
      <c r="J25" s="431"/>
      <c r="K25" s="432"/>
      <c r="L25" s="432"/>
      <c r="M25" s="432"/>
      <c r="N25" s="432"/>
      <c r="O25" s="433"/>
      <c r="P25" s="431"/>
      <c r="Q25" s="432"/>
      <c r="R25" s="432"/>
      <c r="S25" s="432"/>
      <c r="T25" s="432"/>
      <c r="U25" s="433"/>
      <c r="V25" s="431"/>
      <c r="W25" s="432"/>
      <c r="X25" s="432"/>
      <c r="Y25" s="432"/>
      <c r="Z25" s="432"/>
      <c r="AA25" s="433"/>
      <c r="AB25" s="449"/>
      <c r="AC25" s="450"/>
      <c r="AD25" s="450"/>
      <c r="AE25" s="450"/>
      <c r="AF25" s="450"/>
      <c r="AG25" s="451"/>
      <c r="AH25" s="440"/>
      <c r="AI25" s="441"/>
      <c r="AJ25" s="441"/>
      <c r="AK25" s="441"/>
      <c r="AL25" s="441"/>
      <c r="AM25" s="442"/>
      <c r="AN25" s="81"/>
      <c r="AO25" s="492"/>
      <c r="AP25" s="493"/>
      <c r="AQ25" s="493"/>
      <c r="AR25" s="493"/>
      <c r="AS25" s="493"/>
      <c r="AT25" s="494"/>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69"/>
      <c r="C26" s="469"/>
      <c r="D26" s="470"/>
      <c r="E26" s="462"/>
      <c r="F26" s="463"/>
      <c r="G26" s="463"/>
      <c r="H26" s="463"/>
      <c r="I26" s="464"/>
      <c r="J26" s="431" t="str">
        <f>IF(AND('Mapa de Riesgos'!$H$52="Media",'Mapa de Riesgos'!$L$52="Leve"),CONCATENATE("R",'Mapa de Riesgos'!$A$52),"")</f>
        <v/>
      </c>
      <c r="K26" s="432"/>
      <c r="L26" s="432" t="str">
        <f>IF(AND('Mapa de Riesgos'!$H$58="Media",'Mapa de Riesgos'!$L$58="Leve"),CONCATENATE("R",'Mapa de Riesgos'!$A$58),"")</f>
        <v/>
      </c>
      <c r="M26" s="432"/>
      <c r="N26" s="432" t="str">
        <f>IF(AND('Mapa de Riesgos'!$H$64="Media",'Mapa de Riesgos'!$L$64="Leve"),CONCATENATE("R",'Mapa de Riesgos'!$A$64),"")</f>
        <v/>
      </c>
      <c r="O26" s="433"/>
      <c r="P26" s="431" t="str">
        <f>IF(AND('Mapa de Riesgos'!$H$52="Media",'Mapa de Riesgos'!$L$52="Menor"),CONCATENATE("R",'Mapa de Riesgos'!$A$52),"")</f>
        <v/>
      </c>
      <c r="Q26" s="432"/>
      <c r="R26" s="432" t="str">
        <f>IF(AND('Mapa de Riesgos'!$H$58="Media",'Mapa de Riesgos'!$L$58="Menor"),CONCATENATE("R",'Mapa de Riesgos'!$A$58),"")</f>
        <v/>
      </c>
      <c r="S26" s="432"/>
      <c r="T26" s="432" t="str">
        <f>IF(AND('Mapa de Riesgos'!$H$64="Media",'Mapa de Riesgos'!$L$64="Menor"),CONCATENATE("R",'Mapa de Riesgos'!$A$64),"")</f>
        <v/>
      </c>
      <c r="U26" s="433"/>
      <c r="V26" s="431" t="str">
        <f>IF(AND('Mapa de Riesgos'!$H$52="Media",'Mapa de Riesgos'!$L$52="Moderado"),CONCATENATE("R",'Mapa de Riesgos'!$A$52),"")</f>
        <v/>
      </c>
      <c r="W26" s="432"/>
      <c r="X26" s="432" t="str">
        <f>IF(AND('Mapa de Riesgos'!$H$58="Media",'Mapa de Riesgos'!$L$58="Moderado"),CONCATENATE("R",'Mapa de Riesgos'!$A$58),"")</f>
        <v/>
      </c>
      <c r="Y26" s="432"/>
      <c r="Z26" s="432" t="str">
        <f>IF(AND('Mapa de Riesgos'!$H$64="Media",'Mapa de Riesgos'!$L$64="Moderado"),CONCATENATE("R",'Mapa de Riesgos'!$A$64),"")</f>
        <v/>
      </c>
      <c r="AA26" s="433"/>
      <c r="AB26" s="449" t="str">
        <f>IF(AND('Mapa de Riesgos'!$H$52="Media",'Mapa de Riesgos'!$L$52="Mayor"),CONCATENATE("R",'Mapa de Riesgos'!$A$52),"")</f>
        <v/>
      </c>
      <c r="AC26" s="450"/>
      <c r="AD26" s="450" t="str">
        <f>IF(AND('Mapa de Riesgos'!$H$58="Media",'Mapa de Riesgos'!$L$58="Mayor"),CONCATENATE("R",'Mapa de Riesgos'!$A$58),"")</f>
        <v/>
      </c>
      <c r="AE26" s="450"/>
      <c r="AF26" s="450" t="str">
        <f>IF(AND('Mapa de Riesgos'!$H$64="Media",'Mapa de Riesgos'!$L$64="Mayor"),CONCATENATE("R",'Mapa de Riesgos'!$A$64),"")</f>
        <v/>
      </c>
      <c r="AG26" s="451"/>
      <c r="AH26" s="440" t="str">
        <f>IF(AND('Mapa de Riesgos'!$H$52="Media",'Mapa de Riesgos'!$L$52="Catastrófico"),CONCATENATE("R",'Mapa de Riesgos'!$A$52),"")</f>
        <v/>
      </c>
      <c r="AI26" s="441"/>
      <c r="AJ26" s="441" t="str">
        <f>IF(AND('Mapa de Riesgos'!$H$58="Media",'Mapa de Riesgos'!$L$58="Catastrófico"),CONCATENATE("R",'Mapa de Riesgos'!$A$58),"")</f>
        <v/>
      </c>
      <c r="AK26" s="441"/>
      <c r="AL26" s="441" t="str">
        <f>IF(AND('Mapa de Riesgos'!$H$64="Media",'Mapa de Riesgos'!$L$64="Catastrófico"),CONCATENATE("R",'Mapa de Riesgos'!$A$64),"")</f>
        <v/>
      </c>
      <c r="AM26" s="442"/>
      <c r="AN26" s="81"/>
      <c r="AO26" s="492"/>
      <c r="AP26" s="493"/>
      <c r="AQ26" s="493"/>
      <c r="AR26" s="493"/>
      <c r="AS26" s="493"/>
      <c r="AT26" s="494"/>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69"/>
      <c r="C27" s="469"/>
      <c r="D27" s="470"/>
      <c r="E27" s="462"/>
      <c r="F27" s="463"/>
      <c r="G27" s="463"/>
      <c r="H27" s="463"/>
      <c r="I27" s="464"/>
      <c r="J27" s="431"/>
      <c r="K27" s="432"/>
      <c r="L27" s="432"/>
      <c r="M27" s="432"/>
      <c r="N27" s="432"/>
      <c r="O27" s="433"/>
      <c r="P27" s="431"/>
      <c r="Q27" s="432"/>
      <c r="R27" s="432"/>
      <c r="S27" s="432"/>
      <c r="T27" s="432"/>
      <c r="U27" s="433"/>
      <c r="V27" s="431"/>
      <c r="W27" s="432"/>
      <c r="X27" s="432"/>
      <c r="Y27" s="432"/>
      <c r="Z27" s="432"/>
      <c r="AA27" s="433"/>
      <c r="AB27" s="449"/>
      <c r="AC27" s="450"/>
      <c r="AD27" s="450"/>
      <c r="AE27" s="450"/>
      <c r="AF27" s="450"/>
      <c r="AG27" s="451"/>
      <c r="AH27" s="440"/>
      <c r="AI27" s="441"/>
      <c r="AJ27" s="441"/>
      <c r="AK27" s="441"/>
      <c r="AL27" s="441"/>
      <c r="AM27" s="442"/>
      <c r="AN27" s="81"/>
      <c r="AO27" s="492"/>
      <c r="AP27" s="493"/>
      <c r="AQ27" s="493"/>
      <c r="AR27" s="493"/>
      <c r="AS27" s="493"/>
      <c r="AT27" s="494"/>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69"/>
      <c r="C28" s="469"/>
      <c r="D28" s="470"/>
      <c r="E28" s="462"/>
      <c r="F28" s="463"/>
      <c r="G28" s="463"/>
      <c r="H28" s="463"/>
      <c r="I28" s="464"/>
      <c r="J28" s="431" t="str">
        <f>IF(AND('Mapa de Riesgos'!$H$70="Media",'Mapa de Riesgos'!$L$70="Leve"),CONCATENATE("R",'Mapa de Riesgos'!$A$70),"")</f>
        <v/>
      </c>
      <c r="K28" s="432"/>
      <c r="L28" s="432" t="str">
        <f>IF(AND('Mapa de Riesgos'!$H$76="Media",'Mapa de Riesgos'!$L$76="Leve"),CONCATENATE("R",'Mapa de Riesgos'!$A$76),"")</f>
        <v/>
      </c>
      <c r="M28" s="432"/>
      <c r="N28" s="432" t="str">
        <f>IF(AND('Mapa de Riesgos'!$H$82="Media",'Mapa de Riesgos'!$L$82="Leve"),CONCATENATE("R",'Mapa de Riesgos'!$A$82),"")</f>
        <v/>
      </c>
      <c r="O28" s="433"/>
      <c r="P28" s="431" t="str">
        <f>IF(AND('Mapa de Riesgos'!$H$70="Media",'Mapa de Riesgos'!$L$70="Menor"),CONCATENATE("R",'Mapa de Riesgos'!$A$70),"")</f>
        <v/>
      </c>
      <c r="Q28" s="432"/>
      <c r="R28" s="432" t="str">
        <f>IF(AND('Mapa de Riesgos'!$H$76="Media",'Mapa de Riesgos'!$L$76="Menor"),CONCATENATE("R",'Mapa de Riesgos'!$A$76),"")</f>
        <v/>
      </c>
      <c r="S28" s="432"/>
      <c r="T28" s="432" t="str">
        <f>IF(AND('Mapa de Riesgos'!$H$82="Media",'Mapa de Riesgos'!$L$82="Menor"),CONCATENATE("R",'Mapa de Riesgos'!$A$82),"")</f>
        <v/>
      </c>
      <c r="U28" s="433"/>
      <c r="V28" s="431" t="str">
        <f>IF(AND('Mapa de Riesgos'!$H$70="Media",'Mapa de Riesgos'!$L$70="Moderado"),CONCATENATE("R",'Mapa de Riesgos'!$A$70),"")</f>
        <v/>
      </c>
      <c r="W28" s="432"/>
      <c r="X28" s="432" t="str">
        <f>IF(AND('Mapa de Riesgos'!$H$76="Media",'Mapa de Riesgos'!$L$76="Moderado"),CONCATENATE("R",'Mapa de Riesgos'!$A$76),"")</f>
        <v/>
      </c>
      <c r="Y28" s="432"/>
      <c r="Z28" s="432" t="str">
        <f>IF(AND('Mapa de Riesgos'!$H$82="Media",'Mapa de Riesgos'!$L$82="Moderado"),CONCATENATE("R",'Mapa de Riesgos'!$A$82),"")</f>
        <v/>
      </c>
      <c r="AA28" s="433"/>
      <c r="AB28" s="449" t="str">
        <f>IF(AND('Mapa de Riesgos'!$H$70="Media",'Mapa de Riesgos'!$L$70="Mayor"),CONCATENATE("R",'Mapa de Riesgos'!$A$70),"")</f>
        <v/>
      </c>
      <c r="AC28" s="450"/>
      <c r="AD28" s="450" t="str">
        <f>IF(AND('Mapa de Riesgos'!$H$76="Media",'Mapa de Riesgos'!$L$76="Mayor"),CONCATENATE("R",'Mapa de Riesgos'!$A$76),"")</f>
        <v/>
      </c>
      <c r="AE28" s="450"/>
      <c r="AF28" s="450" t="str">
        <f>IF(AND('Mapa de Riesgos'!$H$82="Media",'Mapa de Riesgos'!$L$82="Mayor"),CONCATENATE("R",'Mapa de Riesgos'!$A$82),"")</f>
        <v/>
      </c>
      <c r="AG28" s="451"/>
      <c r="AH28" s="440" t="str">
        <f>IF(AND('Mapa de Riesgos'!$H$70="Media",'Mapa de Riesgos'!$L$70="Catastrófico"),CONCATENATE("R",'Mapa de Riesgos'!$A$70),"")</f>
        <v/>
      </c>
      <c r="AI28" s="441"/>
      <c r="AJ28" s="441" t="str">
        <f>IF(AND('Mapa de Riesgos'!$H$76="Media",'Mapa de Riesgos'!$L$76="Catastrófico"),CONCATENATE("R",'Mapa de Riesgos'!$A$76),"")</f>
        <v/>
      </c>
      <c r="AK28" s="441"/>
      <c r="AL28" s="441" t="str">
        <f>IF(AND('Mapa de Riesgos'!$H$82="Media",'Mapa de Riesgos'!$L$82="Catastrófico"),CONCATENATE("R",'Mapa de Riesgos'!$A$82),"")</f>
        <v/>
      </c>
      <c r="AM28" s="442"/>
      <c r="AN28" s="81"/>
      <c r="AO28" s="492"/>
      <c r="AP28" s="493"/>
      <c r="AQ28" s="493"/>
      <c r="AR28" s="493"/>
      <c r="AS28" s="493"/>
      <c r="AT28" s="494"/>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69"/>
      <c r="C29" s="469"/>
      <c r="D29" s="470"/>
      <c r="E29" s="465"/>
      <c r="F29" s="466"/>
      <c r="G29" s="466"/>
      <c r="H29" s="466"/>
      <c r="I29" s="467"/>
      <c r="J29" s="431"/>
      <c r="K29" s="432"/>
      <c r="L29" s="432"/>
      <c r="M29" s="432"/>
      <c r="N29" s="432"/>
      <c r="O29" s="433"/>
      <c r="P29" s="434"/>
      <c r="Q29" s="435"/>
      <c r="R29" s="435"/>
      <c r="S29" s="435"/>
      <c r="T29" s="435"/>
      <c r="U29" s="436"/>
      <c r="V29" s="434"/>
      <c r="W29" s="435"/>
      <c r="X29" s="435"/>
      <c r="Y29" s="435"/>
      <c r="Z29" s="435"/>
      <c r="AA29" s="436"/>
      <c r="AB29" s="452"/>
      <c r="AC29" s="453"/>
      <c r="AD29" s="453"/>
      <c r="AE29" s="453"/>
      <c r="AF29" s="453"/>
      <c r="AG29" s="454"/>
      <c r="AH29" s="443"/>
      <c r="AI29" s="444"/>
      <c r="AJ29" s="444"/>
      <c r="AK29" s="444"/>
      <c r="AL29" s="444"/>
      <c r="AM29" s="445"/>
      <c r="AN29" s="81"/>
      <c r="AO29" s="495"/>
      <c r="AP29" s="496"/>
      <c r="AQ29" s="496"/>
      <c r="AR29" s="496"/>
      <c r="AS29" s="496"/>
      <c r="AT29" s="497"/>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69"/>
      <c r="C30" s="469"/>
      <c r="D30" s="470"/>
      <c r="E30" s="459" t="s">
        <v>235</v>
      </c>
      <c r="F30" s="460"/>
      <c r="G30" s="460"/>
      <c r="H30" s="460"/>
      <c r="I30" s="460"/>
      <c r="J30" s="428" t="str">
        <f>IF(AND('Mapa de Riesgos'!$H$12="Baja",'Mapa de Riesgos'!$L$12="Leve"),CONCATENATE("R",'Mapa de Riesgos'!$A$12),"")</f>
        <v/>
      </c>
      <c r="K30" s="429"/>
      <c r="L30" s="429" t="str">
        <f>IF(AND('Mapa de Riesgos'!$H$18="Baja",'Mapa de Riesgos'!$L$18="Leve"),CONCATENATE("R",'Mapa de Riesgos'!$A$18),"")</f>
        <v/>
      </c>
      <c r="M30" s="429"/>
      <c r="N30" s="429" t="str">
        <f>IF(AND('Mapa de Riesgos'!$H$24="Baja",'Mapa de Riesgos'!$L$24="Leve"),CONCATENATE("R",'Mapa de Riesgos'!$A$24),"")</f>
        <v/>
      </c>
      <c r="O30" s="430"/>
      <c r="P30" s="438" t="str">
        <f>IF(AND('Mapa de Riesgos'!$H$12="Baja",'Mapa de Riesgos'!$L$12="Menor"),CONCATENATE("R",'Mapa de Riesgos'!$A$12),"")</f>
        <v/>
      </c>
      <c r="Q30" s="438"/>
      <c r="R30" s="438" t="str">
        <f>IF(AND('Mapa de Riesgos'!$H$18="Baja",'Mapa de Riesgos'!$L$18="Menor"),CONCATENATE("R",'Mapa de Riesgos'!$A$18),"")</f>
        <v/>
      </c>
      <c r="S30" s="438"/>
      <c r="T30" s="438" t="str">
        <f>IF(AND('Mapa de Riesgos'!$H$24="Baja",'Mapa de Riesgos'!$L$24="Menor"),CONCATENATE("R",'Mapa de Riesgos'!$A$24),"")</f>
        <v/>
      </c>
      <c r="U30" s="439"/>
      <c r="V30" s="437" t="str">
        <f>IF(AND('Mapa de Riesgos'!$H$12="Baja",'Mapa de Riesgos'!$L$12="Moderado"),CONCATENATE("R",'Mapa de Riesgos'!$A$12),"")</f>
        <v/>
      </c>
      <c r="W30" s="438"/>
      <c r="X30" s="438" t="str">
        <f>IF(AND('Mapa de Riesgos'!$H$18="Baja",'Mapa de Riesgos'!$L$18="Moderado"),CONCATENATE("R",'Mapa de Riesgos'!$A$18),"")</f>
        <v/>
      </c>
      <c r="Y30" s="438"/>
      <c r="Z30" s="438" t="str">
        <f>IF(AND('Mapa de Riesgos'!$H$24="Baja",'Mapa de Riesgos'!$L$24="Moderado"),CONCATENATE("R",'Mapa de Riesgos'!$A$24),"")</f>
        <v/>
      </c>
      <c r="AA30" s="439"/>
      <c r="AB30" s="455" t="str">
        <f>IF(AND('Mapa de Riesgos'!$H$12="Baja",'Mapa de Riesgos'!$L$12="Mayor"),CONCATENATE("R",'Mapa de Riesgos'!$A$12),"")</f>
        <v/>
      </c>
      <c r="AC30" s="456"/>
      <c r="AD30" s="456" t="str">
        <f>IF(AND('Mapa de Riesgos'!$H$18="Baja",'Mapa de Riesgos'!$L$18="Mayor"),CONCATENATE("R",'Mapa de Riesgos'!$A$18),"")</f>
        <v/>
      </c>
      <c r="AE30" s="456"/>
      <c r="AF30" s="456" t="str">
        <f>IF(AND('Mapa de Riesgos'!$H$24="Baja",'Mapa de Riesgos'!$L$24="Mayor"),CONCATENATE("R",'Mapa de Riesgos'!$A$24),"")</f>
        <v/>
      </c>
      <c r="AG30" s="457"/>
      <c r="AH30" s="446" t="str">
        <f>IF(AND('Mapa de Riesgos'!$H$12="Baja",'Mapa de Riesgos'!$L$12="Catastrófico"),CONCATENATE("R",'Mapa de Riesgos'!$A$12),"")</f>
        <v/>
      </c>
      <c r="AI30" s="447"/>
      <c r="AJ30" s="447" t="str">
        <f>IF(AND('Mapa de Riesgos'!$H$18="Baja",'Mapa de Riesgos'!$L$18="Catastrófico"),CONCATENATE("R",'Mapa de Riesgos'!$A$18),"")</f>
        <v/>
      </c>
      <c r="AK30" s="447"/>
      <c r="AL30" s="447" t="str">
        <f>IF(AND('Mapa de Riesgos'!$H$24="Baja",'Mapa de Riesgos'!$L$24="Catastrófico"),CONCATENATE("R",'Mapa de Riesgos'!$A$24),"")</f>
        <v/>
      </c>
      <c r="AM30" s="448"/>
      <c r="AN30" s="81"/>
      <c r="AO30" s="498" t="s">
        <v>236</v>
      </c>
      <c r="AP30" s="499"/>
      <c r="AQ30" s="499"/>
      <c r="AR30" s="499"/>
      <c r="AS30" s="499"/>
      <c r="AT30" s="500"/>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69"/>
      <c r="C31" s="469"/>
      <c r="D31" s="470"/>
      <c r="E31" s="462"/>
      <c r="F31" s="463"/>
      <c r="G31" s="463"/>
      <c r="H31" s="463"/>
      <c r="I31" s="463"/>
      <c r="J31" s="422"/>
      <c r="K31" s="423"/>
      <c r="L31" s="423"/>
      <c r="M31" s="423"/>
      <c r="N31" s="423"/>
      <c r="O31" s="424"/>
      <c r="P31" s="432"/>
      <c r="Q31" s="432"/>
      <c r="R31" s="432"/>
      <c r="S31" s="432"/>
      <c r="T31" s="432"/>
      <c r="U31" s="433"/>
      <c r="V31" s="431"/>
      <c r="W31" s="432"/>
      <c r="X31" s="432"/>
      <c r="Y31" s="432"/>
      <c r="Z31" s="432"/>
      <c r="AA31" s="433"/>
      <c r="AB31" s="449"/>
      <c r="AC31" s="450"/>
      <c r="AD31" s="450"/>
      <c r="AE31" s="450"/>
      <c r="AF31" s="450"/>
      <c r="AG31" s="451"/>
      <c r="AH31" s="440"/>
      <c r="AI31" s="441"/>
      <c r="AJ31" s="441"/>
      <c r="AK31" s="441"/>
      <c r="AL31" s="441"/>
      <c r="AM31" s="442"/>
      <c r="AN31" s="81"/>
      <c r="AO31" s="501"/>
      <c r="AP31" s="502"/>
      <c r="AQ31" s="502"/>
      <c r="AR31" s="502"/>
      <c r="AS31" s="502"/>
      <c r="AT31" s="503"/>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69"/>
      <c r="C32" s="469"/>
      <c r="D32" s="470"/>
      <c r="E32" s="462"/>
      <c r="F32" s="463"/>
      <c r="G32" s="463"/>
      <c r="H32" s="463"/>
      <c r="I32" s="463"/>
      <c r="J32" s="422" t="str">
        <f>IF(AND('Mapa de Riesgos'!$H$31="Baja",'Mapa de Riesgos'!$L$31="Leve"),CONCATENATE("R",'Mapa de Riesgos'!$A$31),"")</f>
        <v/>
      </c>
      <c r="K32" s="423"/>
      <c r="L32" s="423" t="str">
        <f>IF(AND('Mapa de Riesgos'!$H$39="Baja",'Mapa de Riesgos'!$L$39="Leve"),CONCATENATE("R",'Mapa de Riesgos'!$A$39),"")</f>
        <v/>
      </c>
      <c r="M32" s="423"/>
      <c r="N32" s="423" t="str">
        <f>IF(AND('Mapa de Riesgos'!$H$46="Baja",'Mapa de Riesgos'!$L$46="Leve"),CONCATENATE("R",'Mapa de Riesgos'!$A$46),"")</f>
        <v/>
      </c>
      <c r="O32" s="424"/>
      <c r="P32" s="432" t="str">
        <f>IF(AND('Mapa de Riesgos'!$H$31="Baja",'Mapa de Riesgos'!$L$31="Menor"),CONCATENATE("R",'Mapa de Riesgos'!$A$31),"")</f>
        <v/>
      </c>
      <c r="Q32" s="432"/>
      <c r="R32" s="432" t="str">
        <f>IF(AND('Mapa de Riesgos'!$H$39="Baja",'Mapa de Riesgos'!$L$39="Menor"),CONCATENATE("R",'Mapa de Riesgos'!$A$39),"")</f>
        <v/>
      </c>
      <c r="S32" s="432"/>
      <c r="T32" s="432" t="str">
        <f>IF(AND('Mapa de Riesgos'!$H$46="Baja",'Mapa de Riesgos'!$L$46="Menor"),CONCATENATE("R",'Mapa de Riesgos'!$A$46),"")</f>
        <v/>
      </c>
      <c r="U32" s="433"/>
      <c r="V32" s="431" t="str">
        <f>IF(AND('Mapa de Riesgos'!$H$31="Baja",'Mapa de Riesgos'!$L$31="Moderado"),CONCATENATE("R",'Mapa de Riesgos'!$A$31),"")</f>
        <v/>
      </c>
      <c r="W32" s="432"/>
      <c r="X32" s="432" t="str">
        <f>IF(AND('Mapa de Riesgos'!$H$39="Baja",'Mapa de Riesgos'!$L$39="Moderado"),CONCATENATE("R",'Mapa de Riesgos'!$A$39),"")</f>
        <v/>
      </c>
      <c r="Y32" s="432"/>
      <c r="Z32" s="432" t="str">
        <f>IF(AND('Mapa de Riesgos'!$H$46="Baja",'Mapa de Riesgos'!$L$46="Moderado"),CONCATENATE("R",'Mapa de Riesgos'!$A$46),"")</f>
        <v/>
      </c>
      <c r="AA32" s="433"/>
      <c r="AB32" s="449" t="str">
        <f>IF(AND('Mapa de Riesgos'!$H$31="Baja",'Mapa de Riesgos'!$L$31="Mayor"),CONCATENATE("R",'Mapa de Riesgos'!$A$31),"")</f>
        <v/>
      </c>
      <c r="AC32" s="450"/>
      <c r="AD32" s="450" t="str">
        <f>IF(AND('Mapa de Riesgos'!$H$39="Baja",'Mapa de Riesgos'!$L$39="Mayor"),CONCATENATE("R",'Mapa de Riesgos'!$A$39),"")</f>
        <v/>
      </c>
      <c r="AE32" s="450"/>
      <c r="AF32" s="450" t="str">
        <f>IF(AND('Mapa de Riesgos'!$H$46="Baja",'Mapa de Riesgos'!$L$46="Mayor"),CONCATENATE("R",'Mapa de Riesgos'!$A$46),"")</f>
        <v/>
      </c>
      <c r="AG32" s="451"/>
      <c r="AH32" s="440" t="str">
        <f>IF(AND('Mapa de Riesgos'!$H$31="Baja",'Mapa de Riesgos'!$L$31="Catastrófico"),CONCATENATE("R",'Mapa de Riesgos'!$A$31),"")</f>
        <v/>
      </c>
      <c r="AI32" s="441"/>
      <c r="AJ32" s="441" t="str">
        <f>IF(AND('Mapa de Riesgos'!$H$39="Baja",'Mapa de Riesgos'!$L$39="Catastrófico"),CONCATENATE("R",'Mapa de Riesgos'!$A$39),"")</f>
        <v/>
      </c>
      <c r="AK32" s="441"/>
      <c r="AL32" s="441" t="str">
        <f>IF(AND('Mapa de Riesgos'!$H$46="Baja",'Mapa de Riesgos'!$L$46="Catastrófico"),CONCATENATE("R",'Mapa de Riesgos'!$A$46),"")</f>
        <v/>
      </c>
      <c r="AM32" s="442"/>
      <c r="AN32" s="81"/>
      <c r="AO32" s="501"/>
      <c r="AP32" s="502"/>
      <c r="AQ32" s="502"/>
      <c r="AR32" s="502"/>
      <c r="AS32" s="502"/>
      <c r="AT32" s="503"/>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69"/>
      <c r="C33" s="469"/>
      <c r="D33" s="470"/>
      <c r="E33" s="462"/>
      <c r="F33" s="463"/>
      <c r="G33" s="463"/>
      <c r="H33" s="463"/>
      <c r="I33" s="463"/>
      <c r="J33" s="422"/>
      <c r="K33" s="423"/>
      <c r="L33" s="423"/>
      <c r="M33" s="423"/>
      <c r="N33" s="423"/>
      <c r="O33" s="424"/>
      <c r="P33" s="432"/>
      <c r="Q33" s="432"/>
      <c r="R33" s="432"/>
      <c r="S33" s="432"/>
      <c r="T33" s="432"/>
      <c r="U33" s="433"/>
      <c r="V33" s="431"/>
      <c r="W33" s="432"/>
      <c r="X33" s="432"/>
      <c r="Y33" s="432"/>
      <c r="Z33" s="432"/>
      <c r="AA33" s="433"/>
      <c r="AB33" s="449"/>
      <c r="AC33" s="450"/>
      <c r="AD33" s="450"/>
      <c r="AE33" s="450"/>
      <c r="AF33" s="450"/>
      <c r="AG33" s="451"/>
      <c r="AH33" s="440"/>
      <c r="AI33" s="441"/>
      <c r="AJ33" s="441"/>
      <c r="AK33" s="441"/>
      <c r="AL33" s="441"/>
      <c r="AM33" s="442"/>
      <c r="AN33" s="81"/>
      <c r="AO33" s="501"/>
      <c r="AP33" s="502"/>
      <c r="AQ33" s="502"/>
      <c r="AR33" s="502"/>
      <c r="AS33" s="502"/>
      <c r="AT33" s="503"/>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69"/>
      <c r="C34" s="469"/>
      <c r="D34" s="470"/>
      <c r="E34" s="462"/>
      <c r="F34" s="463"/>
      <c r="G34" s="463"/>
      <c r="H34" s="463"/>
      <c r="I34" s="463"/>
      <c r="J34" s="422" t="str">
        <f>IF(AND('Mapa de Riesgos'!$H$52="Baja",'Mapa de Riesgos'!$L$52="Leve"),CONCATENATE("R",'Mapa de Riesgos'!$A$52),"")</f>
        <v/>
      </c>
      <c r="K34" s="423"/>
      <c r="L34" s="423" t="str">
        <f>IF(AND('Mapa de Riesgos'!$H$58="Baja",'Mapa de Riesgos'!$L$58="Leve"),CONCATENATE("R",'Mapa de Riesgos'!$A$58),"")</f>
        <v/>
      </c>
      <c r="M34" s="423"/>
      <c r="N34" s="423" t="str">
        <f>IF(AND('Mapa de Riesgos'!$H$64="Baja",'Mapa de Riesgos'!$L$64="Leve"),CONCATENATE("R",'Mapa de Riesgos'!$A$64),"")</f>
        <v/>
      </c>
      <c r="O34" s="424"/>
      <c r="P34" s="432" t="str">
        <f>IF(AND('Mapa de Riesgos'!$H$52="Baja",'Mapa de Riesgos'!$L$52="Menor"),CONCATENATE("R",'Mapa de Riesgos'!$A$52),"")</f>
        <v/>
      </c>
      <c r="Q34" s="432"/>
      <c r="R34" s="432" t="str">
        <f>IF(AND('Mapa de Riesgos'!$H$58="Baja",'Mapa de Riesgos'!$L$58="Menor"),CONCATENATE("R",'Mapa de Riesgos'!$A$58),"")</f>
        <v/>
      </c>
      <c r="S34" s="432"/>
      <c r="T34" s="432" t="str">
        <f>IF(AND('Mapa de Riesgos'!$H$64="Baja",'Mapa de Riesgos'!$L$64="Menor"),CONCATENATE("R",'Mapa de Riesgos'!$A$64),"")</f>
        <v/>
      </c>
      <c r="U34" s="433"/>
      <c r="V34" s="431" t="str">
        <f>IF(AND('Mapa de Riesgos'!$H$52="Baja",'Mapa de Riesgos'!$L$52="Moderado"),CONCATENATE("R",'Mapa de Riesgos'!$A$52),"")</f>
        <v/>
      </c>
      <c r="W34" s="432"/>
      <c r="X34" s="432" t="str">
        <f>IF(AND('Mapa de Riesgos'!$H$58="Baja",'Mapa de Riesgos'!$L$58="Moderado"),CONCATENATE("R",'Mapa de Riesgos'!$A$58),"")</f>
        <v/>
      </c>
      <c r="Y34" s="432"/>
      <c r="Z34" s="432" t="str">
        <f>IF(AND('Mapa de Riesgos'!$H$64="Baja",'Mapa de Riesgos'!$L$64="Moderado"),CONCATENATE("R",'Mapa de Riesgos'!$A$64),"")</f>
        <v>R8</v>
      </c>
      <c r="AA34" s="433"/>
      <c r="AB34" s="449" t="str">
        <f>IF(AND('Mapa de Riesgos'!$H$52="Baja",'Mapa de Riesgos'!$L$52="Mayor"),CONCATENATE("R",'Mapa de Riesgos'!$A$52),"")</f>
        <v/>
      </c>
      <c r="AC34" s="450"/>
      <c r="AD34" s="450" t="str">
        <f>IF(AND('Mapa de Riesgos'!$H$58="Baja",'Mapa de Riesgos'!$L$58="Mayor"),CONCATENATE("R",'Mapa de Riesgos'!$A$58),"")</f>
        <v/>
      </c>
      <c r="AE34" s="450"/>
      <c r="AF34" s="450" t="str">
        <f>IF(AND('Mapa de Riesgos'!$H$64="Baja",'Mapa de Riesgos'!$L$64="Mayor"),CONCATENATE("R",'Mapa de Riesgos'!$A$64),"")</f>
        <v/>
      </c>
      <c r="AG34" s="451"/>
      <c r="AH34" s="440" t="str">
        <f>IF(AND('Mapa de Riesgos'!$H$52="Baja",'Mapa de Riesgos'!$L$52="Catastrófico"),CONCATENATE("R",'Mapa de Riesgos'!$A$52),"")</f>
        <v/>
      </c>
      <c r="AI34" s="441"/>
      <c r="AJ34" s="441" t="str">
        <f>IF(AND('Mapa de Riesgos'!$H$58="Baja",'Mapa de Riesgos'!$L$58="Catastrófico"),CONCATENATE("R",'Mapa de Riesgos'!$A$58),"")</f>
        <v/>
      </c>
      <c r="AK34" s="441"/>
      <c r="AL34" s="441" t="str">
        <f>IF(AND('Mapa de Riesgos'!$H$64="Baja",'Mapa de Riesgos'!$L$64="Catastrófico"),CONCATENATE("R",'Mapa de Riesgos'!$A$64),"")</f>
        <v/>
      </c>
      <c r="AM34" s="442"/>
      <c r="AN34" s="81"/>
      <c r="AO34" s="501"/>
      <c r="AP34" s="502"/>
      <c r="AQ34" s="502"/>
      <c r="AR34" s="502"/>
      <c r="AS34" s="502"/>
      <c r="AT34" s="503"/>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69"/>
      <c r="C35" s="469"/>
      <c r="D35" s="470"/>
      <c r="E35" s="462"/>
      <c r="F35" s="463"/>
      <c r="G35" s="463"/>
      <c r="H35" s="463"/>
      <c r="I35" s="463"/>
      <c r="J35" s="422"/>
      <c r="K35" s="423"/>
      <c r="L35" s="423"/>
      <c r="M35" s="423"/>
      <c r="N35" s="423"/>
      <c r="O35" s="424"/>
      <c r="P35" s="432"/>
      <c r="Q35" s="432"/>
      <c r="R35" s="432"/>
      <c r="S35" s="432"/>
      <c r="T35" s="432"/>
      <c r="U35" s="433"/>
      <c r="V35" s="431"/>
      <c r="W35" s="432"/>
      <c r="X35" s="432"/>
      <c r="Y35" s="432"/>
      <c r="Z35" s="432"/>
      <c r="AA35" s="433"/>
      <c r="AB35" s="449"/>
      <c r="AC35" s="450"/>
      <c r="AD35" s="450"/>
      <c r="AE35" s="450"/>
      <c r="AF35" s="450"/>
      <c r="AG35" s="451"/>
      <c r="AH35" s="440"/>
      <c r="AI35" s="441"/>
      <c r="AJ35" s="441"/>
      <c r="AK35" s="441"/>
      <c r="AL35" s="441"/>
      <c r="AM35" s="442"/>
      <c r="AN35" s="81"/>
      <c r="AO35" s="501"/>
      <c r="AP35" s="502"/>
      <c r="AQ35" s="502"/>
      <c r="AR35" s="502"/>
      <c r="AS35" s="502"/>
      <c r="AT35" s="503"/>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69"/>
      <c r="C36" s="469"/>
      <c r="D36" s="470"/>
      <c r="E36" s="462"/>
      <c r="F36" s="463"/>
      <c r="G36" s="463"/>
      <c r="H36" s="463"/>
      <c r="I36" s="463"/>
      <c r="J36" s="422" t="str">
        <f>IF(AND('Mapa de Riesgos'!$H$70="Baja",'Mapa de Riesgos'!$L$70="Leve"),CONCATENATE("R",'Mapa de Riesgos'!$A$70),"")</f>
        <v/>
      </c>
      <c r="K36" s="423"/>
      <c r="L36" s="423" t="str">
        <f>IF(AND('Mapa de Riesgos'!$H$76="Baja",'Mapa de Riesgos'!$L$76="Leve"),CONCATENATE("R",'Mapa de Riesgos'!$A$76),"")</f>
        <v/>
      </c>
      <c r="M36" s="423"/>
      <c r="N36" s="423" t="str">
        <f>IF(AND('Mapa de Riesgos'!$H$82="Baja",'Mapa de Riesgos'!$L$82="Leve"),CONCATENATE("R",'Mapa de Riesgos'!$A$82),"")</f>
        <v/>
      </c>
      <c r="O36" s="424"/>
      <c r="P36" s="432" t="str">
        <f>IF(AND('Mapa de Riesgos'!$H$70="Baja",'Mapa de Riesgos'!$L$70="Menor"),CONCATENATE("R",'Mapa de Riesgos'!$A$70),"")</f>
        <v/>
      </c>
      <c r="Q36" s="432"/>
      <c r="R36" s="432" t="str">
        <f>IF(AND('Mapa de Riesgos'!$H$76="Baja",'Mapa de Riesgos'!$L$76="Menor"),CONCATENATE("R",'Mapa de Riesgos'!$A$76),"")</f>
        <v/>
      </c>
      <c r="S36" s="432"/>
      <c r="T36" s="432" t="str">
        <f>IF(AND('Mapa de Riesgos'!$H$82="Baja",'Mapa de Riesgos'!$L$82="Menor"),CONCATENATE("R",'Mapa de Riesgos'!$A$82),"")</f>
        <v/>
      </c>
      <c r="U36" s="433"/>
      <c r="V36" s="431" t="str">
        <f>IF(AND('Mapa de Riesgos'!$H$70="Baja",'Mapa de Riesgos'!$L$70="Moderado"),CONCATENATE("R",'Mapa de Riesgos'!$A$70),"")</f>
        <v/>
      </c>
      <c r="W36" s="432"/>
      <c r="X36" s="432" t="str">
        <f>IF(AND('Mapa de Riesgos'!$H$76="Baja",'Mapa de Riesgos'!$L$76="Moderado"),CONCATENATE("R",'Mapa de Riesgos'!$A$76),"")</f>
        <v/>
      </c>
      <c r="Y36" s="432"/>
      <c r="Z36" s="432" t="str">
        <f>IF(AND('Mapa de Riesgos'!$H$82="Baja",'Mapa de Riesgos'!$L$82="Moderado"),CONCATENATE("R",'Mapa de Riesgos'!$A$82),"")</f>
        <v/>
      </c>
      <c r="AA36" s="433"/>
      <c r="AB36" s="449" t="str">
        <f>IF(AND('Mapa de Riesgos'!$H$70="Baja",'Mapa de Riesgos'!$L$70="Mayor"),CONCATENATE("R",'Mapa de Riesgos'!$A$70),"")</f>
        <v/>
      </c>
      <c r="AC36" s="450"/>
      <c r="AD36" s="450" t="str">
        <f>IF(AND('Mapa de Riesgos'!$H$76="Baja",'Mapa de Riesgos'!$L$76="Mayor"),CONCATENATE("R",'Mapa de Riesgos'!$A$76),"")</f>
        <v/>
      </c>
      <c r="AE36" s="450"/>
      <c r="AF36" s="450" t="str">
        <f>IF(AND('Mapa de Riesgos'!$H$82="Baja",'Mapa de Riesgos'!$L$82="Mayor"),CONCATENATE("R",'Mapa de Riesgos'!$A$82),"")</f>
        <v/>
      </c>
      <c r="AG36" s="451"/>
      <c r="AH36" s="440" t="str">
        <f>IF(AND('Mapa de Riesgos'!$H$70="Baja",'Mapa de Riesgos'!$L$70="Catastrófico"),CONCATENATE("R",'Mapa de Riesgos'!$A$70),"")</f>
        <v/>
      </c>
      <c r="AI36" s="441"/>
      <c r="AJ36" s="441" t="str">
        <f>IF(AND('Mapa de Riesgos'!$H$76="Baja",'Mapa de Riesgos'!$L$76="Catastrófico"),CONCATENATE("R",'Mapa de Riesgos'!$A$76),"")</f>
        <v/>
      </c>
      <c r="AK36" s="441"/>
      <c r="AL36" s="441" t="str">
        <f>IF(AND('Mapa de Riesgos'!$H$82="Baja",'Mapa de Riesgos'!$L$82="Catastrófico"),CONCATENATE("R",'Mapa de Riesgos'!$A$82),"")</f>
        <v/>
      </c>
      <c r="AM36" s="442"/>
      <c r="AN36" s="81"/>
      <c r="AO36" s="501"/>
      <c r="AP36" s="502"/>
      <c r="AQ36" s="502"/>
      <c r="AR36" s="502"/>
      <c r="AS36" s="502"/>
      <c r="AT36" s="503"/>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69"/>
      <c r="C37" s="469"/>
      <c r="D37" s="470"/>
      <c r="E37" s="465"/>
      <c r="F37" s="466"/>
      <c r="G37" s="466"/>
      <c r="H37" s="466"/>
      <c r="I37" s="466"/>
      <c r="J37" s="425"/>
      <c r="K37" s="426"/>
      <c r="L37" s="426"/>
      <c r="M37" s="426"/>
      <c r="N37" s="426"/>
      <c r="O37" s="427"/>
      <c r="P37" s="435"/>
      <c r="Q37" s="435"/>
      <c r="R37" s="435"/>
      <c r="S37" s="435"/>
      <c r="T37" s="435"/>
      <c r="U37" s="436"/>
      <c r="V37" s="434"/>
      <c r="W37" s="435"/>
      <c r="X37" s="435"/>
      <c r="Y37" s="435"/>
      <c r="Z37" s="435"/>
      <c r="AA37" s="436"/>
      <c r="AB37" s="452"/>
      <c r="AC37" s="453"/>
      <c r="AD37" s="453"/>
      <c r="AE37" s="453"/>
      <c r="AF37" s="453"/>
      <c r="AG37" s="454"/>
      <c r="AH37" s="443"/>
      <c r="AI37" s="444"/>
      <c r="AJ37" s="444"/>
      <c r="AK37" s="444"/>
      <c r="AL37" s="444"/>
      <c r="AM37" s="445"/>
      <c r="AN37" s="81"/>
      <c r="AO37" s="504"/>
      <c r="AP37" s="505"/>
      <c r="AQ37" s="505"/>
      <c r="AR37" s="505"/>
      <c r="AS37" s="505"/>
      <c r="AT37" s="506"/>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69"/>
      <c r="C38" s="469"/>
      <c r="D38" s="470"/>
      <c r="E38" s="459" t="s">
        <v>237</v>
      </c>
      <c r="F38" s="460"/>
      <c r="G38" s="460"/>
      <c r="H38" s="460"/>
      <c r="I38" s="461"/>
      <c r="J38" s="428" t="str">
        <f>IF(AND('Mapa de Riesgos'!$H$12="Muy Baja",'Mapa de Riesgos'!$L$12="Leve"),CONCATENATE("R",'Mapa de Riesgos'!$A$12),"")</f>
        <v/>
      </c>
      <c r="K38" s="429"/>
      <c r="L38" s="429" t="str">
        <f>IF(AND('Mapa de Riesgos'!$H$18="Muy Baja",'Mapa de Riesgos'!$L$18="Leve"),CONCATENATE("R",'Mapa de Riesgos'!$A$18),"")</f>
        <v/>
      </c>
      <c r="M38" s="429"/>
      <c r="N38" s="429" t="str">
        <f>IF(AND('Mapa de Riesgos'!$H$24="Muy Baja",'Mapa de Riesgos'!$L$24="Leve"),CONCATENATE("R",'Mapa de Riesgos'!$A$24),"")</f>
        <v/>
      </c>
      <c r="O38" s="430"/>
      <c r="P38" s="428" t="str">
        <f>IF(AND('Mapa de Riesgos'!$H$12="Muy Baja",'Mapa de Riesgos'!$L$12="Menor"),CONCATENATE("R",'Mapa de Riesgos'!$A$12),"")</f>
        <v/>
      </c>
      <c r="Q38" s="429"/>
      <c r="R38" s="429" t="str">
        <f>IF(AND('Mapa de Riesgos'!$H$18="Muy Baja",'Mapa de Riesgos'!$L$18="Menor"),CONCATENATE("R",'Mapa de Riesgos'!$A$18),"")</f>
        <v/>
      </c>
      <c r="S38" s="429"/>
      <c r="T38" s="429" t="str">
        <f>IF(AND('Mapa de Riesgos'!$H$24="Muy Baja",'Mapa de Riesgos'!$L$24="Menor"),CONCATENATE("R",'Mapa de Riesgos'!$A$24),"")</f>
        <v/>
      </c>
      <c r="U38" s="430"/>
      <c r="V38" s="437" t="str">
        <f>IF(AND('Mapa de Riesgos'!$H$12="Muy Baja",'Mapa de Riesgos'!$L$12="Moderado"),CONCATENATE("R",'Mapa de Riesgos'!$A$12),"")</f>
        <v/>
      </c>
      <c r="W38" s="438"/>
      <c r="X38" s="438" t="str">
        <f>IF(AND('Mapa de Riesgos'!$H$18="Muy Baja",'Mapa de Riesgos'!$L$18="Moderado"),CONCATENATE("R",'Mapa de Riesgos'!$A$18),"")</f>
        <v/>
      </c>
      <c r="Y38" s="438"/>
      <c r="Z38" s="438" t="str">
        <f>IF(AND('Mapa de Riesgos'!$H$24="Muy Baja",'Mapa de Riesgos'!$L$24="Moderado"),CONCATENATE("R",'Mapa de Riesgos'!$A$24),"")</f>
        <v/>
      </c>
      <c r="AA38" s="439"/>
      <c r="AB38" s="455" t="str">
        <f>IF(AND('Mapa de Riesgos'!$H$12="Muy Baja",'Mapa de Riesgos'!$L$12="Mayor"),CONCATENATE("R",'Mapa de Riesgos'!$A$12),"")</f>
        <v/>
      </c>
      <c r="AC38" s="456"/>
      <c r="AD38" s="456" t="str">
        <f>IF(AND('Mapa de Riesgos'!$H$18="Muy Baja",'Mapa de Riesgos'!$L$18="Mayor"),CONCATENATE("R",'Mapa de Riesgos'!$A$18),"")</f>
        <v/>
      </c>
      <c r="AE38" s="456"/>
      <c r="AF38" s="456" t="str">
        <f>IF(AND('Mapa de Riesgos'!$H$24="Muy Baja",'Mapa de Riesgos'!$L$24="Mayor"),CONCATENATE("R",'Mapa de Riesgos'!$A$24),"")</f>
        <v/>
      </c>
      <c r="AG38" s="457"/>
      <c r="AH38" s="446" t="str">
        <f>IF(AND('Mapa de Riesgos'!$H$12="Muy Baja",'Mapa de Riesgos'!$L$12="Catastrófico"),CONCATENATE("R",'Mapa de Riesgos'!$A$12),"")</f>
        <v/>
      </c>
      <c r="AI38" s="447"/>
      <c r="AJ38" s="447" t="str">
        <f>IF(AND('Mapa de Riesgos'!$H$18="Muy Baja",'Mapa de Riesgos'!$L$18="Catastrófico"),CONCATENATE("R",'Mapa de Riesgos'!$A$18),"")</f>
        <v/>
      </c>
      <c r="AK38" s="447"/>
      <c r="AL38" s="447" t="str">
        <f>IF(AND('Mapa de Riesgos'!$H$24="Muy Baja",'Mapa de Riesgos'!$L$24="Catastrófico"),CONCATENATE("R",'Mapa de Riesgos'!$A$24),"")</f>
        <v/>
      </c>
      <c r="AM38" s="448"/>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69"/>
      <c r="C39" s="469"/>
      <c r="D39" s="470"/>
      <c r="E39" s="462"/>
      <c r="F39" s="463"/>
      <c r="G39" s="463"/>
      <c r="H39" s="463"/>
      <c r="I39" s="464"/>
      <c r="J39" s="422"/>
      <c r="K39" s="423"/>
      <c r="L39" s="423"/>
      <c r="M39" s="423"/>
      <c r="N39" s="423"/>
      <c r="O39" s="424"/>
      <c r="P39" s="422"/>
      <c r="Q39" s="423"/>
      <c r="R39" s="423"/>
      <c r="S39" s="423"/>
      <c r="T39" s="423"/>
      <c r="U39" s="424"/>
      <c r="V39" s="431"/>
      <c r="W39" s="432"/>
      <c r="X39" s="432"/>
      <c r="Y39" s="432"/>
      <c r="Z39" s="432"/>
      <c r="AA39" s="433"/>
      <c r="AB39" s="449"/>
      <c r="AC39" s="450"/>
      <c r="AD39" s="450"/>
      <c r="AE39" s="450"/>
      <c r="AF39" s="450"/>
      <c r="AG39" s="451"/>
      <c r="AH39" s="440"/>
      <c r="AI39" s="441"/>
      <c r="AJ39" s="441"/>
      <c r="AK39" s="441"/>
      <c r="AL39" s="441"/>
      <c r="AM39" s="442"/>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69"/>
      <c r="C40" s="469"/>
      <c r="D40" s="470"/>
      <c r="E40" s="462"/>
      <c r="F40" s="463"/>
      <c r="G40" s="463"/>
      <c r="H40" s="463"/>
      <c r="I40" s="464"/>
      <c r="J40" s="422" t="str">
        <f>IF(AND('Mapa de Riesgos'!$H$31="Muy Baja",'Mapa de Riesgos'!$L$31="Leve"),CONCATENATE("R",'Mapa de Riesgos'!$A$31),"")</f>
        <v/>
      </c>
      <c r="K40" s="423"/>
      <c r="L40" s="423" t="str">
        <f>IF(AND('Mapa de Riesgos'!$H$39="Muy Baja",'Mapa de Riesgos'!$L$39="Leve"),CONCATENATE("R",'Mapa de Riesgos'!$A$39),"")</f>
        <v/>
      </c>
      <c r="M40" s="423"/>
      <c r="N40" s="423" t="str">
        <f>IF(AND('Mapa de Riesgos'!$H$46="Muy Baja",'Mapa de Riesgos'!$L$46="Leve"),CONCATENATE("R",'Mapa de Riesgos'!$A$46),"")</f>
        <v/>
      </c>
      <c r="O40" s="424"/>
      <c r="P40" s="422" t="str">
        <f>IF(AND('Mapa de Riesgos'!$H$31="Muy Baja",'Mapa de Riesgos'!$L$31="Menor"),CONCATENATE("R",'Mapa de Riesgos'!$A$31),"")</f>
        <v/>
      </c>
      <c r="Q40" s="423"/>
      <c r="R40" s="423" t="str">
        <f>IF(AND('Mapa de Riesgos'!$H$39="Muy Baja",'Mapa de Riesgos'!$L$39="Menor"),CONCATENATE("R",'Mapa de Riesgos'!$A$39),"")</f>
        <v/>
      </c>
      <c r="S40" s="423"/>
      <c r="T40" s="423" t="str">
        <f>IF(AND('Mapa de Riesgos'!$H$46="Muy Baja",'Mapa de Riesgos'!$L$46="Menor"),CONCATENATE("R",'Mapa de Riesgos'!$A$46),"")</f>
        <v/>
      </c>
      <c r="U40" s="424"/>
      <c r="V40" s="431" t="str">
        <f>IF(AND('Mapa de Riesgos'!$H$31="Muy Baja",'Mapa de Riesgos'!$L$31="Moderado"),CONCATENATE("R",'Mapa de Riesgos'!$A$31),"")</f>
        <v/>
      </c>
      <c r="W40" s="432"/>
      <c r="X40" s="432" t="str">
        <f>IF(AND('Mapa de Riesgos'!$H$39="Muy Baja",'Mapa de Riesgos'!$L$39="Moderado"),CONCATENATE("R",'Mapa de Riesgos'!$A$39),"")</f>
        <v/>
      </c>
      <c r="Y40" s="432"/>
      <c r="Z40" s="432" t="str">
        <f>IF(AND('Mapa de Riesgos'!$H$46="Muy Baja",'Mapa de Riesgos'!$L$46="Moderado"),CONCATENATE("R",'Mapa de Riesgos'!$A$46),"")</f>
        <v/>
      </c>
      <c r="AA40" s="433"/>
      <c r="AB40" s="449" t="str">
        <f>IF(AND('Mapa de Riesgos'!$H$31="Muy Baja",'Mapa de Riesgos'!$L$31="Mayor"),CONCATENATE("R",'Mapa de Riesgos'!$A$31),"")</f>
        <v/>
      </c>
      <c r="AC40" s="450"/>
      <c r="AD40" s="450" t="str">
        <f>IF(AND('Mapa de Riesgos'!$H$39="Muy Baja",'Mapa de Riesgos'!$L$39="Mayor"),CONCATENATE("R",'Mapa de Riesgos'!$A$39),"")</f>
        <v/>
      </c>
      <c r="AE40" s="450"/>
      <c r="AF40" s="450" t="str">
        <f>IF(AND('Mapa de Riesgos'!$H$46="Muy Baja",'Mapa de Riesgos'!$L$46="Mayor"),CONCATENATE("R",'Mapa de Riesgos'!$A$46),"")</f>
        <v/>
      </c>
      <c r="AG40" s="451"/>
      <c r="AH40" s="440" t="str">
        <f>IF(AND('Mapa de Riesgos'!$H$31="Muy Baja",'Mapa de Riesgos'!$L$31="Catastrófico"),CONCATENATE("R",'Mapa de Riesgos'!$A$31),"")</f>
        <v/>
      </c>
      <c r="AI40" s="441"/>
      <c r="AJ40" s="441" t="str">
        <f>IF(AND('Mapa de Riesgos'!$H$39="Muy Baja",'Mapa de Riesgos'!$L$39="Catastrófico"),CONCATENATE("R",'Mapa de Riesgos'!$A$39),"")</f>
        <v/>
      </c>
      <c r="AK40" s="441"/>
      <c r="AL40" s="441" t="str">
        <f>IF(AND('Mapa de Riesgos'!$H$46="Muy Baja",'Mapa de Riesgos'!$L$46="Catastrófico"),CONCATENATE("R",'Mapa de Riesgos'!$A$46),"")</f>
        <v/>
      </c>
      <c r="AM40" s="442"/>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69"/>
      <c r="C41" s="469"/>
      <c r="D41" s="470"/>
      <c r="E41" s="462"/>
      <c r="F41" s="463"/>
      <c r="G41" s="463"/>
      <c r="H41" s="463"/>
      <c r="I41" s="464"/>
      <c r="J41" s="422"/>
      <c r="K41" s="423"/>
      <c r="L41" s="423"/>
      <c r="M41" s="423"/>
      <c r="N41" s="423"/>
      <c r="O41" s="424"/>
      <c r="P41" s="422"/>
      <c r="Q41" s="423"/>
      <c r="R41" s="423"/>
      <c r="S41" s="423"/>
      <c r="T41" s="423"/>
      <c r="U41" s="424"/>
      <c r="V41" s="431"/>
      <c r="W41" s="432"/>
      <c r="X41" s="432"/>
      <c r="Y41" s="432"/>
      <c r="Z41" s="432"/>
      <c r="AA41" s="433"/>
      <c r="AB41" s="449"/>
      <c r="AC41" s="450"/>
      <c r="AD41" s="450"/>
      <c r="AE41" s="450"/>
      <c r="AF41" s="450"/>
      <c r="AG41" s="451"/>
      <c r="AH41" s="440"/>
      <c r="AI41" s="441"/>
      <c r="AJ41" s="441"/>
      <c r="AK41" s="441"/>
      <c r="AL41" s="441"/>
      <c r="AM41" s="442"/>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69"/>
      <c r="C42" s="469"/>
      <c r="D42" s="470"/>
      <c r="E42" s="462"/>
      <c r="F42" s="463"/>
      <c r="G42" s="463"/>
      <c r="H42" s="463"/>
      <c r="I42" s="464"/>
      <c r="J42" s="422" t="str">
        <f>IF(AND('Mapa de Riesgos'!$H$52="Muy Baja",'Mapa de Riesgos'!$L$52="Leve"),CONCATENATE("R",'Mapa de Riesgos'!$A$52),"")</f>
        <v/>
      </c>
      <c r="K42" s="423"/>
      <c r="L42" s="423" t="str">
        <f>IF(AND('Mapa de Riesgos'!$H$58="Muy Baja",'Mapa de Riesgos'!$L$58="Leve"),CONCATENATE("R",'Mapa de Riesgos'!$A$58),"")</f>
        <v/>
      </c>
      <c r="M42" s="423"/>
      <c r="N42" s="423" t="str">
        <f>IF(AND('Mapa de Riesgos'!$H$64="Muy Baja",'Mapa de Riesgos'!$L$64="Leve"),CONCATENATE("R",'Mapa de Riesgos'!$A$64),"")</f>
        <v/>
      </c>
      <c r="O42" s="424"/>
      <c r="P42" s="422" t="str">
        <f>IF(AND('Mapa de Riesgos'!$H$52="Muy Baja",'Mapa de Riesgos'!$L$52="Menor"),CONCATENATE("R",'Mapa de Riesgos'!$A$52),"")</f>
        <v/>
      </c>
      <c r="Q42" s="423"/>
      <c r="R42" s="423" t="str">
        <f>IF(AND('Mapa de Riesgos'!$H$58="Muy Baja",'Mapa de Riesgos'!$L$58="Menor"),CONCATENATE("R",'Mapa de Riesgos'!$A$58),"")</f>
        <v/>
      </c>
      <c r="S42" s="423"/>
      <c r="T42" s="423" t="str">
        <f>IF(AND('Mapa de Riesgos'!$H$64="Muy Baja",'Mapa de Riesgos'!$L$64="Menor"),CONCATENATE("R",'Mapa de Riesgos'!$A$64),"")</f>
        <v/>
      </c>
      <c r="U42" s="424"/>
      <c r="V42" s="431" t="str">
        <f>IF(AND('Mapa de Riesgos'!$H$52="Muy Baja",'Mapa de Riesgos'!$L$52="Moderado"),CONCATENATE("R",'Mapa de Riesgos'!$A$52),"")</f>
        <v>R7</v>
      </c>
      <c r="W42" s="432"/>
      <c r="X42" s="432" t="str">
        <f>IF(AND('Mapa de Riesgos'!$H$58="Muy Baja",'Mapa de Riesgos'!$L$58="Moderado"),CONCATENATE("R",'Mapa de Riesgos'!$A$58),"")</f>
        <v/>
      </c>
      <c r="Y42" s="432"/>
      <c r="Z42" s="432" t="str">
        <f>IF(AND('Mapa de Riesgos'!$H$64="Muy Baja",'Mapa de Riesgos'!$L$64="Moderado"),CONCATENATE("R",'Mapa de Riesgos'!$A$64),"")</f>
        <v/>
      </c>
      <c r="AA42" s="433"/>
      <c r="AB42" s="449" t="str">
        <f>IF(AND('Mapa de Riesgos'!$H$52="Muy Baja",'Mapa de Riesgos'!$L$52="Mayor"),CONCATENATE("R",'Mapa de Riesgos'!$A$52),"")</f>
        <v/>
      </c>
      <c r="AC42" s="450"/>
      <c r="AD42" s="450" t="str">
        <f>IF(AND('Mapa de Riesgos'!$H$58="Muy Baja",'Mapa de Riesgos'!$L$58="Mayor"),CONCATENATE("R",'Mapa de Riesgos'!$A$58),"")</f>
        <v/>
      </c>
      <c r="AE42" s="450"/>
      <c r="AF42" s="450" t="str">
        <f>IF(AND('Mapa de Riesgos'!$H$64="Muy Baja",'Mapa de Riesgos'!$L$64="Mayor"),CONCATENATE("R",'Mapa de Riesgos'!$A$64),"")</f>
        <v/>
      </c>
      <c r="AG42" s="451"/>
      <c r="AH42" s="440" t="str">
        <f>IF(AND('Mapa de Riesgos'!$H$52="Muy Baja",'Mapa de Riesgos'!$L$52="Catastrófico"),CONCATENATE("R",'Mapa de Riesgos'!$A$52),"")</f>
        <v/>
      </c>
      <c r="AI42" s="441"/>
      <c r="AJ42" s="441" t="str">
        <f>IF(AND('Mapa de Riesgos'!$H$58="Muy Baja",'Mapa de Riesgos'!$L$58="Catastrófico"),CONCATENATE("R",'Mapa de Riesgos'!$A$58),"")</f>
        <v/>
      </c>
      <c r="AK42" s="441"/>
      <c r="AL42" s="441" t="str">
        <f>IF(AND('Mapa de Riesgos'!$H$64="Muy Baja",'Mapa de Riesgos'!$L$64="Catastrófico"),CONCATENATE("R",'Mapa de Riesgos'!$A$64),"")</f>
        <v/>
      </c>
      <c r="AM42" s="442"/>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69"/>
      <c r="C43" s="469"/>
      <c r="D43" s="470"/>
      <c r="E43" s="462"/>
      <c r="F43" s="463"/>
      <c r="G43" s="463"/>
      <c r="H43" s="463"/>
      <c r="I43" s="464"/>
      <c r="J43" s="422"/>
      <c r="K43" s="423"/>
      <c r="L43" s="423"/>
      <c r="M43" s="423"/>
      <c r="N43" s="423"/>
      <c r="O43" s="424"/>
      <c r="P43" s="422"/>
      <c r="Q43" s="423"/>
      <c r="R43" s="423"/>
      <c r="S43" s="423"/>
      <c r="T43" s="423"/>
      <c r="U43" s="424"/>
      <c r="V43" s="431"/>
      <c r="W43" s="432"/>
      <c r="X43" s="432"/>
      <c r="Y43" s="432"/>
      <c r="Z43" s="432"/>
      <c r="AA43" s="433"/>
      <c r="AB43" s="449"/>
      <c r="AC43" s="450"/>
      <c r="AD43" s="450"/>
      <c r="AE43" s="450"/>
      <c r="AF43" s="450"/>
      <c r="AG43" s="451"/>
      <c r="AH43" s="440"/>
      <c r="AI43" s="441"/>
      <c r="AJ43" s="441"/>
      <c r="AK43" s="441"/>
      <c r="AL43" s="441"/>
      <c r="AM43" s="442"/>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69"/>
      <c r="C44" s="469"/>
      <c r="D44" s="470"/>
      <c r="E44" s="462"/>
      <c r="F44" s="463"/>
      <c r="G44" s="463"/>
      <c r="H44" s="463"/>
      <c r="I44" s="464"/>
      <c r="J44" s="422" t="str">
        <f>IF(AND('Mapa de Riesgos'!$H$70="Muy Baja",'Mapa de Riesgos'!$L$70="Leve"),CONCATENATE("R",'Mapa de Riesgos'!$A$70),"")</f>
        <v/>
      </c>
      <c r="K44" s="423"/>
      <c r="L44" s="423" t="str">
        <f>IF(AND('Mapa de Riesgos'!$H$76="Muy Baja",'Mapa de Riesgos'!$L$76="Leve"),CONCATENATE("R",'Mapa de Riesgos'!$A$76),"")</f>
        <v/>
      </c>
      <c r="M44" s="423"/>
      <c r="N44" s="423" t="str">
        <f>IF(AND('Mapa de Riesgos'!$H$82="Muy Baja",'Mapa de Riesgos'!$L$82="Leve"),CONCATENATE("R",'Mapa de Riesgos'!$A$82),"")</f>
        <v/>
      </c>
      <c r="O44" s="424"/>
      <c r="P44" s="422" t="str">
        <f>IF(AND('Mapa de Riesgos'!$H$70="Muy Baja",'Mapa de Riesgos'!$L$70="Menor"),CONCATENATE("R",'Mapa de Riesgos'!$A$70),"")</f>
        <v/>
      </c>
      <c r="Q44" s="423"/>
      <c r="R44" s="423" t="str">
        <f>IF(AND('Mapa de Riesgos'!$H$76="Muy Baja",'Mapa de Riesgos'!$L$76="Menor"),CONCATENATE("R",'Mapa de Riesgos'!$A$76),"")</f>
        <v/>
      </c>
      <c r="S44" s="423"/>
      <c r="T44" s="423" t="str">
        <f>IF(AND('Mapa de Riesgos'!$H$82="Muy Baja",'Mapa de Riesgos'!$L$82="Menor"),CONCATENATE("R",'Mapa de Riesgos'!$A$82),"")</f>
        <v/>
      </c>
      <c r="U44" s="424"/>
      <c r="V44" s="431" t="str">
        <f>IF(AND('Mapa de Riesgos'!$H$70="Muy Baja",'Mapa de Riesgos'!$L$70="Moderado"),CONCATENATE("R",'Mapa de Riesgos'!$A$70),"")</f>
        <v/>
      </c>
      <c r="W44" s="432"/>
      <c r="X44" s="432" t="str">
        <f>IF(AND('Mapa de Riesgos'!$H$76="Muy Baja",'Mapa de Riesgos'!$L$76="Moderado"),CONCATENATE("R",'Mapa de Riesgos'!$A$76),"")</f>
        <v/>
      </c>
      <c r="Y44" s="432"/>
      <c r="Z44" s="432" t="str">
        <f>IF(AND('Mapa de Riesgos'!$H$82="Muy Baja",'Mapa de Riesgos'!$L$82="Moderado"),CONCATENATE("R",'Mapa de Riesgos'!$A$82),"")</f>
        <v/>
      </c>
      <c r="AA44" s="433"/>
      <c r="AB44" s="449" t="str">
        <f>IF(AND('Mapa de Riesgos'!$H$70="Muy Baja",'Mapa de Riesgos'!$L$70="Mayor"),CONCATENATE("R",'Mapa de Riesgos'!$A$70),"")</f>
        <v/>
      </c>
      <c r="AC44" s="450"/>
      <c r="AD44" s="450" t="str">
        <f>IF(AND('Mapa de Riesgos'!$H$76="Muy Baja",'Mapa de Riesgos'!$L$76="Mayor"),CONCATENATE("R",'Mapa de Riesgos'!$A$76),"")</f>
        <v/>
      </c>
      <c r="AE44" s="450"/>
      <c r="AF44" s="450" t="str">
        <f>IF(AND('Mapa de Riesgos'!$H$82="Muy Baja",'Mapa de Riesgos'!$L$82="Mayor"),CONCATENATE("R",'Mapa de Riesgos'!$A$82),"")</f>
        <v/>
      </c>
      <c r="AG44" s="451"/>
      <c r="AH44" s="440" t="str">
        <f>IF(AND('Mapa de Riesgos'!$H$70="Muy Baja",'Mapa de Riesgos'!$L$70="Catastrófico"),CONCATENATE("R",'Mapa de Riesgos'!$A$70),"")</f>
        <v/>
      </c>
      <c r="AI44" s="441"/>
      <c r="AJ44" s="441" t="str">
        <f>IF(AND('Mapa de Riesgos'!$H$76="Muy Baja",'Mapa de Riesgos'!$L$76="Catastrófico"),CONCATENATE("R",'Mapa de Riesgos'!$A$76),"")</f>
        <v/>
      </c>
      <c r="AK44" s="441"/>
      <c r="AL44" s="441" t="str">
        <f>IF(AND('Mapa de Riesgos'!$H$82="Muy Baja",'Mapa de Riesgos'!$L$82="Catastrófico"),CONCATENATE("R",'Mapa de Riesgos'!$A$82),"")</f>
        <v/>
      </c>
      <c r="AM44" s="442"/>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69"/>
      <c r="C45" s="469"/>
      <c r="D45" s="470"/>
      <c r="E45" s="465"/>
      <c r="F45" s="466"/>
      <c r="G45" s="466"/>
      <c r="H45" s="466"/>
      <c r="I45" s="467"/>
      <c r="J45" s="425"/>
      <c r="K45" s="426"/>
      <c r="L45" s="426"/>
      <c r="M45" s="426"/>
      <c r="N45" s="426"/>
      <c r="O45" s="427"/>
      <c r="P45" s="425"/>
      <c r="Q45" s="426"/>
      <c r="R45" s="426"/>
      <c r="S45" s="426"/>
      <c r="T45" s="426"/>
      <c r="U45" s="427"/>
      <c r="V45" s="434"/>
      <c r="W45" s="435"/>
      <c r="X45" s="435"/>
      <c r="Y45" s="435"/>
      <c r="Z45" s="435"/>
      <c r="AA45" s="436"/>
      <c r="AB45" s="452"/>
      <c r="AC45" s="453"/>
      <c r="AD45" s="453"/>
      <c r="AE45" s="453"/>
      <c r="AF45" s="453"/>
      <c r="AG45" s="454"/>
      <c r="AH45" s="443"/>
      <c r="AI45" s="444"/>
      <c r="AJ45" s="444"/>
      <c r="AK45" s="444"/>
      <c r="AL45" s="444"/>
      <c r="AM45" s="445"/>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459" t="s">
        <v>238</v>
      </c>
      <c r="K46" s="460"/>
      <c r="L46" s="460"/>
      <c r="M46" s="460"/>
      <c r="N46" s="460"/>
      <c r="O46" s="461"/>
      <c r="P46" s="459" t="s">
        <v>239</v>
      </c>
      <c r="Q46" s="460"/>
      <c r="R46" s="460"/>
      <c r="S46" s="460"/>
      <c r="T46" s="460"/>
      <c r="U46" s="461"/>
      <c r="V46" s="459" t="s">
        <v>240</v>
      </c>
      <c r="W46" s="460"/>
      <c r="X46" s="460"/>
      <c r="Y46" s="460"/>
      <c r="Z46" s="460"/>
      <c r="AA46" s="461"/>
      <c r="AB46" s="459" t="s">
        <v>241</v>
      </c>
      <c r="AC46" s="468"/>
      <c r="AD46" s="460"/>
      <c r="AE46" s="460"/>
      <c r="AF46" s="460"/>
      <c r="AG46" s="461"/>
      <c r="AH46" s="459" t="s">
        <v>242</v>
      </c>
      <c r="AI46" s="460"/>
      <c r="AJ46" s="460"/>
      <c r="AK46" s="460"/>
      <c r="AL46" s="460"/>
      <c r="AM46" s="46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462"/>
      <c r="K47" s="463"/>
      <c r="L47" s="463"/>
      <c r="M47" s="463"/>
      <c r="N47" s="463"/>
      <c r="O47" s="464"/>
      <c r="P47" s="462"/>
      <c r="Q47" s="463"/>
      <c r="R47" s="463"/>
      <c r="S47" s="463"/>
      <c r="T47" s="463"/>
      <c r="U47" s="464"/>
      <c r="V47" s="462"/>
      <c r="W47" s="463"/>
      <c r="X47" s="463"/>
      <c r="Y47" s="463"/>
      <c r="Z47" s="463"/>
      <c r="AA47" s="464"/>
      <c r="AB47" s="462"/>
      <c r="AC47" s="463"/>
      <c r="AD47" s="463"/>
      <c r="AE47" s="463"/>
      <c r="AF47" s="463"/>
      <c r="AG47" s="464"/>
      <c r="AH47" s="462"/>
      <c r="AI47" s="463"/>
      <c r="AJ47" s="463"/>
      <c r="AK47" s="463"/>
      <c r="AL47" s="463"/>
      <c r="AM47" s="464"/>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462"/>
      <c r="K48" s="463"/>
      <c r="L48" s="463"/>
      <c r="M48" s="463"/>
      <c r="N48" s="463"/>
      <c r="O48" s="464"/>
      <c r="P48" s="462"/>
      <c r="Q48" s="463"/>
      <c r="R48" s="463"/>
      <c r="S48" s="463"/>
      <c r="T48" s="463"/>
      <c r="U48" s="464"/>
      <c r="V48" s="462"/>
      <c r="W48" s="463"/>
      <c r="X48" s="463"/>
      <c r="Y48" s="463"/>
      <c r="Z48" s="463"/>
      <c r="AA48" s="464"/>
      <c r="AB48" s="462"/>
      <c r="AC48" s="463"/>
      <c r="AD48" s="463"/>
      <c r="AE48" s="463"/>
      <c r="AF48" s="463"/>
      <c r="AG48" s="464"/>
      <c r="AH48" s="462"/>
      <c r="AI48" s="463"/>
      <c r="AJ48" s="463"/>
      <c r="AK48" s="463"/>
      <c r="AL48" s="463"/>
      <c r="AM48" s="464"/>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462"/>
      <c r="K49" s="463"/>
      <c r="L49" s="463"/>
      <c r="M49" s="463"/>
      <c r="N49" s="463"/>
      <c r="O49" s="464"/>
      <c r="P49" s="462"/>
      <c r="Q49" s="463"/>
      <c r="R49" s="463"/>
      <c r="S49" s="463"/>
      <c r="T49" s="463"/>
      <c r="U49" s="464"/>
      <c r="V49" s="462"/>
      <c r="W49" s="463"/>
      <c r="X49" s="463"/>
      <c r="Y49" s="463"/>
      <c r="Z49" s="463"/>
      <c r="AA49" s="464"/>
      <c r="AB49" s="462"/>
      <c r="AC49" s="463"/>
      <c r="AD49" s="463"/>
      <c r="AE49" s="463"/>
      <c r="AF49" s="463"/>
      <c r="AG49" s="464"/>
      <c r="AH49" s="462"/>
      <c r="AI49" s="463"/>
      <c r="AJ49" s="463"/>
      <c r="AK49" s="463"/>
      <c r="AL49" s="463"/>
      <c r="AM49" s="464"/>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462"/>
      <c r="K50" s="463"/>
      <c r="L50" s="463"/>
      <c r="M50" s="463"/>
      <c r="N50" s="463"/>
      <c r="O50" s="464"/>
      <c r="P50" s="462"/>
      <c r="Q50" s="463"/>
      <c r="R50" s="463"/>
      <c r="S50" s="463"/>
      <c r="T50" s="463"/>
      <c r="U50" s="464"/>
      <c r="V50" s="462"/>
      <c r="W50" s="463"/>
      <c r="X50" s="463"/>
      <c r="Y50" s="463"/>
      <c r="Z50" s="463"/>
      <c r="AA50" s="464"/>
      <c r="AB50" s="462"/>
      <c r="AC50" s="463"/>
      <c r="AD50" s="463"/>
      <c r="AE50" s="463"/>
      <c r="AF50" s="463"/>
      <c r="AG50" s="464"/>
      <c r="AH50" s="462"/>
      <c r="AI50" s="463"/>
      <c r="AJ50" s="463"/>
      <c r="AK50" s="463"/>
      <c r="AL50" s="463"/>
      <c r="AM50" s="464"/>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465"/>
      <c r="K51" s="466"/>
      <c r="L51" s="466"/>
      <c r="M51" s="466"/>
      <c r="N51" s="466"/>
      <c r="O51" s="467"/>
      <c r="P51" s="465"/>
      <c r="Q51" s="466"/>
      <c r="R51" s="466"/>
      <c r="S51" s="466"/>
      <c r="T51" s="466"/>
      <c r="U51" s="467"/>
      <c r="V51" s="465"/>
      <c r="W51" s="466"/>
      <c r="X51" s="466"/>
      <c r="Y51" s="466"/>
      <c r="Z51" s="466"/>
      <c r="AA51" s="467"/>
      <c r="AB51" s="465"/>
      <c r="AC51" s="466"/>
      <c r="AD51" s="466"/>
      <c r="AE51" s="466"/>
      <c r="AF51" s="466"/>
      <c r="AG51" s="467"/>
      <c r="AH51" s="465"/>
      <c r="AI51" s="466"/>
      <c r="AJ51" s="466"/>
      <c r="AK51" s="466"/>
      <c r="AL51" s="466"/>
      <c r="AM51" s="467"/>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3"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36" t="s">
        <v>243</v>
      </c>
      <c r="C2" s="537"/>
      <c r="D2" s="537"/>
      <c r="E2" s="537"/>
      <c r="F2" s="537"/>
      <c r="G2" s="537"/>
      <c r="H2" s="537"/>
      <c r="I2" s="537"/>
      <c r="J2" s="458" t="s">
        <v>26</v>
      </c>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37"/>
      <c r="C3" s="537"/>
      <c r="D3" s="537"/>
      <c r="E3" s="537"/>
      <c r="F3" s="537"/>
      <c r="G3" s="537"/>
      <c r="H3" s="537"/>
      <c r="I3" s="537"/>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37"/>
      <c r="C4" s="537"/>
      <c r="D4" s="537"/>
      <c r="E4" s="537"/>
      <c r="F4" s="537"/>
      <c r="G4" s="537"/>
      <c r="H4" s="537"/>
      <c r="I4" s="537"/>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69" t="s">
        <v>228</v>
      </c>
      <c r="C6" s="469"/>
      <c r="D6" s="470"/>
      <c r="E6" s="507" t="s">
        <v>229</v>
      </c>
      <c r="F6" s="508"/>
      <c r="G6" s="508"/>
      <c r="H6" s="508"/>
      <c r="I6" s="509"/>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27" t="s">
        <v>230</v>
      </c>
      <c r="AP6" s="528"/>
      <c r="AQ6" s="528"/>
      <c r="AR6" s="528"/>
      <c r="AS6" s="528"/>
      <c r="AT6" s="529"/>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69"/>
      <c r="C7" s="469"/>
      <c r="D7" s="470"/>
      <c r="E7" s="510"/>
      <c r="F7" s="511"/>
      <c r="G7" s="511"/>
      <c r="H7" s="511"/>
      <c r="I7" s="512"/>
      <c r="J7" s="50" t="str">
        <f>IF(AND('Mapa de Riesgos'!$Y$18="Muy Alta",'Mapa de Riesgos'!$AA$18="Leve"),CONCATENATE("R2C",'Mapa de Riesgos'!$O$18),"")</f>
        <v/>
      </c>
      <c r="K7" s="51" t="str">
        <f>IF(AND('Mapa de Riesgos'!$Y$19="Muy Alta",'Mapa de Riesgos'!$AA$19="Leve"),CONCATENATE("R2C",'Mapa de Riesgos'!$O$19),"")</f>
        <v/>
      </c>
      <c r="L7" s="51" t="str">
        <f>IF(AND('Mapa de Riesgos'!$Y$20="Muy Alta",'Mapa de Riesgos'!$AA$20="Leve"),CONCATENATE("R2C",'Mapa de Riesgos'!$O$20),"")</f>
        <v/>
      </c>
      <c r="M7" s="51" t="str">
        <f>IF(AND('Mapa de Riesgos'!$Y$21="Muy Alta",'Mapa de Riesgos'!$AA$21="Leve"),CONCATENATE("R2C",'Mapa de Riesgos'!$O$21),"")</f>
        <v/>
      </c>
      <c r="N7" s="51" t="str">
        <f>IF(AND('Mapa de Riesgos'!$Y$22="Muy Alta",'Mapa de Riesgos'!$AA$22="Leve"),CONCATENATE("R2C",'Mapa de Riesgos'!$O$22),"")</f>
        <v/>
      </c>
      <c r="O7" s="52" t="str">
        <f>IF(AND('Mapa de Riesgos'!$Y$23="Muy Alta",'Mapa de Riesgos'!$AA$23="Leve"),CONCATENATE("R2C",'Mapa de Riesgos'!$O$23),"")</f>
        <v/>
      </c>
      <c r="P7" s="50" t="str">
        <f>IF(AND('Mapa de Riesgos'!$Y$18="Muy Alta",'Mapa de Riesgos'!$AA$18="Menor"),CONCATENATE("R2C",'Mapa de Riesgos'!$O$18),"")</f>
        <v/>
      </c>
      <c r="Q7" s="51" t="str">
        <f>IF(AND('Mapa de Riesgos'!$Y$19="Muy Alta",'Mapa de Riesgos'!$AA$19="Menor"),CONCATENATE("R2C",'Mapa de Riesgos'!$O$19),"")</f>
        <v/>
      </c>
      <c r="R7" s="51" t="str">
        <f>IF(AND('Mapa de Riesgos'!$Y$20="Muy Alta",'Mapa de Riesgos'!$AA$20="Menor"),CONCATENATE("R2C",'Mapa de Riesgos'!$O$20),"")</f>
        <v/>
      </c>
      <c r="S7" s="51" t="str">
        <f>IF(AND('Mapa de Riesgos'!$Y$21="Muy Alta",'Mapa de Riesgos'!$AA$21="Menor"),CONCATENATE("R2C",'Mapa de Riesgos'!$O$21),"")</f>
        <v/>
      </c>
      <c r="T7" s="51" t="str">
        <f>IF(AND('Mapa de Riesgos'!$Y$22="Muy Alta",'Mapa de Riesgos'!$AA$22="Menor"),CONCATENATE("R2C",'Mapa de Riesgos'!$O$22),"")</f>
        <v/>
      </c>
      <c r="U7" s="52" t="str">
        <f>IF(AND('Mapa de Riesgos'!$Y$23="Muy Alta",'Mapa de Riesgos'!$AA$23="Menor"),CONCATENATE("R2C",'Mapa de Riesgos'!$O$23),"")</f>
        <v/>
      </c>
      <c r="V7" s="50" t="str">
        <f>IF(AND('Mapa de Riesgos'!$Y$18="Muy Alta",'Mapa de Riesgos'!$AA$18="Moderado"),CONCATENATE("R2C",'Mapa de Riesgos'!$O$18),"")</f>
        <v/>
      </c>
      <c r="W7" s="51" t="str">
        <f>IF(AND('Mapa de Riesgos'!$Y$19="Muy Alta",'Mapa de Riesgos'!$AA$19="Moderado"),CONCATENATE("R2C",'Mapa de Riesgos'!$O$19),"")</f>
        <v/>
      </c>
      <c r="X7" s="51" t="str">
        <f>IF(AND('Mapa de Riesgos'!$Y$20="Muy Alta",'Mapa de Riesgos'!$AA$20="Moderado"),CONCATENATE("R2C",'Mapa de Riesgos'!$O$20),"")</f>
        <v/>
      </c>
      <c r="Y7" s="51" t="str">
        <f>IF(AND('Mapa de Riesgos'!$Y$21="Muy Alta",'Mapa de Riesgos'!$AA$21="Moderado"),CONCATENATE("R2C",'Mapa de Riesgos'!$O$21),"")</f>
        <v/>
      </c>
      <c r="Z7" s="51" t="str">
        <f>IF(AND('Mapa de Riesgos'!$Y$22="Muy Alta",'Mapa de Riesgos'!$AA$22="Moderado"),CONCATENATE("R2C",'Mapa de Riesgos'!$O$22),"")</f>
        <v/>
      </c>
      <c r="AA7" s="52" t="str">
        <f>IF(AND('Mapa de Riesgos'!$Y$23="Muy Alta",'Mapa de Riesgos'!$AA$23="Moderado"),CONCATENATE("R2C",'Mapa de Riesgos'!$O$23),"")</f>
        <v/>
      </c>
      <c r="AB7" s="50" t="str">
        <f>IF(AND('Mapa de Riesgos'!$Y$18="Muy Alta",'Mapa de Riesgos'!$AA$18="Mayor"),CONCATENATE("R2C",'Mapa de Riesgos'!$O$18),"")</f>
        <v/>
      </c>
      <c r="AC7" s="51" t="str">
        <f>IF(AND('Mapa de Riesgos'!$Y$19="Muy Alta",'Mapa de Riesgos'!$AA$19="Mayor"),CONCATENATE("R2C",'Mapa de Riesgos'!$O$19),"")</f>
        <v/>
      </c>
      <c r="AD7" s="51" t="str">
        <f>IF(AND('Mapa de Riesgos'!$Y$20="Muy Alta",'Mapa de Riesgos'!$AA$20="Mayor"),CONCATENATE("R2C",'Mapa de Riesgos'!$O$20),"")</f>
        <v/>
      </c>
      <c r="AE7" s="51" t="str">
        <f>IF(AND('Mapa de Riesgos'!$Y$21="Muy Alta",'Mapa de Riesgos'!$AA$21="Mayor"),CONCATENATE("R2C",'Mapa de Riesgos'!$O$21),"")</f>
        <v/>
      </c>
      <c r="AF7" s="51" t="str">
        <f>IF(AND('Mapa de Riesgos'!$Y$22="Muy Alta",'Mapa de Riesgos'!$AA$22="Mayor"),CONCATENATE("R2C",'Mapa de Riesgos'!$O$22),"")</f>
        <v/>
      </c>
      <c r="AG7" s="52" t="str">
        <f>IF(AND('Mapa de Riesgos'!$Y$23="Muy Alta",'Mapa de Riesgos'!$AA$23="Mayor"),CONCATENATE("R2C",'Mapa de Riesgos'!$O$23),"")</f>
        <v/>
      </c>
      <c r="AH7" s="53" t="str">
        <f>IF(AND('Mapa de Riesgos'!$Y$18="Muy Alta",'Mapa de Riesgos'!$AA$18="Catastrófico"),CONCATENATE("R2C",'Mapa de Riesgos'!$O$18),"")</f>
        <v/>
      </c>
      <c r="AI7" s="54" t="str">
        <f>IF(AND('Mapa de Riesgos'!$Y$19="Muy Alta",'Mapa de Riesgos'!$AA$19="Catastrófico"),CONCATENATE("R2C",'Mapa de Riesgos'!$O$19),"")</f>
        <v/>
      </c>
      <c r="AJ7" s="54" t="str">
        <f>IF(AND('Mapa de Riesgos'!$Y$20="Muy Alta",'Mapa de Riesgos'!$AA$20="Catastrófico"),CONCATENATE("R2C",'Mapa de Riesgos'!$O$20),"")</f>
        <v/>
      </c>
      <c r="AK7" s="54" t="str">
        <f>IF(AND('Mapa de Riesgos'!$Y$21="Muy Alta",'Mapa de Riesgos'!$AA$21="Catastrófico"),CONCATENATE("R2C",'Mapa de Riesgos'!$O$21),"")</f>
        <v/>
      </c>
      <c r="AL7" s="54" t="str">
        <f>IF(AND('Mapa de Riesgos'!$Y$22="Muy Alta",'Mapa de Riesgos'!$AA$22="Catastrófico"),CONCATENATE("R2C",'Mapa de Riesgos'!$O$22),"")</f>
        <v/>
      </c>
      <c r="AM7" s="55" t="str">
        <f>IF(AND('Mapa de Riesgos'!$Y$23="Muy Alta",'Mapa de Riesgos'!$AA$23="Catastrófico"),CONCATENATE("R2C",'Mapa de Riesgos'!$O$23),"")</f>
        <v/>
      </c>
      <c r="AN7" s="81"/>
      <c r="AO7" s="530"/>
      <c r="AP7" s="531"/>
      <c r="AQ7" s="531"/>
      <c r="AR7" s="531"/>
      <c r="AS7" s="531"/>
      <c r="AT7" s="532"/>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69"/>
      <c r="C8" s="469"/>
      <c r="D8" s="470"/>
      <c r="E8" s="510"/>
      <c r="F8" s="511"/>
      <c r="G8" s="511"/>
      <c r="H8" s="511"/>
      <c r="I8" s="512"/>
      <c r="J8" s="50" t="str">
        <f>IF(AND('Mapa de Riesgos'!$Y$24="Muy Alta",'Mapa de Riesgos'!$AA$24="Leve"),CONCATENATE("R3C",'Mapa de Riesgos'!$O$24),"")</f>
        <v/>
      </c>
      <c r="K8" s="51" t="str">
        <f>IF(AND('Mapa de Riesgos'!$Y$26="Muy Alta",'Mapa de Riesgos'!$AA$26="Leve"),CONCATENATE("R3C",'Mapa de Riesgos'!$O$26),"")</f>
        <v/>
      </c>
      <c r="L8" s="51" t="str">
        <f>IF(AND('Mapa de Riesgos'!$Y$27="Muy Alta",'Mapa de Riesgos'!$AA$27="Leve"),CONCATENATE("R3C",'Mapa de Riesgos'!$O$27),"")</f>
        <v/>
      </c>
      <c r="M8" s="51" t="str">
        <f>IF(AND('Mapa de Riesgos'!$Y$28="Muy Alta",'Mapa de Riesgos'!$AA$28="Leve"),CONCATENATE("R3C",'Mapa de Riesgos'!$O$28),"")</f>
        <v/>
      </c>
      <c r="N8" s="51" t="str">
        <f>IF(AND('Mapa de Riesgos'!$Y$29="Muy Alta",'Mapa de Riesgos'!$AA$29="Leve"),CONCATENATE("R3C",'Mapa de Riesgos'!$O$29),"")</f>
        <v/>
      </c>
      <c r="O8" s="52" t="str">
        <f>IF(AND('Mapa de Riesgos'!$Y$30="Muy Alta",'Mapa de Riesgos'!$AA$30="Leve"),CONCATENATE("R3C",'Mapa de Riesgos'!$O$30),"")</f>
        <v/>
      </c>
      <c r="P8" s="50" t="str">
        <f>IF(AND('Mapa de Riesgos'!$Y$24="Muy Alta",'Mapa de Riesgos'!$AA$24="Menor"),CONCATENATE("R3C",'Mapa de Riesgos'!$O$24),"")</f>
        <v/>
      </c>
      <c r="Q8" s="51" t="str">
        <f>IF(AND('Mapa de Riesgos'!$Y$26="Muy Alta",'Mapa de Riesgos'!$AA$26="Menor"),CONCATENATE("R3C",'Mapa de Riesgos'!$O$26),"")</f>
        <v/>
      </c>
      <c r="R8" s="51" t="str">
        <f>IF(AND('Mapa de Riesgos'!$Y$27="Muy Alta",'Mapa de Riesgos'!$AA$27="Menor"),CONCATENATE("R3C",'Mapa de Riesgos'!$O$27),"")</f>
        <v/>
      </c>
      <c r="S8" s="51" t="str">
        <f>IF(AND('Mapa de Riesgos'!$Y$28="Muy Alta",'Mapa de Riesgos'!$AA$28="Menor"),CONCATENATE("R3C",'Mapa de Riesgos'!$O$28),"")</f>
        <v/>
      </c>
      <c r="T8" s="51" t="str">
        <f>IF(AND('Mapa de Riesgos'!$Y$29="Muy Alta",'Mapa de Riesgos'!$AA$29="Menor"),CONCATENATE("R3C",'Mapa de Riesgos'!$O$29),"")</f>
        <v/>
      </c>
      <c r="U8" s="52" t="str">
        <f>IF(AND('Mapa de Riesgos'!$Y$30="Muy Alta",'Mapa de Riesgos'!$AA$30="Menor"),CONCATENATE("R3C",'Mapa de Riesgos'!$O$30),"")</f>
        <v/>
      </c>
      <c r="V8" s="50" t="str">
        <f>IF(AND('Mapa de Riesgos'!$Y$24="Muy Alta",'Mapa de Riesgos'!$AA$24="Moderado"),CONCATENATE("R3C",'Mapa de Riesgos'!$O$24),"")</f>
        <v/>
      </c>
      <c r="W8" s="51" t="str">
        <f>IF(AND('Mapa de Riesgos'!$Y$26="Muy Alta",'Mapa de Riesgos'!$AA$26="Moderado"),CONCATENATE("R3C",'Mapa de Riesgos'!$O$26),"")</f>
        <v/>
      </c>
      <c r="X8" s="51" t="str">
        <f>IF(AND('Mapa de Riesgos'!$Y$27="Muy Alta",'Mapa de Riesgos'!$AA$27="Moderado"),CONCATENATE("R3C",'Mapa de Riesgos'!$O$27),"")</f>
        <v/>
      </c>
      <c r="Y8" s="51" t="str">
        <f>IF(AND('Mapa de Riesgos'!$Y$28="Muy Alta",'Mapa de Riesgos'!$AA$28="Moderado"),CONCATENATE("R3C",'Mapa de Riesgos'!$O$28),"")</f>
        <v/>
      </c>
      <c r="Z8" s="51" t="str">
        <f>IF(AND('Mapa de Riesgos'!$Y$29="Muy Alta",'Mapa de Riesgos'!$AA$29="Moderado"),CONCATENATE("R3C",'Mapa de Riesgos'!$O$29),"")</f>
        <v/>
      </c>
      <c r="AA8" s="52" t="str">
        <f>IF(AND('Mapa de Riesgos'!$Y$30="Muy Alta",'Mapa de Riesgos'!$AA$30="Moderado"),CONCATENATE("R3C",'Mapa de Riesgos'!$O$30),"")</f>
        <v/>
      </c>
      <c r="AB8" s="50" t="str">
        <f>IF(AND('Mapa de Riesgos'!$Y$24="Muy Alta",'Mapa de Riesgos'!$AA$24="Mayor"),CONCATENATE("R3C",'Mapa de Riesgos'!$O$24),"")</f>
        <v/>
      </c>
      <c r="AC8" s="51" t="str">
        <f>IF(AND('Mapa de Riesgos'!$Y$26="Muy Alta",'Mapa de Riesgos'!$AA$26="Mayor"),CONCATENATE("R3C",'Mapa de Riesgos'!$O$26),"")</f>
        <v/>
      </c>
      <c r="AD8" s="51" t="str">
        <f>IF(AND('Mapa de Riesgos'!$Y$27="Muy Alta",'Mapa de Riesgos'!$AA$27="Mayor"),CONCATENATE("R3C",'Mapa de Riesgos'!$O$27),"")</f>
        <v/>
      </c>
      <c r="AE8" s="51" t="str">
        <f>IF(AND('Mapa de Riesgos'!$Y$28="Muy Alta",'Mapa de Riesgos'!$AA$28="Mayor"),CONCATENATE("R3C",'Mapa de Riesgos'!$O$28),"")</f>
        <v/>
      </c>
      <c r="AF8" s="51" t="str">
        <f>IF(AND('Mapa de Riesgos'!$Y$29="Muy Alta",'Mapa de Riesgos'!$AA$29="Mayor"),CONCATENATE("R3C",'Mapa de Riesgos'!$O$29),"")</f>
        <v/>
      </c>
      <c r="AG8" s="52" t="str">
        <f>IF(AND('Mapa de Riesgos'!$Y$30="Muy Alta",'Mapa de Riesgos'!$AA$30="Mayor"),CONCATENATE("R3C",'Mapa de Riesgos'!$O$30),"")</f>
        <v/>
      </c>
      <c r="AH8" s="53" t="str">
        <f>IF(AND('Mapa de Riesgos'!$Y$24="Muy Alta",'Mapa de Riesgos'!$AA$24="Catastrófico"),CONCATENATE("R3C",'Mapa de Riesgos'!$O$24),"")</f>
        <v/>
      </c>
      <c r="AI8" s="54" t="str">
        <f>IF(AND('Mapa de Riesgos'!$Y$26="Muy Alta",'Mapa de Riesgos'!$AA$26="Catastrófico"),CONCATENATE("R3C",'Mapa de Riesgos'!$O$26),"")</f>
        <v/>
      </c>
      <c r="AJ8" s="54" t="str">
        <f>IF(AND('Mapa de Riesgos'!$Y$27="Muy Alta",'Mapa de Riesgos'!$AA$27="Catastrófico"),CONCATENATE("R3C",'Mapa de Riesgos'!$O$27),"")</f>
        <v/>
      </c>
      <c r="AK8" s="54" t="str">
        <f>IF(AND('Mapa de Riesgos'!$Y$28="Muy Alta",'Mapa de Riesgos'!$AA$28="Catastrófico"),CONCATENATE("R3C",'Mapa de Riesgos'!$O$28),"")</f>
        <v/>
      </c>
      <c r="AL8" s="54" t="str">
        <f>IF(AND('Mapa de Riesgos'!$Y$29="Muy Alta",'Mapa de Riesgos'!$AA$29="Catastrófico"),CONCATENATE("R3C",'Mapa de Riesgos'!$O$29),"")</f>
        <v/>
      </c>
      <c r="AM8" s="55" t="str">
        <f>IF(AND('Mapa de Riesgos'!$Y$30="Muy Alta",'Mapa de Riesgos'!$AA$30="Catastrófico"),CONCATENATE("R3C",'Mapa de Riesgos'!$O$30),"")</f>
        <v/>
      </c>
      <c r="AN8" s="81"/>
      <c r="AO8" s="530"/>
      <c r="AP8" s="531"/>
      <c r="AQ8" s="531"/>
      <c r="AR8" s="531"/>
      <c r="AS8" s="531"/>
      <c r="AT8" s="532"/>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69"/>
      <c r="C9" s="469"/>
      <c r="D9" s="470"/>
      <c r="E9" s="510"/>
      <c r="F9" s="511"/>
      <c r="G9" s="511"/>
      <c r="H9" s="511"/>
      <c r="I9" s="512"/>
      <c r="J9" s="50" t="str">
        <f>IF(AND('Mapa de Riesgos'!$Y$31="Muy Alta",'Mapa de Riesgos'!$AA$31="Leve"),CONCATENATE("R4C",'Mapa de Riesgos'!$O$31),"")</f>
        <v/>
      </c>
      <c r="K9" s="51" t="str">
        <f>IF(AND('Mapa de Riesgos'!$Y$34="Muy Alta",'Mapa de Riesgos'!$AA$34="Leve"),CONCATENATE("R4C",'Mapa de Riesgos'!$O$34),"")</f>
        <v/>
      </c>
      <c r="L9" s="51" t="str">
        <f>IF(AND('Mapa de Riesgos'!$Y$35="Muy Alta",'Mapa de Riesgos'!$AA$35="Leve"),CONCATENATE("R4C",'Mapa de Riesgos'!$O$35),"")</f>
        <v/>
      </c>
      <c r="M9" s="51" t="str">
        <f>IF(AND('Mapa de Riesgos'!$Y$36="Muy Alta",'Mapa de Riesgos'!$AA$36="Leve"),CONCATENATE("R4C",'Mapa de Riesgos'!$O$36),"")</f>
        <v/>
      </c>
      <c r="N9" s="51" t="str">
        <f>IF(AND('Mapa de Riesgos'!$Y$37="Muy Alta",'Mapa de Riesgos'!$AA$37="Leve"),CONCATENATE("R4C",'Mapa de Riesgos'!$O$37),"")</f>
        <v/>
      </c>
      <c r="O9" s="52" t="str">
        <f>IF(AND('Mapa de Riesgos'!$Y$38="Muy Alta",'Mapa de Riesgos'!$AA$38="Leve"),CONCATENATE("R4C",'Mapa de Riesgos'!$O$38),"")</f>
        <v/>
      </c>
      <c r="P9" s="50" t="str">
        <f>IF(AND('Mapa de Riesgos'!$Y$31="Muy Alta",'Mapa de Riesgos'!$AA$31="Menor"),CONCATENATE("R4C",'Mapa de Riesgos'!$O$31),"")</f>
        <v/>
      </c>
      <c r="Q9" s="51" t="str">
        <f>IF(AND('Mapa de Riesgos'!$Y$34="Muy Alta",'Mapa de Riesgos'!$AA$34="Menor"),CONCATENATE("R4C",'Mapa de Riesgos'!$O$34),"")</f>
        <v/>
      </c>
      <c r="R9" s="51" t="str">
        <f>IF(AND('Mapa de Riesgos'!$Y$35="Muy Alta",'Mapa de Riesgos'!$AA$35="Menor"),CONCATENATE("R4C",'Mapa de Riesgos'!$O$35),"")</f>
        <v/>
      </c>
      <c r="S9" s="51" t="str">
        <f>IF(AND('Mapa de Riesgos'!$Y$36="Muy Alta",'Mapa de Riesgos'!$AA$36="Menor"),CONCATENATE("R4C",'Mapa de Riesgos'!$O$36),"")</f>
        <v/>
      </c>
      <c r="T9" s="51" t="str">
        <f>IF(AND('Mapa de Riesgos'!$Y$37="Muy Alta",'Mapa de Riesgos'!$AA$37="Menor"),CONCATENATE("R4C",'Mapa de Riesgos'!$O$37),"")</f>
        <v/>
      </c>
      <c r="U9" s="52" t="str">
        <f>IF(AND('Mapa de Riesgos'!$Y$38="Muy Alta",'Mapa de Riesgos'!$AA$38="Menor"),CONCATENATE("R4C",'Mapa de Riesgos'!$O$38),"")</f>
        <v/>
      </c>
      <c r="V9" s="50" t="str">
        <f>IF(AND('Mapa de Riesgos'!$Y$31="Muy Alta",'Mapa de Riesgos'!$AA$31="Moderado"),CONCATENATE("R4C",'Mapa de Riesgos'!$O$31),"")</f>
        <v/>
      </c>
      <c r="W9" s="51" t="str">
        <f>IF(AND('Mapa de Riesgos'!$Y$34="Muy Alta",'Mapa de Riesgos'!$AA$34="Moderado"),CONCATENATE("R4C",'Mapa de Riesgos'!$O$34),"")</f>
        <v/>
      </c>
      <c r="X9" s="51" t="str">
        <f>IF(AND('Mapa de Riesgos'!$Y$35="Muy Alta",'Mapa de Riesgos'!$AA$35="Moderado"),CONCATENATE("R4C",'Mapa de Riesgos'!$O$35),"")</f>
        <v/>
      </c>
      <c r="Y9" s="51" t="str">
        <f>IF(AND('Mapa de Riesgos'!$Y$36="Muy Alta",'Mapa de Riesgos'!$AA$36="Moderado"),CONCATENATE("R4C",'Mapa de Riesgos'!$O$36),"")</f>
        <v/>
      </c>
      <c r="Z9" s="51" t="str">
        <f>IF(AND('Mapa de Riesgos'!$Y$37="Muy Alta",'Mapa de Riesgos'!$AA$37="Moderado"),CONCATENATE("R4C",'Mapa de Riesgos'!$O$37),"")</f>
        <v/>
      </c>
      <c r="AA9" s="52" t="str">
        <f>IF(AND('Mapa de Riesgos'!$Y$38="Muy Alta",'Mapa de Riesgos'!$AA$38="Moderado"),CONCATENATE("R4C",'Mapa de Riesgos'!$O$38),"")</f>
        <v/>
      </c>
      <c r="AB9" s="50" t="str">
        <f>IF(AND('Mapa de Riesgos'!$Y$31="Muy Alta",'Mapa de Riesgos'!$AA$31="Mayor"),CONCATENATE("R4C",'Mapa de Riesgos'!$O$31),"")</f>
        <v/>
      </c>
      <c r="AC9" s="51" t="str">
        <f>IF(AND('Mapa de Riesgos'!$Y$34="Muy Alta",'Mapa de Riesgos'!$AA$34="Mayor"),CONCATENATE("R4C",'Mapa de Riesgos'!$O$34),"")</f>
        <v/>
      </c>
      <c r="AD9" s="51" t="str">
        <f>IF(AND('Mapa de Riesgos'!$Y$35="Muy Alta",'Mapa de Riesgos'!$AA$35="Mayor"),CONCATENATE("R4C",'Mapa de Riesgos'!$O$35),"")</f>
        <v/>
      </c>
      <c r="AE9" s="51" t="str">
        <f>IF(AND('Mapa de Riesgos'!$Y$36="Muy Alta",'Mapa de Riesgos'!$AA$36="Mayor"),CONCATENATE("R4C",'Mapa de Riesgos'!$O$36),"")</f>
        <v/>
      </c>
      <c r="AF9" s="51" t="str">
        <f>IF(AND('Mapa de Riesgos'!$Y$37="Muy Alta",'Mapa de Riesgos'!$AA$37="Mayor"),CONCATENATE("R4C",'Mapa de Riesgos'!$O$37),"")</f>
        <v/>
      </c>
      <c r="AG9" s="52" t="str">
        <f>IF(AND('Mapa de Riesgos'!$Y$38="Muy Alta",'Mapa de Riesgos'!$AA$38="Mayor"),CONCATENATE("R4C",'Mapa de Riesgos'!$O$38),"")</f>
        <v/>
      </c>
      <c r="AH9" s="53" t="str">
        <f>IF(AND('Mapa de Riesgos'!$Y$31="Muy Alta",'Mapa de Riesgos'!$AA$31="Catastrófico"),CONCATENATE("R4C",'Mapa de Riesgos'!$O$31),"")</f>
        <v/>
      </c>
      <c r="AI9" s="54" t="str">
        <f>IF(AND('Mapa de Riesgos'!$Y$34="Muy Alta",'Mapa de Riesgos'!$AA$34="Catastrófico"),CONCATENATE("R4C",'Mapa de Riesgos'!$O$34),"")</f>
        <v/>
      </c>
      <c r="AJ9" s="54" t="str">
        <f>IF(AND('Mapa de Riesgos'!$Y$35="Muy Alta",'Mapa de Riesgos'!$AA$35="Catastrófico"),CONCATENATE("R4C",'Mapa de Riesgos'!$O$35),"")</f>
        <v/>
      </c>
      <c r="AK9" s="54" t="str">
        <f>IF(AND('Mapa de Riesgos'!$Y$36="Muy Alta",'Mapa de Riesgos'!$AA$36="Catastrófico"),CONCATENATE("R4C",'Mapa de Riesgos'!$O$36),"")</f>
        <v/>
      </c>
      <c r="AL9" s="54" t="str">
        <f>IF(AND('Mapa de Riesgos'!$Y$37="Muy Alta",'Mapa de Riesgos'!$AA$37="Catastrófico"),CONCATENATE("R4C",'Mapa de Riesgos'!$O$37),"")</f>
        <v/>
      </c>
      <c r="AM9" s="55" t="str">
        <f>IF(AND('Mapa de Riesgos'!$Y$38="Muy Alta",'Mapa de Riesgos'!$AA$38="Catastrófico"),CONCATENATE("R4C",'Mapa de Riesgos'!$O$38),"")</f>
        <v/>
      </c>
      <c r="AN9" s="81"/>
      <c r="AO9" s="530"/>
      <c r="AP9" s="531"/>
      <c r="AQ9" s="531"/>
      <c r="AR9" s="531"/>
      <c r="AS9" s="531"/>
      <c r="AT9" s="532"/>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69"/>
      <c r="C10" s="469"/>
      <c r="D10" s="470"/>
      <c r="E10" s="510"/>
      <c r="F10" s="511"/>
      <c r="G10" s="511"/>
      <c r="H10" s="511"/>
      <c r="I10" s="512"/>
      <c r="J10" s="50" t="str">
        <f>IF(AND('Mapa de Riesgos'!$Y$39="Muy Alta",'Mapa de Riesgos'!$AA$39="Leve"),CONCATENATE("R5C",'Mapa de Riesgos'!$O$39),"")</f>
        <v/>
      </c>
      <c r="K10" s="51" t="str">
        <f>IF(AND('Mapa de Riesgos'!$Y$41="Muy Alta",'Mapa de Riesgos'!$AA$41="Leve"),CONCATENATE("R5C",'Mapa de Riesgos'!$O$41),"")</f>
        <v/>
      </c>
      <c r="L10" s="51" t="str">
        <f>IF(AND('Mapa de Riesgos'!$Y$42="Muy Alta",'Mapa de Riesgos'!$AA$42="Leve"),CONCATENATE("R5C",'Mapa de Riesgos'!$O$42),"")</f>
        <v/>
      </c>
      <c r="M10" s="51" t="str">
        <f>IF(AND('Mapa de Riesgos'!$Y$43="Muy Alta",'Mapa de Riesgos'!$AA$43="Leve"),CONCATENATE("R5C",'Mapa de Riesgos'!$O$43),"")</f>
        <v/>
      </c>
      <c r="N10" s="51" t="str">
        <f>IF(AND('Mapa de Riesgos'!$Y$44="Muy Alta",'Mapa de Riesgos'!$AA$44="Leve"),CONCATENATE("R5C",'Mapa de Riesgos'!$O$44),"")</f>
        <v/>
      </c>
      <c r="O10" s="52" t="str">
        <f>IF(AND('Mapa de Riesgos'!$Y$45="Muy Alta",'Mapa de Riesgos'!$AA$45="Leve"),CONCATENATE("R5C",'Mapa de Riesgos'!$O$45),"")</f>
        <v/>
      </c>
      <c r="P10" s="50" t="str">
        <f>IF(AND('Mapa de Riesgos'!$Y$39="Muy Alta",'Mapa de Riesgos'!$AA$39="Menor"),CONCATENATE("R5C",'Mapa de Riesgos'!$O$39),"")</f>
        <v/>
      </c>
      <c r="Q10" s="51" t="str">
        <f>IF(AND('Mapa de Riesgos'!$Y$41="Muy Alta",'Mapa de Riesgos'!$AA$41="Menor"),CONCATENATE("R5C",'Mapa de Riesgos'!$O$41),"")</f>
        <v/>
      </c>
      <c r="R10" s="51" t="str">
        <f>IF(AND('Mapa de Riesgos'!$Y$42="Muy Alta",'Mapa de Riesgos'!$AA$42="Menor"),CONCATENATE("R5C",'Mapa de Riesgos'!$O$42),"")</f>
        <v/>
      </c>
      <c r="S10" s="51" t="str">
        <f>IF(AND('Mapa de Riesgos'!$Y$43="Muy Alta",'Mapa de Riesgos'!$AA$43="Menor"),CONCATENATE("R5C",'Mapa de Riesgos'!$O$43),"")</f>
        <v/>
      </c>
      <c r="T10" s="51" t="str">
        <f>IF(AND('Mapa de Riesgos'!$Y$44="Muy Alta",'Mapa de Riesgos'!$AA$44="Menor"),CONCATENATE("R5C",'Mapa de Riesgos'!$O$44),"")</f>
        <v/>
      </c>
      <c r="U10" s="52" t="str">
        <f>IF(AND('Mapa de Riesgos'!$Y$45="Muy Alta",'Mapa de Riesgos'!$AA$45="Menor"),CONCATENATE("R5C",'Mapa de Riesgos'!$O$45),"")</f>
        <v/>
      </c>
      <c r="V10" s="50" t="str">
        <f>IF(AND('Mapa de Riesgos'!$Y$39="Muy Alta",'Mapa de Riesgos'!$AA$39="Moderado"),CONCATENATE("R5C",'Mapa de Riesgos'!$O$39),"")</f>
        <v/>
      </c>
      <c r="W10" s="51" t="str">
        <f>IF(AND('Mapa de Riesgos'!$Y$41="Muy Alta",'Mapa de Riesgos'!$AA$41="Moderado"),CONCATENATE("R5C",'Mapa de Riesgos'!$O$41),"")</f>
        <v/>
      </c>
      <c r="X10" s="51" t="str">
        <f>IF(AND('Mapa de Riesgos'!$Y$42="Muy Alta",'Mapa de Riesgos'!$AA$42="Moderado"),CONCATENATE("R5C",'Mapa de Riesgos'!$O$42),"")</f>
        <v/>
      </c>
      <c r="Y10" s="51" t="str">
        <f>IF(AND('Mapa de Riesgos'!$Y$43="Muy Alta",'Mapa de Riesgos'!$AA$43="Moderado"),CONCATENATE("R5C",'Mapa de Riesgos'!$O$43),"")</f>
        <v/>
      </c>
      <c r="Z10" s="51" t="str">
        <f>IF(AND('Mapa de Riesgos'!$Y$44="Muy Alta",'Mapa de Riesgos'!$AA$44="Moderado"),CONCATENATE("R5C",'Mapa de Riesgos'!$O$44),"")</f>
        <v/>
      </c>
      <c r="AA10" s="52" t="str">
        <f>IF(AND('Mapa de Riesgos'!$Y$45="Muy Alta",'Mapa de Riesgos'!$AA$45="Moderado"),CONCATENATE("R5C",'Mapa de Riesgos'!$O$45),"")</f>
        <v/>
      </c>
      <c r="AB10" s="50" t="str">
        <f>IF(AND('Mapa de Riesgos'!$Y$39="Muy Alta",'Mapa de Riesgos'!$AA$39="Mayor"),CONCATENATE("R5C",'Mapa de Riesgos'!$O$39),"")</f>
        <v/>
      </c>
      <c r="AC10" s="51" t="str">
        <f>IF(AND('Mapa de Riesgos'!$Y$41="Muy Alta",'Mapa de Riesgos'!$AA$41="Mayor"),CONCATENATE("R5C",'Mapa de Riesgos'!$O$41),"")</f>
        <v/>
      </c>
      <c r="AD10" s="51" t="str">
        <f>IF(AND('Mapa de Riesgos'!$Y$42="Muy Alta",'Mapa de Riesgos'!$AA$42="Mayor"),CONCATENATE("R5C",'Mapa de Riesgos'!$O$42),"")</f>
        <v/>
      </c>
      <c r="AE10" s="51" t="str">
        <f>IF(AND('Mapa de Riesgos'!$Y$43="Muy Alta",'Mapa de Riesgos'!$AA$43="Mayor"),CONCATENATE("R5C",'Mapa de Riesgos'!$O$43),"")</f>
        <v/>
      </c>
      <c r="AF10" s="51" t="str">
        <f>IF(AND('Mapa de Riesgos'!$Y$44="Muy Alta",'Mapa de Riesgos'!$AA$44="Mayor"),CONCATENATE("R5C",'Mapa de Riesgos'!$O$44),"")</f>
        <v/>
      </c>
      <c r="AG10" s="52" t="str">
        <f>IF(AND('Mapa de Riesgos'!$Y$45="Muy Alta",'Mapa de Riesgos'!$AA$45="Mayor"),CONCATENATE("R5C",'Mapa de Riesgos'!$O$45),"")</f>
        <v/>
      </c>
      <c r="AH10" s="53" t="str">
        <f>IF(AND('Mapa de Riesgos'!$Y$39="Muy Alta",'Mapa de Riesgos'!$AA$39="Catastrófico"),CONCATENATE("R5C",'Mapa de Riesgos'!$O$39),"")</f>
        <v/>
      </c>
      <c r="AI10" s="54" t="str">
        <f>IF(AND('Mapa de Riesgos'!$Y$41="Muy Alta",'Mapa de Riesgos'!$AA$41="Catastrófico"),CONCATENATE("R5C",'Mapa de Riesgos'!$O$41),"")</f>
        <v/>
      </c>
      <c r="AJ10" s="54" t="str">
        <f>IF(AND('Mapa de Riesgos'!$Y$42="Muy Alta",'Mapa de Riesgos'!$AA$42="Catastrófico"),CONCATENATE("R5C",'Mapa de Riesgos'!$O$42),"")</f>
        <v/>
      </c>
      <c r="AK10" s="54" t="str">
        <f>IF(AND('Mapa de Riesgos'!$Y$43="Muy Alta",'Mapa de Riesgos'!$AA$43="Catastrófico"),CONCATENATE("R5C",'Mapa de Riesgos'!$O$43),"")</f>
        <v/>
      </c>
      <c r="AL10" s="54" t="str">
        <f>IF(AND('Mapa de Riesgos'!$Y$44="Muy Alta",'Mapa de Riesgos'!$AA$44="Catastrófico"),CONCATENATE("R5C",'Mapa de Riesgos'!$O$44),"")</f>
        <v/>
      </c>
      <c r="AM10" s="55" t="str">
        <f>IF(AND('Mapa de Riesgos'!$Y$45="Muy Alta",'Mapa de Riesgos'!$AA$45="Catastrófico"),CONCATENATE("R5C",'Mapa de Riesgos'!$O$45),"")</f>
        <v/>
      </c>
      <c r="AN10" s="81"/>
      <c r="AO10" s="530"/>
      <c r="AP10" s="531"/>
      <c r="AQ10" s="531"/>
      <c r="AR10" s="531"/>
      <c r="AS10" s="531"/>
      <c r="AT10" s="532"/>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69"/>
      <c r="C11" s="469"/>
      <c r="D11" s="470"/>
      <c r="E11" s="510"/>
      <c r="F11" s="511"/>
      <c r="G11" s="511"/>
      <c r="H11" s="511"/>
      <c r="I11" s="512"/>
      <c r="J11" s="50" t="str">
        <f>IF(AND('Mapa de Riesgos'!$Y$46="Muy Alta",'Mapa de Riesgos'!$AA$46="Leve"),CONCATENATE("R6C",'Mapa de Riesgos'!$O$46),"")</f>
        <v/>
      </c>
      <c r="K11" s="51" t="str">
        <f>IF(AND('Mapa de Riesgos'!$Y$47="Muy Alta",'Mapa de Riesgos'!$AA$47="Leve"),CONCATENATE("R6C",'Mapa de Riesgos'!$O$47),"")</f>
        <v/>
      </c>
      <c r="L11" s="51" t="str">
        <f>IF(AND('Mapa de Riesgos'!$Y$48="Muy Alta",'Mapa de Riesgos'!$AA$48="Leve"),CONCATENATE("R6C",'Mapa de Riesgos'!$O$48),"")</f>
        <v/>
      </c>
      <c r="M11" s="51" t="str">
        <f>IF(AND('Mapa de Riesgos'!$Y$49="Muy Alta",'Mapa de Riesgos'!$AA$49="Leve"),CONCATENATE("R6C",'Mapa de Riesgos'!$O$49),"")</f>
        <v/>
      </c>
      <c r="N11" s="51" t="str">
        <f>IF(AND('Mapa de Riesgos'!$Y$50="Muy Alta",'Mapa de Riesgos'!$AA$50="Leve"),CONCATENATE("R6C",'Mapa de Riesgos'!$O$50),"")</f>
        <v/>
      </c>
      <c r="O11" s="52" t="str">
        <f>IF(AND('Mapa de Riesgos'!$Y$51="Muy Alta",'Mapa de Riesgos'!$AA$51="Leve"),CONCATENATE("R6C",'Mapa de Riesgos'!$O$51),"")</f>
        <v/>
      </c>
      <c r="P11" s="50" t="str">
        <f>IF(AND('Mapa de Riesgos'!$Y$46="Muy Alta",'Mapa de Riesgos'!$AA$46="Menor"),CONCATENATE("R6C",'Mapa de Riesgos'!$O$46),"")</f>
        <v/>
      </c>
      <c r="Q11" s="51" t="str">
        <f>IF(AND('Mapa de Riesgos'!$Y$47="Muy Alta",'Mapa de Riesgos'!$AA$47="Menor"),CONCATENATE("R6C",'Mapa de Riesgos'!$O$47),"")</f>
        <v/>
      </c>
      <c r="R11" s="51" t="str">
        <f>IF(AND('Mapa de Riesgos'!$Y$48="Muy Alta",'Mapa de Riesgos'!$AA$48="Menor"),CONCATENATE("R6C",'Mapa de Riesgos'!$O$48),"")</f>
        <v/>
      </c>
      <c r="S11" s="51" t="str">
        <f>IF(AND('Mapa de Riesgos'!$Y$49="Muy Alta",'Mapa de Riesgos'!$AA$49="Menor"),CONCATENATE("R6C",'Mapa de Riesgos'!$O$49),"")</f>
        <v/>
      </c>
      <c r="T11" s="51" t="str">
        <f>IF(AND('Mapa de Riesgos'!$Y$50="Muy Alta",'Mapa de Riesgos'!$AA$50="Menor"),CONCATENATE("R6C",'Mapa de Riesgos'!$O$50),"")</f>
        <v/>
      </c>
      <c r="U11" s="52" t="str">
        <f>IF(AND('Mapa de Riesgos'!$Y$51="Muy Alta",'Mapa de Riesgos'!$AA$51="Menor"),CONCATENATE("R6C",'Mapa de Riesgos'!$O$51),"")</f>
        <v/>
      </c>
      <c r="V11" s="50" t="str">
        <f>IF(AND('Mapa de Riesgos'!$Y$46="Muy Alta",'Mapa de Riesgos'!$AA$46="Moderado"),CONCATENATE("R6C",'Mapa de Riesgos'!$O$46),"")</f>
        <v/>
      </c>
      <c r="W11" s="51" t="str">
        <f>IF(AND('Mapa de Riesgos'!$Y$47="Muy Alta",'Mapa de Riesgos'!$AA$47="Moderado"),CONCATENATE("R6C",'Mapa de Riesgos'!$O$47),"")</f>
        <v/>
      </c>
      <c r="X11" s="51" t="str">
        <f>IF(AND('Mapa de Riesgos'!$Y$48="Muy Alta",'Mapa de Riesgos'!$AA$48="Moderado"),CONCATENATE("R6C",'Mapa de Riesgos'!$O$48),"")</f>
        <v/>
      </c>
      <c r="Y11" s="51" t="str">
        <f>IF(AND('Mapa de Riesgos'!$Y$49="Muy Alta",'Mapa de Riesgos'!$AA$49="Moderado"),CONCATENATE("R6C",'Mapa de Riesgos'!$O$49),"")</f>
        <v/>
      </c>
      <c r="Z11" s="51" t="str">
        <f>IF(AND('Mapa de Riesgos'!$Y$50="Muy Alta",'Mapa de Riesgos'!$AA$50="Moderado"),CONCATENATE("R6C",'Mapa de Riesgos'!$O$50),"")</f>
        <v/>
      </c>
      <c r="AA11" s="52" t="str">
        <f>IF(AND('Mapa de Riesgos'!$Y$51="Muy Alta",'Mapa de Riesgos'!$AA$51="Moderado"),CONCATENATE("R6C",'Mapa de Riesgos'!$O$51),"")</f>
        <v/>
      </c>
      <c r="AB11" s="50" t="str">
        <f>IF(AND('Mapa de Riesgos'!$Y$46="Muy Alta",'Mapa de Riesgos'!$AA$46="Mayor"),CONCATENATE("R6C",'Mapa de Riesgos'!$O$46),"")</f>
        <v/>
      </c>
      <c r="AC11" s="51" t="str">
        <f>IF(AND('Mapa de Riesgos'!$Y$47="Muy Alta",'Mapa de Riesgos'!$AA$47="Mayor"),CONCATENATE("R6C",'Mapa de Riesgos'!$O$47),"")</f>
        <v/>
      </c>
      <c r="AD11" s="51" t="str">
        <f>IF(AND('Mapa de Riesgos'!$Y$48="Muy Alta",'Mapa de Riesgos'!$AA$48="Mayor"),CONCATENATE("R6C",'Mapa de Riesgos'!$O$48),"")</f>
        <v/>
      </c>
      <c r="AE11" s="51" t="str">
        <f>IF(AND('Mapa de Riesgos'!$Y$49="Muy Alta",'Mapa de Riesgos'!$AA$49="Mayor"),CONCATENATE("R6C",'Mapa de Riesgos'!$O$49),"")</f>
        <v/>
      </c>
      <c r="AF11" s="51" t="str">
        <f>IF(AND('Mapa de Riesgos'!$Y$50="Muy Alta",'Mapa de Riesgos'!$AA$50="Mayor"),CONCATENATE("R6C",'Mapa de Riesgos'!$O$50),"")</f>
        <v/>
      </c>
      <c r="AG11" s="52" t="str">
        <f>IF(AND('Mapa de Riesgos'!$Y$51="Muy Alta",'Mapa de Riesgos'!$AA$51="Mayor"),CONCATENATE("R6C",'Mapa de Riesgos'!$O$51),"")</f>
        <v/>
      </c>
      <c r="AH11" s="53" t="str">
        <f>IF(AND('Mapa de Riesgos'!$Y$46="Muy Alta",'Mapa de Riesgos'!$AA$46="Catastrófico"),CONCATENATE("R6C",'Mapa de Riesgos'!$O$46),"")</f>
        <v/>
      </c>
      <c r="AI11" s="54" t="str">
        <f>IF(AND('Mapa de Riesgos'!$Y$47="Muy Alta",'Mapa de Riesgos'!$AA$47="Catastrófico"),CONCATENATE("R6C",'Mapa de Riesgos'!$O$47),"")</f>
        <v/>
      </c>
      <c r="AJ11" s="54" t="str">
        <f>IF(AND('Mapa de Riesgos'!$Y$48="Muy Alta",'Mapa de Riesgos'!$AA$48="Catastrófico"),CONCATENATE("R6C",'Mapa de Riesgos'!$O$48),"")</f>
        <v/>
      </c>
      <c r="AK11" s="54" t="str">
        <f>IF(AND('Mapa de Riesgos'!$Y$49="Muy Alta",'Mapa de Riesgos'!$AA$49="Catastrófico"),CONCATENATE("R6C",'Mapa de Riesgos'!$O$49),"")</f>
        <v/>
      </c>
      <c r="AL11" s="54" t="str">
        <f>IF(AND('Mapa de Riesgos'!$Y$50="Muy Alta",'Mapa de Riesgos'!$AA$50="Catastrófico"),CONCATENATE("R6C",'Mapa de Riesgos'!$O$50),"")</f>
        <v/>
      </c>
      <c r="AM11" s="55" t="str">
        <f>IF(AND('Mapa de Riesgos'!$Y$51="Muy Alta",'Mapa de Riesgos'!$AA$51="Catastrófico"),CONCATENATE("R6C",'Mapa de Riesgos'!$O$51),"")</f>
        <v/>
      </c>
      <c r="AN11" s="81"/>
      <c r="AO11" s="530"/>
      <c r="AP11" s="531"/>
      <c r="AQ11" s="531"/>
      <c r="AR11" s="531"/>
      <c r="AS11" s="531"/>
      <c r="AT11" s="532"/>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69"/>
      <c r="C12" s="469"/>
      <c r="D12" s="470"/>
      <c r="E12" s="510"/>
      <c r="F12" s="511"/>
      <c r="G12" s="511"/>
      <c r="H12" s="511"/>
      <c r="I12" s="512"/>
      <c r="J12" s="50" t="str">
        <f>IF(AND('Mapa de Riesgos'!$Y$52="Muy Alta",'Mapa de Riesgos'!$AA$52="Leve"),CONCATENATE("R7C",'Mapa de Riesgos'!$O$52),"")</f>
        <v/>
      </c>
      <c r="K12" s="51" t="str">
        <f>IF(AND('Mapa de Riesgos'!$Y$53="Muy Alta",'Mapa de Riesgos'!$AA$53="Leve"),CONCATENATE("R7C",'Mapa de Riesgos'!$O$53),"")</f>
        <v/>
      </c>
      <c r="L12" s="51" t="str">
        <f>IF(AND('Mapa de Riesgos'!$Y$54="Muy Alta",'Mapa de Riesgos'!$AA$54="Leve"),CONCATENATE("R7C",'Mapa de Riesgos'!$O$54),"")</f>
        <v/>
      </c>
      <c r="M12" s="51" t="str">
        <f>IF(AND('Mapa de Riesgos'!$Y$55="Muy Alta",'Mapa de Riesgos'!$AA$55="Leve"),CONCATENATE("R7C",'Mapa de Riesgos'!$O$55),"")</f>
        <v/>
      </c>
      <c r="N12" s="51" t="str">
        <f>IF(AND('Mapa de Riesgos'!$Y$56="Muy Alta",'Mapa de Riesgos'!$AA$56="Leve"),CONCATENATE("R7C",'Mapa de Riesgos'!$O$56),"")</f>
        <v/>
      </c>
      <c r="O12" s="52" t="str">
        <f>IF(AND('Mapa de Riesgos'!$Y$57="Muy Alta",'Mapa de Riesgos'!$AA$57="Leve"),CONCATENATE("R7C",'Mapa de Riesgos'!$O$57),"")</f>
        <v/>
      </c>
      <c r="P12" s="50" t="str">
        <f>IF(AND('Mapa de Riesgos'!$Y$52="Muy Alta",'Mapa de Riesgos'!$AA$52="Menor"),CONCATENATE("R7C",'Mapa de Riesgos'!$O$52),"")</f>
        <v/>
      </c>
      <c r="Q12" s="51" t="str">
        <f>IF(AND('Mapa de Riesgos'!$Y$53="Muy Alta",'Mapa de Riesgos'!$AA$53="Menor"),CONCATENATE("R7C",'Mapa de Riesgos'!$O$53),"")</f>
        <v/>
      </c>
      <c r="R12" s="51" t="str">
        <f>IF(AND('Mapa de Riesgos'!$Y$54="Muy Alta",'Mapa de Riesgos'!$AA$54="Menor"),CONCATENATE("R7C",'Mapa de Riesgos'!$O$54),"")</f>
        <v/>
      </c>
      <c r="S12" s="51" t="str">
        <f>IF(AND('Mapa de Riesgos'!$Y$55="Muy Alta",'Mapa de Riesgos'!$AA$55="Menor"),CONCATENATE("R7C",'Mapa de Riesgos'!$O$55),"")</f>
        <v/>
      </c>
      <c r="T12" s="51" t="str">
        <f>IF(AND('Mapa de Riesgos'!$Y$56="Muy Alta",'Mapa de Riesgos'!$AA$56="Menor"),CONCATENATE("R7C",'Mapa de Riesgos'!$O$56),"")</f>
        <v/>
      </c>
      <c r="U12" s="52" t="str">
        <f>IF(AND('Mapa de Riesgos'!$Y$57="Muy Alta",'Mapa de Riesgos'!$AA$57="Menor"),CONCATENATE("R7C",'Mapa de Riesgos'!$O$57),"")</f>
        <v/>
      </c>
      <c r="V12" s="50" t="str">
        <f>IF(AND('Mapa de Riesgos'!$Y$52="Muy Alta",'Mapa de Riesgos'!$AA$52="Moderado"),CONCATENATE("R7C",'Mapa de Riesgos'!$O$52),"")</f>
        <v/>
      </c>
      <c r="W12" s="51" t="str">
        <f>IF(AND('Mapa de Riesgos'!$Y$53="Muy Alta",'Mapa de Riesgos'!$AA$53="Moderado"),CONCATENATE("R7C",'Mapa de Riesgos'!$O$53),"")</f>
        <v/>
      </c>
      <c r="X12" s="51" t="str">
        <f>IF(AND('Mapa de Riesgos'!$Y$54="Muy Alta",'Mapa de Riesgos'!$AA$54="Moderado"),CONCATENATE("R7C",'Mapa de Riesgos'!$O$54),"")</f>
        <v/>
      </c>
      <c r="Y12" s="51" t="str">
        <f>IF(AND('Mapa de Riesgos'!$Y$55="Muy Alta",'Mapa de Riesgos'!$AA$55="Moderado"),CONCATENATE("R7C",'Mapa de Riesgos'!$O$55),"")</f>
        <v/>
      </c>
      <c r="Z12" s="51" t="str">
        <f>IF(AND('Mapa de Riesgos'!$Y$56="Muy Alta",'Mapa de Riesgos'!$AA$56="Moderado"),CONCATENATE("R7C",'Mapa de Riesgos'!$O$56),"")</f>
        <v/>
      </c>
      <c r="AA12" s="52" t="str">
        <f>IF(AND('Mapa de Riesgos'!$Y$57="Muy Alta",'Mapa de Riesgos'!$AA$57="Moderado"),CONCATENATE("R7C",'Mapa de Riesgos'!$O$57),"")</f>
        <v/>
      </c>
      <c r="AB12" s="50" t="str">
        <f>IF(AND('Mapa de Riesgos'!$Y$52="Muy Alta",'Mapa de Riesgos'!$AA$52="Mayor"),CONCATENATE("R7C",'Mapa de Riesgos'!$O$52),"")</f>
        <v/>
      </c>
      <c r="AC12" s="51" t="str">
        <f>IF(AND('Mapa de Riesgos'!$Y$53="Muy Alta",'Mapa de Riesgos'!$AA$53="Mayor"),CONCATENATE("R7C",'Mapa de Riesgos'!$O$53),"")</f>
        <v/>
      </c>
      <c r="AD12" s="51" t="str">
        <f>IF(AND('Mapa de Riesgos'!$Y$54="Muy Alta",'Mapa de Riesgos'!$AA$54="Mayor"),CONCATENATE("R7C",'Mapa de Riesgos'!$O$54),"")</f>
        <v/>
      </c>
      <c r="AE12" s="51" t="str">
        <f>IF(AND('Mapa de Riesgos'!$Y$55="Muy Alta",'Mapa de Riesgos'!$AA$55="Mayor"),CONCATENATE("R7C",'Mapa de Riesgos'!$O$55),"")</f>
        <v/>
      </c>
      <c r="AF12" s="51" t="str">
        <f>IF(AND('Mapa de Riesgos'!$Y$56="Muy Alta",'Mapa de Riesgos'!$AA$56="Mayor"),CONCATENATE("R7C",'Mapa de Riesgos'!$O$56),"")</f>
        <v/>
      </c>
      <c r="AG12" s="52" t="str">
        <f>IF(AND('Mapa de Riesgos'!$Y$57="Muy Alta",'Mapa de Riesgos'!$AA$57="Mayor"),CONCATENATE("R7C",'Mapa de Riesgos'!$O$57),"")</f>
        <v/>
      </c>
      <c r="AH12" s="53" t="str">
        <f>IF(AND('Mapa de Riesgos'!$Y$52="Muy Alta",'Mapa de Riesgos'!$AA$52="Catastrófico"),CONCATENATE("R7C",'Mapa de Riesgos'!$O$52),"")</f>
        <v/>
      </c>
      <c r="AI12" s="54" t="str">
        <f>IF(AND('Mapa de Riesgos'!$Y$53="Muy Alta",'Mapa de Riesgos'!$AA$53="Catastrófico"),CONCATENATE("R7C",'Mapa de Riesgos'!$O$53),"")</f>
        <v/>
      </c>
      <c r="AJ12" s="54" t="str">
        <f>IF(AND('Mapa de Riesgos'!$Y$54="Muy Alta",'Mapa de Riesgos'!$AA$54="Catastrófico"),CONCATENATE("R7C",'Mapa de Riesgos'!$O$54),"")</f>
        <v/>
      </c>
      <c r="AK12" s="54" t="str">
        <f>IF(AND('Mapa de Riesgos'!$Y$55="Muy Alta",'Mapa de Riesgos'!$AA$55="Catastrófico"),CONCATENATE("R7C",'Mapa de Riesgos'!$O$55),"")</f>
        <v/>
      </c>
      <c r="AL12" s="54" t="str">
        <f>IF(AND('Mapa de Riesgos'!$Y$56="Muy Alta",'Mapa de Riesgos'!$AA$56="Catastrófico"),CONCATENATE("R7C",'Mapa de Riesgos'!$O$56),"")</f>
        <v/>
      </c>
      <c r="AM12" s="55" t="str">
        <f>IF(AND('Mapa de Riesgos'!$Y$57="Muy Alta",'Mapa de Riesgos'!$AA$57="Catastrófico"),CONCATENATE("R7C",'Mapa de Riesgos'!$O$57),"")</f>
        <v/>
      </c>
      <c r="AN12" s="81"/>
      <c r="AO12" s="530"/>
      <c r="AP12" s="531"/>
      <c r="AQ12" s="531"/>
      <c r="AR12" s="531"/>
      <c r="AS12" s="531"/>
      <c r="AT12" s="532"/>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69"/>
      <c r="C13" s="469"/>
      <c r="D13" s="470"/>
      <c r="E13" s="510"/>
      <c r="F13" s="511"/>
      <c r="G13" s="511"/>
      <c r="H13" s="511"/>
      <c r="I13" s="512"/>
      <c r="J13" s="50" t="str">
        <f>IF(AND('Mapa de Riesgos'!$Y$58="Muy Alta",'Mapa de Riesgos'!$AA$58="Leve"),CONCATENATE("R8C",'Mapa de Riesgos'!$O$58),"")</f>
        <v/>
      </c>
      <c r="K13" s="51" t="str">
        <f>IF(AND('Mapa de Riesgos'!$Y$59="Muy Alta",'Mapa de Riesgos'!$AA$59="Leve"),CONCATENATE("R8C",'Mapa de Riesgos'!$O$59),"")</f>
        <v/>
      </c>
      <c r="L13" s="51" t="str">
        <f>IF(AND('Mapa de Riesgos'!$Y$60="Muy Alta",'Mapa de Riesgos'!$AA$60="Leve"),CONCATENATE("R8C",'Mapa de Riesgos'!$O$60),"")</f>
        <v/>
      </c>
      <c r="M13" s="51" t="str">
        <f>IF(AND('Mapa de Riesgos'!$Y$61="Muy Alta",'Mapa de Riesgos'!$AA$61="Leve"),CONCATENATE("R8C",'Mapa de Riesgos'!$O$61),"")</f>
        <v/>
      </c>
      <c r="N13" s="51" t="str">
        <f>IF(AND('Mapa de Riesgos'!$Y$62="Muy Alta",'Mapa de Riesgos'!$AA$62="Leve"),CONCATENATE("R8C",'Mapa de Riesgos'!$O$62),"")</f>
        <v/>
      </c>
      <c r="O13" s="52" t="str">
        <f>IF(AND('Mapa de Riesgos'!$Y$63="Muy Alta",'Mapa de Riesgos'!$AA$63="Leve"),CONCATENATE("R8C",'Mapa de Riesgos'!$O$63),"")</f>
        <v/>
      </c>
      <c r="P13" s="50" t="str">
        <f>IF(AND('Mapa de Riesgos'!$Y$58="Muy Alta",'Mapa de Riesgos'!$AA$58="Menor"),CONCATENATE("R8C",'Mapa de Riesgos'!$O$58),"")</f>
        <v/>
      </c>
      <c r="Q13" s="51" t="str">
        <f>IF(AND('Mapa de Riesgos'!$Y$59="Muy Alta",'Mapa de Riesgos'!$AA$59="Menor"),CONCATENATE("R8C",'Mapa de Riesgos'!$O$59),"")</f>
        <v/>
      </c>
      <c r="R13" s="51" t="str">
        <f>IF(AND('Mapa de Riesgos'!$Y$60="Muy Alta",'Mapa de Riesgos'!$AA$60="Menor"),CONCATENATE("R8C",'Mapa de Riesgos'!$O$60),"")</f>
        <v/>
      </c>
      <c r="S13" s="51" t="str">
        <f>IF(AND('Mapa de Riesgos'!$Y$61="Muy Alta",'Mapa de Riesgos'!$AA$61="Menor"),CONCATENATE("R8C",'Mapa de Riesgos'!$O$61),"")</f>
        <v/>
      </c>
      <c r="T13" s="51" t="str">
        <f>IF(AND('Mapa de Riesgos'!$Y$62="Muy Alta",'Mapa de Riesgos'!$AA$62="Menor"),CONCATENATE("R8C",'Mapa de Riesgos'!$O$62),"")</f>
        <v/>
      </c>
      <c r="U13" s="52" t="str">
        <f>IF(AND('Mapa de Riesgos'!$Y$63="Muy Alta",'Mapa de Riesgos'!$AA$63="Menor"),CONCATENATE("R8C",'Mapa de Riesgos'!$O$63),"")</f>
        <v/>
      </c>
      <c r="V13" s="50" t="str">
        <f>IF(AND('Mapa de Riesgos'!$Y$58="Muy Alta",'Mapa de Riesgos'!$AA$58="Moderado"),CONCATENATE("R8C",'Mapa de Riesgos'!$O$58),"")</f>
        <v/>
      </c>
      <c r="W13" s="51" t="str">
        <f>IF(AND('Mapa de Riesgos'!$Y$59="Muy Alta",'Mapa de Riesgos'!$AA$59="Moderado"),CONCATENATE("R8C",'Mapa de Riesgos'!$O$59),"")</f>
        <v/>
      </c>
      <c r="X13" s="51" t="str">
        <f>IF(AND('Mapa de Riesgos'!$Y$60="Muy Alta",'Mapa de Riesgos'!$AA$60="Moderado"),CONCATENATE("R8C",'Mapa de Riesgos'!$O$60),"")</f>
        <v/>
      </c>
      <c r="Y13" s="51" t="str">
        <f>IF(AND('Mapa de Riesgos'!$Y$61="Muy Alta",'Mapa de Riesgos'!$AA$61="Moderado"),CONCATENATE("R8C",'Mapa de Riesgos'!$O$61),"")</f>
        <v/>
      </c>
      <c r="Z13" s="51" t="str">
        <f>IF(AND('Mapa de Riesgos'!$Y$62="Muy Alta",'Mapa de Riesgos'!$AA$62="Moderado"),CONCATENATE("R8C",'Mapa de Riesgos'!$O$62),"")</f>
        <v/>
      </c>
      <c r="AA13" s="52" t="str">
        <f>IF(AND('Mapa de Riesgos'!$Y$63="Muy Alta",'Mapa de Riesgos'!$AA$63="Moderado"),CONCATENATE("R8C",'Mapa de Riesgos'!$O$63),"")</f>
        <v/>
      </c>
      <c r="AB13" s="50" t="str">
        <f>IF(AND('Mapa de Riesgos'!$Y$58="Muy Alta",'Mapa de Riesgos'!$AA$58="Mayor"),CONCATENATE("R8C",'Mapa de Riesgos'!$O$58),"")</f>
        <v/>
      </c>
      <c r="AC13" s="51" t="str">
        <f>IF(AND('Mapa de Riesgos'!$Y$59="Muy Alta",'Mapa de Riesgos'!$AA$59="Mayor"),CONCATENATE("R8C",'Mapa de Riesgos'!$O$59),"")</f>
        <v/>
      </c>
      <c r="AD13" s="51" t="str">
        <f>IF(AND('Mapa de Riesgos'!$Y$60="Muy Alta",'Mapa de Riesgos'!$AA$60="Mayor"),CONCATENATE("R8C",'Mapa de Riesgos'!$O$60),"")</f>
        <v/>
      </c>
      <c r="AE13" s="51" t="str">
        <f>IF(AND('Mapa de Riesgos'!$Y$61="Muy Alta",'Mapa de Riesgos'!$AA$61="Mayor"),CONCATENATE("R8C",'Mapa de Riesgos'!$O$61),"")</f>
        <v/>
      </c>
      <c r="AF13" s="51" t="str">
        <f>IF(AND('Mapa de Riesgos'!$Y$62="Muy Alta",'Mapa de Riesgos'!$AA$62="Mayor"),CONCATENATE("R8C",'Mapa de Riesgos'!$O$62),"")</f>
        <v/>
      </c>
      <c r="AG13" s="52" t="str">
        <f>IF(AND('Mapa de Riesgos'!$Y$63="Muy Alta",'Mapa de Riesgos'!$AA$63="Mayor"),CONCATENATE("R8C",'Mapa de Riesgos'!$O$63),"")</f>
        <v/>
      </c>
      <c r="AH13" s="53" t="str">
        <f>IF(AND('Mapa de Riesgos'!$Y$58="Muy Alta",'Mapa de Riesgos'!$AA$58="Catastrófico"),CONCATENATE("R8C",'Mapa de Riesgos'!$O$58),"")</f>
        <v/>
      </c>
      <c r="AI13" s="54" t="str">
        <f>IF(AND('Mapa de Riesgos'!$Y$59="Muy Alta",'Mapa de Riesgos'!$AA$59="Catastrófico"),CONCATENATE("R8C",'Mapa de Riesgos'!$O$59),"")</f>
        <v/>
      </c>
      <c r="AJ13" s="54" t="str">
        <f>IF(AND('Mapa de Riesgos'!$Y$60="Muy Alta",'Mapa de Riesgos'!$AA$60="Catastrófico"),CONCATENATE("R8C",'Mapa de Riesgos'!$O$60),"")</f>
        <v/>
      </c>
      <c r="AK13" s="54" t="str">
        <f>IF(AND('Mapa de Riesgos'!$Y$61="Muy Alta",'Mapa de Riesgos'!$AA$61="Catastrófico"),CONCATENATE("R8C",'Mapa de Riesgos'!$O$61),"")</f>
        <v/>
      </c>
      <c r="AL13" s="54" t="str">
        <f>IF(AND('Mapa de Riesgos'!$Y$62="Muy Alta",'Mapa de Riesgos'!$AA$62="Catastrófico"),CONCATENATE("R8C",'Mapa de Riesgos'!$O$62),"")</f>
        <v/>
      </c>
      <c r="AM13" s="55" t="str">
        <f>IF(AND('Mapa de Riesgos'!$Y$63="Muy Alta",'Mapa de Riesgos'!$AA$63="Catastrófico"),CONCATENATE("R8C",'Mapa de Riesgos'!$O$63),"")</f>
        <v/>
      </c>
      <c r="AN13" s="81"/>
      <c r="AO13" s="530"/>
      <c r="AP13" s="531"/>
      <c r="AQ13" s="531"/>
      <c r="AR13" s="531"/>
      <c r="AS13" s="531"/>
      <c r="AT13" s="532"/>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69"/>
      <c r="C14" s="469"/>
      <c r="D14" s="470"/>
      <c r="E14" s="510"/>
      <c r="F14" s="511"/>
      <c r="G14" s="511"/>
      <c r="H14" s="511"/>
      <c r="I14" s="512"/>
      <c r="J14" s="50" t="str">
        <f>IF(AND('Mapa de Riesgos'!$Y$64="Muy Alta",'Mapa de Riesgos'!$AA$64="Leve"),CONCATENATE("R9C",'Mapa de Riesgos'!$O$64),"")</f>
        <v/>
      </c>
      <c r="K14" s="51" t="str">
        <f>IF(AND('Mapa de Riesgos'!$Y$65="Muy Alta",'Mapa de Riesgos'!$AA$65="Leve"),CONCATENATE("R9C",'Mapa de Riesgos'!$O$65),"")</f>
        <v/>
      </c>
      <c r="L14" s="51" t="str">
        <f>IF(AND('Mapa de Riesgos'!$Y$66="Muy Alta",'Mapa de Riesgos'!$AA$66="Leve"),CONCATENATE("R9C",'Mapa de Riesgos'!$O$66),"")</f>
        <v/>
      </c>
      <c r="M14" s="51" t="str">
        <f>IF(AND('Mapa de Riesgos'!$Y$67="Muy Alta",'Mapa de Riesgos'!$AA$67="Leve"),CONCATENATE("R9C",'Mapa de Riesgos'!$O$67),"")</f>
        <v/>
      </c>
      <c r="N14" s="51" t="str">
        <f>IF(AND('Mapa de Riesgos'!$Y$68="Muy Alta",'Mapa de Riesgos'!$AA$68="Leve"),CONCATENATE("R9C",'Mapa de Riesgos'!$O$68),"")</f>
        <v/>
      </c>
      <c r="O14" s="52" t="str">
        <f>IF(AND('Mapa de Riesgos'!$Y$69="Muy Alta",'Mapa de Riesgos'!$AA$69="Leve"),CONCATENATE("R9C",'Mapa de Riesgos'!$O$69),"")</f>
        <v/>
      </c>
      <c r="P14" s="50" t="str">
        <f>IF(AND('Mapa de Riesgos'!$Y$64="Muy Alta",'Mapa de Riesgos'!$AA$64="Menor"),CONCATENATE("R9C",'Mapa de Riesgos'!$O$64),"")</f>
        <v/>
      </c>
      <c r="Q14" s="51" t="str">
        <f>IF(AND('Mapa de Riesgos'!$Y$65="Muy Alta",'Mapa de Riesgos'!$AA$65="Menor"),CONCATENATE("R9C",'Mapa de Riesgos'!$O$65),"")</f>
        <v/>
      </c>
      <c r="R14" s="51" t="str">
        <f>IF(AND('Mapa de Riesgos'!$Y$66="Muy Alta",'Mapa de Riesgos'!$AA$66="Menor"),CONCATENATE("R9C",'Mapa de Riesgos'!$O$66),"")</f>
        <v/>
      </c>
      <c r="S14" s="51" t="str">
        <f>IF(AND('Mapa de Riesgos'!$Y$67="Muy Alta",'Mapa de Riesgos'!$AA$67="Menor"),CONCATENATE("R9C",'Mapa de Riesgos'!$O$67),"")</f>
        <v/>
      </c>
      <c r="T14" s="51" t="str">
        <f>IF(AND('Mapa de Riesgos'!$Y$68="Muy Alta",'Mapa de Riesgos'!$AA$68="Menor"),CONCATENATE("R9C",'Mapa de Riesgos'!$O$68),"")</f>
        <v/>
      </c>
      <c r="U14" s="52" t="str">
        <f>IF(AND('Mapa de Riesgos'!$Y$69="Muy Alta",'Mapa de Riesgos'!$AA$69="Menor"),CONCATENATE("R9C",'Mapa de Riesgos'!$O$69),"")</f>
        <v/>
      </c>
      <c r="V14" s="50" t="str">
        <f>IF(AND('Mapa de Riesgos'!$Y$64="Muy Alta",'Mapa de Riesgos'!$AA$64="Moderado"),CONCATENATE("R9C",'Mapa de Riesgos'!$O$64),"")</f>
        <v/>
      </c>
      <c r="W14" s="51" t="str">
        <f>IF(AND('Mapa de Riesgos'!$Y$65="Muy Alta",'Mapa de Riesgos'!$AA$65="Moderado"),CONCATENATE("R9C",'Mapa de Riesgos'!$O$65),"")</f>
        <v/>
      </c>
      <c r="X14" s="51" t="str">
        <f>IF(AND('Mapa de Riesgos'!$Y$66="Muy Alta",'Mapa de Riesgos'!$AA$66="Moderado"),CONCATENATE("R9C",'Mapa de Riesgos'!$O$66),"")</f>
        <v/>
      </c>
      <c r="Y14" s="51" t="str">
        <f>IF(AND('Mapa de Riesgos'!$Y$67="Muy Alta",'Mapa de Riesgos'!$AA$67="Moderado"),CONCATENATE("R9C",'Mapa de Riesgos'!$O$67),"")</f>
        <v/>
      </c>
      <c r="Z14" s="51" t="str">
        <f>IF(AND('Mapa de Riesgos'!$Y$68="Muy Alta",'Mapa de Riesgos'!$AA$68="Moderado"),CONCATENATE("R9C",'Mapa de Riesgos'!$O$68),"")</f>
        <v/>
      </c>
      <c r="AA14" s="52" t="str">
        <f>IF(AND('Mapa de Riesgos'!$Y$69="Muy Alta",'Mapa de Riesgos'!$AA$69="Moderado"),CONCATENATE("R9C",'Mapa de Riesgos'!$O$69),"")</f>
        <v/>
      </c>
      <c r="AB14" s="50" t="str">
        <f>IF(AND('Mapa de Riesgos'!$Y$64="Muy Alta",'Mapa de Riesgos'!$AA$64="Mayor"),CONCATENATE("R9C",'Mapa de Riesgos'!$O$64),"")</f>
        <v/>
      </c>
      <c r="AC14" s="51" t="str">
        <f>IF(AND('Mapa de Riesgos'!$Y$65="Muy Alta",'Mapa de Riesgos'!$AA$65="Mayor"),CONCATENATE("R9C",'Mapa de Riesgos'!$O$65),"")</f>
        <v/>
      </c>
      <c r="AD14" s="51" t="str">
        <f>IF(AND('Mapa de Riesgos'!$Y$66="Muy Alta",'Mapa de Riesgos'!$AA$66="Mayor"),CONCATENATE("R9C",'Mapa de Riesgos'!$O$66),"")</f>
        <v/>
      </c>
      <c r="AE14" s="51" t="str">
        <f>IF(AND('Mapa de Riesgos'!$Y$67="Muy Alta",'Mapa de Riesgos'!$AA$67="Mayor"),CONCATENATE("R9C",'Mapa de Riesgos'!$O$67),"")</f>
        <v/>
      </c>
      <c r="AF14" s="51" t="str">
        <f>IF(AND('Mapa de Riesgos'!$Y$68="Muy Alta",'Mapa de Riesgos'!$AA$68="Mayor"),CONCATENATE("R9C",'Mapa de Riesgos'!$O$68),"")</f>
        <v/>
      </c>
      <c r="AG14" s="52" t="str">
        <f>IF(AND('Mapa de Riesgos'!$Y$69="Muy Alta",'Mapa de Riesgos'!$AA$69="Mayor"),CONCATENATE("R9C",'Mapa de Riesgos'!$O$69),"")</f>
        <v/>
      </c>
      <c r="AH14" s="53" t="str">
        <f>IF(AND('Mapa de Riesgos'!$Y$64="Muy Alta",'Mapa de Riesgos'!$AA$64="Catastrófico"),CONCATENATE("R9C",'Mapa de Riesgos'!$O$64),"")</f>
        <v/>
      </c>
      <c r="AI14" s="54" t="str">
        <f>IF(AND('Mapa de Riesgos'!$Y$65="Muy Alta",'Mapa de Riesgos'!$AA$65="Catastrófico"),CONCATENATE("R9C",'Mapa de Riesgos'!$O$65),"")</f>
        <v/>
      </c>
      <c r="AJ14" s="54" t="str">
        <f>IF(AND('Mapa de Riesgos'!$Y$66="Muy Alta",'Mapa de Riesgos'!$AA$66="Catastrófico"),CONCATENATE("R9C",'Mapa de Riesgos'!$O$66),"")</f>
        <v/>
      </c>
      <c r="AK14" s="54" t="str">
        <f>IF(AND('Mapa de Riesgos'!$Y$67="Muy Alta",'Mapa de Riesgos'!$AA$67="Catastrófico"),CONCATENATE("R9C",'Mapa de Riesgos'!$O$67),"")</f>
        <v/>
      </c>
      <c r="AL14" s="54" t="str">
        <f>IF(AND('Mapa de Riesgos'!$Y$68="Muy Alta",'Mapa de Riesgos'!$AA$68="Catastrófico"),CONCATENATE("R9C",'Mapa de Riesgos'!$O$68),"")</f>
        <v/>
      </c>
      <c r="AM14" s="55" t="str">
        <f>IF(AND('Mapa de Riesgos'!$Y$69="Muy Alta",'Mapa de Riesgos'!$AA$69="Catastrófico"),CONCATENATE("R9C",'Mapa de Riesgos'!$O$69),"")</f>
        <v/>
      </c>
      <c r="AN14" s="81"/>
      <c r="AO14" s="530"/>
      <c r="AP14" s="531"/>
      <c r="AQ14" s="531"/>
      <c r="AR14" s="531"/>
      <c r="AS14" s="531"/>
      <c r="AT14" s="532"/>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69"/>
      <c r="C15" s="469"/>
      <c r="D15" s="470"/>
      <c r="E15" s="513"/>
      <c r="F15" s="514"/>
      <c r="G15" s="514"/>
      <c r="H15" s="514"/>
      <c r="I15" s="515"/>
      <c r="J15" s="56" t="str">
        <f>IF(AND('Mapa de Riesgos'!$Y$70="Muy Alta",'Mapa de Riesgos'!$AA$70="Leve"),CONCATENATE("R10C",'Mapa de Riesgos'!$O$70),"")</f>
        <v/>
      </c>
      <c r="K15" s="57" t="str">
        <f>IF(AND('Mapa de Riesgos'!$Y$71="Muy Alta",'Mapa de Riesgos'!$AA$71="Leve"),CONCATENATE("R10C",'Mapa de Riesgos'!$O$71),"")</f>
        <v/>
      </c>
      <c r="L15" s="57" t="str">
        <f>IF(AND('Mapa de Riesgos'!$Y$72="Muy Alta",'Mapa de Riesgos'!$AA$72="Leve"),CONCATENATE("R10C",'Mapa de Riesgos'!$O$72),"")</f>
        <v/>
      </c>
      <c r="M15" s="57" t="str">
        <f>IF(AND('Mapa de Riesgos'!$Y$73="Muy Alta",'Mapa de Riesgos'!$AA$73="Leve"),CONCATENATE("R10C",'Mapa de Riesgos'!$O$73),"")</f>
        <v/>
      </c>
      <c r="N15" s="57" t="str">
        <f>IF(AND('Mapa de Riesgos'!$Y$74="Muy Alta",'Mapa de Riesgos'!$AA$74="Leve"),CONCATENATE("R10C",'Mapa de Riesgos'!$O$74),"")</f>
        <v/>
      </c>
      <c r="O15" s="58" t="str">
        <f>IF(AND('Mapa de Riesgos'!$Y$75="Muy Alta",'Mapa de Riesgos'!$AA$75="Leve"),CONCATENATE("R10C",'Mapa de Riesgos'!$O$75),"")</f>
        <v/>
      </c>
      <c r="P15" s="50" t="str">
        <f>IF(AND('Mapa de Riesgos'!$Y$70="Muy Alta",'Mapa de Riesgos'!$AA$70="Menor"),CONCATENATE("R10C",'Mapa de Riesgos'!$O$70),"")</f>
        <v/>
      </c>
      <c r="Q15" s="51" t="str">
        <f>IF(AND('Mapa de Riesgos'!$Y$71="Muy Alta",'Mapa de Riesgos'!$AA$71="Menor"),CONCATENATE("R10C",'Mapa de Riesgos'!$O$71),"")</f>
        <v/>
      </c>
      <c r="R15" s="51" t="str">
        <f>IF(AND('Mapa de Riesgos'!$Y$72="Muy Alta",'Mapa de Riesgos'!$AA$72="Menor"),CONCATENATE("R10C",'Mapa de Riesgos'!$O$72),"")</f>
        <v/>
      </c>
      <c r="S15" s="51" t="str">
        <f>IF(AND('Mapa de Riesgos'!$Y$73="Muy Alta",'Mapa de Riesgos'!$AA$73="Menor"),CONCATENATE("R10C",'Mapa de Riesgos'!$O$73),"")</f>
        <v/>
      </c>
      <c r="T15" s="51" t="str">
        <f>IF(AND('Mapa de Riesgos'!$Y$74="Muy Alta",'Mapa de Riesgos'!$AA$74="Menor"),CONCATENATE("R10C",'Mapa de Riesgos'!$O$74),"")</f>
        <v/>
      </c>
      <c r="U15" s="52" t="str">
        <f>IF(AND('Mapa de Riesgos'!$Y$75="Muy Alta",'Mapa de Riesgos'!$AA$75="Menor"),CONCATENATE("R10C",'Mapa de Riesgos'!$O$75),"")</f>
        <v/>
      </c>
      <c r="V15" s="56" t="str">
        <f>IF(AND('Mapa de Riesgos'!$Y$70="Muy Alta",'Mapa de Riesgos'!$AA$70="Moderado"),CONCATENATE("R10C",'Mapa de Riesgos'!$O$70),"")</f>
        <v/>
      </c>
      <c r="W15" s="57" t="str">
        <f>IF(AND('Mapa de Riesgos'!$Y$71="Muy Alta",'Mapa de Riesgos'!$AA$71="Moderado"),CONCATENATE("R10C",'Mapa de Riesgos'!$O$71),"")</f>
        <v/>
      </c>
      <c r="X15" s="57" t="str">
        <f>IF(AND('Mapa de Riesgos'!$Y$72="Muy Alta",'Mapa de Riesgos'!$AA$72="Moderado"),CONCATENATE("R10C",'Mapa de Riesgos'!$O$72),"")</f>
        <v/>
      </c>
      <c r="Y15" s="57" t="str">
        <f>IF(AND('Mapa de Riesgos'!$Y$73="Muy Alta",'Mapa de Riesgos'!$AA$73="Moderado"),CONCATENATE("R10C",'Mapa de Riesgos'!$O$73),"")</f>
        <v/>
      </c>
      <c r="Z15" s="57" t="str">
        <f>IF(AND('Mapa de Riesgos'!$Y$74="Muy Alta",'Mapa de Riesgos'!$AA$74="Moderado"),CONCATENATE("R10C",'Mapa de Riesgos'!$O$74),"")</f>
        <v/>
      </c>
      <c r="AA15" s="58" t="str">
        <f>IF(AND('Mapa de Riesgos'!$Y$75="Muy Alta",'Mapa de Riesgos'!$AA$75="Moderado"),CONCATENATE("R10C",'Mapa de Riesgos'!$O$75),"")</f>
        <v/>
      </c>
      <c r="AB15" s="50" t="str">
        <f>IF(AND('Mapa de Riesgos'!$Y$70="Muy Alta",'Mapa de Riesgos'!$AA$70="Mayor"),CONCATENATE("R10C",'Mapa de Riesgos'!$O$70),"")</f>
        <v/>
      </c>
      <c r="AC15" s="51" t="str">
        <f>IF(AND('Mapa de Riesgos'!$Y$71="Muy Alta",'Mapa de Riesgos'!$AA$71="Mayor"),CONCATENATE("R10C",'Mapa de Riesgos'!$O$71),"")</f>
        <v/>
      </c>
      <c r="AD15" s="51" t="str">
        <f>IF(AND('Mapa de Riesgos'!$Y$72="Muy Alta",'Mapa de Riesgos'!$AA$72="Mayor"),CONCATENATE("R10C",'Mapa de Riesgos'!$O$72),"")</f>
        <v/>
      </c>
      <c r="AE15" s="51" t="str">
        <f>IF(AND('Mapa de Riesgos'!$Y$73="Muy Alta",'Mapa de Riesgos'!$AA$73="Mayor"),CONCATENATE("R10C",'Mapa de Riesgos'!$O$73),"")</f>
        <v/>
      </c>
      <c r="AF15" s="51" t="str">
        <f>IF(AND('Mapa de Riesgos'!$Y$74="Muy Alta",'Mapa de Riesgos'!$AA$74="Mayor"),CONCATENATE("R10C",'Mapa de Riesgos'!$O$74),"")</f>
        <v/>
      </c>
      <c r="AG15" s="52" t="str">
        <f>IF(AND('Mapa de Riesgos'!$Y$75="Muy Alta",'Mapa de Riesgos'!$AA$75="Mayor"),CONCATENATE("R10C",'Mapa de Riesgos'!$O$75),"")</f>
        <v/>
      </c>
      <c r="AH15" s="59" t="str">
        <f>IF(AND('Mapa de Riesgos'!$Y$70="Muy Alta",'Mapa de Riesgos'!$AA$70="Catastrófico"),CONCATENATE("R10C",'Mapa de Riesgos'!$O$70),"")</f>
        <v/>
      </c>
      <c r="AI15" s="60" t="str">
        <f>IF(AND('Mapa de Riesgos'!$Y$71="Muy Alta",'Mapa de Riesgos'!$AA$71="Catastrófico"),CONCATENATE("R10C",'Mapa de Riesgos'!$O$71),"")</f>
        <v/>
      </c>
      <c r="AJ15" s="60" t="str">
        <f>IF(AND('Mapa de Riesgos'!$Y$72="Muy Alta",'Mapa de Riesgos'!$AA$72="Catastrófico"),CONCATENATE("R10C",'Mapa de Riesgos'!$O$72),"")</f>
        <v/>
      </c>
      <c r="AK15" s="60" t="str">
        <f>IF(AND('Mapa de Riesgos'!$Y$73="Muy Alta",'Mapa de Riesgos'!$AA$73="Catastrófico"),CONCATENATE("R10C",'Mapa de Riesgos'!$O$73),"")</f>
        <v/>
      </c>
      <c r="AL15" s="60" t="str">
        <f>IF(AND('Mapa de Riesgos'!$Y$74="Muy Alta",'Mapa de Riesgos'!$AA$74="Catastrófico"),CONCATENATE("R10C",'Mapa de Riesgos'!$O$74),"")</f>
        <v/>
      </c>
      <c r="AM15" s="61" t="str">
        <f>IF(AND('Mapa de Riesgos'!$Y$75="Muy Alta",'Mapa de Riesgos'!$AA$75="Catastrófico"),CONCATENATE("R10C",'Mapa de Riesgos'!$O$75),"")</f>
        <v/>
      </c>
      <c r="AN15" s="81"/>
      <c r="AO15" s="533"/>
      <c r="AP15" s="534"/>
      <c r="AQ15" s="534"/>
      <c r="AR15" s="534"/>
      <c r="AS15" s="534"/>
      <c r="AT15" s="535"/>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69"/>
      <c r="C16" s="469"/>
      <c r="D16" s="470"/>
      <c r="E16" s="507" t="s">
        <v>231</v>
      </c>
      <c r="F16" s="508"/>
      <c r="G16" s="508"/>
      <c r="H16" s="508"/>
      <c r="I16" s="508"/>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17" t="s">
        <v>232</v>
      </c>
      <c r="AP16" s="518"/>
      <c r="AQ16" s="518"/>
      <c r="AR16" s="518"/>
      <c r="AS16" s="518"/>
      <c r="AT16" s="519"/>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69"/>
      <c r="C17" s="469"/>
      <c r="D17" s="470"/>
      <c r="E17" s="526"/>
      <c r="F17" s="511"/>
      <c r="G17" s="511"/>
      <c r="H17" s="511"/>
      <c r="I17" s="511"/>
      <c r="J17" s="65" t="str">
        <f>IF(AND('Mapa de Riesgos'!$Y$18="Alta",'Mapa de Riesgos'!$AA$18="Leve"),CONCATENATE("R2C",'Mapa de Riesgos'!$O$18),"")</f>
        <v/>
      </c>
      <c r="K17" s="66" t="str">
        <f>IF(AND('Mapa de Riesgos'!$Y$19="Alta",'Mapa de Riesgos'!$AA$19="Leve"),CONCATENATE("R2C",'Mapa de Riesgos'!$O$19),"")</f>
        <v/>
      </c>
      <c r="L17" s="66" t="str">
        <f>IF(AND('Mapa de Riesgos'!$Y$20="Alta",'Mapa de Riesgos'!$AA$20="Leve"),CONCATENATE("R2C",'Mapa de Riesgos'!$O$20),"")</f>
        <v/>
      </c>
      <c r="M17" s="66" t="str">
        <f>IF(AND('Mapa de Riesgos'!$Y$21="Alta",'Mapa de Riesgos'!$AA$21="Leve"),CONCATENATE("R2C",'Mapa de Riesgos'!$O$21),"")</f>
        <v/>
      </c>
      <c r="N17" s="66" t="str">
        <f>IF(AND('Mapa de Riesgos'!$Y$22="Alta",'Mapa de Riesgos'!$AA$22="Leve"),CONCATENATE("R2C",'Mapa de Riesgos'!$O$22),"")</f>
        <v/>
      </c>
      <c r="O17" s="67" t="str">
        <f>IF(AND('Mapa de Riesgos'!$Y$23="Alta",'Mapa de Riesgos'!$AA$23="Leve"),CONCATENATE("R2C",'Mapa de Riesgos'!$O$23),"")</f>
        <v/>
      </c>
      <c r="P17" s="65" t="str">
        <f>IF(AND('Mapa de Riesgos'!$Y$18="Alta",'Mapa de Riesgos'!$AA$18="Menor"),CONCATENATE("R2C",'Mapa de Riesgos'!$O$18),"")</f>
        <v/>
      </c>
      <c r="Q17" s="66" t="str">
        <f>IF(AND('Mapa de Riesgos'!$Y$19="Alta",'Mapa de Riesgos'!$AA$19="Menor"),CONCATENATE("R2C",'Mapa de Riesgos'!$O$19),"")</f>
        <v/>
      </c>
      <c r="R17" s="66" t="str">
        <f>IF(AND('Mapa de Riesgos'!$Y$20="Alta",'Mapa de Riesgos'!$AA$20="Menor"),CONCATENATE("R2C",'Mapa de Riesgos'!$O$20),"")</f>
        <v/>
      </c>
      <c r="S17" s="66" t="str">
        <f>IF(AND('Mapa de Riesgos'!$Y$21="Alta",'Mapa de Riesgos'!$AA$21="Menor"),CONCATENATE("R2C",'Mapa de Riesgos'!$O$21),"")</f>
        <v/>
      </c>
      <c r="T17" s="66" t="str">
        <f>IF(AND('Mapa de Riesgos'!$Y$22="Alta",'Mapa de Riesgos'!$AA$22="Menor"),CONCATENATE("R2C",'Mapa de Riesgos'!$O$22),"")</f>
        <v/>
      </c>
      <c r="U17" s="67" t="str">
        <f>IF(AND('Mapa de Riesgos'!$Y$23="Alta",'Mapa de Riesgos'!$AA$23="Menor"),CONCATENATE("R2C",'Mapa de Riesgos'!$O$23),"")</f>
        <v/>
      </c>
      <c r="V17" s="50" t="str">
        <f>IF(AND('Mapa de Riesgos'!$Y$18="Alta",'Mapa de Riesgos'!$AA$18="Moderado"),CONCATENATE("R2C",'Mapa de Riesgos'!$O$18),"")</f>
        <v/>
      </c>
      <c r="W17" s="51" t="str">
        <f>IF(AND('Mapa de Riesgos'!$Y$19="Alta",'Mapa de Riesgos'!$AA$19="Moderado"),CONCATENATE("R2C",'Mapa de Riesgos'!$O$19),"")</f>
        <v/>
      </c>
      <c r="X17" s="51" t="str">
        <f>IF(AND('Mapa de Riesgos'!$Y$20="Alta",'Mapa de Riesgos'!$AA$20="Moderado"),CONCATENATE("R2C",'Mapa de Riesgos'!$O$20),"")</f>
        <v/>
      </c>
      <c r="Y17" s="51" t="str">
        <f>IF(AND('Mapa de Riesgos'!$Y$21="Alta",'Mapa de Riesgos'!$AA$21="Moderado"),CONCATENATE("R2C",'Mapa de Riesgos'!$O$21),"")</f>
        <v/>
      </c>
      <c r="Z17" s="51" t="str">
        <f>IF(AND('Mapa de Riesgos'!$Y$22="Alta",'Mapa de Riesgos'!$AA$22="Moderado"),CONCATENATE("R2C",'Mapa de Riesgos'!$O$22),"")</f>
        <v/>
      </c>
      <c r="AA17" s="52" t="str">
        <f>IF(AND('Mapa de Riesgos'!$Y$23="Alta",'Mapa de Riesgos'!$AA$23="Moderado"),CONCATENATE("R2C",'Mapa de Riesgos'!$O$23),"")</f>
        <v/>
      </c>
      <c r="AB17" s="50" t="str">
        <f>IF(AND('Mapa de Riesgos'!$Y$18="Alta",'Mapa de Riesgos'!$AA$18="Mayor"),CONCATENATE("R2C",'Mapa de Riesgos'!$O$18),"")</f>
        <v/>
      </c>
      <c r="AC17" s="51" t="str">
        <f>IF(AND('Mapa de Riesgos'!$Y$19="Alta",'Mapa de Riesgos'!$AA$19="Mayor"),CONCATENATE("R2C",'Mapa de Riesgos'!$O$19),"")</f>
        <v/>
      </c>
      <c r="AD17" s="51" t="str">
        <f>IF(AND('Mapa de Riesgos'!$Y$20="Alta",'Mapa de Riesgos'!$AA$20="Mayor"),CONCATENATE("R2C",'Mapa de Riesgos'!$O$20),"")</f>
        <v/>
      </c>
      <c r="AE17" s="51" t="str">
        <f>IF(AND('Mapa de Riesgos'!$Y$21="Alta",'Mapa de Riesgos'!$AA$21="Mayor"),CONCATENATE("R2C",'Mapa de Riesgos'!$O$21),"")</f>
        <v/>
      </c>
      <c r="AF17" s="51" t="str">
        <f>IF(AND('Mapa de Riesgos'!$Y$22="Alta",'Mapa de Riesgos'!$AA$22="Mayor"),CONCATENATE("R2C",'Mapa de Riesgos'!$O$22),"")</f>
        <v/>
      </c>
      <c r="AG17" s="52" t="str">
        <f>IF(AND('Mapa de Riesgos'!$Y$23="Alta",'Mapa de Riesgos'!$AA$23="Mayor"),CONCATENATE("R2C",'Mapa de Riesgos'!$O$23),"")</f>
        <v/>
      </c>
      <c r="AH17" s="53" t="str">
        <f>IF(AND('Mapa de Riesgos'!$Y$18="Alta",'Mapa de Riesgos'!$AA$18="Catastrófico"),CONCATENATE("R2C",'Mapa de Riesgos'!$O$18),"")</f>
        <v/>
      </c>
      <c r="AI17" s="54" t="str">
        <f>IF(AND('Mapa de Riesgos'!$Y$19="Alta",'Mapa de Riesgos'!$AA$19="Catastrófico"),CONCATENATE("R2C",'Mapa de Riesgos'!$O$19),"")</f>
        <v/>
      </c>
      <c r="AJ17" s="54" t="str">
        <f>IF(AND('Mapa de Riesgos'!$Y$20="Alta",'Mapa de Riesgos'!$AA$20="Catastrófico"),CONCATENATE("R2C",'Mapa de Riesgos'!$O$20),"")</f>
        <v/>
      </c>
      <c r="AK17" s="54" t="str">
        <f>IF(AND('Mapa de Riesgos'!$Y$21="Alta",'Mapa de Riesgos'!$AA$21="Catastrófico"),CONCATENATE("R2C",'Mapa de Riesgos'!$O$21),"")</f>
        <v/>
      </c>
      <c r="AL17" s="54" t="str">
        <f>IF(AND('Mapa de Riesgos'!$Y$22="Alta",'Mapa de Riesgos'!$AA$22="Catastrófico"),CONCATENATE("R2C",'Mapa de Riesgos'!$O$22),"")</f>
        <v/>
      </c>
      <c r="AM17" s="55" t="str">
        <f>IF(AND('Mapa de Riesgos'!$Y$23="Alta",'Mapa de Riesgos'!$AA$23="Catastrófico"),CONCATENATE("R2C",'Mapa de Riesgos'!$O$23),"")</f>
        <v/>
      </c>
      <c r="AN17" s="81"/>
      <c r="AO17" s="520"/>
      <c r="AP17" s="521"/>
      <c r="AQ17" s="521"/>
      <c r="AR17" s="521"/>
      <c r="AS17" s="521"/>
      <c r="AT17" s="522"/>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69"/>
      <c r="C18" s="469"/>
      <c r="D18" s="470"/>
      <c r="E18" s="510"/>
      <c r="F18" s="511"/>
      <c r="G18" s="511"/>
      <c r="H18" s="511"/>
      <c r="I18" s="511"/>
      <c r="J18" s="65" t="str">
        <f>IF(AND('Mapa de Riesgos'!$Y$24="Alta",'Mapa de Riesgos'!$AA$24="Leve"),CONCATENATE("R3C",'Mapa de Riesgos'!$O$24),"")</f>
        <v/>
      </c>
      <c r="K18" s="66" t="str">
        <f>IF(AND('Mapa de Riesgos'!$Y$26="Alta",'Mapa de Riesgos'!$AA$26="Leve"),CONCATENATE("R3C",'Mapa de Riesgos'!$O$26),"")</f>
        <v/>
      </c>
      <c r="L18" s="66" t="str">
        <f>IF(AND('Mapa de Riesgos'!$Y$27="Alta",'Mapa de Riesgos'!$AA$27="Leve"),CONCATENATE("R3C",'Mapa de Riesgos'!$O$27),"")</f>
        <v/>
      </c>
      <c r="M18" s="66" t="str">
        <f>IF(AND('Mapa de Riesgos'!$Y$28="Alta",'Mapa de Riesgos'!$AA$28="Leve"),CONCATENATE("R3C",'Mapa de Riesgos'!$O$28),"")</f>
        <v/>
      </c>
      <c r="N18" s="66" t="str">
        <f>IF(AND('Mapa de Riesgos'!$Y$29="Alta",'Mapa de Riesgos'!$AA$29="Leve"),CONCATENATE("R3C",'Mapa de Riesgos'!$O$29),"")</f>
        <v/>
      </c>
      <c r="O18" s="67" t="str">
        <f>IF(AND('Mapa de Riesgos'!$Y$30="Alta",'Mapa de Riesgos'!$AA$30="Leve"),CONCATENATE("R3C",'Mapa de Riesgos'!$O$30),"")</f>
        <v/>
      </c>
      <c r="P18" s="65" t="str">
        <f>IF(AND('Mapa de Riesgos'!$Y$24="Alta",'Mapa de Riesgos'!$AA$24="Menor"),CONCATENATE("R3C",'Mapa de Riesgos'!$O$24),"")</f>
        <v/>
      </c>
      <c r="Q18" s="66" t="str">
        <f>IF(AND('Mapa de Riesgos'!$Y$26="Alta",'Mapa de Riesgos'!$AA$26="Menor"),CONCATENATE("R3C",'Mapa de Riesgos'!$O$26),"")</f>
        <v/>
      </c>
      <c r="R18" s="66" t="str">
        <f>IF(AND('Mapa de Riesgos'!$Y$27="Alta",'Mapa de Riesgos'!$AA$27="Menor"),CONCATENATE("R3C",'Mapa de Riesgos'!$O$27),"")</f>
        <v/>
      </c>
      <c r="S18" s="66" t="str">
        <f>IF(AND('Mapa de Riesgos'!$Y$28="Alta",'Mapa de Riesgos'!$AA$28="Menor"),CONCATENATE("R3C",'Mapa de Riesgos'!$O$28),"")</f>
        <v/>
      </c>
      <c r="T18" s="66" t="str">
        <f>IF(AND('Mapa de Riesgos'!$Y$29="Alta",'Mapa de Riesgos'!$AA$29="Menor"),CONCATENATE("R3C",'Mapa de Riesgos'!$O$29),"")</f>
        <v/>
      </c>
      <c r="U18" s="67" t="str">
        <f>IF(AND('Mapa de Riesgos'!$Y$30="Alta",'Mapa de Riesgos'!$AA$30="Menor"),CONCATENATE("R3C",'Mapa de Riesgos'!$O$30),"")</f>
        <v/>
      </c>
      <c r="V18" s="50" t="str">
        <f>IF(AND('Mapa de Riesgos'!$Y$24="Alta",'Mapa de Riesgos'!$AA$24="Moderado"),CONCATENATE("R3C",'Mapa de Riesgos'!$O$24),"")</f>
        <v/>
      </c>
      <c r="W18" s="51" t="str">
        <f>IF(AND('Mapa de Riesgos'!$Y$26="Alta",'Mapa de Riesgos'!$AA$26="Moderado"),CONCATENATE("R3C",'Mapa de Riesgos'!$O$26),"")</f>
        <v/>
      </c>
      <c r="X18" s="51" t="str">
        <f>IF(AND('Mapa de Riesgos'!$Y$27="Alta",'Mapa de Riesgos'!$AA$27="Moderado"),CONCATENATE("R3C",'Mapa de Riesgos'!$O$27),"")</f>
        <v/>
      </c>
      <c r="Y18" s="51" t="str">
        <f>IF(AND('Mapa de Riesgos'!$Y$28="Alta",'Mapa de Riesgos'!$AA$28="Moderado"),CONCATENATE("R3C",'Mapa de Riesgos'!$O$28),"")</f>
        <v/>
      </c>
      <c r="Z18" s="51" t="str">
        <f>IF(AND('Mapa de Riesgos'!$Y$29="Alta",'Mapa de Riesgos'!$AA$29="Moderado"),CONCATENATE("R3C",'Mapa de Riesgos'!$O$29),"")</f>
        <v/>
      </c>
      <c r="AA18" s="52" t="str">
        <f>IF(AND('Mapa de Riesgos'!$Y$30="Alta",'Mapa de Riesgos'!$AA$30="Moderado"),CONCATENATE("R3C",'Mapa de Riesgos'!$O$30),"")</f>
        <v/>
      </c>
      <c r="AB18" s="50" t="str">
        <f>IF(AND('Mapa de Riesgos'!$Y$24="Alta",'Mapa de Riesgos'!$AA$24="Mayor"),CONCATENATE("R3C",'Mapa de Riesgos'!$O$24),"")</f>
        <v/>
      </c>
      <c r="AC18" s="51" t="str">
        <f>IF(AND('Mapa de Riesgos'!$Y$26="Alta",'Mapa de Riesgos'!$AA$26="Mayor"),CONCATENATE("R3C",'Mapa de Riesgos'!$O$26),"")</f>
        <v/>
      </c>
      <c r="AD18" s="51" t="str">
        <f>IF(AND('Mapa de Riesgos'!$Y$27="Alta",'Mapa de Riesgos'!$AA$27="Mayor"),CONCATENATE("R3C",'Mapa de Riesgos'!$O$27),"")</f>
        <v/>
      </c>
      <c r="AE18" s="51" t="str">
        <f>IF(AND('Mapa de Riesgos'!$Y$28="Alta",'Mapa de Riesgos'!$AA$28="Mayor"),CONCATENATE("R3C",'Mapa de Riesgos'!$O$28),"")</f>
        <v/>
      </c>
      <c r="AF18" s="51" t="str">
        <f>IF(AND('Mapa de Riesgos'!$Y$29="Alta",'Mapa de Riesgos'!$AA$29="Mayor"),CONCATENATE("R3C",'Mapa de Riesgos'!$O$29),"")</f>
        <v/>
      </c>
      <c r="AG18" s="52" t="str">
        <f>IF(AND('Mapa de Riesgos'!$Y$30="Alta",'Mapa de Riesgos'!$AA$30="Mayor"),CONCATENATE("R3C",'Mapa de Riesgos'!$O$30),"")</f>
        <v/>
      </c>
      <c r="AH18" s="53" t="str">
        <f>IF(AND('Mapa de Riesgos'!$Y$24="Alta",'Mapa de Riesgos'!$AA$24="Catastrófico"),CONCATENATE("R3C",'Mapa de Riesgos'!$O$24),"")</f>
        <v/>
      </c>
      <c r="AI18" s="54" t="str">
        <f>IF(AND('Mapa de Riesgos'!$Y$26="Alta",'Mapa de Riesgos'!$AA$26="Catastrófico"),CONCATENATE("R3C",'Mapa de Riesgos'!$O$26),"")</f>
        <v/>
      </c>
      <c r="AJ18" s="54" t="str">
        <f>IF(AND('Mapa de Riesgos'!$Y$27="Alta",'Mapa de Riesgos'!$AA$27="Catastrófico"),CONCATENATE("R3C",'Mapa de Riesgos'!$O$27),"")</f>
        <v/>
      </c>
      <c r="AK18" s="54" t="str">
        <f>IF(AND('Mapa de Riesgos'!$Y$28="Alta",'Mapa de Riesgos'!$AA$28="Catastrófico"),CONCATENATE("R3C",'Mapa de Riesgos'!$O$28),"")</f>
        <v/>
      </c>
      <c r="AL18" s="54" t="str">
        <f>IF(AND('Mapa de Riesgos'!$Y$29="Alta",'Mapa de Riesgos'!$AA$29="Catastrófico"),CONCATENATE("R3C",'Mapa de Riesgos'!$O$29),"")</f>
        <v/>
      </c>
      <c r="AM18" s="55" t="str">
        <f>IF(AND('Mapa de Riesgos'!$Y$30="Alta",'Mapa de Riesgos'!$AA$30="Catastrófico"),CONCATENATE("R3C",'Mapa de Riesgos'!$O$30),"")</f>
        <v/>
      </c>
      <c r="AN18" s="81"/>
      <c r="AO18" s="520"/>
      <c r="AP18" s="521"/>
      <c r="AQ18" s="521"/>
      <c r="AR18" s="521"/>
      <c r="AS18" s="521"/>
      <c r="AT18" s="522"/>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69"/>
      <c r="C19" s="469"/>
      <c r="D19" s="470"/>
      <c r="E19" s="510"/>
      <c r="F19" s="511"/>
      <c r="G19" s="511"/>
      <c r="H19" s="511"/>
      <c r="I19" s="511"/>
      <c r="J19" s="65" t="str">
        <f>IF(AND('Mapa de Riesgos'!$Y$31="Alta",'Mapa de Riesgos'!$AA$31="Leve"),CONCATENATE("R4C",'Mapa de Riesgos'!$O$31),"")</f>
        <v/>
      </c>
      <c r="K19" s="66" t="str">
        <f>IF(AND('Mapa de Riesgos'!$Y$34="Alta",'Mapa de Riesgos'!$AA$34="Leve"),CONCATENATE("R4C",'Mapa de Riesgos'!$O$34),"")</f>
        <v/>
      </c>
      <c r="L19" s="66" t="str">
        <f>IF(AND('Mapa de Riesgos'!$Y$35="Alta",'Mapa de Riesgos'!$AA$35="Leve"),CONCATENATE("R4C",'Mapa de Riesgos'!$O$35),"")</f>
        <v/>
      </c>
      <c r="M19" s="66" t="str">
        <f>IF(AND('Mapa de Riesgos'!$Y$36="Alta",'Mapa de Riesgos'!$AA$36="Leve"),CONCATENATE("R4C",'Mapa de Riesgos'!$O$36),"")</f>
        <v/>
      </c>
      <c r="N19" s="66" t="str">
        <f>IF(AND('Mapa de Riesgos'!$Y$37="Alta",'Mapa de Riesgos'!$AA$37="Leve"),CONCATENATE("R4C",'Mapa de Riesgos'!$O$37),"")</f>
        <v/>
      </c>
      <c r="O19" s="67" t="str">
        <f>IF(AND('Mapa de Riesgos'!$Y$38="Alta",'Mapa de Riesgos'!$AA$38="Leve"),CONCATENATE("R4C",'Mapa de Riesgos'!$O$38),"")</f>
        <v/>
      </c>
      <c r="P19" s="65" t="str">
        <f>IF(AND('Mapa de Riesgos'!$Y$31="Alta",'Mapa de Riesgos'!$AA$31="Menor"),CONCATENATE("R4C",'Mapa de Riesgos'!$O$31),"")</f>
        <v/>
      </c>
      <c r="Q19" s="66" t="str">
        <f>IF(AND('Mapa de Riesgos'!$Y$34="Alta",'Mapa de Riesgos'!$AA$34="Menor"),CONCATENATE("R4C",'Mapa de Riesgos'!$O$34),"")</f>
        <v/>
      </c>
      <c r="R19" s="66" t="str">
        <f>IF(AND('Mapa de Riesgos'!$Y$35="Alta",'Mapa de Riesgos'!$AA$35="Menor"),CONCATENATE("R4C",'Mapa de Riesgos'!$O$35),"")</f>
        <v/>
      </c>
      <c r="S19" s="66" t="str">
        <f>IF(AND('Mapa de Riesgos'!$Y$36="Alta",'Mapa de Riesgos'!$AA$36="Menor"),CONCATENATE("R4C",'Mapa de Riesgos'!$O$36),"")</f>
        <v/>
      </c>
      <c r="T19" s="66" t="str">
        <f>IF(AND('Mapa de Riesgos'!$Y$37="Alta",'Mapa de Riesgos'!$AA$37="Menor"),CONCATENATE("R4C",'Mapa de Riesgos'!$O$37),"")</f>
        <v/>
      </c>
      <c r="U19" s="67" t="str">
        <f>IF(AND('Mapa de Riesgos'!$Y$38="Alta",'Mapa de Riesgos'!$AA$38="Menor"),CONCATENATE("R4C",'Mapa de Riesgos'!$O$38),"")</f>
        <v/>
      </c>
      <c r="V19" s="50" t="str">
        <f>IF(AND('Mapa de Riesgos'!$Y$31="Alta",'Mapa de Riesgos'!$AA$31="Moderado"),CONCATENATE("R4C",'Mapa de Riesgos'!$O$31),"")</f>
        <v/>
      </c>
      <c r="W19" s="51" t="str">
        <f>IF(AND('Mapa de Riesgos'!$Y$34="Alta",'Mapa de Riesgos'!$AA$34="Moderado"),CONCATENATE("R4C",'Mapa de Riesgos'!$O$34),"")</f>
        <v/>
      </c>
      <c r="X19" s="51" t="str">
        <f>IF(AND('Mapa de Riesgos'!$Y$35="Alta",'Mapa de Riesgos'!$AA$35="Moderado"),CONCATENATE("R4C",'Mapa de Riesgos'!$O$35),"")</f>
        <v/>
      </c>
      <c r="Y19" s="51" t="str">
        <f>IF(AND('Mapa de Riesgos'!$Y$36="Alta",'Mapa de Riesgos'!$AA$36="Moderado"),CONCATENATE("R4C",'Mapa de Riesgos'!$O$36),"")</f>
        <v/>
      </c>
      <c r="Z19" s="51" t="str">
        <f>IF(AND('Mapa de Riesgos'!$Y$37="Alta",'Mapa de Riesgos'!$AA$37="Moderado"),CONCATENATE("R4C",'Mapa de Riesgos'!$O$37),"")</f>
        <v/>
      </c>
      <c r="AA19" s="52" t="str">
        <f>IF(AND('Mapa de Riesgos'!$Y$38="Alta",'Mapa de Riesgos'!$AA$38="Moderado"),CONCATENATE("R4C",'Mapa de Riesgos'!$O$38),"")</f>
        <v/>
      </c>
      <c r="AB19" s="50" t="str">
        <f>IF(AND('Mapa de Riesgos'!$Y$31="Alta",'Mapa de Riesgos'!$AA$31="Mayor"),CONCATENATE("R4C",'Mapa de Riesgos'!$O$31),"")</f>
        <v/>
      </c>
      <c r="AC19" s="51" t="str">
        <f>IF(AND('Mapa de Riesgos'!$Y$34="Alta",'Mapa de Riesgos'!$AA$34="Mayor"),CONCATENATE("R4C",'Mapa de Riesgos'!$O$34),"")</f>
        <v/>
      </c>
      <c r="AD19" s="51" t="str">
        <f>IF(AND('Mapa de Riesgos'!$Y$35="Alta",'Mapa de Riesgos'!$AA$35="Mayor"),CONCATENATE("R4C",'Mapa de Riesgos'!$O$35),"")</f>
        <v/>
      </c>
      <c r="AE19" s="51" t="str">
        <f>IF(AND('Mapa de Riesgos'!$Y$36="Alta",'Mapa de Riesgos'!$AA$36="Mayor"),CONCATENATE("R4C",'Mapa de Riesgos'!$O$36),"")</f>
        <v/>
      </c>
      <c r="AF19" s="51" t="str">
        <f>IF(AND('Mapa de Riesgos'!$Y$37="Alta",'Mapa de Riesgos'!$AA$37="Mayor"),CONCATENATE("R4C",'Mapa de Riesgos'!$O$37),"")</f>
        <v/>
      </c>
      <c r="AG19" s="52" t="str">
        <f>IF(AND('Mapa de Riesgos'!$Y$38="Alta",'Mapa de Riesgos'!$AA$38="Mayor"),CONCATENATE("R4C",'Mapa de Riesgos'!$O$38),"")</f>
        <v/>
      </c>
      <c r="AH19" s="53" t="str">
        <f>IF(AND('Mapa de Riesgos'!$Y$31="Alta",'Mapa de Riesgos'!$AA$31="Catastrófico"),CONCATENATE("R4C",'Mapa de Riesgos'!$O$31),"")</f>
        <v/>
      </c>
      <c r="AI19" s="54" t="str">
        <f>IF(AND('Mapa de Riesgos'!$Y$34="Alta",'Mapa de Riesgos'!$AA$34="Catastrófico"),CONCATENATE("R4C",'Mapa de Riesgos'!$O$34),"")</f>
        <v/>
      </c>
      <c r="AJ19" s="54" t="str">
        <f>IF(AND('Mapa de Riesgos'!$Y$35="Alta",'Mapa de Riesgos'!$AA$35="Catastrófico"),CONCATENATE("R4C",'Mapa de Riesgos'!$O$35),"")</f>
        <v/>
      </c>
      <c r="AK19" s="54" t="str">
        <f>IF(AND('Mapa de Riesgos'!$Y$36="Alta",'Mapa de Riesgos'!$AA$36="Catastrófico"),CONCATENATE("R4C",'Mapa de Riesgos'!$O$36),"")</f>
        <v/>
      </c>
      <c r="AL19" s="54" t="str">
        <f>IF(AND('Mapa de Riesgos'!$Y$37="Alta",'Mapa de Riesgos'!$AA$37="Catastrófico"),CONCATENATE("R4C",'Mapa de Riesgos'!$O$37),"")</f>
        <v/>
      </c>
      <c r="AM19" s="55" t="str">
        <f>IF(AND('Mapa de Riesgos'!$Y$38="Alta",'Mapa de Riesgos'!$AA$38="Catastrófico"),CONCATENATE("R4C",'Mapa de Riesgos'!$O$38),"")</f>
        <v/>
      </c>
      <c r="AN19" s="81"/>
      <c r="AO19" s="520"/>
      <c r="AP19" s="521"/>
      <c r="AQ19" s="521"/>
      <c r="AR19" s="521"/>
      <c r="AS19" s="521"/>
      <c r="AT19" s="522"/>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69"/>
      <c r="C20" s="469"/>
      <c r="D20" s="470"/>
      <c r="E20" s="510"/>
      <c r="F20" s="511"/>
      <c r="G20" s="511"/>
      <c r="H20" s="511"/>
      <c r="I20" s="511"/>
      <c r="J20" s="65" t="str">
        <f>IF(AND('Mapa de Riesgos'!$Y$39="Alta",'Mapa de Riesgos'!$AA$39="Leve"),CONCATENATE("R5C",'Mapa de Riesgos'!$O$39),"")</f>
        <v/>
      </c>
      <c r="K20" s="66" t="str">
        <f>IF(AND('Mapa de Riesgos'!$Y$41="Alta",'Mapa de Riesgos'!$AA$41="Leve"),CONCATENATE("R5C",'Mapa de Riesgos'!$O$41),"")</f>
        <v/>
      </c>
      <c r="L20" s="66" t="str">
        <f>IF(AND('Mapa de Riesgos'!$Y$42="Alta",'Mapa de Riesgos'!$AA$42="Leve"),CONCATENATE("R5C",'Mapa de Riesgos'!$O$42),"")</f>
        <v/>
      </c>
      <c r="M20" s="66" t="str">
        <f>IF(AND('Mapa de Riesgos'!$Y$43="Alta",'Mapa de Riesgos'!$AA$43="Leve"),CONCATENATE("R5C",'Mapa de Riesgos'!$O$43),"")</f>
        <v/>
      </c>
      <c r="N20" s="66" t="str">
        <f>IF(AND('Mapa de Riesgos'!$Y$44="Alta",'Mapa de Riesgos'!$AA$44="Leve"),CONCATENATE("R5C",'Mapa de Riesgos'!$O$44),"")</f>
        <v/>
      </c>
      <c r="O20" s="67" t="str">
        <f>IF(AND('Mapa de Riesgos'!$Y$45="Alta",'Mapa de Riesgos'!$AA$45="Leve"),CONCATENATE("R5C",'Mapa de Riesgos'!$O$45),"")</f>
        <v/>
      </c>
      <c r="P20" s="65" t="str">
        <f>IF(AND('Mapa de Riesgos'!$Y$39="Alta",'Mapa de Riesgos'!$AA$39="Menor"),CONCATENATE("R5C",'Mapa de Riesgos'!$O$39),"")</f>
        <v/>
      </c>
      <c r="Q20" s="66" t="str">
        <f>IF(AND('Mapa de Riesgos'!$Y$41="Alta",'Mapa de Riesgos'!$AA$41="Menor"),CONCATENATE("R5C",'Mapa de Riesgos'!$O$41),"")</f>
        <v/>
      </c>
      <c r="R20" s="66" t="str">
        <f>IF(AND('Mapa de Riesgos'!$Y$42="Alta",'Mapa de Riesgos'!$AA$42="Menor"),CONCATENATE("R5C",'Mapa de Riesgos'!$O$42),"")</f>
        <v/>
      </c>
      <c r="S20" s="66" t="str">
        <f>IF(AND('Mapa de Riesgos'!$Y$43="Alta",'Mapa de Riesgos'!$AA$43="Menor"),CONCATENATE("R5C",'Mapa de Riesgos'!$O$43),"")</f>
        <v/>
      </c>
      <c r="T20" s="66" t="str">
        <f>IF(AND('Mapa de Riesgos'!$Y$44="Alta",'Mapa de Riesgos'!$AA$44="Menor"),CONCATENATE("R5C",'Mapa de Riesgos'!$O$44),"")</f>
        <v/>
      </c>
      <c r="U20" s="67" t="str">
        <f>IF(AND('Mapa de Riesgos'!$Y$45="Alta",'Mapa de Riesgos'!$AA$45="Menor"),CONCATENATE("R5C",'Mapa de Riesgos'!$O$45),"")</f>
        <v/>
      </c>
      <c r="V20" s="50" t="str">
        <f>IF(AND('Mapa de Riesgos'!$Y$39="Alta",'Mapa de Riesgos'!$AA$39="Moderado"),CONCATENATE("R5C",'Mapa de Riesgos'!$O$39),"")</f>
        <v/>
      </c>
      <c r="W20" s="51" t="str">
        <f>IF(AND('Mapa de Riesgos'!$Y$41="Alta",'Mapa de Riesgos'!$AA$41="Moderado"),CONCATENATE("R5C",'Mapa de Riesgos'!$O$41),"")</f>
        <v/>
      </c>
      <c r="X20" s="51" t="str">
        <f>IF(AND('Mapa de Riesgos'!$Y$42="Alta",'Mapa de Riesgos'!$AA$42="Moderado"),CONCATENATE("R5C",'Mapa de Riesgos'!$O$42),"")</f>
        <v/>
      </c>
      <c r="Y20" s="51" t="str">
        <f>IF(AND('Mapa de Riesgos'!$Y$43="Alta",'Mapa de Riesgos'!$AA$43="Moderado"),CONCATENATE("R5C",'Mapa de Riesgos'!$O$43),"")</f>
        <v/>
      </c>
      <c r="Z20" s="51" t="str">
        <f>IF(AND('Mapa de Riesgos'!$Y$44="Alta",'Mapa de Riesgos'!$AA$44="Moderado"),CONCATENATE("R5C",'Mapa de Riesgos'!$O$44),"")</f>
        <v/>
      </c>
      <c r="AA20" s="52" t="str">
        <f>IF(AND('Mapa de Riesgos'!$Y$45="Alta",'Mapa de Riesgos'!$AA$45="Moderado"),CONCATENATE("R5C",'Mapa de Riesgos'!$O$45),"")</f>
        <v/>
      </c>
      <c r="AB20" s="50" t="str">
        <f>IF(AND('Mapa de Riesgos'!$Y$39="Alta",'Mapa de Riesgos'!$AA$39="Mayor"),CONCATENATE("R5C",'Mapa de Riesgos'!$O$39),"")</f>
        <v/>
      </c>
      <c r="AC20" s="51" t="str">
        <f>IF(AND('Mapa de Riesgos'!$Y$41="Alta",'Mapa de Riesgos'!$AA$41="Mayor"),CONCATENATE("R5C",'Mapa de Riesgos'!$O$41),"")</f>
        <v/>
      </c>
      <c r="AD20" s="51" t="str">
        <f>IF(AND('Mapa de Riesgos'!$Y$42="Alta",'Mapa de Riesgos'!$AA$42="Mayor"),CONCATENATE("R5C",'Mapa de Riesgos'!$O$42),"")</f>
        <v/>
      </c>
      <c r="AE20" s="51" t="str">
        <f>IF(AND('Mapa de Riesgos'!$Y$43="Alta",'Mapa de Riesgos'!$AA$43="Mayor"),CONCATENATE("R5C",'Mapa de Riesgos'!$O$43),"")</f>
        <v/>
      </c>
      <c r="AF20" s="51" t="str">
        <f>IF(AND('Mapa de Riesgos'!$Y$44="Alta",'Mapa de Riesgos'!$AA$44="Mayor"),CONCATENATE("R5C",'Mapa de Riesgos'!$O$44),"")</f>
        <v/>
      </c>
      <c r="AG20" s="52" t="str">
        <f>IF(AND('Mapa de Riesgos'!$Y$45="Alta",'Mapa de Riesgos'!$AA$45="Mayor"),CONCATENATE("R5C",'Mapa de Riesgos'!$O$45),"")</f>
        <v/>
      </c>
      <c r="AH20" s="53" t="str">
        <f>IF(AND('Mapa de Riesgos'!$Y$39="Alta",'Mapa de Riesgos'!$AA$39="Catastrófico"),CONCATENATE("R5C",'Mapa de Riesgos'!$O$39),"")</f>
        <v/>
      </c>
      <c r="AI20" s="54" t="str">
        <f>IF(AND('Mapa de Riesgos'!$Y$41="Alta",'Mapa de Riesgos'!$AA$41="Catastrófico"),CONCATENATE("R5C",'Mapa de Riesgos'!$O$41),"")</f>
        <v/>
      </c>
      <c r="AJ20" s="54" t="str">
        <f>IF(AND('Mapa de Riesgos'!$Y$42="Alta",'Mapa de Riesgos'!$AA$42="Catastrófico"),CONCATENATE("R5C",'Mapa de Riesgos'!$O$42),"")</f>
        <v/>
      </c>
      <c r="AK20" s="54" t="str">
        <f>IF(AND('Mapa de Riesgos'!$Y$43="Alta",'Mapa de Riesgos'!$AA$43="Catastrófico"),CONCATENATE("R5C",'Mapa de Riesgos'!$O$43),"")</f>
        <v/>
      </c>
      <c r="AL20" s="54" t="str">
        <f>IF(AND('Mapa de Riesgos'!$Y$44="Alta",'Mapa de Riesgos'!$AA$44="Catastrófico"),CONCATENATE("R5C",'Mapa de Riesgos'!$O$44),"")</f>
        <v/>
      </c>
      <c r="AM20" s="55" t="str">
        <f>IF(AND('Mapa de Riesgos'!$Y$45="Alta",'Mapa de Riesgos'!$AA$45="Catastrófico"),CONCATENATE("R5C",'Mapa de Riesgos'!$O$45),"")</f>
        <v/>
      </c>
      <c r="AN20" s="81"/>
      <c r="AO20" s="520"/>
      <c r="AP20" s="521"/>
      <c r="AQ20" s="521"/>
      <c r="AR20" s="521"/>
      <c r="AS20" s="521"/>
      <c r="AT20" s="522"/>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69"/>
      <c r="C21" s="469"/>
      <c r="D21" s="470"/>
      <c r="E21" s="510"/>
      <c r="F21" s="511"/>
      <c r="G21" s="511"/>
      <c r="H21" s="511"/>
      <c r="I21" s="511"/>
      <c r="J21" s="65" t="str">
        <f>IF(AND('Mapa de Riesgos'!$Y$46="Alta",'Mapa de Riesgos'!$AA$46="Leve"),CONCATENATE("R6C",'Mapa de Riesgos'!$O$46),"")</f>
        <v/>
      </c>
      <c r="K21" s="66" t="str">
        <f>IF(AND('Mapa de Riesgos'!$Y$47="Alta",'Mapa de Riesgos'!$AA$47="Leve"),CONCATENATE("R6C",'Mapa de Riesgos'!$O$47),"")</f>
        <v/>
      </c>
      <c r="L21" s="66" t="str">
        <f>IF(AND('Mapa de Riesgos'!$Y$48="Alta",'Mapa de Riesgos'!$AA$48="Leve"),CONCATENATE("R6C",'Mapa de Riesgos'!$O$48),"")</f>
        <v/>
      </c>
      <c r="M21" s="66" t="str">
        <f>IF(AND('Mapa de Riesgos'!$Y$49="Alta",'Mapa de Riesgos'!$AA$49="Leve"),CONCATENATE("R6C",'Mapa de Riesgos'!$O$49),"")</f>
        <v/>
      </c>
      <c r="N21" s="66" t="str">
        <f>IF(AND('Mapa de Riesgos'!$Y$50="Alta",'Mapa de Riesgos'!$AA$50="Leve"),CONCATENATE("R6C",'Mapa de Riesgos'!$O$50),"")</f>
        <v/>
      </c>
      <c r="O21" s="67" t="str">
        <f>IF(AND('Mapa de Riesgos'!$Y$51="Alta",'Mapa de Riesgos'!$AA$51="Leve"),CONCATENATE("R6C",'Mapa de Riesgos'!$O$51),"")</f>
        <v/>
      </c>
      <c r="P21" s="65" t="str">
        <f>IF(AND('Mapa de Riesgos'!$Y$46="Alta",'Mapa de Riesgos'!$AA$46="Menor"),CONCATENATE("R6C",'Mapa de Riesgos'!$O$46),"")</f>
        <v/>
      </c>
      <c r="Q21" s="66" t="str">
        <f>IF(AND('Mapa de Riesgos'!$Y$47="Alta",'Mapa de Riesgos'!$AA$47="Menor"),CONCATENATE("R6C",'Mapa de Riesgos'!$O$47),"")</f>
        <v/>
      </c>
      <c r="R21" s="66" t="str">
        <f>IF(AND('Mapa de Riesgos'!$Y$48="Alta",'Mapa de Riesgos'!$AA$48="Menor"),CONCATENATE("R6C",'Mapa de Riesgos'!$O$48),"")</f>
        <v/>
      </c>
      <c r="S21" s="66" t="str">
        <f>IF(AND('Mapa de Riesgos'!$Y$49="Alta",'Mapa de Riesgos'!$AA$49="Menor"),CONCATENATE("R6C",'Mapa de Riesgos'!$O$49),"")</f>
        <v/>
      </c>
      <c r="T21" s="66" t="str">
        <f>IF(AND('Mapa de Riesgos'!$Y$50="Alta",'Mapa de Riesgos'!$AA$50="Menor"),CONCATENATE("R6C",'Mapa de Riesgos'!$O$50),"")</f>
        <v/>
      </c>
      <c r="U21" s="67" t="str">
        <f>IF(AND('Mapa de Riesgos'!$Y$51="Alta",'Mapa de Riesgos'!$AA$51="Menor"),CONCATENATE("R6C",'Mapa de Riesgos'!$O$51),"")</f>
        <v/>
      </c>
      <c r="V21" s="50" t="str">
        <f>IF(AND('Mapa de Riesgos'!$Y$46="Alta",'Mapa de Riesgos'!$AA$46="Moderado"),CONCATENATE("R6C",'Mapa de Riesgos'!$O$46),"")</f>
        <v/>
      </c>
      <c r="W21" s="51" t="str">
        <f>IF(AND('Mapa de Riesgos'!$Y$47="Alta",'Mapa de Riesgos'!$AA$47="Moderado"),CONCATENATE("R6C",'Mapa de Riesgos'!$O$47),"")</f>
        <v/>
      </c>
      <c r="X21" s="51" t="str">
        <f>IF(AND('Mapa de Riesgos'!$Y$48="Alta",'Mapa de Riesgos'!$AA$48="Moderado"),CONCATENATE("R6C",'Mapa de Riesgos'!$O$48),"")</f>
        <v/>
      </c>
      <c r="Y21" s="51" t="str">
        <f>IF(AND('Mapa de Riesgos'!$Y$49="Alta",'Mapa de Riesgos'!$AA$49="Moderado"),CONCATENATE("R6C",'Mapa de Riesgos'!$O$49),"")</f>
        <v/>
      </c>
      <c r="Z21" s="51" t="str">
        <f>IF(AND('Mapa de Riesgos'!$Y$50="Alta",'Mapa de Riesgos'!$AA$50="Moderado"),CONCATENATE("R6C",'Mapa de Riesgos'!$O$50),"")</f>
        <v/>
      </c>
      <c r="AA21" s="52" t="str">
        <f>IF(AND('Mapa de Riesgos'!$Y$51="Alta",'Mapa de Riesgos'!$AA$51="Moderado"),CONCATENATE("R6C",'Mapa de Riesgos'!$O$51),"")</f>
        <v/>
      </c>
      <c r="AB21" s="50" t="str">
        <f>IF(AND('Mapa de Riesgos'!$Y$46="Alta",'Mapa de Riesgos'!$AA$46="Mayor"),CONCATENATE("R6C",'Mapa de Riesgos'!$O$46),"")</f>
        <v/>
      </c>
      <c r="AC21" s="51" t="str">
        <f>IF(AND('Mapa de Riesgos'!$Y$47="Alta",'Mapa de Riesgos'!$AA$47="Mayor"),CONCATENATE("R6C",'Mapa de Riesgos'!$O$47),"")</f>
        <v/>
      </c>
      <c r="AD21" s="51" t="str">
        <f>IF(AND('Mapa de Riesgos'!$Y$48="Alta",'Mapa de Riesgos'!$AA$48="Mayor"),CONCATENATE("R6C",'Mapa de Riesgos'!$O$48),"")</f>
        <v/>
      </c>
      <c r="AE21" s="51" t="str">
        <f>IF(AND('Mapa de Riesgos'!$Y$49="Alta",'Mapa de Riesgos'!$AA$49="Mayor"),CONCATENATE("R6C",'Mapa de Riesgos'!$O$49),"")</f>
        <v/>
      </c>
      <c r="AF21" s="51" t="str">
        <f>IF(AND('Mapa de Riesgos'!$Y$50="Alta",'Mapa de Riesgos'!$AA$50="Mayor"),CONCATENATE("R6C",'Mapa de Riesgos'!$O$50),"")</f>
        <v/>
      </c>
      <c r="AG21" s="52" t="str">
        <f>IF(AND('Mapa de Riesgos'!$Y$51="Alta",'Mapa de Riesgos'!$AA$51="Mayor"),CONCATENATE("R6C",'Mapa de Riesgos'!$O$51),"")</f>
        <v/>
      </c>
      <c r="AH21" s="53" t="str">
        <f>IF(AND('Mapa de Riesgos'!$Y$46="Alta",'Mapa de Riesgos'!$AA$46="Catastrófico"),CONCATENATE("R6C",'Mapa de Riesgos'!$O$46),"")</f>
        <v/>
      </c>
      <c r="AI21" s="54" t="str">
        <f>IF(AND('Mapa de Riesgos'!$Y$47="Alta",'Mapa de Riesgos'!$AA$47="Catastrófico"),CONCATENATE("R6C",'Mapa de Riesgos'!$O$47),"")</f>
        <v/>
      </c>
      <c r="AJ21" s="54" t="str">
        <f>IF(AND('Mapa de Riesgos'!$Y$48="Alta",'Mapa de Riesgos'!$AA$48="Catastrófico"),CONCATENATE("R6C",'Mapa de Riesgos'!$O$48),"")</f>
        <v/>
      </c>
      <c r="AK21" s="54" t="str">
        <f>IF(AND('Mapa de Riesgos'!$Y$49="Alta",'Mapa de Riesgos'!$AA$49="Catastrófico"),CONCATENATE("R6C",'Mapa de Riesgos'!$O$49),"")</f>
        <v/>
      </c>
      <c r="AL21" s="54" t="str">
        <f>IF(AND('Mapa de Riesgos'!$Y$50="Alta",'Mapa de Riesgos'!$AA$50="Catastrófico"),CONCATENATE("R6C",'Mapa de Riesgos'!$O$50),"")</f>
        <v/>
      </c>
      <c r="AM21" s="55" t="str">
        <f>IF(AND('Mapa de Riesgos'!$Y$51="Alta",'Mapa de Riesgos'!$AA$51="Catastrófico"),CONCATENATE("R6C",'Mapa de Riesgos'!$O$51),"")</f>
        <v/>
      </c>
      <c r="AN21" s="81"/>
      <c r="AO21" s="520"/>
      <c r="AP21" s="521"/>
      <c r="AQ21" s="521"/>
      <c r="AR21" s="521"/>
      <c r="AS21" s="521"/>
      <c r="AT21" s="522"/>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69"/>
      <c r="C22" s="469"/>
      <c r="D22" s="470"/>
      <c r="E22" s="510"/>
      <c r="F22" s="511"/>
      <c r="G22" s="511"/>
      <c r="H22" s="511"/>
      <c r="I22" s="511"/>
      <c r="J22" s="65" t="str">
        <f>IF(AND('Mapa de Riesgos'!$Y$52="Alta",'Mapa de Riesgos'!$AA$52="Leve"),CONCATENATE("R7C",'Mapa de Riesgos'!$O$52),"")</f>
        <v/>
      </c>
      <c r="K22" s="66" t="str">
        <f>IF(AND('Mapa de Riesgos'!$Y$53="Alta",'Mapa de Riesgos'!$AA$53="Leve"),CONCATENATE("R7C",'Mapa de Riesgos'!$O$53),"")</f>
        <v/>
      </c>
      <c r="L22" s="66" t="str">
        <f>IF(AND('Mapa de Riesgos'!$Y$54="Alta",'Mapa de Riesgos'!$AA$54="Leve"),CONCATENATE("R7C",'Mapa de Riesgos'!$O$54),"")</f>
        <v/>
      </c>
      <c r="M22" s="66" t="str">
        <f>IF(AND('Mapa de Riesgos'!$Y$55="Alta",'Mapa de Riesgos'!$AA$55="Leve"),CONCATENATE("R7C",'Mapa de Riesgos'!$O$55),"")</f>
        <v/>
      </c>
      <c r="N22" s="66" t="str">
        <f>IF(AND('Mapa de Riesgos'!$Y$56="Alta",'Mapa de Riesgos'!$AA$56="Leve"),CONCATENATE("R7C",'Mapa de Riesgos'!$O$56),"")</f>
        <v/>
      </c>
      <c r="O22" s="67" t="str">
        <f>IF(AND('Mapa de Riesgos'!$Y$57="Alta",'Mapa de Riesgos'!$AA$57="Leve"),CONCATENATE("R7C",'Mapa de Riesgos'!$O$57),"")</f>
        <v/>
      </c>
      <c r="P22" s="65" t="str">
        <f>IF(AND('Mapa de Riesgos'!$Y$52="Alta",'Mapa de Riesgos'!$AA$52="Menor"),CONCATENATE("R7C",'Mapa de Riesgos'!$O$52),"")</f>
        <v/>
      </c>
      <c r="Q22" s="66" t="str">
        <f>IF(AND('Mapa de Riesgos'!$Y$53="Alta",'Mapa de Riesgos'!$AA$53="Menor"),CONCATENATE("R7C",'Mapa de Riesgos'!$O$53),"")</f>
        <v/>
      </c>
      <c r="R22" s="66" t="str">
        <f>IF(AND('Mapa de Riesgos'!$Y$54="Alta",'Mapa de Riesgos'!$AA$54="Menor"),CONCATENATE("R7C",'Mapa de Riesgos'!$O$54),"")</f>
        <v/>
      </c>
      <c r="S22" s="66" t="str">
        <f>IF(AND('Mapa de Riesgos'!$Y$55="Alta",'Mapa de Riesgos'!$AA$55="Menor"),CONCATENATE("R7C",'Mapa de Riesgos'!$O$55),"")</f>
        <v/>
      </c>
      <c r="T22" s="66" t="str">
        <f>IF(AND('Mapa de Riesgos'!$Y$56="Alta",'Mapa de Riesgos'!$AA$56="Menor"),CONCATENATE("R7C",'Mapa de Riesgos'!$O$56),"")</f>
        <v/>
      </c>
      <c r="U22" s="67" t="str">
        <f>IF(AND('Mapa de Riesgos'!$Y$57="Alta",'Mapa de Riesgos'!$AA$57="Menor"),CONCATENATE("R7C",'Mapa de Riesgos'!$O$57),"")</f>
        <v/>
      </c>
      <c r="V22" s="50" t="str">
        <f>IF(AND('Mapa de Riesgos'!$Y$52="Alta",'Mapa de Riesgos'!$AA$52="Moderado"),CONCATENATE("R7C",'Mapa de Riesgos'!$O$52),"")</f>
        <v/>
      </c>
      <c r="W22" s="51" t="str">
        <f>IF(AND('Mapa de Riesgos'!$Y$53="Alta",'Mapa de Riesgos'!$AA$53="Moderado"),CONCATENATE("R7C",'Mapa de Riesgos'!$O$53),"")</f>
        <v/>
      </c>
      <c r="X22" s="51" t="str">
        <f>IF(AND('Mapa de Riesgos'!$Y$54="Alta",'Mapa de Riesgos'!$AA$54="Moderado"),CONCATENATE("R7C",'Mapa de Riesgos'!$O$54),"")</f>
        <v/>
      </c>
      <c r="Y22" s="51" t="str">
        <f>IF(AND('Mapa de Riesgos'!$Y$55="Alta",'Mapa de Riesgos'!$AA$55="Moderado"),CONCATENATE("R7C",'Mapa de Riesgos'!$O$55),"")</f>
        <v/>
      </c>
      <c r="Z22" s="51" t="str">
        <f>IF(AND('Mapa de Riesgos'!$Y$56="Alta",'Mapa de Riesgos'!$AA$56="Moderado"),CONCATENATE("R7C",'Mapa de Riesgos'!$O$56),"")</f>
        <v/>
      </c>
      <c r="AA22" s="52" t="str">
        <f>IF(AND('Mapa de Riesgos'!$Y$57="Alta",'Mapa de Riesgos'!$AA$57="Moderado"),CONCATENATE("R7C",'Mapa de Riesgos'!$O$57),"")</f>
        <v/>
      </c>
      <c r="AB22" s="50" t="str">
        <f>IF(AND('Mapa de Riesgos'!$Y$52="Alta",'Mapa de Riesgos'!$AA$52="Mayor"),CONCATENATE("R7C",'Mapa de Riesgos'!$O$52),"")</f>
        <v/>
      </c>
      <c r="AC22" s="51" t="str">
        <f>IF(AND('Mapa de Riesgos'!$Y$53="Alta",'Mapa de Riesgos'!$AA$53="Mayor"),CONCATENATE("R7C",'Mapa de Riesgos'!$O$53),"")</f>
        <v/>
      </c>
      <c r="AD22" s="51" t="str">
        <f>IF(AND('Mapa de Riesgos'!$Y$54="Alta",'Mapa de Riesgos'!$AA$54="Mayor"),CONCATENATE("R7C",'Mapa de Riesgos'!$O$54),"")</f>
        <v/>
      </c>
      <c r="AE22" s="51" t="str">
        <f>IF(AND('Mapa de Riesgos'!$Y$55="Alta",'Mapa de Riesgos'!$AA$55="Mayor"),CONCATENATE("R7C",'Mapa de Riesgos'!$O$55),"")</f>
        <v/>
      </c>
      <c r="AF22" s="51" t="str">
        <f>IF(AND('Mapa de Riesgos'!$Y$56="Alta",'Mapa de Riesgos'!$AA$56="Mayor"),CONCATENATE("R7C",'Mapa de Riesgos'!$O$56),"")</f>
        <v/>
      </c>
      <c r="AG22" s="52" t="str">
        <f>IF(AND('Mapa de Riesgos'!$Y$57="Alta",'Mapa de Riesgos'!$AA$57="Mayor"),CONCATENATE("R7C",'Mapa de Riesgos'!$O$57),"")</f>
        <v/>
      </c>
      <c r="AH22" s="53" t="str">
        <f>IF(AND('Mapa de Riesgos'!$Y$52="Alta",'Mapa de Riesgos'!$AA$52="Catastrófico"),CONCATENATE("R7C",'Mapa de Riesgos'!$O$52),"")</f>
        <v/>
      </c>
      <c r="AI22" s="54" t="str">
        <f>IF(AND('Mapa de Riesgos'!$Y$53="Alta",'Mapa de Riesgos'!$AA$53="Catastrófico"),CONCATENATE("R7C",'Mapa de Riesgos'!$O$53),"")</f>
        <v/>
      </c>
      <c r="AJ22" s="54" t="str">
        <f>IF(AND('Mapa de Riesgos'!$Y$54="Alta",'Mapa de Riesgos'!$AA$54="Catastrófico"),CONCATENATE("R7C",'Mapa de Riesgos'!$O$54),"")</f>
        <v/>
      </c>
      <c r="AK22" s="54" t="str">
        <f>IF(AND('Mapa de Riesgos'!$Y$55="Alta",'Mapa de Riesgos'!$AA$55="Catastrófico"),CONCATENATE("R7C",'Mapa de Riesgos'!$O$55),"")</f>
        <v/>
      </c>
      <c r="AL22" s="54" t="str">
        <f>IF(AND('Mapa de Riesgos'!$Y$56="Alta",'Mapa de Riesgos'!$AA$56="Catastrófico"),CONCATENATE("R7C",'Mapa de Riesgos'!$O$56),"")</f>
        <v/>
      </c>
      <c r="AM22" s="55" t="str">
        <f>IF(AND('Mapa de Riesgos'!$Y$57="Alta",'Mapa de Riesgos'!$AA$57="Catastrófico"),CONCATENATE("R7C",'Mapa de Riesgos'!$O$57),"")</f>
        <v/>
      </c>
      <c r="AN22" s="81"/>
      <c r="AO22" s="520"/>
      <c r="AP22" s="521"/>
      <c r="AQ22" s="521"/>
      <c r="AR22" s="521"/>
      <c r="AS22" s="521"/>
      <c r="AT22" s="522"/>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69"/>
      <c r="C23" s="469"/>
      <c r="D23" s="470"/>
      <c r="E23" s="510"/>
      <c r="F23" s="511"/>
      <c r="G23" s="511"/>
      <c r="H23" s="511"/>
      <c r="I23" s="511"/>
      <c r="J23" s="65" t="str">
        <f>IF(AND('Mapa de Riesgos'!$Y$58="Alta",'Mapa de Riesgos'!$AA$58="Leve"),CONCATENATE("R8C",'Mapa de Riesgos'!$O$58),"")</f>
        <v/>
      </c>
      <c r="K23" s="66" t="str">
        <f>IF(AND('Mapa de Riesgos'!$Y$59="Alta",'Mapa de Riesgos'!$AA$59="Leve"),CONCATENATE("R8C",'Mapa de Riesgos'!$O$59),"")</f>
        <v/>
      </c>
      <c r="L23" s="66" t="str">
        <f>IF(AND('Mapa de Riesgos'!$Y$60="Alta",'Mapa de Riesgos'!$AA$60="Leve"),CONCATENATE("R8C",'Mapa de Riesgos'!$O$60),"")</f>
        <v/>
      </c>
      <c r="M23" s="66" t="str">
        <f>IF(AND('Mapa de Riesgos'!$Y$61="Alta",'Mapa de Riesgos'!$AA$61="Leve"),CONCATENATE("R8C",'Mapa de Riesgos'!$O$61),"")</f>
        <v/>
      </c>
      <c r="N23" s="66" t="str">
        <f>IF(AND('Mapa de Riesgos'!$Y$62="Alta",'Mapa de Riesgos'!$AA$62="Leve"),CONCATENATE("R8C",'Mapa de Riesgos'!$O$62),"")</f>
        <v/>
      </c>
      <c r="O23" s="67" t="str">
        <f>IF(AND('Mapa de Riesgos'!$Y$63="Alta",'Mapa de Riesgos'!$AA$63="Leve"),CONCATENATE("R8C",'Mapa de Riesgos'!$O$63),"")</f>
        <v/>
      </c>
      <c r="P23" s="65" t="str">
        <f>IF(AND('Mapa de Riesgos'!$Y$58="Alta",'Mapa de Riesgos'!$AA$58="Menor"),CONCATENATE("R8C",'Mapa de Riesgos'!$O$58),"")</f>
        <v/>
      </c>
      <c r="Q23" s="66" t="str">
        <f>IF(AND('Mapa de Riesgos'!$Y$59="Alta",'Mapa de Riesgos'!$AA$59="Menor"),CONCATENATE("R8C",'Mapa de Riesgos'!$O$59),"")</f>
        <v/>
      </c>
      <c r="R23" s="66" t="str">
        <f>IF(AND('Mapa de Riesgos'!$Y$60="Alta",'Mapa de Riesgos'!$AA$60="Menor"),CONCATENATE("R8C",'Mapa de Riesgos'!$O$60),"")</f>
        <v/>
      </c>
      <c r="S23" s="66" t="str">
        <f>IF(AND('Mapa de Riesgos'!$Y$61="Alta",'Mapa de Riesgos'!$AA$61="Menor"),CONCATENATE("R8C",'Mapa de Riesgos'!$O$61),"")</f>
        <v/>
      </c>
      <c r="T23" s="66" t="str">
        <f>IF(AND('Mapa de Riesgos'!$Y$62="Alta",'Mapa de Riesgos'!$AA$62="Menor"),CONCATENATE("R8C",'Mapa de Riesgos'!$O$62),"")</f>
        <v/>
      </c>
      <c r="U23" s="67" t="str">
        <f>IF(AND('Mapa de Riesgos'!$Y$63="Alta",'Mapa de Riesgos'!$AA$63="Menor"),CONCATENATE("R8C",'Mapa de Riesgos'!$O$63),"")</f>
        <v/>
      </c>
      <c r="V23" s="50" t="str">
        <f>IF(AND('Mapa de Riesgos'!$Y$58="Alta",'Mapa de Riesgos'!$AA$58="Moderado"),CONCATENATE("R8C",'Mapa de Riesgos'!$O$58),"")</f>
        <v/>
      </c>
      <c r="W23" s="51" t="str">
        <f>IF(AND('Mapa de Riesgos'!$Y$59="Alta",'Mapa de Riesgos'!$AA$59="Moderado"),CONCATENATE("R8C",'Mapa de Riesgos'!$O$59),"")</f>
        <v/>
      </c>
      <c r="X23" s="51" t="str">
        <f>IF(AND('Mapa de Riesgos'!$Y$60="Alta",'Mapa de Riesgos'!$AA$60="Moderado"),CONCATENATE("R8C",'Mapa de Riesgos'!$O$60),"")</f>
        <v/>
      </c>
      <c r="Y23" s="51" t="str">
        <f>IF(AND('Mapa de Riesgos'!$Y$61="Alta",'Mapa de Riesgos'!$AA$61="Moderado"),CONCATENATE("R8C",'Mapa de Riesgos'!$O$61),"")</f>
        <v/>
      </c>
      <c r="Z23" s="51" t="str">
        <f>IF(AND('Mapa de Riesgos'!$Y$62="Alta",'Mapa de Riesgos'!$AA$62="Moderado"),CONCATENATE("R8C",'Mapa de Riesgos'!$O$62),"")</f>
        <v/>
      </c>
      <c r="AA23" s="52" t="str">
        <f>IF(AND('Mapa de Riesgos'!$Y$63="Alta",'Mapa de Riesgos'!$AA$63="Moderado"),CONCATENATE("R8C",'Mapa de Riesgos'!$O$63),"")</f>
        <v/>
      </c>
      <c r="AB23" s="50" t="str">
        <f>IF(AND('Mapa de Riesgos'!$Y$58="Alta",'Mapa de Riesgos'!$AA$58="Mayor"),CONCATENATE("R8C",'Mapa de Riesgos'!$O$58),"")</f>
        <v/>
      </c>
      <c r="AC23" s="51" t="str">
        <f>IF(AND('Mapa de Riesgos'!$Y$59="Alta",'Mapa de Riesgos'!$AA$59="Mayor"),CONCATENATE("R8C",'Mapa de Riesgos'!$O$59),"")</f>
        <v/>
      </c>
      <c r="AD23" s="51" t="str">
        <f>IF(AND('Mapa de Riesgos'!$Y$60="Alta",'Mapa de Riesgos'!$AA$60="Mayor"),CONCATENATE("R8C",'Mapa de Riesgos'!$O$60),"")</f>
        <v/>
      </c>
      <c r="AE23" s="51" t="str">
        <f>IF(AND('Mapa de Riesgos'!$Y$61="Alta",'Mapa de Riesgos'!$AA$61="Mayor"),CONCATENATE("R8C",'Mapa de Riesgos'!$O$61),"")</f>
        <v/>
      </c>
      <c r="AF23" s="51" t="str">
        <f>IF(AND('Mapa de Riesgos'!$Y$62="Alta",'Mapa de Riesgos'!$AA$62="Mayor"),CONCATENATE("R8C",'Mapa de Riesgos'!$O$62),"")</f>
        <v/>
      </c>
      <c r="AG23" s="52" t="str">
        <f>IF(AND('Mapa de Riesgos'!$Y$63="Alta",'Mapa de Riesgos'!$AA$63="Mayor"),CONCATENATE("R8C",'Mapa de Riesgos'!$O$63),"")</f>
        <v/>
      </c>
      <c r="AH23" s="53" t="str">
        <f>IF(AND('Mapa de Riesgos'!$Y$58="Alta",'Mapa de Riesgos'!$AA$58="Catastrófico"),CONCATENATE("R8C",'Mapa de Riesgos'!$O$58),"")</f>
        <v/>
      </c>
      <c r="AI23" s="54" t="str">
        <f>IF(AND('Mapa de Riesgos'!$Y$59="Alta",'Mapa de Riesgos'!$AA$59="Catastrófico"),CONCATENATE("R8C",'Mapa de Riesgos'!$O$59),"")</f>
        <v/>
      </c>
      <c r="AJ23" s="54" t="str">
        <f>IF(AND('Mapa de Riesgos'!$Y$60="Alta",'Mapa de Riesgos'!$AA$60="Catastrófico"),CONCATENATE("R8C",'Mapa de Riesgos'!$O$60),"")</f>
        <v/>
      </c>
      <c r="AK23" s="54" t="str">
        <f>IF(AND('Mapa de Riesgos'!$Y$61="Alta",'Mapa de Riesgos'!$AA$61="Catastrófico"),CONCATENATE("R8C",'Mapa de Riesgos'!$O$61),"")</f>
        <v/>
      </c>
      <c r="AL23" s="54" t="str">
        <f>IF(AND('Mapa de Riesgos'!$Y$62="Alta",'Mapa de Riesgos'!$AA$62="Catastrófico"),CONCATENATE("R8C",'Mapa de Riesgos'!$O$62),"")</f>
        <v/>
      </c>
      <c r="AM23" s="55" t="str">
        <f>IF(AND('Mapa de Riesgos'!$Y$63="Alta",'Mapa de Riesgos'!$AA$63="Catastrófico"),CONCATENATE("R8C",'Mapa de Riesgos'!$O$63),"")</f>
        <v/>
      </c>
      <c r="AN23" s="81"/>
      <c r="AO23" s="520"/>
      <c r="AP23" s="521"/>
      <c r="AQ23" s="521"/>
      <c r="AR23" s="521"/>
      <c r="AS23" s="521"/>
      <c r="AT23" s="522"/>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69"/>
      <c r="C24" s="469"/>
      <c r="D24" s="470"/>
      <c r="E24" s="510"/>
      <c r="F24" s="511"/>
      <c r="G24" s="511"/>
      <c r="H24" s="511"/>
      <c r="I24" s="511"/>
      <c r="J24" s="65" t="str">
        <f>IF(AND('Mapa de Riesgos'!$Y$64="Alta",'Mapa de Riesgos'!$AA$64="Leve"),CONCATENATE("R9C",'Mapa de Riesgos'!$O$64),"")</f>
        <v/>
      </c>
      <c r="K24" s="66" t="str">
        <f>IF(AND('Mapa de Riesgos'!$Y$65="Alta",'Mapa de Riesgos'!$AA$65="Leve"),CONCATENATE("R9C",'Mapa de Riesgos'!$O$65),"")</f>
        <v/>
      </c>
      <c r="L24" s="66" t="str">
        <f>IF(AND('Mapa de Riesgos'!$Y$66="Alta",'Mapa de Riesgos'!$AA$66="Leve"),CONCATENATE("R9C",'Mapa de Riesgos'!$O$66),"")</f>
        <v/>
      </c>
      <c r="M24" s="66" t="str">
        <f>IF(AND('Mapa de Riesgos'!$Y$67="Alta",'Mapa de Riesgos'!$AA$67="Leve"),CONCATENATE("R9C",'Mapa de Riesgos'!$O$67),"")</f>
        <v/>
      </c>
      <c r="N24" s="66" t="str">
        <f>IF(AND('Mapa de Riesgos'!$Y$68="Alta",'Mapa de Riesgos'!$AA$68="Leve"),CONCATENATE("R9C",'Mapa de Riesgos'!$O$68),"")</f>
        <v/>
      </c>
      <c r="O24" s="67" t="str">
        <f>IF(AND('Mapa de Riesgos'!$Y$69="Alta",'Mapa de Riesgos'!$AA$69="Leve"),CONCATENATE("R9C",'Mapa de Riesgos'!$O$69),"")</f>
        <v/>
      </c>
      <c r="P24" s="65" t="str">
        <f>IF(AND('Mapa de Riesgos'!$Y$64="Alta",'Mapa de Riesgos'!$AA$64="Menor"),CONCATENATE("R9C",'Mapa de Riesgos'!$O$64),"")</f>
        <v/>
      </c>
      <c r="Q24" s="66" t="str">
        <f>IF(AND('Mapa de Riesgos'!$Y$65="Alta",'Mapa de Riesgos'!$AA$65="Menor"),CONCATENATE("R9C",'Mapa de Riesgos'!$O$65),"")</f>
        <v/>
      </c>
      <c r="R24" s="66" t="str">
        <f>IF(AND('Mapa de Riesgos'!$Y$66="Alta",'Mapa de Riesgos'!$AA$66="Menor"),CONCATENATE("R9C",'Mapa de Riesgos'!$O$66),"")</f>
        <v/>
      </c>
      <c r="S24" s="66" t="str">
        <f>IF(AND('Mapa de Riesgos'!$Y$67="Alta",'Mapa de Riesgos'!$AA$67="Menor"),CONCATENATE("R9C",'Mapa de Riesgos'!$O$67),"")</f>
        <v/>
      </c>
      <c r="T24" s="66" t="str">
        <f>IF(AND('Mapa de Riesgos'!$Y$68="Alta",'Mapa de Riesgos'!$AA$68="Menor"),CONCATENATE("R9C",'Mapa de Riesgos'!$O$68),"")</f>
        <v/>
      </c>
      <c r="U24" s="67" t="str">
        <f>IF(AND('Mapa de Riesgos'!$Y$69="Alta",'Mapa de Riesgos'!$AA$69="Menor"),CONCATENATE("R9C",'Mapa de Riesgos'!$O$69),"")</f>
        <v/>
      </c>
      <c r="V24" s="50" t="str">
        <f>IF(AND('Mapa de Riesgos'!$Y$64="Alta",'Mapa de Riesgos'!$AA$64="Moderado"),CONCATENATE("R9C",'Mapa de Riesgos'!$O$64),"")</f>
        <v/>
      </c>
      <c r="W24" s="51" t="str">
        <f>IF(AND('Mapa de Riesgos'!$Y$65="Alta",'Mapa de Riesgos'!$AA$65="Moderado"),CONCATENATE("R9C",'Mapa de Riesgos'!$O$65),"")</f>
        <v/>
      </c>
      <c r="X24" s="51" t="str">
        <f>IF(AND('Mapa de Riesgos'!$Y$66="Alta",'Mapa de Riesgos'!$AA$66="Moderado"),CONCATENATE("R9C",'Mapa de Riesgos'!$O$66),"")</f>
        <v/>
      </c>
      <c r="Y24" s="51" t="str">
        <f>IF(AND('Mapa de Riesgos'!$Y$67="Alta",'Mapa de Riesgos'!$AA$67="Moderado"),CONCATENATE("R9C",'Mapa de Riesgos'!$O$67),"")</f>
        <v/>
      </c>
      <c r="Z24" s="51" t="str">
        <f>IF(AND('Mapa de Riesgos'!$Y$68="Alta",'Mapa de Riesgos'!$AA$68="Moderado"),CONCATENATE("R9C",'Mapa de Riesgos'!$O$68),"")</f>
        <v/>
      </c>
      <c r="AA24" s="52" t="str">
        <f>IF(AND('Mapa de Riesgos'!$Y$69="Alta",'Mapa de Riesgos'!$AA$69="Moderado"),CONCATENATE("R9C",'Mapa de Riesgos'!$O$69),"")</f>
        <v/>
      </c>
      <c r="AB24" s="50" t="str">
        <f>IF(AND('Mapa de Riesgos'!$Y$64="Alta",'Mapa de Riesgos'!$AA$64="Mayor"),CONCATENATE("R9C",'Mapa de Riesgos'!$O$64),"")</f>
        <v/>
      </c>
      <c r="AC24" s="51" t="str">
        <f>IF(AND('Mapa de Riesgos'!$Y$65="Alta",'Mapa de Riesgos'!$AA$65="Mayor"),CONCATENATE("R9C",'Mapa de Riesgos'!$O$65),"")</f>
        <v/>
      </c>
      <c r="AD24" s="51" t="str">
        <f>IF(AND('Mapa de Riesgos'!$Y$66="Alta",'Mapa de Riesgos'!$AA$66="Mayor"),CONCATENATE("R9C",'Mapa de Riesgos'!$O$66),"")</f>
        <v/>
      </c>
      <c r="AE24" s="51" t="str">
        <f>IF(AND('Mapa de Riesgos'!$Y$67="Alta",'Mapa de Riesgos'!$AA$67="Mayor"),CONCATENATE("R9C",'Mapa de Riesgos'!$O$67),"")</f>
        <v/>
      </c>
      <c r="AF24" s="51" t="str">
        <f>IF(AND('Mapa de Riesgos'!$Y$68="Alta",'Mapa de Riesgos'!$AA$68="Mayor"),CONCATENATE("R9C",'Mapa de Riesgos'!$O$68),"")</f>
        <v/>
      </c>
      <c r="AG24" s="52" t="str">
        <f>IF(AND('Mapa de Riesgos'!$Y$69="Alta",'Mapa de Riesgos'!$AA$69="Mayor"),CONCATENATE("R9C",'Mapa de Riesgos'!$O$69),"")</f>
        <v/>
      </c>
      <c r="AH24" s="53" t="str">
        <f>IF(AND('Mapa de Riesgos'!$Y$64="Alta",'Mapa de Riesgos'!$AA$64="Catastrófico"),CONCATENATE("R9C",'Mapa de Riesgos'!$O$64),"")</f>
        <v/>
      </c>
      <c r="AI24" s="54" t="str">
        <f>IF(AND('Mapa de Riesgos'!$Y$65="Alta",'Mapa de Riesgos'!$AA$65="Catastrófico"),CONCATENATE("R9C",'Mapa de Riesgos'!$O$65),"")</f>
        <v/>
      </c>
      <c r="AJ24" s="54" t="str">
        <f>IF(AND('Mapa de Riesgos'!$Y$66="Alta",'Mapa de Riesgos'!$AA$66="Catastrófico"),CONCATENATE("R9C",'Mapa de Riesgos'!$O$66),"")</f>
        <v/>
      </c>
      <c r="AK24" s="54" t="str">
        <f>IF(AND('Mapa de Riesgos'!$Y$67="Alta",'Mapa de Riesgos'!$AA$67="Catastrófico"),CONCATENATE("R9C",'Mapa de Riesgos'!$O$67),"")</f>
        <v/>
      </c>
      <c r="AL24" s="54" t="str">
        <f>IF(AND('Mapa de Riesgos'!$Y$68="Alta",'Mapa de Riesgos'!$AA$68="Catastrófico"),CONCATENATE("R9C",'Mapa de Riesgos'!$O$68),"")</f>
        <v/>
      </c>
      <c r="AM24" s="55" t="str">
        <f>IF(AND('Mapa de Riesgos'!$Y$69="Alta",'Mapa de Riesgos'!$AA$69="Catastrófico"),CONCATENATE("R9C",'Mapa de Riesgos'!$O$69),"")</f>
        <v/>
      </c>
      <c r="AN24" s="81"/>
      <c r="AO24" s="520"/>
      <c r="AP24" s="521"/>
      <c r="AQ24" s="521"/>
      <c r="AR24" s="521"/>
      <c r="AS24" s="521"/>
      <c r="AT24" s="522"/>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69"/>
      <c r="C25" s="469"/>
      <c r="D25" s="470"/>
      <c r="E25" s="513"/>
      <c r="F25" s="514"/>
      <c r="G25" s="514"/>
      <c r="H25" s="514"/>
      <c r="I25" s="514"/>
      <c r="J25" s="68" t="str">
        <f>IF(AND('Mapa de Riesgos'!$Y$70="Alta",'Mapa de Riesgos'!$AA$70="Leve"),CONCATENATE("R10C",'Mapa de Riesgos'!$O$70),"")</f>
        <v/>
      </c>
      <c r="K25" s="69" t="str">
        <f>IF(AND('Mapa de Riesgos'!$Y$71="Alta",'Mapa de Riesgos'!$AA$71="Leve"),CONCATENATE("R10C",'Mapa de Riesgos'!$O$71),"")</f>
        <v/>
      </c>
      <c r="L25" s="69" t="str">
        <f>IF(AND('Mapa de Riesgos'!$Y$72="Alta",'Mapa de Riesgos'!$AA$72="Leve"),CONCATENATE("R10C",'Mapa de Riesgos'!$O$72),"")</f>
        <v/>
      </c>
      <c r="M25" s="69" t="str">
        <f>IF(AND('Mapa de Riesgos'!$Y$73="Alta",'Mapa de Riesgos'!$AA$73="Leve"),CONCATENATE("R10C",'Mapa de Riesgos'!$O$73),"")</f>
        <v/>
      </c>
      <c r="N25" s="69" t="str">
        <f>IF(AND('Mapa de Riesgos'!$Y$74="Alta",'Mapa de Riesgos'!$AA$74="Leve"),CONCATENATE("R10C",'Mapa de Riesgos'!$O$74),"")</f>
        <v/>
      </c>
      <c r="O25" s="70" t="str">
        <f>IF(AND('Mapa de Riesgos'!$Y$75="Alta",'Mapa de Riesgos'!$AA$75="Leve"),CONCATENATE("R10C",'Mapa de Riesgos'!$O$75),"")</f>
        <v/>
      </c>
      <c r="P25" s="68" t="str">
        <f>IF(AND('Mapa de Riesgos'!$Y$70="Alta",'Mapa de Riesgos'!$AA$70="Menor"),CONCATENATE("R10C",'Mapa de Riesgos'!$O$70),"")</f>
        <v/>
      </c>
      <c r="Q25" s="69" t="str">
        <f>IF(AND('Mapa de Riesgos'!$Y$71="Alta",'Mapa de Riesgos'!$AA$71="Menor"),CONCATENATE("R10C",'Mapa de Riesgos'!$O$71),"")</f>
        <v/>
      </c>
      <c r="R25" s="69" t="str">
        <f>IF(AND('Mapa de Riesgos'!$Y$72="Alta",'Mapa de Riesgos'!$AA$72="Menor"),CONCATENATE("R10C",'Mapa de Riesgos'!$O$72),"")</f>
        <v/>
      </c>
      <c r="S25" s="69" t="str">
        <f>IF(AND('Mapa de Riesgos'!$Y$73="Alta",'Mapa de Riesgos'!$AA$73="Menor"),CONCATENATE("R10C",'Mapa de Riesgos'!$O$73),"")</f>
        <v/>
      </c>
      <c r="T25" s="69" t="str">
        <f>IF(AND('Mapa de Riesgos'!$Y$74="Alta",'Mapa de Riesgos'!$AA$74="Menor"),CONCATENATE("R10C",'Mapa de Riesgos'!$O$74),"")</f>
        <v/>
      </c>
      <c r="U25" s="70" t="str">
        <f>IF(AND('Mapa de Riesgos'!$Y$75="Alta",'Mapa de Riesgos'!$AA$75="Menor"),CONCATENATE("R10C",'Mapa de Riesgos'!$O$75),"")</f>
        <v/>
      </c>
      <c r="V25" s="56" t="str">
        <f>IF(AND('Mapa de Riesgos'!$Y$70="Alta",'Mapa de Riesgos'!$AA$70="Moderado"),CONCATENATE("R10C",'Mapa de Riesgos'!$O$70),"")</f>
        <v/>
      </c>
      <c r="W25" s="57" t="str">
        <f>IF(AND('Mapa de Riesgos'!$Y$71="Alta",'Mapa de Riesgos'!$AA$71="Moderado"),CONCATENATE("R10C",'Mapa de Riesgos'!$O$71),"")</f>
        <v/>
      </c>
      <c r="X25" s="57" t="str">
        <f>IF(AND('Mapa de Riesgos'!$Y$72="Alta",'Mapa de Riesgos'!$AA$72="Moderado"),CONCATENATE("R10C",'Mapa de Riesgos'!$O$72),"")</f>
        <v/>
      </c>
      <c r="Y25" s="57" t="str">
        <f>IF(AND('Mapa de Riesgos'!$Y$73="Alta",'Mapa de Riesgos'!$AA$73="Moderado"),CONCATENATE("R10C",'Mapa de Riesgos'!$O$73),"")</f>
        <v/>
      </c>
      <c r="Z25" s="57" t="str">
        <f>IF(AND('Mapa de Riesgos'!$Y$74="Alta",'Mapa de Riesgos'!$AA$74="Moderado"),CONCATENATE("R10C",'Mapa de Riesgos'!$O$74),"")</f>
        <v/>
      </c>
      <c r="AA25" s="58" t="str">
        <f>IF(AND('Mapa de Riesgos'!$Y$75="Alta",'Mapa de Riesgos'!$AA$75="Moderado"),CONCATENATE("R10C",'Mapa de Riesgos'!$O$75),"")</f>
        <v/>
      </c>
      <c r="AB25" s="56" t="str">
        <f>IF(AND('Mapa de Riesgos'!$Y$70="Alta",'Mapa de Riesgos'!$AA$70="Mayor"),CONCATENATE("R10C",'Mapa de Riesgos'!$O$70),"")</f>
        <v/>
      </c>
      <c r="AC25" s="57" t="str">
        <f>IF(AND('Mapa de Riesgos'!$Y$71="Alta",'Mapa de Riesgos'!$AA$71="Mayor"),CONCATENATE("R10C",'Mapa de Riesgos'!$O$71),"")</f>
        <v/>
      </c>
      <c r="AD25" s="57" t="str">
        <f>IF(AND('Mapa de Riesgos'!$Y$72="Alta",'Mapa de Riesgos'!$AA$72="Mayor"),CONCATENATE("R10C",'Mapa de Riesgos'!$O$72),"")</f>
        <v/>
      </c>
      <c r="AE25" s="57" t="str">
        <f>IF(AND('Mapa de Riesgos'!$Y$73="Alta",'Mapa de Riesgos'!$AA$73="Mayor"),CONCATENATE("R10C",'Mapa de Riesgos'!$O$73),"")</f>
        <v/>
      </c>
      <c r="AF25" s="57" t="str">
        <f>IF(AND('Mapa de Riesgos'!$Y$74="Alta",'Mapa de Riesgos'!$AA$74="Mayor"),CONCATENATE("R10C",'Mapa de Riesgos'!$O$74),"")</f>
        <v/>
      </c>
      <c r="AG25" s="58" t="str">
        <f>IF(AND('Mapa de Riesgos'!$Y$75="Alta",'Mapa de Riesgos'!$AA$75="Mayor"),CONCATENATE("R10C",'Mapa de Riesgos'!$O$75),"")</f>
        <v/>
      </c>
      <c r="AH25" s="59" t="str">
        <f>IF(AND('Mapa de Riesgos'!$Y$70="Alta",'Mapa de Riesgos'!$AA$70="Catastrófico"),CONCATENATE("R10C",'Mapa de Riesgos'!$O$70),"")</f>
        <v/>
      </c>
      <c r="AI25" s="60" t="str">
        <f>IF(AND('Mapa de Riesgos'!$Y$71="Alta",'Mapa de Riesgos'!$AA$71="Catastrófico"),CONCATENATE("R10C",'Mapa de Riesgos'!$O$71),"")</f>
        <v/>
      </c>
      <c r="AJ25" s="60" t="str">
        <f>IF(AND('Mapa de Riesgos'!$Y$72="Alta",'Mapa de Riesgos'!$AA$72="Catastrófico"),CONCATENATE("R10C",'Mapa de Riesgos'!$O$72),"")</f>
        <v/>
      </c>
      <c r="AK25" s="60" t="str">
        <f>IF(AND('Mapa de Riesgos'!$Y$73="Alta",'Mapa de Riesgos'!$AA$73="Catastrófico"),CONCATENATE("R10C",'Mapa de Riesgos'!$O$73),"")</f>
        <v/>
      </c>
      <c r="AL25" s="60" t="str">
        <f>IF(AND('Mapa de Riesgos'!$Y$74="Alta",'Mapa de Riesgos'!$AA$74="Catastrófico"),CONCATENATE("R10C",'Mapa de Riesgos'!$O$74),"")</f>
        <v/>
      </c>
      <c r="AM25" s="61" t="str">
        <f>IF(AND('Mapa de Riesgos'!$Y$75="Alta",'Mapa de Riesgos'!$AA$75="Catastrófico"),CONCATENATE("R10C",'Mapa de Riesgos'!$O$75),"")</f>
        <v/>
      </c>
      <c r="AN25" s="81"/>
      <c r="AO25" s="523"/>
      <c r="AP25" s="524"/>
      <c r="AQ25" s="524"/>
      <c r="AR25" s="524"/>
      <c r="AS25" s="524"/>
      <c r="AT25" s="525"/>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69"/>
      <c r="C26" s="469"/>
      <c r="D26" s="470"/>
      <c r="E26" s="507" t="s">
        <v>233</v>
      </c>
      <c r="F26" s="508"/>
      <c r="G26" s="508"/>
      <c r="H26" s="508"/>
      <c r="I26" s="509"/>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547" t="s">
        <v>234</v>
      </c>
      <c r="AP26" s="548"/>
      <c r="AQ26" s="548"/>
      <c r="AR26" s="548"/>
      <c r="AS26" s="548"/>
      <c r="AT26" s="549"/>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69"/>
      <c r="C27" s="469"/>
      <c r="D27" s="470"/>
      <c r="E27" s="526"/>
      <c r="F27" s="511"/>
      <c r="G27" s="511"/>
      <c r="H27" s="511"/>
      <c r="I27" s="512"/>
      <c r="J27" s="65" t="str">
        <f>IF(AND('Mapa de Riesgos'!$Y$18="Media",'Mapa de Riesgos'!$AA$18="Leve"),CONCATENATE("R2C",'Mapa de Riesgos'!$O$18),"")</f>
        <v/>
      </c>
      <c r="K27" s="66" t="str">
        <f>IF(AND('Mapa de Riesgos'!$Y$19="Media",'Mapa de Riesgos'!$AA$19="Leve"),CONCATENATE("R2C",'Mapa de Riesgos'!$O$19),"")</f>
        <v/>
      </c>
      <c r="L27" s="66" t="str">
        <f>IF(AND('Mapa de Riesgos'!$Y$20="Media",'Mapa de Riesgos'!$AA$20="Leve"),CONCATENATE("R2C",'Mapa de Riesgos'!$O$20),"")</f>
        <v/>
      </c>
      <c r="M27" s="66" t="str">
        <f>IF(AND('Mapa de Riesgos'!$Y$21="Media",'Mapa de Riesgos'!$AA$21="Leve"),CONCATENATE("R2C",'Mapa de Riesgos'!$O$21),"")</f>
        <v/>
      </c>
      <c r="N27" s="66" t="str">
        <f>IF(AND('Mapa de Riesgos'!$Y$22="Media",'Mapa de Riesgos'!$AA$22="Leve"),CONCATENATE("R2C",'Mapa de Riesgos'!$O$22),"")</f>
        <v/>
      </c>
      <c r="O27" s="67" t="str">
        <f>IF(AND('Mapa de Riesgos'!$Y$23="Media",'Mapa de Riesgos'!$AA$23="Leve"),CONCATENATE("R2C",'Mapa de Riesgos'!$O$23),"")</f>
        <v/>
      </c>
      <c r="P27" s="65" t="str">
        <f>IF(AND('Mapa de Riesgos'!$Y$18="Media",'Mapa de Riesgos'!$AA$18="Menor"),CONCATENATE("R2C",'Mapa de Riesgos'!$O$18),"")</f>
        <v/>
      </c>
      <c r="Q27" s="66" t="str">
        <f>IF(AND('Mapa de Riesgos'!$Y$19="Media",'Mapa de Riesgos'!$AA$19="Menor"),CONCATENATE("R2C",'Mapa de Riesgos'!$O$19),"")</f>
        <v/>
      </c>
      <c r="R27" s="66" t="str">
        <f>IF(AND('Mapa de Riesgos'!$Y$20="Media",'Mapa de Riesgos'!$AA$20="Menor"),CONCATENATE("R2C",'Mapa de Riesgos'!$O$20),"")</f>
        <v/>
      </c>
      <c r="S27" s="66" t="str">
        <f>IF(AND('Mapa de Riesgos'!$Y$21="Media",'Mapa de Riesgos'!$AA$21="Menor"),CONCATENATE("R2C",'Mapa de Riesgos'!$O$21),"")</f>
        <v/>
      </c>
      <c r="T27" s="66" t="str">
        <f>IF(AND('Mapa de Riesgos'!$Y$22="Media",'Mapa de Riesgos'!$AA$22="Menor"),CONCATENATE("R2C",'Mapa de Riesgos'!$O$22),"")</f>
        <v/>
      </c>
      <c r="U27" s="67" t="str">
        <f>IF(AND('Mapa de Riesgos'!$Y$23="Media",'Mapa de Riesgos'!$AA$23="Menor"),CONCATENATE("R2C",'Mapa de Riesgos'!$O$23),"")</f>
        <v/>
      </c>
      <c r="V27" s="65" t="str">
        <f>IF(AND('Mapa de Riesgos'!$Y$18="Media",'Mapa de Riesgos'!$AA$18="Moderado"),CONCATENATE("R2C",'Mapa de Riesgos'!$O$18),"")</f>
        <v>R2C1</v>
      </c>
      <c r="W27" s="66" t="str">
        <f>IF(AND('Mapa de Riesgos'!$Y$19="Media",'Mapa de Riesgos'!$AA$19="Moderado"),CONCATENATE("R2C",'Mapa de Riesgos'!$O$19),"")</f>
        <v/>
      </c>
      <c r="X27" s="66" t="str">
        <f>IF(AND('Mapa de Riesgos'!$Y$20="Media",'Mapa de Riesgos'!$AA$20="Moderado"),CONCATENATE("R2C",'Mapa de Riesgos'!$O$20),"")</f>
        <v/>
      </c>
      <c r="Y27" s="66" t="str">
        <f>IF(AND('Mapa de Riesgos'!$Y$21="Media",'Mapa de Riesgos'!$AA$21="Moderado"),CONCATENATE("R2C",'Mapa de Riesgos'!$O$21),"")</f>
        <v/>
      </c>
      <c r="Z27" s="66" t="str">
        <f>IF(AND('Mapa de Riesgos'!$Y$22="Media",'Mapa de Riesgos'!$AA$22="Moderado"),CONCATENATE("R2C",'Mapa de Riesgos'!$O$22),"")</f>
        <v/>
      </c>
      <c r="AA27" s="67" t="str">
        <f>IF(AND('Mapa de Riesgos'!$Y$23="Media",'Mapa de Riesgos'!$AA$23="Moderado"),CONCATENATE("R2C",'Mapa de Riesgos'!$O$23),"")</f>
        <v/>
      </c>
      <c r="AB27" s="50" t="str">
        <f>IF(AND('Mapa de Riesgos'!$Y$18="Media",'Mapa de Riesgos'!$AA$18="Mayor"),CONCATENATE("R2C",'Mapa de Riesgos'!$O$18),"")</f>
        <v/>
      </c>
      <c r="AC27" s="51" t="str">
        <f>IF(AND('Mapa de Riesgos'!$Y$19="Media",'Mapa de Riesgos'!$AA$19="Mayor"),CONCATENATE("R2C",'Mapa de Riesgos'!$O$19),"")</f>
        <v/>
      </c>
      <c r="AD27" s="51" t="str">
        <f>IF(AND('Mapa de Riesgos'!$Y$20="Media",'Mapa de Riesgos'!$AA$20="Mayor"),CONCATENATE("R2C",'Mapa de Riesgos'!$O$20),"")</f>
        <v/>
      </c>
      <c r="AE27" s="51" t="str">
        <f>IF(AND('Mapa de Riesgos'!$Y$21="Media",'Mapa de Riesgos'!$AA$21="Mayor"),CONCATENATE("R2C",'Mapa de Riesgos'!$O$21),"")</f>
        <v/>
      </c>
      <c r="AF27" s="51" t="str">
        <f>IF(AND('Mapa de Riesgos'!$Y$22="Media",'Mapa de Riesgos'!$AA$22="Mayor"),CONCATENATE("R2C",'Mapa de Riesgos'!$O$22),"")</f>
        <v/>
      </c>
      <c r="AG27" s="52" t="str">
        <f>IF(AND('Mapa de Riesgos'!$Y$23="Media",'Mapa de Riesgos'!$AA$23="Mayor"),CONCATENATE("R2C",'Mapa de Riesgos'!$O$23),"")</f>
        <v/>
      </c>
      <c r="AH27" s="53" t="str">
        <f>IF(AND('Mapa de Riesgos'!$Y$18="Media",'Mapa de Riesgos'!$AA$18="Catastrófico"),CONCATENATE("R2C",'Mapa de Riesgos'!$O$18),"")</f>
        <v/>
      </c>
      <c r="AI27" s="54" t="str">
        <f>IF(AND('Mapa de Riesgos'!$Y$19="Media",'Mapa de Riesgos'!$AA$19="Catastrófico"),CONCATENATE("R2C",'Mapa de Riesgos'!$O$19),"")</f>
        <v/>
      </c>
      <c r="AJ27" s="54" t="str">
        <f>IF(AND('Mapa de Riesgos'!$Y$20="Media",'Mapa de Riesgos'!$AA$20="Catastrófico"),CONCATENATE("R2C",'Mapa de Riesgos'!$O$20),"")</f>
        <v/>
      </c>
      <c r="AK27" s="54" t="str">
        <f>IF(AND('Mapa de Riesgos'!$Y$21="Media",'Mapa de Riesgos'!$AA$21="Catastrófico"),CONCATENATE("R2C",'Mapa de Riesgos'!$O$21),"")</f>
        <v/>
      </c>
      <c r="AL27" s="54" t="str">
        <f>IF(AND('Mapa de Riesgos'!$Y$22="Media",'Mapa de Riesgos'!$AA$22="Catastrófico"),CONCATENATE("R2C",'Mapa de Riesgos'!$O$22),"")</f>
        <v/>
      </c>
      <c r="AM27" s="55" t="str">
        <f>IF(AND('Mapa de Riesgos'!$Y$23="Media",'Mapa de Riesgos'!$AA$23="Catastrófico"),CONCATENATE("R2C",'Mapa de Riesgos'!$O$23),"")</f>
        <v/>
      </c>
      <c r="AN27" s="81"/>
      <c r="AO27" s="550"/>
      <c r="AP27" s="551"/>
      <c r="AQ27" s="551"/>
      <c r="AR27" s="551"/>
      <c r="AS27" s="551"/>
      <c r="AT27" s="552"/>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69"/>
      <c r="C28" s="469"/>
      <c r="D28" s="470"/>
      <c r="E28" s="510"/>
      <c r="F28" s="511"/>
      <c r="G28" s="511"/>
      <c r="H28" s="511"/>
      <c r="I28" s="512"/>
      <c r="J28" s="65" t="str">
        <f>IF(AND('Mapa de Riesgos'!$Y$24="Media",'Mapa de Riesgos'!$AA$24="Leve"),CONCATENATE("R3C",'Mapa de Riesgos'!$O$24),"")</f>
        <v/>
      </c>
      <c r="K28" s="66" t="str">
        <f>IF(AND('Mapa de Riesgos'!$Y$26="Media",'Mapa de Riesgos'!$AA$26="Leve"),CONCATENATE("R3C",'Mapa de Riesgos'!$O$26),"")</f>
        <v/>
      </c>
      <c r="L28" s="66" t="str">
        <f>IF(AND('Mapa de Riesgos'!$Y$27="Media",'Mapa de Riesgos'!$AA$27="Leve"),CONCATENATE("R3C",'Mapa de Riesgos'!$O$27),"")</f>
        <v/>
      </c>
      <c r="M28" s="66" t="str">
        <f>IF(AND('Mapa de Riesgos'!$Y$28="Media",'Mapa de Riesgos'!$AA$28="Leve"),CONCATENATE("R3C",'Mapa de Riesgos'!$O$28),"")</f>
        <v/>
      </c>
      <c r="N28" s="66" t="str">
        <f>IF(AND('Mapa de Riesgos'!$Y$29="Media",'Mapa de Riesgos'!$AA$29="Leve"),CONCATENATE("R3C",'Mapa de Riesgos'!$O$29),"")</f>
        <v/>
      </c>
      <c r="O28" s="67" t="str">
        <f>IF(AND('Mapa de Riesgos'!$Y$30="Media",'Mapa de Riesgos'!$AA$30="Leve"),CONCATENATE("R3C",'Mapa de Riesgos'!$O$30),"")</f>
        <v/>
      </c>
      <c r="P28" s="65" t="str">
        <f>IF(AND('Mapa de Riesgos'!$Y$24="Media",'Mapa de Riesgos'!$AA$24="Menor"),CONCATENATE("R3C",'Mapa de Riesgos'!$O$24),"")</f>
        <v/>
      </c>
      <c r="Q28" s="66" t="str">
        <f>IF(AND('Mapa de Riesgos'!$Y$26="Media",'Mapa de Riesgos'!$AA$26="Menor"),CONCATENATE("R3C",'Mapa de Riesgos'!$O$26),"")</f>
        <v/>
      </c>
      <c r="R28" s="66" t="str">
        <f>IF(AND('Mapa de Riesgos'!$Y$27="Media",'Mapa de Riesgos'!$AA$27="Menor"),CONCATENATE("R3C",'Mapa de Riesgos'!$O$27),"")</f>
        <v/>
      </c>
      <c r="S28" s="66" t="str">
        <f>IF(AND('Mapa de Riesgos'!$Y$28="Media",'Mapa de Riesgos'!$AA$28="Menor"),CONCATENATE("R3C",'Mapa de Riesgos'!$O$28),"")</f>
        <v/>
      </c>
      <c r="T28" s="66" t="str">
        <f>IF(AND('Mapa de Riesgos'!$Y$29="Media",'Mapa de Riesgos'!$AA$29="Menor"),CONCATENATE("R3C",'Mapa de Riesgos'!$O$29),"")</f>
        <v/>
      </c>
      <c r="U28" s="67" t="str">
        <f>IF(AND('Mapa de Riesgos'!$Y$30="Media",'Mapa de Riesgos'!$AA$30="Menor"),CONCATENATE("R3C",'Mapa de Riesgos'!$O$30),"")</f>
        <v/>
      </c>
      <c r="V28" s="65" t="str">
        <f>IF(AND('Mapa de Riesgos'!$Y$24="Media",'Mapa de Riesgos'!$AA$24="Moderado"),CONCATENATE("R3C",'Mapa de Riesgos'!$O$24),"")</f>
        <v/>
      </c>
      <c r="W28" s="66" t="str">
        <f>IF(AND('Mapa de Riesgos'!$Y$26="Media",'Mapa de Riesgos'!$AA$26="Moderado"),CONCATENATE("R3C",'Mapa de Riesgos'!$O$26),"")</f>
        <v/>
      </c>
      <c r="X28" s="66" t="str">
        <f>IF(AND('Mapa de Riesgos'!$Y$27="Media",'Mapa de Riesgos'!$AA$27="Moderado"),CONCATENATE("R3C",'Mapa de Riesgos'!$O$27),"")</f>
        <v/>
      </c>
      <c r="Y28" s="66" t="str">
        <f>IF(AND('Mapa de Riesgos'!$Y$28="Media",'Mapa de Riesgos'!$AA$28="Moderado"),CONCATENATE("R3C",'Mapa de Riesgos'!$O$28),"")</f>
        <v/>
      </c>
      <c r="Z28" s="66" t="str">
        <f>IF(AND('Mapa de Riesgos'!$Y$29="Media",'Mapa de Riesgos'!$AA$29="Moderado"),CONCATENATE("R3C",'Mapa de Riesgos'!$O$29),"")</f>
        <v/>
      </c>
      <c r="AA28" s="67" t="str">
        <f>IF(AND('Mapa de Riesgos'!$Y$30="Media",'Mapa de Riesgos'!$AA$30="Moderado"),CONCATENATE("R3C",'Mapa de Riesgos'!$O$30),"")</f>
        <v/>
      </c>
      <c r="AB28" s="50" t="str">
        <f>IF(AND('Mapa de Riesgos'!$Y$24="Media",'Mapa de Riesgos'!$AA$24="Mayor"),CONCATENATE("R3C",'Mapa de Riesgos'!$O$24),"")</f>
        <v/>
      </c>
      <c r="AC28" s="51" t="str">
        <f>IF(AND('Mapa de Riesgos'!$Y$26="Media",'Mapa de Riesgos'!$AA$26="Mayor"),CONCATENATE("R3C",'Mapa de Riesgos'!$O$26),"")</f>
        <v/>
      </c>
      <c r="AD28" s="51" t="str">
        <f>IF(AND('Mapa de Riesgos'!$Y$27="Media",'Mapa de Riesgos'!$AA$27="Mayor"),CONCATENATE("R3C",'Mapa de Riesgos'!$O$27),"")</f>
        <v/>
      </c>
      <c r="AE28" s="51" t="str">
        <f>IF(AND('Mapa de Riesgos'!$Y$28="Media",'Mapa de Riesgos'!$AA$28="Mayor"),CONCATENATE("R3C",'Mapa de Riesgos'!$O$28),"")</f>
        <v/>
      </c>
      <c r="AF28" s="51" t="str">
        <f>IF(AND('Mapa de Riesgos'!$Y$29="Media",'Mapa de Riesgos'!$AA$29="Mayor"),CONCATENATE("R3C",'Mapa de Riesgos'!$O$29),"")</f>
        <v/>
      </c>
      <c r="AG28" s="52" t="str">
        <f>IF(AND('Mapa de Riesgos'!$Y$30="Media",'Mapa de Riesgos'!$AA$30="Mayor"),CONCATENATE("R3C",'Mapa de Riesgos'!$O$30),"")</f>
        <v/>
      </c>
      <c r="AH28" s="53" t="str">
        <f>IF(AND('Mapa de Riesgos'!$Y$24="Media",'Mapa de Riesgos'!$AA$24="Catastrófico"),CONCATENATE("R3C",'Mapa de Riesgos'!$O$24),"")</f>
        <v/>
      </c>
      <c r="AI28" s="54" t="str">
        <f>IF(AND('Mapa de Riesgos'!$Y$26="Media",'Mapa de Riesgos'!$AA$26="Catastrófico"),CONCATENATE("R3C",'Mapa de Riesgos'!$O$26),"")</f>
        <v/>
      </c>
      <c r="AJ28" s="54" t="str">
        <f>IF(AND('Mapa de Riesgos'!$Y$27="Media",'Mapa de Riesgos'!$AA$27="Catastrófico"),CONCATENATE("R3C",'Mapa de Riesgos'!$O$27),"")</f>
        <v/>
      </c>
      <c r="AK28" s="54" t="str">
        <f>IF(AND('Mapa de Riesgos'!$Y$28="Media",'Mapa de Riesgos'!$AA$28="Catastrófico"),CONCATENATE("R3C",'Mapa de Riesgos'!$O$28),"")</f>
        <v/>
      </c>
      <c r="AL28" s="54" t="str">
        <f>IF(AND('Mapa de Riesgos'!$Y$29="Media",'Mapa de Riesgos'!$AA$29="Catastrófico"),CONCATENATE("R3C",'Mapa de Riesgos'!$O$29),"")</f>
        <v/>
      </c>
      <c r="AM28" s="55" t="str">
        <f>IF(AND('Mapa de Riesgos'!$Y$30="Media",'Mapa de Riesgos'!$AA$30="Catastrófico"),CONCATENATE("R3C",'Mapa de Riesgos'!$O$30),"")</f>
        <v/>
      </c>
      <c r="AN28" s="81"/>
      <c r="AO28" s="550"/>
      <c r="AP28" s="551"/>
      <c r="AQ28" s="551"/>
      <c r="AR28" s="551"/>
      <c r="AS28" s="551"/>
      <c r="AT28" s="552"/>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69"/>
      <c r="C29" s="469"/>
      <c r="D29" s="470"/>
      <c r="E29" s="510"/>
      <c r="F29" s="511"/>
      <c r="G29" s="511"/>
      <c r="H29" s="511"/>
      <c r="I29" s="512"/>
      <c r="J29" s="65" t="str">
        <f>IF(AND('Mapa de Riesgos'!$Y$31="Media",'Mapa de Riesgos'!$AA$31="Leve"),CONCATENATE("R4C",'Mapa de Riesgos'!$O$31),"")</f>
        <v/>
      </c>
      <c r="K29" s="66" t="str">
        <f>IF(AND('Mapa de Riesgos'!$Y$34="Media",'Mapa de Riesgos'!$AA$34="Leve"),CONCATENATE("R4C",'Mapa de Riesgos'!$O$34),"")</f>
        <v/>
      </c>
      <c r="L29" s="66" t="str">
        <f>IF(AND('Mapa de Riesgos'!$Y$35="Media",'Mapa de Riesgos'!$AA$35="Leve"),CONCATENATE("R4C",'Mapa de Riesgos'!$O$35),"")</f>
        <v/>
      </c>
      <c r="M29" s="66" t="str">
        <f>IF(AND('Mapa de Riesgos'!$Y$36="Media",'Mapa de Riesgos'!$AA$36="Leve"),CONCATENATE("R4C",'Mapa de Riesgos'!$O$36),"")</f>
        <v/>
      </c>
      <c r="N29" s="66" t="str">
        <f>IF(AND('Mapa de Riesgos'!$Y$37="Media",'Mapa de Riesgos'!$AA$37="Leve"),CONCATENATE("R4C",'Mapa de Riesgos'!$O$37),"")</f>
        <v/>
      </c>
      <c r="O29" s="67" t="str">
        <f>IF(AND('Mapa de Riesgos'!$Y$38="Media",'Mapa de Riesgos'!$AA$38="Leve"),CONCATENATE("R4C",'Mapa de Riesgos'!$O$38),"")</f>
        <v/>
      </c>
      <c r="P29" s="65" t="str">
        <f>IF(AND('Mapa de Riesgos'!$Y$31="Media",'Mapa de Riesgos'!$AA$31="Menor"),CONCATENATE("R4C",'Mapa de Riesgos'!$O$31),"")</f>
        <v/>
      </c>
      <c r="Q29" s="66" t="str">
        <f>IF(AND('Mapa de Riesgos'!$Y$34="Media",'Mapa de Riesgos'!$AA$34="Menor"),CONCATENATE("R4C",'Mapa de Riesgos'!$O$34),"")</f>
        <v/>
      </c>
      <c r="R29" s="66" t="str">
        <f>IF(AND('Mapa de Riesgos'!$Y$35="Media",'Mapa de Riesgos'!$AA$35="Menor"),CONCATENATE("R4C",'Mapa de Riesgos'!$O$35),"")</f>
        <v/>
      </c>
      <c r="S29" s="66" t="str">
        <f>IF(AND('Mapa de Riesgos'!$Y$36="Media",'Mapa de Riesgos'!$AA$36="Menor"),CONCATENATE("R4C",'Mapa de Riesgos'!$O$36),"")</f>
        <v/>
      </c>
      <c r="T29" s="66" t="str">
        <f>IF(AND('Mapa de Riesgos'!$Y$37="Media",'Mapa de Riesgos'!$AA$37="Menor"),CONCATENATE("R4C",'Mapa de Riesgos'!$O$37),"")</f>
        <v/>
      </c>
      <c r="U29" s="67" t="str">
        <f>IF(AND('Mapa de Riesgos'!$Y$38="Media",'Mapa de Riesgos'!$AA$38="Menor"),CONCATENATE("R4C",'Mapa de Riesgos'!$O$38),"")</f>
        <v/>
      </c>
      <c r="V29" s="65" t="str">
        <f>IF(AND('Mapa de Riesgos'!$Y$31="Media",'Mapa de Riesgos'!$AA$31="Moderado"),CONCATENATE("R4C",'Mapa de Riesgos'!$O$31),"")</f>
        <v/>
      </c>
      <c r="W29" s="66" t="str">
        <f>IF(AND('Mapa de Riesgos'!$Y$34="Media",'Mapa de Riesgos'!$AA$34="Moderado"),CONCATENATE("R4C",'Mapa de Riesgos'!$O$34),"")</f>
        <v/>
      </c>
      <c r="X29" s="66" t="str">
        <f>IF(AND('Mapa de Riesgos'!$Y$35="Media",'Mapa de Riesgos'!$AA$35="Moderado"),CONCATENATE("R4C",'Mapa de Riesgos'!$O$35),"")</f>
        <v/>
      </c>
      <c r="Y29" s="66" t="str">
        <f>IF(AND('Mapa de Riesgos'!$Y$36="Media",'Mapa de Riesgos'!$AA$36="Moderado"),CONCATENATE("R4C",'Mapa de Riesgos'!$O$36),"")</f>
        <v/>
      </c>
      <c r="Z29" s="66" t="str">
        <f>IF(AND('Mapa de Riesgos'!$Y$37="Media",'Mapa de Riesgos'!$AA$37="Moderado"),CONCATENATE("R4C",'Mapa de Riesgos'!$O$37),"")</f>
        <v/>
      </c>
      <c r="AA29" s="67" t="str">
        <f>IF(AND('Mapa de Riesgos'!$Y$38="Media",'Mapa de Riesgos'!$AA$38="Moderado"),CONCATENATE("R4C",'Mapa de Riesgos'!$O$38),"")</f>
        <v/>
      </c>
      <c r="AB29" s="50" t="str">
        <f>IF(AND('Mapa de Riesgos'!$Y$31="Media",'Mapa de Riesgos'!$AA$31="Mayor"),CONCATENATE("R4C",'Mapa de Riesgos'!$O$31),"")</f>
        <v/>
      </c>
      <c r="AC29" s="51" t="str">
        <f>IF(AND('Mapa de Riesgos'!$Y$34="Media",'Mapa de Riesgos'!$AA$34="Mayor"),CONCATENATE("R4C",'Mapa de Riesgos'!$O$34),"")</f>
        <v/>
      </c>
      <c r="AD29" s="51" t="str">
        <f>IF(AND('Mapa de Riesgos'!$Y$35="Media",'Mapa de Riesgos'!$AA$35="Mayor"),CONCATENATE("R4C",'Mapa de Riesgos'!$O$35),"")</f>
        <v/>
      </c>
      <c r="AE29" s="51" t="str">
        <f>IF(AND('Mapa de Riesgos'!$Y$36="Media",'Mapa de Riesgos'!$AA$36="Mayor"),CONCATENATE("R4C",'Mapa de Riesgos'!$O$36),"")</f>
        <v/>
      </c>
      <c r="AF29" s="51" t="str">
        <f>IF(AND('Mapa de Riesgos'!$Y$37="Media",'Mapa de Riesgos'!$AA$37="Mayor"),CONCATENATE("R4C",'Mapa de Riesgos'!$O$37),"")</f>
        <v/>
      </c>
      <c r="AG29" s="52" t="str">
        <f>IF(AND('Mapa de Riesgos'!$Y$38="Media",'Mapa de Riesgos'!$AA$38="Mayor"),CONCATENATE("R4C",'Mapa de Riesgos'!$O$38),"")</f>
        <v/>
      </c>
      <c r="AH29" s="53" t="str">
        <f>IF(AND('Mapa de Riesgos'!$Y$31="Media",'Mapa de Riesgos'!$AA$31="Catastrófico"),CONCATENATE("R4C",'Mapa de Riesgos'!$O$31),"")</f>
        <v/>
      </c>
      <c r="AI29" s="54" t="str">
        <f>IF(AND('Mapa de Riesgos'!$Y$34="Media",'Mapa de Riesgos'!$AA$34="Catastrófico"),CONCATENATE("R4C",'Mapa de Riesgos'!$O$34),"")</f>
        <v/>
      </c>
      <c r="AJ29" s="54" t="str">
        <f>IF(AND('Mapa de Riesgos'!$Y$35="Media",'Mapa de Riesgos'!$AA$35="Catastrófico"),CONCATENATE("R4C",'Mapa de Riesgos'!$O$35),"")</f>
        <v/>
      </c>
      <c r="AK29" s="54" t="str">
        <f>IF(AND('Mapa de Riesgos'!$Y$36="Media",'Mapa de Riesgos'!$AA$36="Catastrófico"),CONCATENATE("R4C",'Mapa de Riesgos'!$O$36),"")</f>
        <v/>
      </c>
      <c r="AL29" s="54" t="str">
        <f>IF(AND('Mapa de Riesgos'!$Y$37="Media",'Mapa de Riesgos'!$AA$37="Catastrófico"),CONCATENATE("R4C",'Mapa de Riesgos'!$O$37),"")</f>
        <v/>
      </c>
      <c r="AM29" s="55" t="str">
        <f>IF(AND('Mapa de Riesgos'!$Y$38="Media",'Mapa de Riesgos'!$AA$38="Catastrófico"),CONCATENATE("R4C",'Mapa de Riesgos'!$O$38),"")</f>
        <v/>
      </c>
      <c r="AN29" s="81"/>
      <c r="AO29" s="550"/>
      <c r="AP29" s="551"/>
      <c r="AQ29" s="551"/>
      <c r="AR29" s="551"/>
      <c r="AS29" s="551"/>
      <c r="AT29" s="552"/>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69"/>
      <c r="C30" s="469"/>
      <c r="D30" s="470"/>
      <c r="E30" s="510"/>
      <c r="F30" s="511"/>
      <c r="G30" s="511"/>
      <c r="H30" s="511"/>
      <c r="I30" s="512"/>
      <c r="J30" s="65" t="str">
        <f>IF(AND('Mapa de Riesgos'!$Y$39="Media",'Mapa de Riesgos'!$AA$39="Leve"),CONCATENATE("R5C",'Mapa de Riesgos'!$O$39),"")</f>
        <v/>
      </c>
      <c r="K30" s="66" t="str">
        <f>IF(AND('Mapa de Riesgos'!$Y$41="Media",'Mapa de Riesgos'!$AA$41="Leve"),CONCATENATE("R5C",'Mapa de Riesgos'!$O$41),"")</f>
        <v/>
      </c>
      <c r="L30" s="66" t="str">
        <f>IF(AND('Mapa de Riesgos'!$Y$42="Media",'Mapa de Riesgos'!$AA$42="Leve"),CONCATENATE("R5C",'Mapa de Riesgos'!$O$42),"")</f>
        <v/>
      </c>
      <c r="M30" s="66" t="str">
        <f>IF(AND('Mapa de Riesgos'!$Y$43="Media",'Mapa de Riesgos'!$AA$43="Leve"),CONCATENATE("R5C",'Mapa de Riesgos'!$O$43),"")</f>
        <v/>
      </c>
      <c r="N30" s="66" t="str">
        <f>IF(AND('Mapa de Riesgos'!$Y$44="Media",'Mapa de Riesgos'!$AA$44="Leve"),CONCATENATE("R5C",'Mapa de Riesgos'!$O$44),"")</f>
        <v/>
      </c>
      <c r="O30" s="67" t="str">
        <f>IF(AND('Mapa de Riesgos'!$Y$45="Media",'Mapa de Riesgos'!$AA$45="Leve"),CONCATENATE("R5C",'Mapa de Riesgos'!$O$45),"")</f>
        <v/>
      </c>
      <c r="P30" s="65" t="str">
        <f>IF(AND('Mapa de Riesgos'!$Y$39="Media",'Mapa de Riesgos'!$AA$39="Menor"),CONCATENATE("R5C",'Mapa de Riesgos'!$O$39),"")</f>
        <v/>
      </c>
      <c r="Q30" s="66" t="str">
        <f>IF(AND('Mapa de Riesgos'!$Y$41="Media",'Mapa de Riesgos'!$AA$41="Menor"),CONCATENATE("R5C",'Mapa de Riesgos'!$O$41),"")</f>
        <v/>
      </c>
      <c r="R30" s="66" t="str">
        <f>IF(AND('Mapa de Riesgos'!$Y$42="Media",'Mapa de Riesgos'!$AA$42="Menor"),CONCATENATE("R5C",'Mapa de Riesgos'!$O$42),"")</f>
        <v/>
      </c>
      <c r="S30" s="66" t="str">
        <f>IF(AND('Mapa de Riesgos'!$Y$43="Media",'Mapa de Riesgos'!$AA$43="Menor"),CONCATENATE("R5C",'Mapa de Riesgos'!$O$43),"")</f>
        <v/>
      </c>
      <c r="T30" s="66" t="str">
        <f>IF(AND('Mapa de Riesgos'!$Y$44="Media",'Mapa de Riesgos'!$AA$44="Menor"),CONCATENATE("R5C",'Mapa de Riesgos'!$O$44),"")</f>
        <v/>
      </c>
      <c r="U30" s="67" t="str">
        <f>IF(AND('Mapa de Riesgos'!$Y$45="Media",'Mapa de Riesgos'!$AA$45="Menor"),CONCATENATE("R5C",'Mapa de Riesgos'!$O$45),"")</f>
        <v/>
      </c>
      <c r="V30" s="65" t="str">
        <f>IF(AND('Mapa de Riesgos'!$Y$39="Media",'Mapa de Riesgos'!$AA$39="Moderado"),CONCATENATE("R5C",'Mapa de Riesgos'!$O$39),"")</f>
        <v/>
      </c>
      <c r="W30" s="66" t="str">
        <f>IF(AND('Mapa de Riesgos'!$Y$41="Media",'Mapa de Riesgos'!$AA$41="Moderado"),CONCATENATE("R5C",'Mapa de Riesgos'!$O$41),"")</f>
        <v/>
      </c>
      <c r="X30" s="66" t="str">
        <f>IF(AND('Mapa de Riesgos'!$Y$42="Media",'Mapa de Riesgos'!$AA$42="Moderado"),CONCATENATE("R5C",'Mapa de Riesgos'!$O$42),"")</f>
        <v/>
      </c>
      <c r="Y30" s="66" t="str">
        <f>IF(AND('Mapa de Riesgos'!$Y$43="Media",'Mapa de Riesgos'!$AA$43="Moderado"),CONCATENATE("R5C",'Mapa de Riesgos'!$O$43),"")</f>
        <v/>
      </c>
      <c r="Z30" s="66" t="str">
        <f>IF(AND('Mapa de Riesgos'!$Y$44="Media",'Mapa de Riesgos'!$AA$44="Moderado"),CONCATENATE("R5C",'Mapa de Riesgos'!$O$44),"")</f>
        <v/>
      </c>
      <c r="AA30" s="67" t="str">
        <f>IF(AND('Mapa de Riesgos'!$Y$45="Media",'Mapa de Riesgos'!$AA$45="Moderado"),CONCATENATE("R5C",'Mapa de Riesgos'!$O$45),"")</f>
        <v/>
      </c>
      <c r="AB30" s="50" t="str">
        <f>IF(AND('Mapa de Riesgos'!$Y$39="Media",'Mapa de Riesgos'!$AA$39="Mayor"),CONCATENATE("R5C",'Mapa de Riesgos'!$O$39),"")</f>
        <v/>
      </c>
      <c r="AC30" s="51" t="str">
        <f>IF(AND('Mapa de Riesgos'!$Y$41="Media",'Mapa de Riesgos'!$AA$41="Mayor"),CONCATENATE("R5C",'Mapa de Riesgos'!$O$41),"")</f>
        <v/>
      </c>
      <c r="AD30" s="51" t="str">
        <f>IF(AND('Mapa de Riesgos'!$Y$42="Media",'Mapa de Riesgos'!$AA$42="Mayor"),CONCATENATE("R5C",'Mapa de Riesgos'!$O$42),"")</f>
        <v/>
      </c>
      <c r="AE30" s="51" t="str">
        <f>IF(AND('Mapa de Riesgos'!$Y$43="Media",'Mapa de Riesgos'!$AA$43="Mayor"),CONCATENATE("R5C",'Mapa de Riesgos'!$O$43),"")</f>
        <v/>
      </c>
      <c r="AF30" s="51" t="str">
        <f>IF(AND('Mapa de Riesgos'!$Y$44="Media",'Mapa de Riesgos'!$AA$44="Mayor"),CONCATENATE("R5C",'Mapa de Riesgos'!$O$44),"")</f>
        <v/>
      </c>
      <c r="AG30" s="52" t="str">
        <f>IF(AND('Mapa de Riesgos'!$Y$45="Media",'Mapa de Riesgos'!$AA$45="Mayor"),CONCATENATE("R5C",'Mapa de Riesgos'!$O$45),"")</f>
        <v/>
      </c>
      <c r="AH30" s="53" t="str">
        <f>IF(AND('Mapa de Riesgos'!$Y$39="Media",'Mapa de Riesgos'!$AA$39="Catastrófico"),CONCATENATE("R5C",'Mapa de Riesgos'!$O$39),"")</f>
        <v/>
      </c>
      <c r="AI30" s="54" t="str">
        <f>IF(AND('Mapa de Riesgos'!$Y$41="Media",'Mapa de Riesgos'!$AA$41="Catastrófico"),CONCATENATE("R5C",'Mapa de Riesgos'!$O$41),"")</f>
        <v/>
      </c>
      <c r="AJ30" s="54" t="str">
        <f>IF(AND('Mapa de Riesgos'!$Y$42="Media",'Mapa de Riesgos'!$AA$42="Catastrófico"),CONCATENATE("R5C",'Mapa de Riesgos'!$O$42),"")</f>
        <v/>
      </c>
      <c r="AK30" s="54" t="str">
        <f>IF(AND('Mapa de Riesgos'!$Y$43="Media",'Mapa de Riesgos'!$AA$43="Catastrófico"),CONCATENATE("R5C",'Mapa de Riesgos'!$O$43),"")</f>
        <v/>
      </c>
      <c r="AL30" s="54" t="str">
        <f>IF(AND('Mapa de Riesgos'!$Y$44="Media",'Mapa de Riesgos'!$AA$44="Catastrófico"),CONCATENATE("R5C",'Mapa de Riesgos'!$O$44),"")</f>
        <v/>
      </c>
      <c r="AM30" s="55" t="str">
        <f>IF(AND('Mapa de Riesgos'!$Y$45="Media",'Mapa de Riesgos'!$AA$45="Catastrófico"),CONCATENATE("R5C",'Mapa de Riesgos'!$O$45),"")</f>
        <v/>
      </c>
      <c r="AN30" s="81"/>
      <c r="AO30" s="550"/>
      <c r="AP30" s="551"/>
      <c r="AQ30" s="551"/>
      <c r="AR30" s="551"/>
      <c r="AS30" s="551"/>
      <c r="AT30" s="552"/>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69"/>
      <c r="C31" s="469"/>
      <c r="D31" s="470"/>
      <c r="E31" s="510"/>
      <c r="F31" s="511"/>
      <c r="G31" s="511"/>
      <c r="H31" s="511"/>
      <c r="I31" s="512"/>
      <c r="J31" s="65" t="str">
        <f>IF(AND('Mapa de Riesgos'!$Y$46="Media",'Mapa de Riesgos'!$AA$46="Leve"),CONCATENATE("R6C",'Mapa de Riesgos'!$O$46),"")</f>
        <v/>
      </c>
      <c r="K31" s="66" t="str">
        <f>IF(AND('Mapa de Riesgos'!$Y$47="Media",'Mapa de Riesgos'!$AA$47="Leve"),CONCATENATE("R6C",'Mapa de Riesgos'!$O$47),"")</f>
        <v/>
      </c>
      <c r="L31" s="66" t="str">
        <f>IF(AND('Mapa de Riesgos'!$Y$48="Media",'Mapa de Riesgos'!$AA$48="Leve"),CONCATENATE("R6C",'Mapa de Riesgos'!$O$48),"")</f>
        <v/>
      </c>
      <c r="M31" s="66" t="str">
        <f>IF(AND('Mapa de Riesgos'!$Y$49="Media",'Mapa de Riesgos'!$AA$49="Leve"),CONCATENATE("R6C",'Mapa de Riesgos'!$O$49),"")</f>
        <v/>
      </c>
      <c r="N31" s="66" t="str">
        <f>IF(AND('Mapa de Riesgos'!$Y$50="Media",'Mapa de Riesgos'!$AA$50="Leve"),CONCATENATE("R6C",'Mapa de Riesgos'!$O$50),"")</f>
        <v/>
      </c>
      <c r="O31" s="67" t="str">
        <f>IF(AND('Mapa de Riesgos'!$Y$51="Media",'Mapa de Riesgos'!$AA$51="Leve"),CONCATENATE("R6C",'Mapa de Riesgos'!$O$51),"")</f>
        <v/>
      </c>
      <c r="P31" s="65" t="str">
        <f>IF(AND('Mapa de Riesgos'!$Y$46="Media",'Mapa de Riesgos'!$AA$46="Menor"),CONCATENATE("R6C",'Mapa de Riesgos'!$O$46),"")</f>
        <v/>
      </c>
      <c r="Q31" s="66" t="str">
        <f>IF(AND('Mapa de Riesgos'!$Y$47="Media",'Mapa de Riesgos'!$AA$47="Menor"),CONCATENATE("R6C",'Mapa de Riesgos'!$O$47),"")</f>
        <v/>
      </c>
      <c r="R31" s="66" t="str">
        <f>IF(AND('Mapa de Riesgos'!$Y$48="Media",'Mapa de Riesgos'!$AA$48="Menor"),CONCATENATE("R6C",'Mapa de Riesgos'!$O$48),"")</f>
        <v/>
      </c>
      <c r="S31" s="66" t="str">
        <f>IF(AND('Mapa de Riesgos'!$Y$49="Media",'Mapa de Riesgos'!$AA$49="Menor"),CONCATENATE("R6C",'Mapa de Riesgos'!$O$49),"")</f>
        <v/>
      </c>
      <c r="T31" s="66" t="str">
        <f>IF(AND('Mapa de Riesgos'!$Y$50="Media",'Mapa de Riesgos'!$AA$50="Menor"),CONCATENATE("R6C",'Mapa de Riesgos'!$O$50),"")</f>
        <v/>
      </c>
      <c r="U31" s="67" t="str">
        <f>IF(AND('Mapa de Riesgos'!$Y$51="Media",'Mapa de Riesgos'!$AA$51="Menor"),CONCATENATE("R6C",'Mapa de Riesgos'!$O$51),"")</f>
        <v/>
      </c>
      <c r="V31" s="65" t="str">
        <f>IF(AND('Mapa de Riesgos'!$Y$46="Media",'Mapa de Riesgos'!$AA$46="Moderado"),CONCATENATE("R6C",'Mapa de Riesgos'!$O$46),"")</f>
        <v/>
      </c>
      <c r="W31" s="66" t="str">
        <f>IF(AND('Mapa de Riesgos'!$Y$47="Media",'Mapa de Riesgos'!$AA$47="Moderado"),CONCATENATE("R6C",'Mapa de Riesgos'!$O$47),"")</f>
        <v/>
      </c>
      <c r="X31" s="66" t="str">
        <f>IF(AND('Mapa de Riesgos'!$Y$48="Media",'Mapa de Riesgos'!$AA$48="Moderado"),CONCATENATE("R6C",'Mapa de Riesgos'!$O$48),"")</f>
        <v/>
      </c>
      <c r="Y31" s="66" t="str">
        <f>IF(AND('Mapa de Riesgos'!$Y$49="Media",'Mapa de Riesgos'!$AA$49="Moderado"),CONCATENATE("R6C",'Mapa de Riesgos'!$O$49),"")</f>
        <v/>
      </c>
      <c r="Z31" s="66" t="str">
        <f>IF(AND('Mapa de Riesgos'!$Y$50="Media",'Mapa de Riesgos'!$AA$50="Moderado"),CONCATENATE("R6C",'Mapa de Riesgos'!$O$50),"")</f>
        <v/>
      </c>
      <c r="AA31" s="67" t="str">
        <f>IF(AND('Mapa de Riesgos'!$Y$51="Media",'Mapa de Riesgos'!$AA$51="Moderado"),CONCATENATE("R6C",'Mapa de Riesgos'!$O$51),"")</f>
        <v/>
      </c>
      <c r="AB31" s="50" t="str">
        <f>IF(AND('Mapa de Riesgos'!$Y$46="Media",'Mapa de Riesgos'!$AA$46="Mayor"),CONCATENATE("R6C",'Mapa de Riesgos'!$O$46),"")</f>
        <v/>
      </c>
      <c r="AC31" s="51" t="str">
        <f>IF(AND('Mapa de Riesgos'!$Y$47="Media",'Mapa de Riesgos'!$AA$47="Mayor"),CONCATENATE("R6C",'Mapa de Riesgos'!$O$47),"")</f>
        <v/>
      </c>
      <c r="AD31" s="51" t="str">
        <f>IF(AND('Mapa de Riesgos'!$Y$48="Media",'Mapa de Riesgos'!$AA$48="Mayor"),CONCATENATE("R6C",'Mapa de Riesgos'!$O$48),"")</f>
        <v/>
      </c>
      <c r="AE31" s="51" t="str">
        <f>IF(AND('Mapa de Riesgos'!$Y$49="Media",'Mapa de Riesgos'!$AA$49="Mayor"),CONCATENATE("R6C",'Mapa de Riesgos'!$O$49),"")</f>
        <v/>
      </c>
      <c r="AF31" s="51" t="str">
        <f>IF(AND('Mapa de Riesgos'!$Y$50="Media",'Mapa de Riesgos'!$AA$50="Mayor"),CONCATENATE("R6C",'Mapa de Riesgos'!$O$50),"")</f>
        <v/>
      </c>
      <c r="AG31" s="52" t="str">
        <f>IF(AND('Mapa de Riesgos'!$Y$51="Media",'Mapa de Riesgos'!$AA$51="Mayor"),CONCATENATE("R6C",'Mapa de Riesgos'!$O$51),"")</f>
        <v/>
      </c>
      <c r="AH31" s="53" t="str">
        <f>IF(AND('Mapa de Riesgos'!$Y$46="Media",'Mapa de Riesgos'!$AA$46="Catastrófico"),CONCATENATE("R6C",'Mapa de Riesgos'!$O$46),"")</f>
        <v/>
      </c>
      <c r="AI31" s="54" t="str">
        <f>IF(AND('Mapa de Riesgos'!$Y$47="Media",'Mapa de Riesgos'!$AA$47="Catastrófico"),CONCATENATE("R6C",'Mapa de Riesgos'!$O$47),"")</f>
        <v/>
      </c>
      <c r="AJ31" s="54" t="str">
        <f>IF(AND('Mapa de Riesgos'!$Y$48="Media",'Mapa de Riesgos'!$AA$48="Catastrófico"),CONCATENATE("R6C",'Mapa de Riesgos'!$O$48),"")</f>
        <v/>
      </c>
      <c r="AK31" s="54" t="str">
        <f>IF(AND('Mapa de Riesgos'!$Y$49="Media",'Mapa de Riesgos'!$AA$49="Catastrófico"),CONCATENATE("R6C",'Mapa de Riesgos'!$O$49),"")</f>
        <v/>
      </c>
      <c r="AL31" s="54" t="str">
        <f>IF(AND('Mapa de Riesgos'!$Y$50="Media",'Mapa de Riesgos'!$AA$50="Catastrófico"),CONCATENATE("R6C",'Mapa de Riesgos'!$O$50),"")</f>
        <v/>
      </c>
      <c r="AM31" s="55" t="str">
        <f>IF(AND('Mapa de Riesgos'!$Y$51="Media",'Mapa de Riesgos'!$AA$51="Catastrófico"),CONCATENATE("R6C",'Mapa de Riesgos'!$O$51),"")</f>
        <v/>
      </c>
      <c r="AN31" s="81"/>
      <c r="AO31" s="550"/>
      <c r="AP31" s="551"/>
      <c r="AQ31" s="551"/>
      <c r="AR31" s="551"/>
      <c r="AS31" s="551"/>
      <c r="AT31" s="552"/>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69"/>
      <c r="C32" s="469"/>
      <c r="D32" s="470"/>
      <c r="E32" s="510"/>
      <c r="F32" s="511"/>
      <c r="G32" s="511"/>
      <c r="H32" s="511"/>
      <c r="I32" s="512"/>
      <c r="J32" s="65" t="str">
        <f>IF(AND('Mapa de Riesgos'!$Y$52="Media",'Mapa de Riesgos'!$AA$52="Leve"),CONCATENATE("R7C",'Mapa de Riesgos'!$O$52),"")</f>
        <v/>
      </c>
      <c r="K32" s="66" t="str">
        <f>IF(AND('Mapa de Riesgos'!$Y$53="Media",'Mapa de Riesgos'!$AA$53="Leve"),CONCATENATE("R7C",'Mapa de Riesgos'!$O$53),"")</f>
        <v/>
      </c>
      <c r="L32" s="66" t="str">
        <f>IF(AND('Mapa de Riesgos'!$Y$54="Media",'Mapa de Riesgos'!$AA$54="Leve"),CONCATENATE("R7C",'Mapa de Riesgos'!$O$54),"")</f>
        <v/>
      </c>
      <c r="M32" s="66" t="str">
        <f>IF(AND('Mapa de Riesgos'!$Y$55="Media",'Mapa de Riesgos'!$AA$55="Leve"),CONCATENATE("R7C",'Mapa de Riesgos'!$O$55),"")</f>
        <v/>
      </c>
      <c r="N32" s="66" t="str">
        <f>IF(AND('Mapa de Riesgos'!$Y$56="Media",'Mapa de Riesgos'!$AA$56="Leve"),CONCATENATE("R7C",'Mapa de Riesgos'!$O$56),"")</f>
        <v/>
      </c>
      <c r="O32" s="67" t="str">
        <f>IF(AND('Mapa de Riesgos'!$Y$57="Media",'Mapa de Riesgos'!$AA$57="Leve"),CONCATENATE("R7C",'Mapa de Riesgos'!$O$57),"")</f>
        <v/>
      </c>
      <c r="P32" s="65" t="str">
        <f>IF(AND('Mapa de Riesgos'!$Y$52="Media",'Mapa de Riesgos'!$AA$52="Menor"),CONCATENATE("R7C",'Mapa de Riesgos'!$O$52),"")</f>
        <v/>
      </c>
      <c r="Q32" s="66" t="str">
        <f>IF(AND('Mapa de Riesgos'!$Y$53="Media",'Mapa de Riesgos'!$AA$53="Menor"),CONCATENATE("R7C",'Mapa de Riesgos'!$O$53),"")</f>
        <v/>
      </c>
      <c r="R32" s="66" t="str">
        <f>IF(AND('Mapa de Riesgos'!$Y$54="Media",'Mapa de Riesgos'!$AA$54="Menor"),CONCATENATE("R7C",'Mapa de Riesgos'!$O$54),"")</f>
        <v/>
      </c>
      <c r="S32" s="66" t="str">
        <f>IF(AND('Mapa de Riesgos'!$Y$55="Media",'Mapa de Riesgos'!$AA$55="Menor"),CONCATENATE("R7C",'Mapa de Riesgos'!$O$55),"")</f>
        <v/>
      </c>
      <c r="T32" s="66" t="str">
        <f>IF(AND('Mapa de Riesgos'!$Y$56="Media",'Mapa de Riesgos'!$AA$56="Menor"),CONCATENATE("R7C",'Mapa de Riesgos'!$O$56),"")</f>
        <v/>
      </c>
      <c r="U32" s="67" t="str">
        <f>IF(AND('Mapa de Riesgos'!$Y$57="Media",'Mapa de Riesgos'!$AA$57="Menor"),CONCATENATE("R7C",'Mapa de Riesgos'!$O$57),"")</f>
        <v/>
      </c>
      <c r="V32" s="65" t="str">
        <f>IF(AND('Mapa de Riesgos'!$Y$52="Media",'Mapa de Riesgos'!$AA$52="Moderado"),CONCATENATE("R7C",'Mapa de Riesgos'!$O$52),"")</f>
        <v/>
      </c>
      <c r="W32" s="66" t="str">
        <f>IF(AND('Mapa de Riesgos'!$Y$53="Media",'Mapa de Riesgos'!$AA$53="Moderado"),CONCATENATE("R7C",'Mapa de Riesgos'!$O$53),"")</f>
        <v/>
      </c>
      <c r="X32" s="66" t="str">
        <f>IF(AND('Mapa de Riesgos'!$Y$54="Media",'Mapa de Riesgos'!$AA$54="Moderado"),CONCATENATE("R7C",'Mapa de Riesgos'!$O$54),"")</f>
        <v/>
      </c>
      <c r="Y32" s="66" t="str">
        <f>IF(AND('Mapa de Riesgos'!$Y$55="Media",'Mapa de Riesgos'!$AA$55="Moderado"),CONCATENATE("R7C",'Mapa de Riesgos'!$O$55),"")</f>
        <v/>
      </c>
      <c r="Z32" s="66" t="str">
        <f>IF(AND('Mapa de Riesgos'!$Y$56="Media",'Mapa de Riesgos'!$AA$56="Moderado"),CONCATENATE("R7C",'Mapa de Riesgos'!$O$56),"")</f>
        <v/>
      </c>
      <c r="AA32" s="67" t="str">
        <f>IF(AND('Mapa de Riesgos'!$Y$57="Media",'Mapa de Riesgos'!$AA$57="Moderado"),CONCATENATE("R7C",'Mapa de Riesgos'!$O$57),"")</f>
        <v/>
      </c>
      <c r="AB32" s="50" t="str">
        <f>IF(AND('Mapa de Riesgos'!$Y$52="Media",'Mapa de Riesgos'!$AA$52="Mayor"),CONCATENATE("R7C",'Mapa de Riesgos'!$O$52),"")</f>
        <v/>
      </c>
      <c r="AC32" s="51" t="str">
        <f>IF(AND('Mapa de Riesgos'!$Y$53="Media",'Mapa de Riesgos'!$AA$53="Mayor"),CONCATENATE("R7C",'Mapa de Riesgos'!$O$53),"")</f>
        <v/>
      </c>
      <c r="AD32" s="51" t="str">
        <f>IF(AND('Mapa de Riesgos'!$Y$54="Media",'Mapa de Riesgos'!$AA$54="Mayor"),CONCATENATE("R7C",'Mapa de Riesgos'!$O$54),"")</f>
        <v/>
      </c>
      <c r="AE32" s="51" t="str">
        <f>IF(AND('Mapa de Riesgos'!$Y$55="Media",'Mapa de Riesgos'!$AA$55="Mayor"),CONCATENATE("R7C",'Mapa de Riesgos'!$O$55),"")</f>
        <v/>
      </c>
      <c r="AF32" s="51" t="str">
        <f>IF(AND('Mapa de Riesgos'!$Y$56="Media",'Mapa de Riesgos'!$AA$56="Mayor"),CONCATENATE("R7C",'Mapa de Riesgos'!$O$56),"")</f>
        <v/>
      </c>
      <c r="AG32" s="52" t="str">
        <f>IF(AND('Mapa de Riesgos'!$Y$57="Media",'Mapa de Riesgos'!$AA$57="Mayor"),CONCATENATE("R7C",'Mapa de Riesgos'!$O$57),"")</f>
        <v/>
      </c>
      <c r="AH32" s="53" t="str">
        <f>IF(AND('Mapa de Riesgos'!$Y$52="Media",'Mapa de Riesgos'!$AA$52="Catastrófico"),CONCATENATE("R7C",'Mapa de Riesgos'!$O$52),"")</f>
        <v/>
      </c>
      <c r="AI32" s="54" t="str">
        <f>IF(AND('Mapa de Riesgos'!$Y$53="Media",'Mapa de Riesgos'!$AA$53="Catastrófico"),CONCATENATE("R7C",'Mapa de Riesgos'!$O$53),"")</f>
        <v/>
      </c>
      <c r="AJ32" s="54" t="str">
        <f>IF(AND('Mapa de Riesgos'!$Y$54="Media",'Mapa de Riesgos'!$AA$54="Catastrófico"),CONCATENATE("R7C",'Mapa de Riesgos'!$O$54),"")</f>
        <v/>
      </c>
      <c r="AK32" s="54" t="str">
        <f>IF(AND('Mapa de Riesgos'!$Y$55="Media",'Mapa de Riesgos'!$AA$55="Catastrófico"),CONCATENATE("R7C",'Mapa de Riesgos'!$O$55),"")</f>
        <v/>
      </c>
      <c r="AL32" s="54" t="str">
        <f>IF(AND('Mapa de Riesgos'!$Y$56="Media",'Mapa de Riesgos'!$AA$56="Catastrófico"),CONCATENATE("R7C",'Mapa de Riesgos'!$O$56),"")</f>
        <v/>
      </c>
      <c r="AM32" s="55" t="str">
        <f>IF(AND('Mapa de Riesgos'!$Y$57="Media",'Mapa de Riesgos'!$AA$57="Catastrófico"),CONCATENATE("R7C",'Mapa de Riesgos'!$O$57),"")</f>
        <v/>
      </c>
      <c r="AN32" s="81"/>
      <c r="AO32" s="550"/>
      <c r="AP32" s="551"/>
      <c r="AQ32" s="551"/>
      <c r="AR32" s="551"/>
      <c r="AS32" s="551"/>
      <c r="AT32" s="552"/>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69"/>
      <c r="C33" s="469"/>
      <c r="D33" s="470"/>
      <c r="E33" s="510"/>
      <c r="F33" s="511"/>
      <c r="G33" s="511"/>
      <c r="H33" s="511"/>
      <c r="I33" s="512"/>
      <c r="J33" s="65" t="str">
        <f>IF(AND('Mapa de Riesgos'!$Y$58="Media",'Mapa de Riesgos'!$AA$58="Leve"),CONCATENATE("R8C",'Mapa de Riesgos'!$O$58),"")</f>
        <v/>
      </c>
      <c r="K33" s="66" t="str">
        <f>IF(AND('Mapa de Riesgos'!$Y$59="Media",'Mapa de Riesgos'!$AA$59="Leve"),CONCATENATE("R8C",'Mapa de Riesgos'!$O$59),"")</f>
        <v/>
      </c>
      <c r="L33" s="66" t="str">
        <f>IF(AND('Mapa de Riesgos'!$Y$60="Media",'Mapa de Riesgos'!$AA$60="Leve"),CONCATENATE("R8C",'Mapa de Riesgos'!$O$60),"")</f>
        <v/>
      </c>
      <c r="M33" s="66" t="str">
        <f>IF(AND('Mapa de Riesgos'!$Y$61="Media",'Mapa de Riesgos'!$AA$61="Leve"),CONCATENATE("R8C",'Mapa de Riesgos'!$O$61),"")</f>
        <v/>
      </c>
      <c r="N33" s="66" t="str">
        <f>IF(AND('Mapa de Riesgos'!$Y$62="Media",'Mapa de Riesgos'!$AA$62="Leve"),CONCATENATE("R8C",'Mapa de Riesgos'!$O$62),"")</f>
        <v/>
      </c>
      <c r="O33" s="67" t="str">
        <f>IF(AND('Mapa de Riesgos'!$Y$63="Media",'Mapa de Riesgos'!$AA$63="Leve"),CONCATENATE("R8C",'Mapa de Riesgos'!$O$63),"")</f>
        <v/>
      </c>
      <c r="P33" s="65" t="str">
        <f>IF(AND('Mapa de Riesgos'!$Y$58="Media",'Mapa de Riesgos'!$AA$58="Menor"),CONCATENATE("R8C",'Mapa de Riesgos'!$O$58),"")</f>
        <v/>
      </c>
      <c r="Q33" s="66" t="str">
        <f>IF(AND('Mapa de Riesgos'!$Y$59="Media",'Mapa de Riesgos'!$AA$59="Menor"),CONCATENATE("R8C",'Mapa de Riesgos'!$O$59),"")</f>
        <v/>
      </c>
      <c r="R33" s="66" t="str">
        <f>IF(AND('Mapa de Riesgos'!$Y$60="Media",'Mapa de Riesgos'!$AA$60="Menor"),CONCATENATE("R8C",'Mapa de Riesgos'!$O$60),"")</f>
        <v/>
      </c>
      <c r="S33" s="66" t="str">
        <f>IF(AND('Mapa de Riesgos'!$Y$61="Media",'Mapa de Riesgos'!$AA$61="Menor"),CONCATENATE("R8C",'Mapa de Riesgos'!$O$61),"")</f>
        <v/>
      </c>
      <c r="T33" s="66" t="str">
        <f>IF(AND('Mapa de Riesgos'!$Y$62="Media",'Mapa de Riesgos'!$AA$62="Menor"),CONCATENATE("R8C",'Mapa de Riesgos'!$O$62),"")</f>
        <v/>
      </c>
      <c r="U33" s="67" t="str">
        <f>IF(AND('Mapa de Riesgos'!$Y$63="Media",'Mapa de Riesgos'!$AA$63="Menor"),CONCATENATE("R8C",'Mapa de Riesgos'!$O$63),"")</f>
        <v/>
      </c>
      <c r="V33" s="65" t="str">
        <f>IF(AND('Mapa de Riesgos'!$Y$58="Media",'Mapa de Riesgos'!$AA$58="Moderado"),CONCATENATE("R8C",'Mapa de Riesgos'!$O$58),"")</f>
        <v/>
      </c>
      <c r="W33" s="66" t="str">
        <f>IF(AND('Mapa de Riesgos'!$Y$59="Media",'Mapa de Riesgos'!$AA$59="Moderado"),CONCATENATE("R8C",'Mapa de Riesgos'!$O$59),"")</f>
        <v/>
      </c>
      <c r="X33" s="66" t="str">
        <f>IF(AND('Mapa de Riesgos'!$Y$60="Media",'Mapa de Riesgos'!$AA$60="Moderado"),CONCATENATE("R8C",'Mapa de Riesgos'!$O$60),"")</f>
        <v/>
      </c>
      <c r="Y33" s="66" t="str">
        <f>IF(AND('Mapa de Riesgos'!$Y$61="Media",'Mapa de Riesgos'!$AA$61="Moderado"),CONCATENATE("R8C",'Mapa de Riesgos'!$O$61),"")</f>
        <v/>
      </c>
      <c r="Z33" s="66" t="str">
        <f>IF(AND('Mapa de Riesgos'!$Y$62="Media",'Mapa de Riesgos'!$AA$62="Moderado"),CONCATENATE("R8C",'Mapa de Riesgos'!$O$62),"")</f>
        <v/>
      </c>
      <c r="AA33" s="67" t="str">
        <f>IF(AND('Mapa de Riesgos'!$Y$63="Media",'Mapa de Riesgos'!$AA$63="Moderado"),CONCATENATE("R8C",'Mapa de Riesgos'!$O$63),"")</f>
        <v/>
      </c>
      <c r="AB33" s="50" t="str">
        <f>IF(AND('Mapa de Riesgos'!$Y$58="Media",'Mapa de Riesgos'!$AA$58="Mayor"),CONCATENATE("R8C",'Mapa de Riesgos'!$O$58),"")</f>
        <v/>
      </c>
      <c r="AC33" s="51" t="str">
        <f>IF(AND('Mapa de Riesgos'!$Y$59="Media",'Mapa de Riesgos'!$AA$59="Mayor"),CONCATENATE("R8C",'Mapa de Riesgos'!$O$59),"")</f>
        <v/>
      </c>
      <c r="AD33" s="51" t="str">
        <f>IF(AND('Mapa de Riesgos'!$Y$60="Media",'Mapa de Riesgos'!$AA$60="Mayor"),CONCATENATE("R8C",'Mapa de Riesgos'!$O$60),"")</f>
        <v/>
      </c>
      <c r="AE33" s="51" t="str">
        <f>IF(AND('Mapa de Riesgos'!$Y$61="Media",'Mapa de Riesgos'!$AA$61="Mayor"),CONCATENATE("R8C",'Mapa de Riesgos'!$O$61),"")</f>
        <v/>
      </c>
      <c r="AF33" s="51" t="str">
        <f>IF(AND('Mapa de Riesgos'!$Y$62="Media",'Mapa de Riesgos'!$AA$62="Mayor"),CONCATENATE("R8C",'Mapa de Riesgos'!$O$62),"")</f>
        <v/>
      </c>
      <c r="AG33" s="52" t="str">
        <f>IF(AND('Mapa de Riesgos'!$Y$63="Media",'Mapa de Riesgos'!$AA$63="Mayor"),CONCATENATE("R8C",'Mapa de Riesgos'!$O$63),"")</f>
        <v/>
      </c>
      <c r="AH33" s="53" t="str">
        <f>IF(AND('Mapa de Riesgos'!$Y$58="Media",'Mapa de Riesgos'!$AA$58="Catastrófico"),CONCATENATE("R8C",'Mapa de Riesgos'!$O$58),"")</f>
        <v/>
      </c>
      <c r="AI33" s="54" t="str">
        <f>IF(AND('Mapa de Riesgos'!$Y$59="Media",'Mapa de Riesgos'!$AA$59="Catastrófico"),CONCATENATE("R8C",'Mapa de Riesgos'!$O$59),"")</f>
        <v/>
      </c>
      <c r="AJ33" s="54" t="str">
        <f>IF(AND('Mapa de Riesgos'!$Y$60="Media",'Mapa de Riesgos'!$AA$60="Catastrófico"),CONCATENATE("R8C",'Mapa de Riesgos'!$O$60),"")</f>
        <v/>
      </c>
      <c r="AK33" s="54" t="str">
        <f>IF(AND('Mapa de Riesgos'!$Y$61="Media",'Mapa de Riesgos'!$AA$61="Catastrófico"),CONCATENATE("R8C",'Mapa de Riesgos'!$O$61),"")</f>
        <v/>
      </c>
      <c r="AL33" s="54" t="str">
        <f>IF(AND('Mapa de Riesgos'!$Y$62="Media",'Mapa de Riesgos'!$AA$62="Catastrófico"),CONCATENATE("R8C",'Mapa de Riesgos'!$O$62),"")</f>
        <v/>
      </c>
      <c r="AM33" s="55" t="str">
        <f>IF(AND('Mapa de Riesgos'!$Y$63="Media",'Mapa de Riesgos'!$AA$63="Catastrófico"),CONCATENATE("R8C",'Mapa de Riesgos'!$O$63),"")</f>
        <v/>
      </c>
      <c r="AN33" s="81"/>
      <c r="AO33" s="550"/>
      <c r="AP33" s="551"/>
      <c r="AQ33" s="551"/>
      <c r="AR33" s="551"/>
      <c r="AS33" s="551"/>
      <c r="AT33" s="552"/>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69"/>
      <c r="C34" s="469"/>
      <c r="D34" s="470"/>
      <c r="E34" s="510"/>
      <c r="F34" s="511"/>
      <c r="G34" s="511"/>
      <c r="H34" s="511"/>
      <c r="I34" s="512"/>
      <c r="J34" s="65" t="str">
        <f>IF(AND('Mapa de Riesgos'!$Y$64="Media",'Mapa de Riesgos'!$AA$64="Leve"),CONCATENATE("R9C",'Mapa de Riesgos'!$O$64),"")</f>
        <v/>
      </c>
      <c r="K34" s="66" t="str">
        <f>IF(AND('Mapa de Riesgos'!$Y$65="Media",'Mapa de Riesgos'!$AA$65="Leve"),CONCATENATE("R9C",'Mapa de Riesgos'!$O$65),"")</f>
        <v/>
      </c>
      <c r="L34" s="66" t="str">
        <f>IF(AND('Mapa de Riesgos'!$Y$66="Media",'Mapa de Riesgos'!$AA$66="Leve"),CONCATENATE("R9C",'Mapa de Riesgos'!$O$66),"")</f>
        <v/>
      </c>
      <c r="M34" s="66" t="str">
        <f>IF(AND('Mapa de Riesgos'!$Y$67="Media",'Mapa de Riesgos'!$AA$67="Leve"),CONCATENATE("R9C",'Mapa de Riesgos'!$O$67),"")</f>
        <v/>
      </c>
      <c r="N34" s="66" t="str">
        <f>IF(AND('Mapa de Riesgos'!$Y$68="Media",'Mapa de Riesgos'!$AA$68="Leve"),CONCATENATE("R9C",'Mapa de Riesgos'!$O$68),"")</f>
        <v/>
      </c>
      <c r="O34" s="67" t="str">
        <f>IF(AND('Mapa de Riesgos'!$Y$69="Media",'Mapa de Riesgos'!$AA$69="Leve"),CONCATENATE("R9C",'Mapa de Riesgos'!$O$69),"")</f>
        <v/>
      </c>
      <c r="P34" s="65" t="str">
        <f>IF(AND('Mapa de Riesgos'!$Y$64="Media",'Mapa de Riesgos'!$AA$64="Menor"),CONCATENATE("R9C",'Mapa de Riesgos'!$O$64),"")</f>
        <v/>
      </c>
      <c r="Q34" s="66" t="str">
        <f>IF(AND('Mapa de Riesgos'!$Y$65="Media",'Mapa de Riesgos'!$AA$65="Menor"),CONCATENATE("R9C",'Mapa de Riesgos'!$O$65),"")</f>
        <v/>
      </c>
      <c r="R34" s="66" t="str">
        <f>IF(AND('Mapa de Riesgos'!$Y$66="Media",'Mapa de Riesgos'!$AA$66="Menor"),CONCATENATE("R9C",'Mapa de Riesgos'!$O$66),"")</f>
        <v/>
      </c>
      <c r="S34" s="66" t="str">
        <f>IF(AND('Mapa de Riesgos'!$Y$67="Media",'Mapa de Riesgos'!$AA$67="Menor"),CONCATENATE("R9C",'Mapa de Riesgos'!$O$67),"")</f>
        <v/>
      </c>
      <c r="T34" s="66" t="str">
        <f>IF(AND('Mapa de Riesgos'!$Y$68="Media",'Mapa de Riesgos'!$AA$68="Menor"),CONCATENATE("R9C",'Mapa de Riesgos'!$O$68),"")</f>
        <v/>
      </c>
      <c r="U34" s="67" t="str">
        <f>IF(AND('Mapa de Riesgos'!$Y$69="Media",'Mapa de Riesgos'!$AA$69="Menor"),CONCATENATE("R9C",'Mapa de Riesgos'!$O$69),"")</f>
        <v/>
      </c>
      <c r="V34" s="65" t="str">
        <f>IF(AND('Mapa de Riesgos'!$Y$64="Media",'Mapa de Riesgos'!$AA$64="Moderado"),CONCATENATE("R9C",'Mapa de Riesgos'!$O$64),"")</f>
        <v/>
      </c>
      <c r="W34" s="66" t="str">
        <f>IF(AND('Mapa de Riesgos'!$Y$65="Media",'Mapa de Riesgos'!$AA$65="Moderado"),CONCATENATE("R9C",'Mapa de Riesgos'!$O$65),"")</f>
        <v/>
      </c>
      <c r="X34" s="66" t="str">
        <f>IF(AND('Mapa de Riesgos'!$Y$66="Media",'Mapa de Riesgos'!$AA$66="Moderado"),CONCATENATE("R9C",'Mapa de Riesgos'!$O$66),"")</f>
        <v/>
      </c>
      <c r="Y34" s="66" t="str">
        <f>IF(AND('Mapa de Riesgos'!$Y$67="Media",'Mapa de Riesgos'!$AA$67="Moderado"),CONCATENATE("R9C",'Mapa de Riesgos'!$O$67),"")</f>
        <v/>
      </c>
      <c r="Z34" s="66" t="str">
        <f>IF(AND('Mapa de Riesgos'!$Y$68="Media",'Mapa de Riesgos'!$AA$68="Moderado"),CONCATENATE("R9C",'Mapa de Riesgos'!$O$68),"")</f>
        <v/>
      </c>
      <c r="AA34" s="67" t="str">
        <f>IF(AND('Mapa de Riesgos'!$Y$69="Media",'Mapa de Riesgos'!$AA$69="Moderado"),CONCATENATE("R9C",'Mapa de Riesgos'!$O$69),"")</f>
        <v/>
      </c>
      <c r="AB34" s="50" t="str">
        <f>IF(AND('Mapa de Riesgos'!$Y$64="Media",'Mapa de Riesgos'!$AA$64="Mayor"),CONCATENATE("R9C",'Mapa de Riesgos'!$O$64),"")</f>
        <v/>
      </c>
      <c r="AC34" s="51" t="str">
        <f>IF(AND('Mapa de Riesgos'!$Y$65="Media",'Mapa de Riesgos'!$AA$65="Mayor"),CONCATENATE("R9C",'Mapa de Riesgos'!$O$65),"")</f>
        <v/>
      </c>
      <c r="AD34" s="51" t="str">
        <f>IF(AND('Mapa de Riesgos'!$Y$66="Media",'Mapa de Riesgos'!$AA$66="Mayor"),CONCATENATE("R9C",'Mapa de Riesgos'!$O$66),"")</f>
        <v/>
      </c>
      <c r="AE34" s="51" t="str">
        <f>IF(AND('Mapa de Riesgos'!$Y$67="Media",'Mapa de Riesgos'!$AA$67="Mayor"),CONCATENATE("R9C",'Mapa de Riesgos'!$O$67),"")</f>
        <v/>
      </c>
      <c r="AF34" s="51" t="str">
        <f>IF(AND('Mapa de Riesgos'!$Y$68="Media",'Mapa de Riesgos'!$AA$68="Mayor"),CONCATENATE("R9C",'Mapa de Riesgos'!$O$68),"")</f>
        <v/>
      </c>
      <c r="AG34" s="52" t="str">
        <f>IF(AND('Mapa de Riesgos'!$Y$69="Media",'Mapa de Riesgos'!$AA$69="Mayor"),CONCATENATE("R9C",'Mapa de Riesgos'!$O$69),"")</f>
        <v/>
      </c>
      <c r="AH34" s="53" t="str">
        <f>IF(AND('Mapa de Riesgos'!$Y$64="Media",'Mapa de Riesgos'!$AA$64="Catastrófico"),CONCATENATE("R9C",'Mapa de Riesgos'!$O$64),"")</f>
        <v/>
      </c>
      <c r="AI34" s="54" t="str">
        <f>IF(AND('Mapa de Riesgos'!$Y$65="Media",'Mapa de Riesgos'!$AA$65="Catastrófico"),CONCATENATE("R9C",'Mapa de Riesgos'!$O$65),"")</f>
        <v/>
      </c>
      <c r="AJ34" s="54" t="str">
        <f>IF(AND('Mapa de Riesgos'!$Y$66="Media",'Mapa de Riesgos'!$AA$66="Catastrófico"),CONCATENATE("R9C",'Mapa de Riesgos'!$O$66),"")</f>
        <v/>
      </c>
      <c r="AK34" s="54" t="str">
        <f>IF(AND('Mapa de Riesgos'!$Y$67="Media",'Mapa de Riesgos'!$AA$67="Catastrófico"),CONCATENATE("R9C",'Mapa de Riesgos'!$O$67),"")</f>
        <v/>
      </c>
      <c r="AL34" s="54" t="str">
        <f>IF(AND('Mapa de Riesgos'!$Y$68="Media",'Mapa de Riesgos'!$AA$68="Catastrófico"),CONCATENATE("R9C",'Mapa de Riesgos'!$O$68),"")</f>
        <v/>
      </c>
      <c r="AM34" s="55" t="str">
        <f>IF(AND('Mapa de Riesgos'!$Y$69="Media",'Mapa de Riesgos'!$AA$69="Catastrófico"),CONCATENATE("R9C",'Mapa de Riesgos'!$O$69),"")</f>
        <v/>
      </c>
      <c r="AN34" s="81"/>
      <c r="AO34" s="550"/>
      <c r="AP34" s="551"/>
      <c r="AQ34" s="551"/>
      <c r="AR34" s="551"/>
      <c r="AS34" s="551"/>
      <c r="AT34" s="552"/>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69"/>
      <c r="C35" s="469"/>
      <c r="D35" s="470"/>
      <c r="E35" s="513"/>
      <c r="F35" s="514"/>
      <c r="G35" s="514"/>
      <c r="H35" s="514"/>
      <c r="I35" s="515"/>
      <c r="J35" s="65" t="str">
        <f>IF(AND('Mapa de Riesgos'!$Y$70="Media",'Mapa de Riesgos'!$AA$70="Leve"),CONCATENATE("R10C",'Mapa de Riesgos'!$O$70),"")</f>
        <v/>
      </c>
      <c r="K35" s="66" t="str">
        <f>IF(AND('Mapa de Riesgos'!$Y$71="Media",'Mapa de Riesgos'!$AA$71="Leve"),CONCATENATE("R10C",'Mapa de Riesgos'!$O$71),"")</f>
        <v/>
      </c>
      <c r="L35" s="66" t="str">
        <f>IF(AND('Mapa de Riesgos'!$Y$72="Media",'Mapa de Riesgos'!$AA$72="Leve"),CONCATENATE("R10C",'Mapa de Riesgos'!$O$72),"")</f>
        <v/>
      </c>
      <c r="M35" s="66" t="str">
        <f>IF(AND('Mapa de Riesgos'!$Y$73="Media",'Mapa de Riesgos'!$AA$73="Leve"),CONCATENATE("R10C",'Mapa de Riesgos'!$O$73),"")</f>
        <v/>
      </c>
      <c r="N35" s="66" t="str">
        <f>IF(AND('Mapa de Riesgos'!$Y$74="Media",'Mapa de Riesgos'!$AA$74="Leve"),CONCATENATE("R10C",'Mapa de Riesgos'!$O$74),"")</f>
        <v/>
      </c>
      <c r="O35" s="67" t="str">
        <f>IF(AND('Mapa de Riesgos'!$Y$75="Media",'Mapa de Riesgos'!$AA$75="Leve"),CONCATENATE("R10C",'Mapa de Riesgos'!$O$75),"")</f>
        <v/>
      </c>
      <c r="P35" s="65" t="str">
        <f>IF(AND('Mapa de Riesgos'!$Y$70="Media",'Mapa de Riesgos'!$AA$70="Menor"),CONCATENATE("R10C",'Mapa de Riesgos'!$O$70),"")</f>
        <v/>
      </c>
      <c r="Q35" s="66" t="str">
        <f>IF(AND('Mapa de Riesgos'!$Y$71="Media",'Mapa de Riesgos'!$AA$71="Menor"),CONCATENATE("R10C",'Mapa de Riesgos'!$O$71),"")</f>
        <v/>
      </c>
      <c r="R35" s="66" t="str">
        <f>IF(AND('Mapa de Riesgos'!$Y$72="Media",'Mapa de Riesgos'!$AA$72="Menor"),CONCATENATE("R10C",'Mapa de Riesgos'!$O$72),"")</f>
        <v/>
      </c>
      <c r="S35" s="66" t="str">
        <f>IF(AND('Mapa de Riesgos'!$Y$73="Media",'Mapa de Riesgos'!$AA$73="Menor"),CONCATENATE("R10C",'Mapa de Riesgos'!$O$73),"")</f>
        <v/>
      </c>
      <c r="T35" s="66" t="str">
        <f>IF(AND('Mapa de Riesgos'!$Y$74="Media",'Mapa de Riesgos'!$AA$74="Menor"),CONCATENATE("R10C",'Mapa de Riesgos'!$O$74),"")</f>
        <v/>
      </c>
      <c r="U35" s="67" t="str">
        <f>IF(AND('Mapa de Riesgos'!$Y$75="Media",'Mapa de Riesgos'!$AA$75="Menor"),CONCATENATE("R10C",'Mapa de Riesgos'!$O$75),"")</f>
        <v/>
      </c>
      <c r="V35" s="65" t="str">
        <f>IF(AND('Mapa de Riesgos'!$Y$70="Media",'Mapa de Riesgos'!$AA$70="Moderado"),CONCATENATE("R10C",'Mapa de Riesgos'!$O$70),"")</f>
        <v/>
      </c>
      <c r="W35" s="66" t="str">
        <f>IF(AND('Mapa de Riesgos'!$Y$71="Media",'Mapa de Riesgos'!$AA$71="Moderado"),CONCATENATE("R10C",'Mapa de Riesgos'!$O$71),"")</f>
        <v/>
      </c>
      <c r="X35" s="66" t="str">
        <f>IF(AND('Mapa de Riesgos'!$Y$72="Media",'Mapa de Riesgos'!$AA$72="Moderado"),CONCATENATE("R10C",'Mapa de Riesgos'!$O$72),"")</f>
        <v/>
      </c>
      <c r="Y35" s="66" t="str">
        <f>IF(AND('Mapa de Riesgos'!$Y$73="Media",'Mapa de Riesgos'!$AA$73="Moderado"),CONCATENATE("R10C",'Mapa de Riesgos'!$O$73),"")</f>
        <v/>
      </c>
      <c r="Z35" s="66" t="str">
        <f>IF(AND('Mapa de Riesgos'!$Y$74="Media",'Mapa de Riesgos'!$AA$74="Moderado"),CONCATENATE("R10C",'Mapa de Riesgos'!$O$74),"")</f>
        <v/>
      </c>
      <c r="AA35" s="67" t="str">
        <f>IF(AND('Mapa de Riesgos'!$Y$75="Media",'Mapa de Riesgos'!$AA$75="Moderado"),CONCATENATE("R10C",'Mapa de Riesgos'!$O$75),"")</f>
        <v/>
      </c>
      <c r="AB35" s="56" t="str">
        <f>IF(AND('Mapa de Riesgos'!$Y$70="Media",'Mapa de Riesgos'!$AA$70="Mayor"),CONCATENATE("R10C",'Mapa de Riesgos'!$O$70),"")</f>
        <v/>
      </c>
      <c r="AC35" s="57" t="str">
        <f>IF(AND('Mapa de Riesgos'!$Y$71="Media",'Mapa de Riesgos'!$AA$71="Mayor"),CONCATENATE("R10C",'Mapa de Riesgos'!$O$71),"")</f>
        <v/>
      </c>
      <c r="AD35" s="57" t="str">
        <f>IF(AND('Mapa de Riesgos'!$Y$72="Media",'Mapa de Riesgos'!$AA$72="Mayor"),CONCATENATE("R10C",'Mapa de Riesgos'!$O$72),"")</f>
        <v/>
      </c>
      <c r="AE35" s="57" t="str">
        <f>IF(AND('Mapa de Riesgos'!$Y$73="Media",'Mapa de Riesgos'!$AA$73="Mayor"),CONCATENATE("R10C",'Mapa de Riesgos'!$O$73),"")</f>
        <v/>
      </c>
      <c r="AF35" s="57" t="str">
        <f>IF(AND('Mapa de Riesgos'!$Y$74="Media",'Mapa de Riesgos'!$AA$74="Mayor"),CONCATENATE("R10C",'Mapa de Riesgos'!$O$74),"")</f>
        <v/>
      </c>
      <c r="AG35" s="58" t="str">
        <f>IF(AND('Mapa de Riesgos'!$Y$75="Media",'Mapa de Riesgos'!$AA$75="Mayor"),CONCATENATE("R10C",'Mapa de Riesgos'!$O$75),"")</f>
        <v/>
      </c>
      <c r="AH35" s="59" t="str">
        <f>IF(AND('Mapa de Riesgos'!$Y$70="Media",'Mapa de Riesgos'!$AA$70="Catastrófico"),CONCATENATE("R10C",'Mapa de Riesgos'!$O$70),"")</f>
        <v/>
      </c>
      <c r="AI35" s="60" t="str">
        <f>IF(AND('Mapa de Riesgos'!$Y$71="Media",'Mapa de Riesgos'!$AA$71="Catastrófico"),CONCATENATE("R10C",'Mapa de Riesgos'!$O$71),"")</f>
        <v/>
      </c>
      <c r="AJ35" s="60" t="str">
        <f>IF(AND('Mapa de Riesgos'!$Y$72="Media",'Mapa de Riesgos'!$AA$72="Catastrófico"),CONCATENATE("R10C",'Mapa de Riesgos'!$O$72),"")</f>
        <v/>
      </c>
      <c r="AK35" s="60" t="str">
        <f>IF(AND('Mapa de Riesgos'!$Y$73="Media",'Mapa de Riesgos'!$AA$73="Catastrófico"),CONCATENATE("R10C",'Mapa de Riesgos'!$O$73),"")</f>
        <v/>
      </c>
      <c r="AL35" s="60" t="str">
        <f>IF(AND('Mapa de Riesgos'!$Y$74="Media",'Mapa de Riesgos'!$AA$74="Catastrófico"),CONCATENATE("R10C",'Mapa de Riesgos'!$O$74),"")</f>
        <v/>
      </c>
      <c r="AM35" s="61" t="str">
        <f>IF(AND('Mapa de Riesgos'!$Y$75="Media",'Mapa de Riesgos'!$AA$75="Catastrófico"),CONCATENATE("R10C",'Mapa de Riesgos'!$O$75),"")</f>
        <v/>
      </c>
      <c r="AN35" s="81"/>
      <c r="AO35" s="553"/>
      <c r="AP35" s="554"/>
      <c r="AQ35" s="554"/>
      <c r="AR35" s="554"/>
      <c r="AS35" s="554"/>
      <c r="AT35" s="555"/>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69"/>
      <c r="C36" s="469"/>
      <c r="D36" s="470"/>
      <c r="E36" s="507" t="s">
        <v>235</v>
      </c>
      <c r="F36" s="508"/>
      <c r="G36" s="508"/>
      <c r="H36" s="508"/>
      <c r="I36" s="508"/>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R1C1</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538" t="s">
        <v>236</v>
      </c>
      <c r="AP36" s="539"/>
      <c r="AQ36" s="539"/>
      <c r="AR36" s="539"/>
      <c r="AS36" s="539"/>
      <c r="AT36" s="540"/>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69"/>
      <c r="C37" s="469"/>
      <c r="D37" s="470"/>
      <c r="E37" s="526"/>
      <c r="F37" s="511"/>
      <c r="G37" s="511"/>
      <c r="H37" s="511"/>
      <c r="I37" s="511"/>
      <c r="J37" s="74" t="str">
        <f>IF(AND('Mapa de Riesgos'!$Y$18="Baja",'Mapa de Riesgos'!$AA$18="Leve"),CONCATENATE("R2C",'Mapa de Riesgos'!$O$18),"")</f>
        <v/>
      </c>
      <c r="K37" s="75" t="str">
        <f>IF(AND('Mapa de Riesgos'!$Y$19="Baja",'Mapa de Riesgos'!$AA$19="Leve"),CONCATENATE("R2C",'Mapa de Riesgos'!$O$19),"")</f>
        <v/>
      </c>
      <c r="L37" s="75" t="str">
        <f>IF(AND('Mapa de Riesgos'!$Y$20="Baja",'Mapa de Riesgos'!$AA$20="Leve"),CONCATENATE("R2C",'Mapa de Riesgos'!$O$20),"")</f>
        <v/>
      </c>
      <c r="M37" s="75" t="str">
        <f>IF(AND('Mapa de Riesgos'!$Y$21="Baja",'Mapa de Riesgos'!$AA$21="Leve"),CONCATENATE("R2C",'Mapa de Riesgos'!$O$21),"")</f>
        <v/>
      </c>
      <c r="N37" s="75" t="str">
        <f>IF(AND('Mapa de Riesgos'!$Y$22="Baja",'Mapa de Riesgos'!$AA$22="Leve"),CONCATENATE("R2C",'Mapa de Riesgos'!$O$22),"")</f>
        <v/>
      </c>
      <c r="O37" s="76" t="str">
        <f>IF(AND('Mapa de Riesgos'!$Y$23="Baja",'Mapa de Riesgos'!$AA$23="Leve"),CONCATENATE("R2C",'Mapa de Riesgos'!$O$23),"")</f>
        <v/>
      </c>
      <c r="P37" s="65" t="str">
        <f>IF(AND('Mapa de Riesgos'!$Y$18="Baja",'Mapa de Riesgos'!$AA$18="Menor"),CONCATENATE("R2C",'Mapa de Riesgos'!$O$18),"")</f>
        <v/>
      </c>
      <c r="Q37" s="66" t="str">
        <f>IF(AND('Mapa de Riesgos'!$Y$19="Baja",'Mapa de Riesgos'!$AA$19="Menor"),CONCATENATE("R2C",'Mapa de Riesgos'!$O$19),"")</f>
        <v/>
      </c>
      <c r="R37" s="66" t="str">
        <f>IF(AND('Mapa de Riesgos'!$Y$20="Baja",'Mapa de Riesgos'!$AA$20="Menor"),CONCATENATE("R2C",'Mapa de Riesgos'!$O$20),"")</f>
        <v/>
      </c>
      <c r="S37" s="66" t="str">
        <f>IF(AND('Mapa de Riesgos'!$Y$21="Baja",'Mapa de Riesgos'!$AA$21="Menor"),CONCATENATE("R2C",'Mapa de Riesgos'!$O$21),"")</f>
        <v/>
      </c>
      <c r="T37" s="66" t="str">
        <f>IF(AND('Mapa de Riesgos'!$Y$22="Baja",'Mapa de Riesgos'!$AA$22="Menor"),CONCATENATE("R2C",'Mapa de Riesgos'!$O$22),"")</f>
        <v/>
      </c>
      <c r="U37" s="67" t="str">
        <f>IF(AND('Mapa de Riesgos'!$Y$23="Baja",'Mapa de Riesgos'!$AA$23="Menor"),CONCATENATE("R2C",'Mapa de Riesgos'!$O$23),"")</f>
        <v/>
      </c>
      <c r="V37" s="65" t="str">
        <f>IF(AND('Mapa de Riesgos'!$Y$18="Baja",'Mapa de Riesgos'!$AA$18="Moderado"),CONCATENATE("R2C",'Mapa de Riesgos'!$O$18),"")</f>
        <v/>
      </c>
      <c r="W37" s="66" t="str">
        <f>IF(AND('Mapa de Riesgos'!$Y$19="Baja",'Mapa de Riesgos'!$AA$19="Moderado"),CONCATENATE("R2C",'Mapa de Riesgos'!$O$19),"")</f>
        <v/>
      </c>
      <c r="X37" s="66" t="str">
        <f>IF(AND('Mapa de Riesgos'!$Y$20="Baja",'Mapa de Riesgos'!$AA$20="Moderado"),CONCATENATE("R2C",'Mapa de Riesgos'!$O$20),"")</f>
        <v/>
      </c>
      <c r="Y37" s="66" t="str">
        <f>IF(AND('Mapa de Riesgos'!$Y$21="Baja",'Mapa de Riesgos'!$AA$21="Moderado"),CONCATENATE("R2C",'Mapa de Riesgos'!$O$21),"")</f>
        <v/>
      </c>
      <c r="Z37" s="66" t="str">
        <f>IF(AND('Mapa de Riesgos'!$Y$22="Baja",'Mapa de Riesgos'!$AA$22="Moderado"),CONCATENATE("R2C",'Mapa de Riesgos'!$O$22),"")</f>
        <v/>
      </c>
      <c r="AA37" s="67" t="str">
        <f>IF(AND('Mapa de Riesgos'!$Y$23="Baja",'Mapa de Riesgos'!$AA$23="Moderado"),CONCATENATE("R2C",'Mapa de Riesgos'!$O$23),"")</f>
        <v/>
      </c>
      <c r="AB37" s="50" t="str">
        <f>IF(AND('Mapa de Riesgos'!$Y$18="Baja",'Mapa de Riesgos'!$AA$18="Mayor"),CONCATENATE("R2C",'Mapa de Riesgos'!$O$18),"")</f>
        <v/>
      </c>
      <c r="AC37" s="51" t="str">
        <f>IF(AND('Mapa de Riesgos'!$Y$19="Baja",'Mapa de Riesgos'!$AA$19="Mayor"),CONCATENATE("R2C",'Mapa de Riesgos'!$O$19),"")</f>
        <v/>
      </c>
      <c r="AD37" s="51" t="str">
        <f>IF(AND('Mapa de Riesgos'!$Y$20="Baja",'Mapa de Riesgos'!$AA$20="Mayor"),CONCATENATE("R2C",'Mapa de Riesgos'!$O$20),"")</f>
        <v/>
      </c>
      <c r="AE37" s="51" t="str">
        <f>IF(AND('Mapa de Riesgos'!$Y$21="Baja",'Mapa de Riesgos'!$AA$21="Mayor"),CONCATENATE("R2C",'Mapa de Riesgos'!$O$21),"")</f>
        <v/>
      </c>
      <c r="AF37" s="51" t="str">
        <f>IF(AND('Mapa de Riesgos'!$Y$22="Baja",'Mapa de Riesgos'!$AA$22="Mayor"),CONCATENATE("R2C",'Mapa de Riesgos'!$O$22),"")</f>
        <v/>
      </c>
      <c r="AG37" s="52" t="str">
        <f>IF(AND('Mapa de Riesgos'!$Y$23="Baja",'Mapa de Riesgos'!$AA$23="Mayor"),CONCATENATE("R2C",'Mapa de Riesgos'!$O$23),"")</f>
        <v/>
      </c>
      <c r="AH37" s="53" t="str">
        <f>IF(AND('Mapa de Riesgos'!$Y$18="Baja",'Mapa de Riesgos'!$AA$18="Catastrófico"),CONCATENATE("R2C",'Mapa de Riesgos'!$O$18),"")</f>
        <v/>
      </c>
      <c r="AI37" s="54" t="str">
        <f>IF(AND('Mapa de Riesgos'!$Y$19="Baja",'Mapa de Riesgos'!$AA$19="Catastrófico"),CONCATENATE("R2C",'Mapa de Riesgos'!$O$19),"")</f>
        <v/>
      </c>
      <c r="AJ37" s="54" t="str">
        <f>IF(AND('Mapa de Riesgos'!$Y$20="Baja",'Mapa de Riesgos'!$AA$20="Catastrófico"),CONCATENATE("R2C",'Mapa de Riesgos'!$O$20),"")</f>
        <v/>
      </c>
      <c r="AK37" s="54" t="str">
        <f>IF(AND('Mapa de Riesgos'!$Y$21="Baja",'Mapa de Riesgos'!$AA$21="Catastrófico"),CONCATENATE("R2C",'Mapa de Riesgos'!$O$21),"")</f>
        <v/>
      </c>
      <c r="AL37" s="54" t="str">
        <f>IF(AND('Mapa de Riesgos'!$Y$22="Baja",'Mapa de Riesgos'!$AA$22="Catastrófico"),CONCATENATE("R2C",'Mapa de Riesgos'!$O$22),"")</f>
        <v/>
      </c>
      <c r="AM37" s="55" t="str">
        <f>IF(AND('Mapa de Riesgos'!$Y$23="Baja",'Mapa de Riesgos'!$AA$23="Catastrófico"),CONCATENATE("R2C",'Mapa de Riesgos'!$O$23),"")</f>
        <v/>
      </c>
      <c r="AN37" s="81"/>
      <c r="AO37" s="541"/>
      <c r="AP37" s="542"/>
      <c r="AQ37" s="542"/>
      <c r="AR37" s="542"/>
      <c r="AS37" s="542"/>
      <c r="AT37" s="543"/>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69"/>
      <c r="C38" s="469"/>
      <c r="D38" s="470"/>
      <c r="E38" s="510"/>
      <c r="F38" s="511"/>
      <c r="G38" s="511"/>
      <c r="H38" s="511"/>
      <c r="I38" s="511"/>
      <c r="J38" s="74" t="str">
        <f>IF(AND('Mapa de Riesgos'!$Y$24="Baja",'Mapa de Riesgos'!$AA$24="Leve"),CONCATENATE("R3C",'Mapa de Riesgos'!$O$24),"")</f>
        <v/>
      </c>
      <c r="K38" s="75" t="str">
        <f>IF(AND('Mapa de Riesgos'!$Y$26="Baja",'Mapa de Riesgos'!$AA$26="Leve"),CONCATENATE("R3C",'Mapa de Riesgos'!$O$26),"")</f>
        <v/>
      </c>
      <c r="L38" s="75" t="str">
        <f>IF(AND('Mapa de Riesgos'!$Y$27="Baja",'Mapa de Riesgos'!$AA$27="Leve"),CONCATENATE("R3C",'Mapa de Riesgos'!$O$27),"")</f>
        <v/>
      </c>
      <c r="M38" s="75" t="str">
        <f>IF(AND('Mapa de Riesgos'!$Y$28="Baja",'Mapa de Riesgos'!$AA$28="Leve"),CONCATENATE("R3C",'Mapa de Riesgos'!$O$28),"")</f>
        <v/>
      </c>
      <c r="N38" s="75" t="str">
        <f>IF(AND('Mapa de Riesgos'!$Y$29="Baja",'Mapa de Riesgos'!$AA$29="Leve"),CONCATENATE("R3C",'Mapa de Riesgos'!$O$29),"")</f>
        <v/>
      </c>
      <c r="O38" s="76" t="str">
        <f>IF(AND('Mapa de Riesgos'!$Y$30="Baja",'Mapa de Riesgos'!$AA$30="Leve"),CONCATENATE("R3C",'Mapa de Riesgos'!$O$30),"")</f>
        <v/>
      </c>
      <c r="P38" s="65" t="str">
        <f>IF(AND('Mapa de Riesgos'!$Y$24="Baja",'Mapa de Riesgos'!$AA$24="Menor"),CONCATENATE("R3C",'Mapa de Riesgos'!$O$24),"")</f>
        <v/>
      </c>
      <c r="Q38" s="66" t="str">
        <f>IF(AND('Mapa de Riesgos'!$Y$26="Baja",'Mapa de Riesgos'!$AA$26="Menor"),CONCATENATE("R3C",'Mapa de Riesgos'!$O$26),"")</f>
        <v/>
      </c>
      <c r="R38" s="66" t="str">
        <f>IF(AND('Mapa de Riesgos'!$Y$27="Baja",'Mapa de Riesgos'!$AA$27="Menor"),CONCATENATE("R3C",'Mapa de Riesgos'!$O$27),"")</f>
        <v/>
      </c>
      <c r="S38" s="66" t="str">
        <f>IF(AND('Mapa de Riesgos'!$Y$28="Baja",'Mapa de Riesgos'!$AA$28="Menor"),CONCATENATE("R3C",'Mapa de Riesgos'!$O$28),"")</f>
        <v/>
      </c>
      <c r="T38" s="66" t="str">
        <f>IF(AND('Mapa de Riesgos'!$Y$29="Baja",'Mapa de Riesgos'!$AA$29="Menor"),CONCATENATE("R3C",'Mapa de Riesgos'!$O$29),"")</f>
        <v/>
      </c>
      <c r="U38" s="67" t="str">
        <f>IF(AND('Mapa de Riesgos'!$Y$30="Baja",'Mapa de Riesgos'!$AA$30="Menor"),CONCATENATE("R3C",'Mapa de Riesgos'!$O$30),"")</f>
        <v/>
      </c>
      <c r="V38" s="65" t="str">
        <f>IF(AND('Mapa de Riesgos'!$Y$24="Baja",'Mapa de Riesgos'!$AA$24="Moderado"),CONCATENATE("R3C",'Mapa de Riesgos'!$O$24),"")</f>
        <v/>
      </c>
      <c r="W38" s="66" t="str">
        <f>IF(AND('Mapa de Riesgos'!$Y$26="Baja",'Mapa de Riesgos'!$AA$26="Moderado"),CONCATENATE("R3C",'Mapa de Riesgos'!$O$26),"")</f>
        <v/>
      </c>
      <c r="X38" s="66" t="str">
        <f>IF(AND('Mapa de Riesgos'!$Y$27="Baja",'Mapa de Riesgos'!$AA$27="Moderado"),CONCATENATE("R3C",'Mapa de Riesgos'!$O$27),"")</f>
        <v/>
      </c>
      <c r="Y38" s="66" t="str">
        <f>IF(AND('Mapa de Riesgos'!$Y$28="Baja",'Mapa de Riesgos'!$AA$28="Moderado"),CONCATENATE("R3C",'Mapa de Riesgos'!$O$28),"")</f>
        <v/>
      </c>
      <c r="Z38" s="66" t="str">
        <f>IF(AND('Mapa de Riesgos'!$Y$29="Baja",'Mapa de Riesgos'!$AA$29="Moderado"),CONCATENATE("R3C",'Mapa de Riesgos'!$O$29),"")</f>
        <v/>
      </c>
      <c r="AA38" s="67" t="str">
        <f>IF(AND('Mapa de Riesgos'!$Y$30="Baja",'Mapa de Riesgos'!$AA$30="Moderado"),CONCATENATE("R3C",'Mapa de Riesgos'!$O$30),"")</f>
        <v/>
      </c>
      <c r="AB38" s="50" t="str">
        <f>IF(AND('Mapa de Riesgos'!$Y$24="Baja",'Mapa de Riesgos'!$AA$24="Mayor"),CONCATENATE("R3C",'Mapa de Riesgos'!$O$24),"")</f>
        <v>R3C1</v>
      </c>
      <c r="AC38" s="51" t="str">
        <f>IF(AND('Mapa de Riesgos'!$Y$26="Baja",'Mapa de Riesgos'!$AA$26="Mayor"),CONCATENATE("R3C",'Mapa de Riesgos'!$O$26),"")</f>
        <v/>
      </c>
      <c r="AD38" s="51" t="str">
        <f>IF(AND('Mapa de Riesgos'!$Y$27="Baja",'Mapa de Riesgos'!$AA$27="Mayor"),CONCATENATE("R3C",'Mapa de Riesgos'!$O$27),"")</f>
        <v/>
      </c>
      <c r="AE38" s="51" t="str">
        <f>IF(AND('Mapa de Riesgos'!$Y$28="Baja",'Mapa de Riesgos'!$AA$28="Mayor"),CONCATENATE("R3C",'Mapa de Riesgos'!$O$28),"")</f>
        <v/>
      </c>
      <c r="AF38" s="51" t="str">
        <f>IF(AND('Mapa de Riesgos'!$Y$29="Baja",'Mapa de Riesgos'!$AA$29="Mayor"),CONCATENATE("R3C",'Mapa de Riesgos'!$O$29),"")</f>
        <v/>
      </c>
      <c r="AG38" s="52" t="str">
        <f>IF(AND('Mapa de Riesgos'!$Y$30="Baja",'Mapa de Riesgos'!$AA$30="Mayor"),CONCATENATE("R3C",'Mapa de Riesgos'!$O$30),"")</f>
        <v/>
      </c>
      <c r="AH38" s="53" t="str">
        <f>IF(AND('Mapa de Riesgos'!$Y$24="Baja",'Mapa de Riesgos'!$AA$24="Catastrófico"),CONCATENATE("R3C",'Mapa de Riesgos'!$O$24),"")</f>
        <v/>
      </c>
      <c r="AI38" s="54" t="str">
        <f>IF(AND('Mapa de Riesgos'!$Y$26="Baja",'Mapa de Riesgos'!$AA$26="Catastrófico"),CONCATENATE("R3C",'Mapa de Riesgos'!$O$26),"")</f>
        <v/>
      </c>
      <c r="AJ38" s="54" t="str">
        <f>IF(AND('Mapa de Riesgos'!$Y$27="Baja",'Mapa de Riesgos'!$AA$27="Catastrófico"),CONCATENATE("R3C",'Mapa de Riesgos'!$O$27),"")</f>
        <v/>
      </c>
      <c r="AK38" s="54" t="str">
        <f>IF(AND('Mapa de Riesgos'!$Y$28="Baja",'Mapa de Riesgos'!$AA$28="Catastrófico"),CONCATENATE("R3C",'Mapa de Riesgos'!$O$28),"")</f>
        <v/>
      </c>
      <c r="AL38" s="54" t="str">
        <f>IF(AND('Mapa de Riesgos'!$Y$29="Baja",'Mapa de Riesgos'!$AA$29="Catastrófico"),CONCATENATE("R3C",'Mapa de Riesgos'!$O$29),"")</f>
        <v/>
      </c>
      <c r="AM38" s="55" t="str">
        <f>IF(AND('Mapa de Riesgos'!$Y$30="Baja",'Mapa de Riesgos'!$AA$30="Catastrófico"),CONCATENATE("R3C",'Mapa de Riesgos'!$O$30),"")</f>
        <v/>
      </c>
      <c r="AN38" s="81"/>
      <c r="AO38" s="541"/>
      <c r="AP38" s="542"/>
      <c r="AQ38" s="542"/>
      <c r="AR38" s="542"/>
      <c r="AS38" s="542"/>
      <c r="AT38" s="543"/>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69"/>
      <c r="C39" s="469"/>
      <c r="D39" s="470"/>
      <c r="E39" s="510"/>
      <c r="F39" s="511"/>
      <c r="G39" s="511"/>
      <c r="H39" s="511"/>
      <c r="I39" s="511"/>
      <c r="J39" s="74" t="str">
        <f>IF(AND('Mapa de Riesgos'!$Y$31="Baja",'Mapa de Riesgos'!$AA$31="Leve"),CONCATENATE("R4C",'Mapa de Riesgos'!$O$31),"")</f>
        <v/>
      </c>
      <c r="K39" s="75" t="str">
        <f>IF(AND('Mapa de Riesgos'!$Y$34="Baja",'Mapa de Riesgos'!$AA$34="Leve"),CONCATENATE("R4C",'Mapa de Riesgos'!$O$34),"")</f>
        <v/>
      </c>
      <c r="L39" s="75" t="str">
        <f>IF(AND('Mapa de Riesgos'!$Y$35="Baja",'Mapa de Riesgos'!$AA$35="Leve"),CONCATENATE("R4C",'Mapa de Riesgos'!$O$35),"")</f>
        <v/>
      </c>
      <c r="M39" s="75" t="str">
        <f>IF(AND('Mapa de Riesgos'!$Y$36="Baja",'Mapa de Riesgos'!$AA$36="Leve"),CONCATENATE("R4C",'Mapa de Riesgos'!$O$36),"")</f>
        <v/>
      </c>
      <c r="N39" s="75" t="str">
        <f>IF(AND('Mapa de Riesgos'!$Y$37="Baja",'Mapa de Riesgos'!$AA$37="Leve"),CONCATENATE("R4C",'Mapa de Riesgos'!$O$37),"")</f>
        <v/>
      </c>
      <c r="O39" s="76" t="str">
        <f>IF(AND('Mapa de Riesgos'!$Y$38="Baja",'Mapa de Riesgos'!$AA$38="Leve"),CONCATENATE("R4C",'Mapa de Riesgos'!$O$38),"")</f>
        <v/>
      </c>
      <c r="P39" s="65" t="str">
        <f>IF(AND('Mapa de Riesgos'!$Y$31="Baja",'Mapa de Riesgos'!$AA$31="Menor"),CONCATENATE("R4C",'Mapa de Riesgos'!$O$31),"")</f>
        <v/>
      </c>
      <c r="Q39" s="66" t="str">
        <f>IF(AND('Mapa de Riesgos'!$Y$34="Baja",'Mapa de Riesgos'!$AA$34="Menor"),CONCATENATE("R4C",'Mapa de Riesgos'!$O$34),"")</f>
        <v/>
      </c>
      <c r="R39" s="66" t="str">
        <f>IF(AND('Mapa de Riesgos'!$Y$35="Baja",'Mapa de Riesgos'!$AA$35="Menor"),CONCATENATE("R4C",'Mapa de Riesgos'!$O$35),"")</f>
        <v/>
      </c>
      <c r="S39" s="66" t="str">
        <f>IF(AND('Mapa de Riesgos'!$Y$36="Baja",'Mapa de Riesgos'!$AA$36="Menor"),CONCATENATE("R4C",'Mapa de Riesgos'!$O$36),"")</f>
        <v/>
      </c>
      <c r="T39" s="66" t="str">
        <f>IF(AND('Mapa de Riesgos'!$Y$37="Baja",'Mapa de Riesgos'!$AA$37="Menor"),CONCATENATE("R4C",'Mapa de Riesgos'!$O$37),"")</f>
        <v/>
      </c>
      <c r="U39" s="67" t="str">
        <f>IF(AND('Mapa de Riesgos'!$Y$38="Baja",'Mapa de Riesgos'!$AA$38="Menor"),CONCATENATE("R4C",'Mapa de Riesgos'!$O$38),"")</f>
        <v/>
      </c>
      <c r="V39" s="65" t="str">
        <f>IF(AND('Mapa de Riesgos'!$Y$31="Baja",'Mapa de Riesgos'!$AA$31="Moderado"),CONCATENATE("R4C",'Mapa de Riesgos'!$O$31),"")</f>
        <v>R4C1</v>
      </c>
      <c r="W39" s="66" t="str">
        <f>IF(AND('Mapa de Riesgos'!$Y$34="Baja",'Mapa de Riesgos'!$AA$34="Moderado"),CONCATENATE("R4C",'Mapa de Riesgos'!$O$34),"")</f>
        <v/>
      </c>
      <c r="X39" s="66" t="str">
        <f>IF(AND('Mapa de Riesgos'!$Y$35="Baja",'Mapa de Riesgos'!$AA$35="Moderado"),CONCATENATE("R4C",'Mapa de Riesgos'!$O$35),"")</f>
        <v/>
      </c>
      <c r="Y39" s="66" t="str">
        <f>IF(AND('Mapa de Riesgos'!$Y$36="Baja",'Mapa de Riesgos'!$AA$36="Moderado"),CONCATENATE("R4C",'Mapa de Riesgos'!$O$36),"")</f>
        <v/>
      </c>
      <c r="Z39" s="66" t="str">
        <f>IF(AND('Mapa de Riesgos'!$Y$37="Baja",'Mapa de Riesgos'!$AA$37="Moderado"),CONCATENATE("R4C",'Mapa de Riesgos'!$O$37),"")</f>
        <v/>
      </c>
      <c r="AA39" s="67" t="str">
        <f>IF(AND('Mapa de Riesgos'!$Y$38="Baja",'Mapa de Riesgos'!$AA$38="Moderado"),CONCATENATE("R4C",'Mapa de Riesgos'!$O$38),"")</f>
        <v/>
      </c>
      <c r="AB39" s="50" t="str">
        <f>IF(AND('Mapa de Riesgos'!$Y$31="Baja",'Mapa de Riesgos'!$AA$31="Mayor"),CONCATENATE("R4C",'Mapa de Riesgos'!$O$31),"")</f>
        <v/>
      </c>
      <c r="AC39" s="51" t="str">
        <f>IF(AND('Mapa de Riesgos'!$Y$34="Baja",'Mapa de Riesgos'!$AA$34="Mayor"),CONCATENATE("R4C",'Mapa de Riesgos'!$O$34),"")</f>
        <v/>
      </c>
      <c r="AD39" s="51" t="str">
        <f>IF(AND('Mapa de Riesgos'!$Y$35="Baja",'Mapa de Riesgos'!$AA$35="Mayor"),CONCATENATE("R4C",'Mapa de Riesgos'!$O$35),"")</f>
        <v/>
      </c>
      <c r="AE39" s="51" t="str">
        <f>IF(AND('Mapa de Riesgos'!$Y$36="Baja",'Mapa de Riesgos'!$AA$36="Mayor"),CONCATENATE("R4C",'Mapa de Riesgos'!$O$36),"")</f>
        <v/>
      </c>
      <c r="AF39" s="51" t="str">
        <f>IF(AND('Mapa de Riesgos'!$Y$37="Baja",'Mapa de Riesgos'!$AA$37="Mayor"),CONCATENATE("R4C",'Mapa de Riesgos'!$O$37),"")</f>
        <v/>
      </c>
      <c r="AG39" s="52" t="str">
        <f>IF(AND('Mapa de Riesgos'!$Y$38="Baja",'Mapa de Riesgos'!$AA$38="Mayor"),CONCATENATE("R4C",'Mapa de Riesgos'!$O$38),"")</f>
        <v/>
      </c>
      <c r="AH39" s="53" t="str">
        <f>IF(AND('Mapa de Riesgos'!$Y$31="Baja",'Mapa de Riesgos'!$AA$31="Catastrófico"),CONCATENATE("R4C",'Mapa de Riesgos'!$O$31),"")</f>
        <v/>
      </c>
      <c r="AI39" s="54" t="str">
        <f>IF(AND('Mapa de Riesgos'!$Y$34="Baja",'Mapa de Riesgos'!$AA$34="Catastrófico"),CONCATENATE("R4C",'Mapa de Riesgos'!$O$34),"")</f>
        <v/>
      </c>
      <c r="AJ39" s="54" t="str">
        <f>IF(AND('Mapa de Riesgos'!$Y$35="Baja",'Mapa de Riesgos'!$AA$35="Catastrófico"),CONCATENATE("R4C",'Mapa de Riesgos'!$O$35),"")</f>
        <v/>
      </c>
      <c r="AK39" s="54" t="str">
        <f>IF(AND('Mapa de Riesgos'!$Y$36="Baja",'Mapa de Riesgos'!$AA$36="Catastrófico"),CONCATENATE("R4C",'Mapa de Riesgos'!$O$36),"")</f>
        <v/>
      </c>
      <c r="AL39" s="54" t="str">
        <f>IF(AND('Mapa de Riesgos'!$Y$37="Baja",'Mapa de Riesgos'!$AA$37="Catastrófico"),CONCATENATE("R4C",'Mapa de Riesgos'!$O$37),"")</f>
        <v/>
      </c>
      <c r="AM39" s="55" t="str">
        <f>IF(AND('Mapa de Riesgos'!$Y$38="Baja",'Mapa de Riesgos'!$AA$38="Catastrófico"),CONCATENATE("R4C",'Mapa de Riesgos'!$O$38),"")</f>
        <v/>
      </c>
      <c r="AN39" s="81"/>
      <c r="AO39" s="541"/>
      <c r="AP39" s="542"/>
      <c r="AQ39" s="542"/>
      <c r="AR39" s="542"/>
      <c r="AS39" s="542"/>
      <c r="AT39" s="543"/>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69"/>
      <c r="C40" s="469"/>
      <c r="D40" s="470"/>
      <c r="E40" s="510"/>
      <c r="F40" s="511"/>
      <c r="G40" s="511"/>
      <c r="H40" s="511"/>
      <c r="I40" s="511"/>
      <c r="J40" s="74" t="str">
        <f>IF(AND('Mapa de Riesgos'!$Y$39="Baja",'Mapa de Riesgos'!$AA$39="Leve"),CONCATENATE("R5C",'Mapa de Riesgos'!$O$39),"")</f>
        <v/>
      </c>
      <c r="K40" s="75" t="str">
        <f>IF(AND('Mapa de Riesgos'!$Y$41="Baja",'Mapa de Riesgos'!$AA$41="Leve"),CONCATENATE("R5C",'Mapa de Riesgos'!$O$41),"")</f>
        <v/>
      </c>
      <c r="L40" s="75" t="str">
        <f>IF(AND('Mapa de Riesgos'!$Y$42="Baja",'Mapa de Riesgos'!$AA$42="Leve"),CONCATENATE("R5C",'Mapa de Riesgos'!$O$42),"")</f>
        <v/>
      </c>
      <c r="M40" s="75" t="str">
        <f>IF(AND('Mapa de Riesgos'!$Y$43="Baja",'Mapa de Riesgos'!$AA$43="Leve"),CONCATENATE("R5C",'Mapa de Riesgos'!$O$43),"")</f>
        <v/>
      </c>
      <c r="N40" s="75" t="str">
        <f>IF(AND('Mapa de Riesgos'!$Y$44="Baja",'Mapa de Riesgos'!$AA$44="Leve"),CONCATENATE("R5C",'Mapa de Riesgos'!$O$44),"")</f>
        <v/>
      </c>
      <c r="O40" s="76" t="str">
        <f>IF(AND('Mapa de Riesgos'!$Y$45="Baja",'Mapa de Riesgos'!$AA$45="Leve"),CONCATENATE("R5C",'Mapa de Riesgos'!$O$45),"")</f>
        <v/>
      </c>
      <c r="P40" s="65" t="str">
        <f>IF(AND('Mapa de Riesgos'!$Y$39="Baja",'Mapa de Riesgos'!$AA$39="Menor"),CONCATENATE("R5C",'Mapa de Riesgos'!$O$39),"")</f>
        <v/>
      </c>
      <c r="Q40" s="66" t="str">
        <f>IF(AND('Mapa de Riesgos'!$Y$41="Baja",'Mapa de Riesgos'!$AA$41="Menor"),CONCATENATE("R5C",'Mapa de Riesgos'!$O$41),"")</f>
        <v/>
      </c>
      <c r="R40" s="66" t="str">
        <f>IF(AND('Mapa de Riesgos'!$Y$42="Baja",'Mapa de Riesgos'!$AA$42="Menor"),CONCATENATE("R5C",'Mapa de Riesgos'!$O$42),"")</f>
        <v/>
      </c>
      <c r="S40" s="66" t="str">
        <f>IF(AND('Mapa de Riesgos'!$Y$43="Baja",'Mapa de Riesgos'!$AA$43="Menor"),CONCATENATE("R5C",'Mapa de Riesgos'!$O$43),"")</f>
        <v/>
      </c>
      <c r="T40" s="66" t="str">
        <f>IF(AND('Mapa de Riesgos'!$Y$44="Baja",'Mapa de Riesgos'!$AA$44="Menor"),CONCATENATE("R5C",'Mapa de Riesgos'!$O$44),"")</f>
        <v/>
      </c>
      <c r="U40" s="67" t="str">
        <f>IF(AND('Mapa de Riesgos'!$Y$45="Baja",'Mapa de Riesgos'!$AA$45="Menor"),CONCATENATE("R5C",'Mapa de Riesgos'!$O$45),"")</f>
        <v/>
      </c>
      <c r="V40" s="65" t="str">
        <f>IF(AND('Mapa de Riesgos'!$Y$39="Baja",'Mapa de Riesgos'!$AA$39="Moderado"),CONCATENATE("R5C",'Mapa de Riesgos'!$O$39),"")</f>
        <v>R5C1</v>
      </c>
      <c r="W40" s="66" t="str">
        <f>IF(AND('Mapa de Riesgos'!$Y$41="Baja",'Mapa de Riesgos'!$AA$41="Moderado"),CONCATENATE("R5C",'Mapa de Riesgos'!$O$41),"")</f>
        <v/>
      </c>
      <c r="X40" s="66" t="str">
        <f>IF(AND('Mapa de Riesgos'!$Y$42="Baja",'Mapa de Riesgos'!$AA$42="Moderado"),CONCATENATE("R5C",'Mapa de Riesgos'!$O$42),"")</f>
        <v/>
      </c>
      <c r="Y40" s="66" t="str">
        <f>IF(AND('Mapa de Riesgos'!$Y$43="Baja",'Mapa de Riesgos'!$AA$43="Moderado"),CONCATENATE("R5C",'Mapa de Riesgos'!$O$43),"")</f>
        <v/>
      </c>
      <c r="Z40" s="66" t="str">
        <f>IF(AND('Mapa de Riesgos'!$Y$44="Baja",'Mapa de Riesgos'!$AA$44="Moderado"),CONCATENATE("R5C",'Mapa de Riesgos'!$O$44),"")</f>
        <v/>
      </c>
      <c r="AA40" s="67" t="str">
        <f>IF(AND('Mapa de Riesgos'!$Y$45="Baja",'Mapa de Riesgos'!$AA$45="Moderado"),CONCATENATE("R5C",'Mapa de Riesgos'!$O$45),"")</f>
        <v/>
      </c>
      <c r="AB40" s="50" t="str">
        <f>IF(AND('Mapa de Riesgos'!$Y$39="Baja",'Mapa de Riesgos'!$AA$39="Mayor"),CONCATENATE("R5C",'Mapa de Riesgos'!$O$39),"")</f>
        <v/>
      </c>
      <c r="AC40" s="51" t="str">
        <f>IF(AND('Mapa de Riesgos'!$Y$41="Baja",'Mapa de Riesgos'!$AA$41="Mayor"),CONCATENATE("R5C",'Mapa de Riesgos'!$O$41),"")</f>
        <v/>
      </c>
      <c r="AD40" s="51" t="str">
        <f>IF(AND('Mapa de Riesgos'!$Y$42="Baja",'Mapa de Riesgos'!$AA$42="Mayor"),CONCATENATE("R5C",'Mapa de Riesgos'!$O$42),"")</f>
        <v/>
      </c>
      <c r="AE40" s="51" t="str">
        <f>IF(AND('Mapa de Riesgos'!$Y$43="Baja",'Mapa de Riesgos'!$AA$43="Mayor"),CONCATENATE("R5C",'Mapa de Riesgos'!$O$43),"")</f>
        <v/>
      </c>
      <c r="AF40" s="51" t="str">
        <f>IF(AND('Mapa de Riesgos'!$Y$44="Baja",'Mapa de Riesgos'!$AA$44="Mayor"),CONCATENATE("R5C",'Mapa de Riesgos'!$O$44),"")</f>
        <v/>
      </c>
      <c r="AG40" s="52" t="str">
        <f>IF(AND('Mapa de Riesgos'!$Y$45="Baja",'Mapa de Riesgos'!$AA$45="Mayor"),CONCATENATE("R5C",'Mapa de Riesgos'!$O$45),"")</f>
        <v/>
      </c>
      <c r="AH40" s="53" t="str">
        <f>IF(AND('Mapa de Riesgos'!$Y$39="Baja",'Mapa de Riesgos'!$AA$39="Catastrófico"),CONCATENATE("R5C",'Mapa de Riesgos'!$O$39),"")</f>
        <v/>
      </c>
      <c r="AI40" s="54" t="str">
        <f>IF(AND('Mapa de Riesgos'!$Y$41="Baja",'Mapa de Riesgos'!$AA$41="Catastrófico"),CONCATENATE("R5C",'Mapa de Riesgos'!$O$41),"")</f>
        <v/>
      </c>
      <c r="AJ40" s="54" t="str">
        <f>IF(AND('Mapa de Riesgos'!$Y$42="Baja",'Mapa de Riesgos'!$AA$42="Catastrófico"),CONCATENATE("R5C",'Mapa de Riesgos'!$O$42),"")</f>
        <v/>
      </c>
      <c r="AK40" s="54" t="str">
        <f>IF(AND('Mapa de Riesgos'!$Y$43="Baja",'Mapa de Riesgos'!$AA$43="Catastrófico"),CONCATENATE("R5C",'Mapa de Riesgos'!$O$43),"")</f>
        <v/>
      </c>
      <c r="AL40" s="54" t="str">
        <f>IF(AND('Mapa de Riesgos'!$Y$44="Baja",'Mapa de Riesgos'!$AA$44="Catastrófico"),CONCATENATE("R5C",'Mapa de Riesgos'!$O$44),"")</f>
        <v/>
      </c>
      <c r="AM40" s="55" t="str">
        <f>IF(AND('Mapa de Riesgos'!$Y$45="Baja",'Mapa de Riesgos'!$AA$45="Catastrófico"),CONCATENATE("R5C",'Mapa de Riesgos'!$O$45),"")</f>
        <v/>
      </c>
      <c r="AN40" s="81"/>
      <c r="AO40" s="541"/>
      <c r="AP40" s="542"/>
      <c r="AQ40" s="542"/>
      <c r="AR40" s="542"/>
      <c r="AS40" s="542"/>
      <c r="AT40" s="543"/>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69"/>
      <c r="C41" s="469"/>
      <c r="D41" s="470"/>
      <c r="E41" s="510"/>
      <c r="F41" s="511"/>
      <c r="G41" s="511"/>
      <c r="H41" s="511"/>
      <c r="I41" s="511"/>
      <c r="J41" s="74" t="str">
        <f>IF(AND('Mapa de Riesgos'!$Y$46="Baja",'Mapa de Riesgos'!$AA$46="Leve"),CONCATENATE("R6C",'Mapa de Riesgos'!$O$46),"")</f>
        <v/>
      </c>
      <c r="K41" s="75" t="str">
        <f>IF(AND('Mapa de Riesgos'!$Y$47="Baja",'Mapa de Riesgos'!$AA$47="Leve"),CONCATENATE("R6C",'Mapa de Riesgos'!$O$47),"")</f>
        <v/>
      </c>
      <c r="L41" s="75" t="str">
        <f>IF(AND('Mapa de Riesgos'!$Y$48="Baja",'Mapa de Riesgos'!$AA$48="Leve"),CONCATENATE("R6C",'Mapa de Riesgos'!$O$48),"")</f>
        <v/>
      </c>
      <c r="M41" s="75" t="str">
        <f>IF(AND('Mapa de Riesgos'!$Y$49="Baja",'Mapa de Riesgos'!$AA$49="Leve"),CONCATENATE("R6C",'Mapa de Riesgos'!$O$49),"")</f>
        <v/>
      </c>
      <c r="N41" s="75" t="str">
        <f>IF(AND('Mapa de Riesgos'!$Y$50="Baja",'Mapa de Riesgos'!$AA$50="Leve"),CONCATENATE("R6C",'Mapa de Riesgos'!$O$50),"")</f>
        <v/>
      </c>
      <c r="O41" s="76" t="str">
        <f>IF(AND('Mapa de Riesgos'!$Y$51="Baja",'Mapa de Riesgos'!$AA$51="Leve"),CONCATENATE("R6C",'Mapa de Riesgos'!$O$51),"")</f>
        <v/>
      </c>
      <c r="P41" s="65" t="str">
        <f>IF(AND('Mapa de Riesgos'!$Y$46="Baja",'Mapa de Riesgos'!$AA$46="Menor"),CONCATENATE("R6C",'Mapa de Riesgos'!$O$46),"")</f>
        <v/>
      </c>
      <c r="Q41" s="66" t="str">
        <f>IF(AND('Mapa de Riesgos'!$Y$47="Baja",'Mapa de Riesgos'!$AA$47="Menor"),CONCATENATE("R6C",'Mapa de Riesgos'!$O$47),"")</f>
        <v/>
      </c>
      <c r="R41" s="66" t="str">
        <f>IF(AND('Mapa de Riesgos'!$Y$48="Baja",'Mapa de Riesgos'!$AA$48="Menor"),CONCATENATE("R6C",'Mapa de Riesgos'!$O$48),"")</f>
        <v/>
      </c>
      <c r="S41" s="66" t="str">
        <f>IF(AND('Mapa de Riesgos'!$Y$49="Baja",'Mapa de Riesgos'!$AA$49="Menor"),CONCATENATE("R6C",'Mapa de Riesgos'!$O$49),"")</f>
        <v/>
      </c>
      <c r="T41" s="66" t="str">
        <f>IF(AND('Mapa de Riesgos'!$Y$50="Baja",'Mapa de Riesgos'!$AA$50="Menor"),CONCATENATE("R6C",'Mapa de Riesgos'!$O$50),"")</f>
        <v/>
      </c>
      <c r="U41" s="67" t="str">
        <f>IF(AND('Mapa de Riesgos'!$Y$51="Baja",'Mapa de Riesgos'!$AA$51="Menor"),CONCATENATE("R6C",'Mapa de Riesgos'!$O$51),"")</f>
        <v/>
      </c>
      <c r="V41" s="65" t="str">
        <f>IF(AND('Mapa de Riesgos'!$Y$46="Baja",'Mapa de Riesgos'!$AA$46="Moderado"),CONCATENATE("R6C",'Mapa de Riesgos'!$O$46),"")</f>
        <v>R6C1</v>
      </c>
      <c r="W41" s="66" t="str">
        <f>IF(AND('Mapa de Riesgos'!$Y$47="Baja",'Mapa de Riesgos'!$AA$47="Moderado"),CONCATENATE("R6C",'Mapa de Riesgos'!$O$47),"")</f>
        <v/>
      </c>
      <c r="X41" s="66" t="str">
        <f>IF(AND('Mapa de Riesgos'!$Y$48="Baja",'Mapa de Riesgos'!$AA$48="Moderado"),CONCATENATE("R6C",'Mapa de Riesgos'!$O$48),"")</f>
        <v/>
      </c>
      <c r="Y41" s="66" t="str">
        <f>IF(AND('Mapa de Riesgos'!$Y$49="Baja",'Mapa de Riesgos'!$AA$49="Moderado"),CONCATENATE("R6C",'Mapa de Riesgos'!$O$49),"")</f>
        <v/>
      </c>
      <c r="Z41" s="66" t="str">
        <f>IF(AND('Mapa de Riesgos'!$Y$50="Baja",'Mapa de Riesgos'!$AA$50="Moderado"),CONCATENATE("R6C",'Mapa de Riesgos'!$O$50),"")</f>
        <v/>
      </c>
      <c r="AA41" s="67" t="str">
        <f>IF(AND('Mapa de Riesgos'!$Y$51="Baja",'Mapa de Riesgos'!$AA$51="Moderado"),CONCATENATE("R6C",'Mapa de Riesgos'!$O$51),"")</f>
        <v/>
      </c>
      <c r="AB41" s="50" t="str">
        <f>IF(AND('Mapa de Riesgos'!$Y$46="Baja",'Mapa de Riesgos'!$AA$46="Mayor"),CONCATENATE("R6C",'Mapa de Riesgos'!$O$46),"")</f>
        <v/>
      </c>
      <c r="AC41" s="51" t="str">
        <f>IF(AND('Mapa de Riesgos'!$Y$47="Baja",'Mapa de Riesgos'!$AA$47="Mayor"),CONCATENATE("R6C",'Mapa de Riesgos'!$O$47),"")</f>
        <v/>
      </c>
      <c r="AD41" s="51" t="str">
        <f>IF(AND('Mapa de Riesgos'!$Y$48="Baja",'Mapa de Riesgos'!$AA$48="Mayor"),CONCATENATE("R6C",'Mapa de Riesgos'!$O$48),"")</f>
        <v/>
      </c>
      <c r="AE41" s="51" t="str">
        <f>IF(AND('Mapa de Riesgos'!$Y$49="Baja",'Mapa de Riesgos'!$AA$49="Mayor"),CONCATENATE("R6C",'Mapa de Riesgos'!$O$49),"")</f>
        <v/>
      </c>
      <c r="AF41" s="51" t="str">
        <f>IF(AND('Mapa de Riesgos'!$Y$50="Baja",'Mapa de Riesgos'!$AA$50="Mayor"),CONCATENATE("R6C",'Mapa de Riesgos'!$O$50),"")</f>
        <v/>
      </c>
      <c r="AG41" s="52" t="str">
        <f>IF(AND('Mapa de Riesgos'!$Y$51="Baja",'Mapa de Riesgos'!$AA$51="Mayor"),CONCATENATE("R6C",'Mapa de Riesgos'!$O$51),"")</f>
        <v/>
      </c>
      <c r="AH41" s="53" t="str">
        <f>IF(AND('Mapa de Riesgos'!$Y$46="Baja",'Mapa de Riesgos'!$AA$46="Catastrófico"),CONCATENATE("R6C",'Mapa de Riesgos'!$O$46),"")</f>
        <v/>
      </c>
      <c r="AI41" s="54" t="str">
        <f>IF(AND('Mapa de Riesgos'!$Y$47="Baja",'Mapa de Riesgos'!$AA$47="Catastrófico"),CONCATENATE("R6C",'Mapa de Riesgos'!$O$47),"")</f>
        <v/>
      </c>
      <c r="AJ41" s="54" t="str">
        <f>IF(AND('Mapa de Riesgos'!$Y$48="Baja",'Mapa de Riesgos'!$AA$48="Catastrófico"),CONCATENATE("R6C",'Mapa de Riesgos'!$O$48),"")</f>
        <v/>
      </c>
      <c r="AK41" s="54" t="str">
        <f>IF(AND('Mapa de Riesgos'!$Y$49="Baja",'Mapa de Riesgos'!$AA$49="Catastrófico"),CONCATENATE("R6C",'Mapa de Riesgos'!$O$49),"")</f>
        <v/>
      </c>
      <c r="AL41" s="54" t="str">
        <f>IF(AND('Mapa de Riesgos'!$Y$50="Baja",'Mapa de Riesgos'!$AA$50="Catastrófico"),CONCATENATE("R6C",'Mapa de Riesgos'!$O$50),"")</f>
        <v/>
      </c>
      <c r="AM41" s="55" t="str">
        <f>IF(AND('Mapa de Riesgos'!$Y$51="Baja",'Mapa de Riesgos'!$AA$51="Catastrófico"),CONCATENATE("R6C",'Mapa de Riesgos'!$O$51),"")</f>
        <v/>
      </c>
      <c r="AN41" s="81"/>
      <c r="AO41" s="541"/>
      <c r="AP41" s="542"/>
      <c r="AQ41" s="542"/>
      <c r="AR41" s="542"/>
      <c r="AS41" s="542"/>
      <c r="AT41" s="543"/>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69"/>
      <c r="C42" s="469"/>
      <c r="D42" s="470"/>
      <c r="E42" s="510"/>
      <c r="F42" s="511"/>
      <c r="G42" s="511"/>
      <c r="H42" s="511"/>
      <c r="I42" s="511"/>
      <c r="J42" s="74" t="str">
        <f>IF(AND('Mapa de Riesgos'!$Y$52="Baja",'Mapa de Riesgos'!$AA$52="Leve"),CONCATENATE("R7C",'Mapa de Riesgos'!$O$52),"")</f>
        <v/>
      </c>
      <c r="K42" s="75" t="str">
        <f>IF(AND('Mapa de Riesgos'!$Y$53="Baja",'Mapa de Riesgos'!$AA$53="Leve"),CONCATENATE("R7C",'Mapa de Riesgos'!$O$53),"")</f>
        <v/>
      </c>
      <c r="L42" s="75" t="str">
        <f>IF(AND('Mapa de Riesgos'!$Y$54="Baja",'Mapa de Riesgos'!$AA$54="Leve"),CONCATENATE("R7C",'Mapa de Riesgos'!$O$54),"")</f>
        <v/>
      </c>
      <c r="M42" s="75" t="str">
        <f>IF(AND('Mapa de Riesgos'!$Y$55="Baja",'Mapa de Riesgos'!$AA$55="Leve"),CONCATENATE("R7C",'Mapa de Riesgos'!$O$55),"")</f>
        <v/>
      </c>
      <c r="N42" s="75" t="str">
        <f>IF(AND('Mapa de Riesgos'!$Y$56="Baja",'Mapa de Riesgos'!$AA$56="Leve"),CONCATENATE("R7C",'Mapa de Riesgos'!$O$56),"")</f>
        <v/>
      </c>
      <c r="O42" s="76" t="str">
        <f>IF(AND('Mapa de Riesgos'!$Y$57="Baja",'Mapa de Riesgos'!$AA$57="Leve"),CONCATENATE("R7C",'Mapa de Riesgos'!$O$57),"")</f>
        <v/>
      </c>
      <c r="P42" s="65" t="str">
        <f>IF(AND('Mapa de Riesgos'!$Y$52="Baja",'Mapa de Riesgos'!$AA$52="Menor"),CONCATENATE("R7C",'Mapa de Riesgos'!$O$52),"")</f>
        <v/>
      </c>
      <c r="Q42" s="66" t="str">
        <f>IF(AND('Mapa de Riesgos'!$Y$53="Baja",'Mapa de Riesgos'!$AA$53="Menor"),CONCATENATE("R7C",'Mapa de Riesgos'!$O$53),"")</f>
        <v/>
      </c>
      <c r="R42" s="66" t="str">
        <f>IF(AND('Mapa de Riesgos'!$Y$54="Baja",'Mapa de Riesgos'!$AA$54="Menor"),CONCATENATE("R7C",'Mapa de Riesgos'!$O$54),"")</f>
        <v/>
      </c>
      <c r="S42" s="66" t="str">
        <f>IF(AND('Mapa de Riesgos'!$Y$55="Baja",'Mapa de Riesgos'!$AA$55="Menor"),CONCATENATE("R7C",'Mapa de Riesgos'!$O$55),"")</f>
        <v/>
      </c>
      <c r="T42" s="66" t="str">
        <f>IF(AND('Mapa de Riesgos'!$Y$56="Baja",'Mapa de Riesgos'!$AA$56="Menor"),CONCATENATE("R7C",'Mapa de Riesgos'!$O$56),"")</f>
        <v/>
      </c>
      <c r="U42" s="67" t="str">
        <f>IF(AND('Mapa de Riesgos'!$Y$57="Baja",'Mapa de Riesgos'!$AA$57="Menor"),CONCATENATE("R7C",'Mapa de Riesgos'!$O$57),"")</f>
        <v/>
      </c>
      <c r="V42" s="65" t="str">
        <f>IF(AND('Mapa de Riesgos'!$Y$52="Baja",'Mapa de Riesgos'!$AA$52="Moderado"),CONCATENATE("R7C",'Mapa de Riesgos'!$O$52),"")</f>
        <v/>
      </c>
      <c r="W42" s="66" t="str">
        <f>IF(AND('Mapa de Riesgos'!$Y$53="Baja",'Mapa de Riesgos'!$AA$53="Moderado"),CONCATENATE("R7C",'Mapa de Riesgos'!$O$53),"")</f>
        <v/>
      </c>
      <c r="X42" s="66" t="str">
        <f>IF(AND('Mapa de Riesgos'!$Y$54="Baja",'Mapa de Riesgos'!$AA$54="Moderado"),CONCATENATE("R7C",'Mapa de Riesgos'!$O$54),"")</f>
        <v/>
      </c>
      <c r="Y42" s="66" t="str">
        <f>IF(AND('Mapa de Riesgos'!$Y$55="Baja",'Mapa de Riesgos'!$AA$55="Moderado"),CONCATENATE("R7C",'Mapa de Riesgos'!$O$55),"")</f>
        <v/>
      </c>
      <c r="Z42" s="66" t="str">
        <f>IF(AND('Mapa de Riesgos'!$Y$56="Baja",'Mapa de Riesgos'!$AA$56="Moderado"),CONCATENATE("R7C",'Mapa de Riesgos'!$O$56),"")</f>
        <v/>
      </c>
      <c r="AA42" s="67" t="str">
        <f>IF(AND('Mapa de Riesgos'!$Y$57="Baja",'Mapa de Riesgos'!$AA$57="Moderado"),CONCATENATE("R7C",'Mapa de Riesgos'!$O$57),"")</f>
        <v/>
      </c>
      <c r="AB42" s="50" t="str">
        <f>IF(AND('Mapa de Riesgos'!$Y$52="Baja",'Mapa de Riesgos'!$AA$52="Mayor"),CONCATENATE("R7C",'Mapa de Riesgos'!$O$52),"")</f>
        <v/>
      </c>
      <c r="AC42" s="51" t="str">
        <f>IF(AND('Mapa de Riesgos'!$Y$53="Baja",'Mapa de Riesgos'!$AA$53="Mayor"),CONCATENATE("R7C",'Mapa de Riesgos'!$O$53),"")</f>
        <v/>
      </c>
      <c r="AD42" s="51" t="str">
        <f>IF(AND('Mapa de Riesgos'!$Y$54="Baja",'Mapa de Riesgos'!$AA$54="Mayor"),CONCATENATE("R7C",'Mapa de Riesgos'!$O$54),"")</f>
        <v/>
      </c>
      <c r="AE42" s="51" t="str">
        <f>IF(AND('Mapa de Riesgos'!$Y$55="Baja",'Mapa de Riesgos'!$AA$55="Mayor"),CONCATENATE("R7C",'Mapa de Riesgos'!$O$55),"")</f>
        <v/>
      </c>
      <c r="AF42" s="51" t="str">
        <f>IF(AND('Mapa de Riesgos'!$Y$56="Baja",'Mapa de Riesgos'!$AA$56="Mayor"),CONCATENATE("R7C",'Mapa de Riesgos'!$O$56),"")</f>
        <v/>
      </c>
      <c r="AG42" s="52" t="str">
        <f>IF(AND('Mapa de Riesgos'!$Y$57="Baja",'Mapa de Riesgos'!$AA$57="Mayor"),CONCATENATE("R7C",'Mapa de Riesgos'!$O$57),"")</f>
        <v/>
      </c>
      <c r="AH42" s="53" t="str">
        <f>IF(AND('Mapa de Riesgos'!$Y$52="Baja",'Mapa de Riesgos'!$AA$52="Catastrófico"),CONCATENATE("R7C",'Mapa de Riesgos'!$O$52),"")</f>
        <v/>
      </c>
      <c r="AI42" s="54" t="str">
        <f>IF(AND('Mapa de Riesgos'!$Y$53="Baja",'Mapa de Riesgos'!$AA$53="Catastrófico"),CONCATENATE("R7C",'Mapa de Riesgos'!$O$53),"")</f>
        <v/>
      </c>
      <c r="AJ42" s="54" t="str">
        <f>IF(AND('Mapa de Riesgos'!$Y$54="Baja",'Mapa de Riesgos'!$AA$54="Catastrófico"),CONCATENATE("R7C",'Mapa de Riesgos'!$O$54),"")</f>
        <v/>
      </c>
      <c r="AK42" s="54" t="str">
        <f>IF(AND('Mapa de Riesgos'!$Y$55="Baja",'Mapa de Riesgos'!$AA$55="Catastrófico"),CONCATENATE("R7C",'Mapa de Riesgos'!$O$55),"")</f>
        <v/>
      </c>
      <c r="AL42" s="54" t="str">
        <f>IF(AND('Mapa de Riesgos'!$Y$56="Baja",'Mapa de Riesgos'!$AA$56="Catastrófico"),CONCATENATE("R7C",'Mapa de Riesgos'!$O$56),"")</f>
        <v/>
      </c>
      <c r="AM42" s="55" t="str">
        <f>IF(AND('Mapa de Riesgos'!$Y$57="Baja",'Mapa de Riesgos'!$AA$57="Catastrófico"),CONCATENATE("R7C",'Mapa de Riesgos'!$O$57),"")</f>
        <v/>
      </c>
      <c r="AN42" s="81"/>
      <c r="AO42" s="541"/>
      <c r="AP42" s="542"/>
      <c r="AQ42" s="542"/>
      <c r="AR42" s="542"/>
      <c r="AS42" s="542"/>
      <c r="AT42" s="543"/>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69"/>
      <c r="C43" s="469"/>
      <c r="D43" s="470"/>
      <c r="E43" s="510"/>
      <c r="F43" s="511"/>
      <c r="G43" s="511"/>
      <c r="H43" s="511"/>
      <c r="I43" s="511"/>
      <c r="J43" s="74" t="str">
        <f>IF(AND('Mapa de Riesgos'!$Y$58="Baja",'Mapa de Riesgos'!$AA$58="Leve"),CONCATENATE("R8C",'Mapa de Riesgos'!$O$58),"")</f>
        <v/>
      </c>
      <c r="K43" s="75" t="str">
        <f>IF(AND('Mapa de Riesgos'!$Y$59="Baja",'Mapa de Riesgos'!$AA$59="Leve"),CONCATENATE("R8C",'Mapa de Riesgos'!$O$59),"")</f>
        <v/>
      </c>
      <c r="L43" s="75" t="str">
        <f>IF(AND('Mapa de Riesgos'!$Y$60="Baja",'Mapa de Riesgos'!$AA$60="Leve"),CONCATENATE("R8C",'Mapa de Riesgos'!$O$60),"")</f>
        <v/>
      </c>
      <c r="M43" s="75" t="str">
        <f>IF(AND('Mapa de Riesgos'!$Y$61="Baja",'Mapa de Riesgos'!$AA$61="Leve"),CONCATENATE("R8C",'Mapa de Riesgos'!$O$61),"")</f>
        <v/>
      </c>
      <c r="N43" s="75" t="str">
        <f>IF(AND('Mapa de Riesgos'!$Y$62="Baja",'Mapa de Riesgos'!$AA$62="Leve"),CONCATENATE("R8C",'Mapa de Riesgos'!$O$62),"")</f>
        <v/>
      </c>
      <c r="O43" s="76" t="str">
        <f>IF(AND('Mapa de Riesgos'!$Y$63="Baja",'Mapa de Riesgos'!$AA$63="Leve"),CONCATENATE("R8C",'Mapa de Riesgos'!$O$63),"")</f>
        <v/>
      </c>
      <c r="P43" s="65" t="str">
        <f>IF(AND('Mapa de Riesgos'!$Y$58="Baja",'Mapa de Riesgos'!$AA$58="Menor"),CONCATENATE("R8C",'Mapa de Riesgos'!$O$58),"")</f>
        <v/>
      </c>
      <c r="Q43" s="66" t="str">
        <f>IF(AND('Mapa de Riesgos'!$Y$59="Baja",'Mapa de Riesgos'!$AA$59="Menor"),CONCATENATE("R8C",'Mapa de Riesgos'!$O$59),"")</f>
        <v/>
      </c>
      <c r="R43" s="66" t="str">
        <f>IF(AND('Mapa de Riesgos'!$Y$60="Baja",'Mapa de Riesgos'!$AA$60="Menor"),CONCATENATE("R8C",'Mapa de Riesgos'!$O$60),"")</f>
        <v/>
      </c>
      <c r="S43" s="66" t="str">
        <f>IF(AND('Mapa de Riesgos'!$Y$61="Baja",'Mapa de Riesgos'!$AA$61="Menor"),CONCATENATE("R8C",'Mapa de Riesgos'!$O$61),"")</f>
        <v/>
      </c>
      <c r="T43" s="66" t="str">
        <f>IF(AND('Mapa de Riesgos'!$Y$62="Baja",'Mapa de Riesgos'!$AA$62="Menor"),CONCATENATE("R8C",'Mapa de Riesgos'!$O$62),"")</f>
        <v/>
      </c>
      <c r="U43" s="67" t="str">
        <f>IF(AND('Mapa de Riesgos'!$Y$63="Baja",'Mapa de Riesgos'!$AA$63="Menor"),CONCATENATE("R8C",'Mapa de Riesgos'!$O$63),"")</f>
        <v/>
      </c>
      <c r="V43" s="65" t="str">
        <f>IF(AND('Mapa de Riesgos'!$Y$58="Baja",'Mapa de Riesgos'!$AA$58="Moderado"),CONCATENATE("R8C",'Mapa de Riesgos'!$O$58),"")</f>
        <v/>
      </c>
      <c r="W43" s="66" t="str">
        <f>IF(AND('Mapa de Riesgos'!$Y$59="Baja",'Mapa de Riesgos'!$AA$59="Moderado"),CONCATENATE("R8C",'Mapa de Riesgos'!$O$59),"")</f>
        <v/>
      </c>
      <c r="X43" s="66" t="str">
        <f>IF(AND('Mapa de Riesgos'!$Y$60="Baja",'Mapa de Riesgos'!$AA$60="Moderado"),CONCATENATE("R8C",'Mapa de Riesgos'!$O$60),"")</f>
        <v/>
      </c>
      <c r="Y43" s="66" t="str">
        <f>IF(AND('Mapa de Riesgos'!$Y$61="Baja",'Mapa de Riesgos'!$AA$61="Moderado"),CONCATENATE("R8C",'Mapa de Riesgos'!$O$61),"")</f>
        <v/>
      </c>
      <c r="Z43" s="66" t="str">
        <f>IF(AND('Mapa de Riesgos'!$Y$62="Baja",'Mapa de Riesgos'!$AA$62="Moderado"),CONCATENATE("R8C",'Mapa de Riesgos'!$O$62),"")</f>
        <v/>
      </c>
      <c r="AA43" s="67" t="str">
        <f>IF(AND('Mapa de Riesgos'!$Y$63="Baja",'Mapa de Riesgos'!$AA$63="Moderado"),CONCATENATE("R8C",'Mapa de Riesgos'!$O$63),"")</f>
        <v/>
      </c>
      <c r="AB43" s="50" t="str">
        <f>IF(AND('Mapa de Riesgos'!$Y$58="Baja",'Mapa de Riesgos'!$AA$58="Mayor"),CONCATENATE("R8C",'Mapa de Riesgos'!$O$58),"")</f>
        <v/>
      </c>
      <c r="AC43" s="51" t="str">
        <f>IF(AND('Mapa de Riesgos'!$Y$59="Baja",'Mapa de Riesgos'!$AA$59="Mayor"),CONCATENATE("R8C",'Mapa de Riesgos'!$O$59),"")</f>
        <v/>
      </c>
      <c r="AD43" s="51" t="str">
        <f>IF(AND('Mapa de Riesgos'!$Y$60="Baja",'Mapa de Riesgos'!$AA$60="Mayor"),CONCATENATE("R8C",'Mapa de Riesgos'!$O$60),"")</f>
        <v/>
      </c>
      <c r="AE43" s="51" t="str">
        <f>IF(AND('Mapa de Riesgos'!$Y$61="Baja",'Mapa de Riesgos'!$AA$61="Mayor"),CONCATENATE("R8C",'Mapa de Riesgos'!$O$61),"")</f>
        <v/>
      </c>
      <c r="AF43" s="51" t="str">
        <f>IF(AND('Mapa de Riesgos'!$Y$62="Baja",'Mapa de Riesgos'!$AA$62="Mayor"),CONCATENATE("R8C",'Mapa de Riesgos'!$O$62),"")</f>
        <v/>
      </c>
      <c r="AG43" s="52" t="str">
        <f>IF(AND('Mapa de Riesgos'!$Y$63="Baja",'Mapa de Riesgos'!$AA$63="Mayor"),CONCATENATE("R8C",'Mapa de Riesgos'!$O$63),"")</f>
        <v/>
      </c>
      <c r="AH43" s="53" t="str">
        <f>IF(AND('Mapa de Riesgos'!$Y$58="Baja",'Mapa de Riesgos'!$AA$58="Catastrófico"),CONCATENATE("R8C",'Mapa de Riesgos'!$O$58),"")</f>
        <v/>
      </c>
      <c r="AI43" s="54" t="str">
        <f>IF(AND('Mapa de Riesgos'!$Y$59="Baja",'Mapa de Riesgos'!$AA$59="Catastrófico"),CONCATENATE("R8C",'Mapa de Riesgos'!$O$59),"")</f>
        <v/>
      </c>
      <c r="AJ43" s="54" t="str">
        <f>IF(AND('Mapa de Riesgos'!$Y$60="Baja",'Mapa de Riesgos'!$AA$60="Catastrófico"),CONCATENATE("R8C",'Mapa de Riesgos'!$O$60),"")</f>
        <v/>
      </c>
      <c r="AK43" s="54" t="str">
        <f>IF(AND('Mapa de Riesgos'!$Y$61="Baja",'Mapa de Riesgos'!$AA$61="Catastrófico"),CONCATENATE("R8C",'Mapa de Riesgos'!$O$61),"")</f>
        <v/>
      </c>
      <c r="AL43" s="54" t="str">
        <f>IF(AND('Mapa de Riesgos'!$Y$62="Baja",'Mapa de Riesgos'!$AA$62="Catastrófico"),CONCATENATE("R8C",'Mapa de Riesgos'!$O$62),"")</f>
        <v/>
      </c>
      <c r="AM43" s="55" t="str">
        <f>IF(AND('Mapa de Riesgos'!$Y$63="Baja",'Mapa de Riesgos'!$AA$63="Catastrófico"),CONCATENATE("R8C",'Mapa de Riesgos'!$O$63),"")</f>
        <v/>
      </c>
      <c r="AN43" s="81"/>
      <c r="AO43" s="541"/>
      <c r="AP43" s="542"/>
      <c r="AQ43" s="542"/>
      <c r="AR43" s="542"/>
      <c r="AS43" s="542"/>
      <c r="AT43" s="543"/>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69"/>
      <c r="C44" s="469"/>
      <c r="D44" s="470"/>
      <c r="E44" s="510"/>
      <c r="F44" s="511"/>
      <c r="G44" s="511"/>
      <c r="H44" s="511"/>
      <c r="I44" s="511"/>
      <c r="J44" s="74" t="str">
        <f>IF(AND('Mapa de Riesgos'!$Y$64="Baja",'Mapa de Riesgos'!$AA$64="Leve"),CONCATENATE("R9C",'Mapa de Riesgos'!$O$64),"")</f>
        <v/>
      </c>
      <c r="K44" s="75" t="str">
        <f>IF(AND('Mapa de Riesgos'!$Y$65="Baja",'Mapa de Riesgos'!$AA$65="Leve"),CONCATENATE("R9C",'Mapa de Riesgos'!$O$65),"")</f>
        <v/>
      </c>
      <c r="L44" s="75" t="str">
        <f>IF(AND('Mapa de Riesgos'!$Y$66="Baja",'Mapa de Riesgos'!$AA$66="Leve"),CONCATENATE("R9C",'Mapa de Riesgos'!$O$66),"")</f>
        <v/>
      </c>
      <c r="M44" s="75" t="str">
        <f>IF(AND('Mapa de Riesgos'!$Y$67="Baja",'Mapa de Riesgos'!$AA$67="Leve"),CONCATENATE("R9C",'Mapa de Riesgos'!$O$67),"")</f>
        <v/>
      </c>
      <c r="N44" s="75" t="str">
        <f>IF(AND('Mapa de Riesgos'!$Y$68="Baja",'Mapa de Riesgos'!$AA$68="Leve"),CONCATENATE("R9C",'Mapa de Riesgos'!$O$68),"")</f>
        <v/>
      </c>
      <c r="O44" s="76" t="str">
        <f>IF(AND('Mapa de Riesgos'!$Y$69="Baja",'Mapa de Riesgos'!$AA$69="Leve"),CONCATENATE("R9C",'Mapa de Riesgos'!$O$69),"")</f>
        <v/>
      </c>
      <c r="P44" s="65" t="str">
        <f>IF(AND('Mapa de Riesgos'!$Y$64="Baja",'Mapa de Riesgos'!$AA$64="Menor"),CONCATENATE("R9C",'Mapa de Riesgos'!$O$64),"")</f>
        <v/>
      </c>
      <c r="Q44" s="66" t="str">
        <f>IF(AND('Mapa de Riesgos'!$Y$65="Baja",'Mapa de Riesgos'!$AA$65="Menor"),CONCATENATE("R9C",'Mapa de Riesgos'!$O$65),"")</f>
        <v/>
      </c>
      <c r="R44" s="66" t="str">
        <f>IF(AND('Mapa de Riesgos'!$Y$66="Baja",'Mapa de Riesgos'!$AA$66="Menor"),CONCATENATE("R9C",'Mapa de Riesgos'!$O$66),"")</f>
        <v/>
      </c>
      <c r="S44" s="66" t="str">
        <f>IF(AND('Mapa de Riesgos'!$Y$67="Baja",'Mapa de Riesgos'!$AA$67="Menor"),CONCATENATE("R9C",'Mapa de Riesgos'!$O$67),"")</f>
        <v/>
      </c>
      <c r="T44" s="66" t="str">
        <f>IF(AND('Mapa de Riesgos'!$Y$68="Baja",'Mapa de Riesgos'!$AA$68="Menor"),CONCATENATE("R9C",'Mapa de Riesgos'!$O$68),"")</f>
        <v/>
      </c>
      <c r="U44" s="67" t="str">
        <f>IF(AND('Mapa de Riesgos'!$Y$69="Baja",'Mapa de Riesgos'!$AA$69="Menor"),CONCATENATE("R9C",'Mapa de Riesgos'!$O$69),"")</f>
        <v/>
      </c>
      <c r="V44" s="65" t="str">
        <f>IF(AND('Mapa de Riesgos'!$Y$64="Baja",'Mapa de Riesgos'!$AA$64="Moderado"),CONCATENATE("R9C",'Mapa de Riesgos'!$O$64),"")</f>
        <v>R9C1</v>
      </c>
      <c r="W44" s="66" t="str">
        <f>IF(AND('Mapa de Riesgos'!$Y$65="Baja",'Mapa de Riesgos'!$AA$65="Moderado"),CONCATENATE("R9C",'Mapa de Riesgos'!$O$65),"")</f>
        <v/>
      </c>
      <c r="X44" s="66" t="str">
        <f>IF(AND('Mapa de Riesgos'!$Y$66="Baja",'Mapa de Riesgos'!$AA$66="Moderado"),CONCATENATE("R9C",'Mapa de Riesgos'!$O$66),"")</f>
        <v/>
      </c>
      <c r="Y44" s="66" t="str">
        <f>IF(AND('Mapa de Riesgos'!$Y$67="Baja",'Mapa de Riesgos'!$AA$67="Moderado"),CONCATENATE("R9C",'Mapa de Riesgos'!$O$67),"")</f>
        <v/>
      </c>
      <c r="Z44" s="66" t="str">
        <f>IF(AND('Mapa de Riesgos'!$Y$68="Baja",'Mapa de Riesgos'!$AA$68="Moderado"),CONCATENATE("R9C",'Mapa de Riesgos'!$O$68),"")</f>
        <v/>
      </c>
      <c r="AA44" s="67" t="str">
        <f>IF(AND('Mapa de Riesgos'!$Y$69="Baja",'Mapa de Riesgos'!$AA$69="Moderado"),CONCATENATE("R9C",'Mapa de Riesgos'!$O$69),"")</f>
        <v/>
      </c>
      <c r="AB44" s="50" t="str">
        <f>IF(AND('Mapa de Riesgos'!$Y$64="Baja",'Mapa de Riesgos'!$AA$64="Mayor"),CONCATENATE("R9C",'Mapa de Riesgos'!$O$64),"")</f>
        <v/>
      </c>
      <c r="AC44" s="51" t="str">
        <f>IF(AND('Mapa de Riesgos'!$Y$65="Baja",'Mapa de Riesgos'!$AA$65="Mayor"),CONCATENATE("R9C",'Mapa de Riesgos'!$O$65),"")</f>
        <v/>
      </c>
      <c r="AD44" s="51" t="str">
        <f>IF(AND('Mapa de Riesgos'!$Y$66="Baja",'Mapa de Riesgos'!$AA$66="Mayor"),CONCATENATE("R9C",'Mapa de Riesgos'!$O$66),"")</f>
        <v/>
      </c>
      <c r="AE44" s="51" t="str">
        <f>IF(AND('Mapa de Riesgos'!$Y$67="Baja",'Mapa de Riesgos'!$AA$67="Mayor"),CONCATENATE("R9C",'Mapa de Riesgos'!$O$67),"")</f>
        <v/>
      </c>
      <c r="AF44" s="51" t="str">
        <f>IF(AND('Mapa de Riesgos'!$Y$68="Baja",'Mapa de Riesgos'!$AA$68="Mayor"),CONCATENATE("R9C",'Mapa de Riesgos'!$O$68),"")</f>
        <v/>
      </c>
      <c r="AG44" s="52" t="str">
        <f>IF(AND('Mapa de Riesgos'!$Y$69="Baja",'Mapa de Riesgos'!$AA$69="Mayor"),CONCATENATE("R9C",'Mapa de Riesgos'!$O$69),"")</f>
        <v/>
      </c>
      <c r="AH44" s="53" t="str">
        <f>IF(AND('Mapa de Riesgos'!$Y$64="Baja",'Mapa de Riesgos'!$AA$64="Catastrófico"),CONCATENATE("R9C",'Mapa de Riesgos'!$O$64),"")</f>
        <v/>
      </c>
      <c r="AI44" s="54" t="str">
        <f>IF(AND('Mapa de Riesgos'!$Y$65="Baja",'Mapa de Riesgos'!$AA$65="Catastrófico"),CONCATENATE("R9C",'Mapa de Riesgos'!$O$65),"")</f>
        <v/>
      </c>
      <c r="AJ44" s="54" t="str">
        <f>IF(AND('Mapa de Riesgos'!$Y$66="Baja",'Mapa de Riesgos'!$AA$66="Catastrófico"),CONCATENATE("R9C",'Mapa de Riesgos'!$O$66),"")</f>
        <v/>
      </c>
      <c r="AK44" s="54" t="str">
        <f>IF(AND('Mapa de Riesgos'!$Y$67="Baja",'Mapa de Riesgos'!$AA$67="Catastrófico"),CONCATENATE("R9C",'Mapa de Riesgos'!$O$67),"")</f>
        <v/>
      </c>
      <c r="AL44" s="54" t="str">
        <f>IF(AND('Mapa de Riesgos'!$Y$68="Baja",'Mapa de Riesgos'!$AA$68="Catastrófico"),CONCATENATE("R9C",'Mapa de Riesgos'!$O$68),"")</f>
        <v/>
      </c>
      <c r="AM44" s="55" t="str">
        <f>IF(AND('Mapa de Riesgos'!$Y$69="Baja",'Mapa de Riesgos'!$AA$69="Catastrófico"),CONCATENATE("R9C",'Mapa de Riesgos'!$O$69),"")</f>
        <v/>
      </c>
      <c r="AN44" s="81"/>
      <c r="AO44" s="541"/>
      <c r="AP44" s="542"/>
      <c r="AQ44" s="542"/>
      <c r="AR44" s="542"/>
      <c r="AS44" s="542"/>
      <c r="AT44" s="543"/>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69"/>
      <c r="C45" s="469"/>
      <c r="D45" s="470"/>
      <c r="E45" s="513"/>
      <c r="F45" s="514"/>
      <c r="G45" s="514"/>
      <c r="H45" s="514"/>
      <c r="I45" s="514"/>
      <c r="J45" s="77" t="str">
        <f>IF(AND('Mapa de Riesgos'!$Y$70="Baja",'Mapa de Riesgos'!$AA$70="Leve"),CONCATENATE("R10C",'Mapa de Riesgos'!$O$70),"")</f>
        <v/>
      </c>
      <c r="K45" s="78" t="str">
        <f>IF(AND('Mapa de Riesgos'!$Y$71="Baja",'Mapa de Riesgos'!$AA$71="Leve"),CONCATENATE("R10C",'Mapa de Riesgos'!$O$71),"")</f>
        <v/>
      </c>
      <c r="L45" s="78" t="str">
        <f>IF(AND('Mapa de Riesgos'!$Y$72="Baja",'Mapa de Riesgos'!$AA$72="Leve"),CONCATENATE("R10C",'Mapa de Riesgos'!$O$72),"")</f>
        <v/>
      </c>
      <c r="M45" s="78" t="str">
        <f>IF(AND('Mapa de Riesgos'!$Y$73="Baja",'Mapa de Riesgos'!$AA$73="Leve"),CONCATENATE("R10C",'Mapa de Riesgos'!$O$73),"")</f>
        <v/>
      </c>
      <c r="N45" s="78" t="str">
        <f>IF(AND('Mapa de Riesgos'!$Y$74="Baja",'Mapa de Riesgos'!$AA$74="Leve"),CONCATENATE("R10C",'Mapa de Riesgos'!$O$74),"")</f>
        <v/>
      </c>
      <c r="O45" s="79" t="str">
        <f>IF(AND('Mapa de Riesgos'!$Y$75="Baja",'Mapa de Riesgos'!$AA$75="Leve"),CONCATENATE("R10C",'Mapa de Riesgos'!$O$75),"")</f>
        <v/>
      </c>
      <c r="P45" s="65" t="str">
        <f>IF(AND('Mapa de Riesgos'!$Y$70="Baja",'Mapa de Riesgos'!$AA$70="Menor"),CONCATENATE("R10C",'Mapa de Riesgos'!$O$70),"")</f>
        <v/>
      </c>
      <c r="Q45" s="66" t="str">
        <f>IF(AND('Mapa de Riesgos'!$Y$71="Baja",'Mapa de Riesgos'!$AA$71="Menor"),CONCATENATE("R10C",'Mapa de Riesgos'!$O$71),"")</f>
        <v/>
      </c>
      <c r="R45" s="66" t="str">
        <f>IF(AND('Mapa de Riesgos'!$Y$72="Baja",'Mapa de Riesgos'!$AA$72="Menor"),CONCATENATE("R10C",'Mapa de Riesgos'!$O$72),"")</f>
        <v/>
      </c>
      <c r="S45" s="66" t="str">
        <f>IF(AND('Mapa de Riesgos'!$Y$73="Baja",'Mapa de Riesgos'!$AA$73="Menor"),CONCATENATE("R10C",'Mapa de Riesgos'!$O$73),"")</f>
        <v/>
      </c>
      <c r="T45" s="66" t="str">
        <f>IF(AND('Mapa de Riesgos'!$Y$74="Baja",'Mapa de Riesgos'!$AA$74="Menor"),CONCATENATE("R10C",'Mapa de Riesgos'!$O$74),"")</f>
        <v/>
      </c>
      <c r="U45" s="67" t="str">
        <f>IF(AND('Mapa de Riesgos'!$Y$75="Baja",'Mapa de Riesgos'!$AA$75="Menor"),CONCATENATE("R10C",'Mapa de Riesgos'!$O$75),"")</f>
        <v/>
      </c>
      <c r="V45" s="68" t="str">
        <f>IF(AND('Mapa de Riesgos'!$Y$70="Baja",'Mapa de Riesgos'!$AA$70="Moderado"),CONCATENATE("R10C",'Mapa de Riesgos'!$O$70),"")</f>
        <v/>
      </c>
      <c r="W45" s="69" t="str">
        <f>IF(AND('Mapa de Riesgos'!$Y$71="Baja",'Mapa de Riesgos'!$AA$71="Moderado"),CONCATENATE("R10C",'Mapa de Riesgos'!$O$71),"")</f>
        <v/>
      </c>
      <c r="X45" s="69" t="str">
        <f>IF(AND('Mapa de Riesgos'!$Y$72="Baja",'Mapa de Riesgos'!$AA$72="Moderado"),CONCATENATE("R10C",'Mapa de Riesgos'!$O$72),"")</f>
        <v/>
      </c>
      <c r="Y45" s="69" t="str">
        <f>IF(AND('Mapa de Riesgos'!$Y$73="Baja",'Mapa de Riesgos'!$AA$73="Moderado"),CONCATENATE("R10C",'Mapa de Riesgos'!$O$73),"")</f>
        <v/>
      </c>
      <c r="Z45" s="69" t="str">
        <f>IF(AND('Mapa de Riesgos'!$Y$74="Baja",'Mapa de Riesgos'!$AA$74="Moderado"),CONCATENATE("R10C",'Mapa de Riesgos'!$O$74),"")</f>
        <v/>
      </c>
      <c r="AA45" s="70" t="str">
        <f>IF(AND('Mapa de Riesgos'!$Y$75="Baja",'Mapa de Riesgos'!$AA$75="Moderado"),CONCATENATE("R10C",'Mapa de Riesgos'!$O$75),"")</f>
        <v/>
      </c>
      <c r="AB45" s="56" t="str">
        <f>IF(AND('Mapa de Riesgos'!$Y$70="Baja",'Mapa de Riesgos'!$AA$70="Mayor"),CONCATENATE("R10C",'Mapa de Riesgos'!$O$70),"")</f>
        <v/>
      </c>
      <c r="AC45" s="57" t="str">
        <f>IF(AND('Mapa de Riesgos'!$Y$71="Baja",'Mapa de Riesgos'!$AA$71="Mayor"),CONCATENATE("R10C",'Mapa de Riesgos'!$O$71),"")</f>
        <v/>
      </c>
      <c r="AD45" s="57" t="str">
        <f>IF(AND('Mapa de Riesgos'!$Y$72="Baja",'Mapa de Riesgos'!$AA$72="Mayor"),CONCATENATE("R10C",'Mapa de Riesgos'!$O$72),"")</f>
        <v/>
      </c>
      <c r="AE45" s="57" t="str">
        <f>IF(AND('Mapa de Riesgos'!$Y$73="Baja",'Mapa de Riesgos'!$AA$73="Mayor"),CONCATENATE("R10C",'Mapa de Riesgos'!$O$73),"")</f>
        <v/>
      </c>
      <c r="AF45" s="57" t="str">
        <f>IF(AND('Mapa de Riesgos'!$Y$74="Baja",'Mapa de Riesgos'!$AA$74="Mayor"),CONCATENATE("R10C",'Mapa de Riesgos'!$O$74),"")</f>
        <v/>
      </c>
      <c r="AG45" s="58" t="str">
        <f>IF(AND('Mapa de Riesgos'!$Y$75="Baja",'Mapa de Riesgos'!$AA$75="Mayor"),CONCATENATE("R10C",'Mapa de Riesgos'!$O$75),"")</f>
        <v/>
      </c>
      <c r="AH45" s="59" t="str">
        <f>IF(AND('Mapa de Riesgos'!$Y$70="Baja",'Mapa de Riesgos'!$AA$70="Catastrófico"),CONCATENATE("R10C",'Mapa de Riesgos'!$O$70),"")</f>
        <v/>
      </c>
      <c r="AI45" s="60" t="str">
        <f>IF(AND('Mapa de Riesgos'!$Y$71="Baja",'Mapa de Riesgos'!$AA$71="Catastrófico"),CONCATENATE("R10C",'Mapa de Riesgos'!$O$71),"")</f>
        <v/>
      </c>
      <c r="AJ45" s="60" t="str">
        <f>IF(AND('Mapa de Riesgos'!$Y$72="Baja",'Mapa de Riesgos'!$AA$72="Catastrófico"),CONCATENATE("R10C",'Mapa de Riesgos'!$O$72),"")</f>
        <v/>
      </c>
      <c r="AK45" s="60" t="str">
        <f>IF(AND('Mapa de Riesgos'!$Y$73="Baja",'Mapa de Riesgos'!$AA$73="Catastrófico"),CONCATENATE("R10C",'Mapa de Riesgos'!$O$73),"")</f>
        <v/>
      </c>
      <c r="AL45" s="60" t="str">
        <f>IF(AND('Mapa de Riesgos'!$Y$74="Baja",'Mapa de Riesgos'!$AA$74="Catastrófico"),CONCATENATE("R10C",'Mapa de Riesgos'!$O$74),"")</f>
        <v/>
      </c>
      <c r="AM45" s="61" t="str">
        <f>IF(AND('Mapa de Riesgos'!$Y$75="Baja",'Mapa de Riesgos'!$AA$75="Catastrófico"),CONCATENATE("R10C",'Mapa de Riesgos'!$O$75),"")</f>
        <v/>
      </c>
      <c r="AN45" s="81"/>
      <c r="AO45" s="544"/>
      <c r="AP45" s="545"/>
      <c r="AQ45" s="545"/>
      <c r="AR45" s="545"/>
      <c r="AS45" s="545"/>
      <c r="AT45" s="546"/>
    </row>
    <row r="46" spans="1:80" ht="46.5" customHeight="1" x14ac:dyDescent="0.35">
      <c r="A46" s="81"/>
      <c r="B46" s="469"/>
      <c r="C46" s="469"/>
      <c r="D46" s="470"/>
      <c r="E46" s="507" t="s">
        <v>237</v>
      </c>
      <c r="F46" s="508"/>
      <c r="G46" s="508"/>
      <c r="H46" s="508"/>
      <c r="I46" s="509"/>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
      </c>
      <c r="W46" s="80" t="str">
        <f>IF(AND('Mapa de Riesgos'!$Y$13="Muy Baja",'Mapa de Riesgos'!$AA$13="Moderado"),CONCATENATE("R1C",'Mapa de Riesgos'!$O$13),"")</f>
        <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69"/>
      <c r="C47" s="469"/>
      <c r="D47" s="470"/>
      <c r="E47" s="526"/>
      <c r="F47" s="511"/>
      <c r="G47" s="511"/>
      <c r="H47" s="511"/>
      <c r="I47" s="512"/>
      <c r="J47" s="74" t="str">
        <f>IF(AND('Mapa de Riesgos'!$Y$18="Muy Baja",'Mapa de Riesgos'!$AA$18="Leve"),CONCATENATE("R2C",'Mapa de Riesgos'!$O$18),"")</f>
        <v/>
      </c>
      <c r="K47" s="75" t="str">
        <f>IF(AND('Mapa de Riesgos'!$Y$19="Muy Baja",'Mapa de Riesgos'!$AA$19="Leve"),CONCATENATE("R2C",'Mapa de Riesgos'!$O$19),"")</f>
        <v/>
      </c>
      <c r="L47" s="75" t="str">
        <f>IF(AND('Mapa de Riesgos'!$Y$20="Muy Baja",'Mapa de Riesgos'!$AA$20="Leve"),CONCATENATE("R2C",'Mapa de Riesgos'!$O$20),"")</f>
        <v/>
      </c>
      <c r="M47" s="75" t="str">
        <f>IF(AND('Mapa de Riesgos'!$Y$21="Muy Baja",'Mapa de Riesgos'!$AA$21="Leve"),CONCATENATE("R2C",'Mapa de Riesgos'!$O$21),"")</f>
        <v/>
      </c>
      <c r="N47" s="75" t="str">
        <f>IF(AND('Mapa de Riesgos'!$Y$22="Muy Baja",'Mapa de Riesgos'!$AA$22="Leve"),CONCATENATE("R2C",'Mapa de Riesgos'!$O$22),"")</f>
        <v/>
      </c>
      <c r="O47" s="76" t="str">
        <f>IF(AND('Mapa de Riesgos'!$Y$23="Muy Baja",'Mapa de Riesgos'!$AA$23="Leve"),CONCATENATE("R2C",'Mapa de Riesgos'!$O$23),"")</f>
        <v/>
      </c>
      <c r="P47" s="74" t="str">
        <f>IF(AND('Mapa de Riesgos'!$Y$18="Muy Baja",'Mapa de Riesgos'!$AA$18="Menor"),CONCATENATE("R2C",'Mapa de Riesgos'!$O$18),"")</f>
        <v/>
      </c>
      <c r="Q47" s="75" t="str">
        <f>IF(AND('Mapa de Riesgos'!$Y$19="Muy Baja",'Mapa de Riesgos'!$AA$19="Menor"),CONCATENATE("R2C",'Mapa de Riesgos'!$O$19),"")</f>
        <v/>
      </c>
      <c r="R47" s="75" t="str">
        <f>IF(AND('Mapa de Riesgos'!$Y$20="Muy Baja",'Mapa de Riesgos'!$AA$20="Menor"),CONCATENATE("R2C",'Mapa de Riesgos'!$O$20),"")</f>
        <v/>
      </c>
      <c r="S47" s="75" t="str">
        <f>IF(AND('Mapa de Riesgos'!$Y$21="Muy Baja",'Mapa de Riesgos'!$AA$21="Menor"),CONCATENATE("R2C",'Mapa de Riesgos'!$O$21),"")</f>
        <v/>
      </c>
      <c r="T47" s="75" t="str">
        <f>IF(AND('Mapa de Riesgos'!$Y$22="Muy Baja",'Mapa de Riesgos'!$AA$22="Menor"),CONCATENATE("R2C",'Mapa de Riesgos'!$O$22),"")</f>
        <v/>
      </c>
      <c r="U47" s="76" t="str">
        <f>IF(AND('Mapa de Riesgos'!$Y$23="Muy Baja",'Mapa de Riesgos'!$AA$23="Menor"),CONCATENATE("R2C",'Mapa de Riesgos'!$O$23),"")</f>
        <v/>
      </c>
      <c r="V47" s="65" t="str">
        <f>IF(AND('Mapa de Riesgos'!$Y$18="Muy Baja",'Mapa de Riesgos'!$AA$18="Moderado"),CONCATENATE("R2C",'Mapa de Riesgos'!$O$18),"")</f>
        <v/>
      </c>
      <c r="W47" s="66" t="str">
        <f>IF(AND('Mapa de Riesgos'!$Y$19="Muy Baja",'Mapa de Riesgos'!$AA$19="Moderado"),CONCATENATE("R2C",'Mapa de Riesgos'!$O$19),"")</f>
        <v/>
      </c>
      <c r="X47" s="66" t="str">
        <f>IF(AND('Mapa de Riesgos'!$Y$20="Muy Baja",'Mapa de Riesgos'!$AA$20="Moderado"),CONCATENATE("R2C",'Mapa de Riesgos'!$O$20),"")</f>
        <v/>
      </c>
      <c r="Y47" s="66" t="str">
        <f>IF(AND('Mapa de Riesgos'!$Y$21="Muy Baja",'Mapa de Riesgos'!$AA$21="Moderado"),CONCATENATE("R2C",'Mapa de Riesgos'!$O$21),"")</f>
        <v/>
      </c>
      <c r="Z47" s="66" t="str">
        <f>IF(AND('Mapa de Riesgos'!$Y$22="Muy Baja",'Mapa de Riesgos'!$AA$22="Moderado"),CONCATENATE("R2C",'Mapa de Riesgos'!$O$22),"")</f>
        <v/>
      </c>
      <c r="AA47" s="67" t="str">
        <f>IF(AND('Mapa de Riesgos'!$Y$23="Muy Baja",'Mapa de Riesgos'!$AA$23="Moderado"),CONCATENATE("R2C",'Mapa de Riesgos'!$O$23),"")</f>
        <v/>
      </c>
      <c r="AB47" s="50" t="str">
        <f>IF(AND('Mapa de Riesgos'!$Y$18="Muy Baja",'Mapa de Riesgos'!$AA$18="Mayor"),CONCATENATE("R2C",'Mapa de Riesgos'!$O$18),"")</f>
        <v/>
      </c>
      <c r="AC47" s="51" t="str">
        <f>IF(AND('Mapa de Riesgos'!$Y$19="Muy Baja",'Mapa de Riesgos'!$AA$19="Mayor"),CONCATENATE("R2C",'Mapa de Riesgos'!$O$19),"")</f>
        <v/>
      </c>
      <c r="AD47" s="51" t="str">
        <f>IF(AND('Mapa de Riesgos'!$Y$20="Muy Baja",'Mapa de Riesgos'!$AA$20="Mayor"),CONCATENATE("R2C",'Mapa de Riesgos'!$O$20),"")</f>
        <v/>
      </c>
      <c r="AE47" s="51" t="str">
        <f>IF(AND('Mapa de Riesgos'!$Y$21="Muy Baja",'Mapa de Riesgos'!$AA$21="Mayor"),CONCATENATE("R2C",'Mapa de Riesgos'!$O$21),"")</f>
        <v/>
      </c>
      <c r="AF47" s="51" t="str">
        <f>IF(AND('Mapa de Riesgos'!$Y$22="Muy Baja",'Mapa de Riesgos'!$AA$22="Mayor"),CONCATENATE("R2C",'Mapa de Riesgos'!$O$22),"")</f>
        <v/>
      </c>
      <c r="AG47" s="52" t="str">
        <f>IF(AND('Mapa de Riesgos'!$Y$23="Muy Baja",'Mapa de Riesgos'!$AA$23="Mayor"),CONCATENATE("R2C",'Mapa de Riesgos'!$O$23),"")</f>
        <v/>
      </c>
      <c r="AH47" s="53" t="str">
        <f>IF(AND('Mapa de Riesgos'!$Y$18="Muy Baja",'Mapa de Riesgos'!$AA$18="Catastrófico"),CONCATENATE("R2C",'Mapa de Riesgos'!$O$18),"")</f>
        <v/>
      </c>
      <c r="AI47" s="54" t="str">
        <f>IF(AND('Mapa de Riesgos'!$Y$19="Muy Baja",'Mapa de Riesgos'!$AA$19="Catastrófico"),CONCATENATE("R2C",'Mapa de Riesgos'!$O$19),"")</f>
        <v/>
      </c>
      <c r="AJ47" s="54" t="str">
        <f>IF(AND('Mapa de Riesgos'!$Y$20="Muy Baja",'Mapa de Riesgos'!$AA$20="Catastrófico"),CONCATENATE("R2C",'Mapa de Riesgos'!$O$20),"")</f>
        <v/>
      </c>
      <c r="AK47" s="54" t="str">
        <f>IF(AND('Mapa de Riesgos'!$Y$21="Muy Baja",'Mapa de Riesgos'!$AA$21="Catastrófico"),CONCATENATE("R2C",'Mapa de Riesgos'!$O$21),"")</f>
        <v/>
      </c>
      <c r="AL47" s="54" t="str">
        <f>IF(AND('Mapa de Riesgos'!$Y$22="Muy Baja",'Mapa de Riesgos'!$AA$22="Catastrófico"),CONCATENATE("R2C",'Mapa de Riesgos'!$O$22),"")</f>
        <v/>
      </c>
      <c r="AM47" s="55" t="str">
        <f>IF(AND('Mapa de Riesgos'!$Y$23="Muy Baja",'Mapa de Riesgos'!$AA$23="Catastrófico"),CONCATENATE("R2C",'Mapa de Riesgos'!$O$23),"")</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69"/>
      <c r="C48" s="469"/>
      <c r="D48" s="470"/>
      <c r="E48" s="526"/>
      <c r="F48" s="511"/>
      <c r="G48" s="511"/>
      <c r="H48" s="511"/>
      <c r="I48" s="512"/>
      <c r="J48" s="74" t="str">
        <f>IF(AND('Mapa de Riesgos'!$Y$24="Muy Baja",'Mapa de Riesgos'!$AA$24="Leve"),CONCATENATE("R3C",'Mapa de Riesgos'!$O$24),"")</f>
        <v/>
      </c>
      <c r="K48" s="75" t="str">
        <f>IF(AND('Mapa de Riesgos'!$Y$26="Muy Baja",'Mapa de Riesgos'!$AA$26="Leve"),CONCATENATE("R3C",'Mapa de Riesgos'!$O$26),"")</f>
        <v/>
      </c>
      <c r="L48" s="75" t="str">
        <f>IF(AND('Mapa de Riesgos'!$Y$27="Muy Baja",'Mapa de Riesgos'!$AA$27="Leve"),CONCATENATE("R3C",'Mapa de Riesgos'!$O$27),"")</f>
        <v/>
      </c>
      <c r="M48" s="75" t="str">
        <f>IF(AND('Mapa de Riesgos'!$Y$28="Muy Baja",'Mapa de Riesgos'!$AA$28="Leve"),CONCATENATE("R3C",'Mapa de Riesgos'!$O$28),"")</f>
        <v/>
      </c>
      <c r="N48" s="75" t="str">
        <f>IF(AND('Mapa de Riesgos'!$Y$29="Muy Baja",'Mapa de Riesgos'!$AA$29="Leve"),CONCATENATE("R3C",'Mapa de Riesgos'!$O$29),"")</f>
        <v/>
      </c>
      <c r="O48" s="76" t="str">
        <f>IF(AND('Mapa de Riesgos'!$Y$30="Muy Baja",'Mapa de Riesgos'!$AA$30="Leve"),CONCATENATE("R3C",'Mapa de Riesgos'!$O$30),"")</f>
        <v/>
      </c>
      <c r="P48" s="74" t="str">
        <f>IF(AND('Mapa de Riesgos'!$Y$24="Muy Baja",'Mapa de Riesgos'!$AA$24="Menor"),CONCATENATE("R3C",'Mapa de Riesgos'!$O$24),"")</f>
        <v/>
      </c>
      <c r="Q48" s="75" t="str">
        <f>IF(AND('Mapa de Riesgos'!$Y$26="Muy Baja",'Mapa de Riesgos'!$AA$26="Menor"),CONCATENATE("R3C",'Mapa de Riesgos'!$O$26),"")</f>
        <v/>
      </c>
      <c r="R48" s="75" t="str">
        <f>IF(AND('Mapa de Riesgos'!$Y$27="Muy Baja",'Mapa de Riesgos'!$AA$27="Menor"),CONCATENATE("R3C",'Mapa de Riesgos'!$O$27),"")</f>
        <v/>
      </c>
      <c r="S48" s="75" t="str">
        <f>IF(AND('Mapa de Riesgos'!$Y$28="Muy Baja",'Mapa de Riesgos'!$AA$28="Menor"),CONCATENATE("R3C",'Mapa de Riesgos'!$O$28),"")</f>
        <v/>
      </c>
      <c r="T48" s="75" t="str">
        <f>IF(AND('Mapa de Riesgos'!$Y$29="Muy Baja",'Mapa de Riesgos'!$AA$29="Menor"),CONCATENATE("R3C",'Mapa de Riesgos'!$O$29),"")</f>
        <v/>
      </c>
      <c r="U48" s="76" t="str">
        <f>IF(AND('Mapa de Riesgos'!$Y$30="Muy Baja",'Mapa de Riesgos'!$AA$30="Menor"),CONCATENATE("R3C",'Mapa de Riesgos'!$O$30),"")</f>
        <v/>
      </c>
      <c r="V48" s="65" t="str">
        <f>IF(AND('Mapa de Riesgos'!$Y$24="Muy Baja",'Mapa de Riesgos'!$AA$24="Moderado"),CONCATENATE("R3C",'Mapa de Riesgos'!$O$24),"")</f>
        <v/>
      </c>
      <c r="W48" s="66" t="str">
        <f>IF(AND('Mapa de Riesgos'!$Y$26="Muy Baja",'Mapa de Riesgos'!$AA$26="Moderado"),CONCATENATE("R3C",'Mapa de Riesgos'!$O$26),"")</f>
        <v/>
      </c>
      <c r="X48" s="66" t="str">
        <f>IF(AND('Mapa de Riesgos'!$Y$27="Muy Baja",'Mapa de Riesgos'!$AA$27="Moderado"),CONCATENATE("R3C",'Mapa de Riesgos'!$O$27),"")</f>
        <v/>
      </c>
      <c r="Y48" s="66" t="str">
        <f>IF(AND('Mapa de Riesgos'!$Y$28="Muy Baja",'Mapa de Riesgos'!$AA$28="Moderado"),CONCATENATE("R3C",'Mapa de Riesgos'!$O$28),"")</f>
        <v/>
      </c>
      <c r="Z48" s="66" t="str">
        <f>IF(AND('Mapa de Riesgos'!$Y$29="Muy Baja",'Mapa de Riesgos'!$AA$29="Moderado"),CONCATENATE("R3C",'Mapa de Riesgos'!$O$29),"")</f>
        <v/>
      </c>
      <c r="AA48" s="67" t="str">
        <f>IF(AND('Mapa de Riesgos'!$Y$30="Muy Baja",'Mapa de Riesgos'!$AA$30="Moderado"),CONCATENATE("R3C",'Mapa de Riesgos'!$O$30),"")</f>
        <v/>
      </c>
      <c r="AB48" s="50" t="str">
        <f>IF(AND('Mapa de Riesgos'!$Y$24="Muy Baja",'Mapa de Riesgos'!$AA$24="Mayor"),CONCATENATE("R3C",'Mapa de Riesgos'!$O$24),"")</f>
        <v/>
      </c>
      <c r="AC48" s="51" t="str">
        <f>IF(AND('Mapa de Riesgos'!$Y$26="Muy Baja",'Mapa de Riesgos'!$AA$26="Mayor"),CONCATENATE("R3C",'Mapa de Riesgos'!$O$26),"")</f>
        <v/>
      </c>
      <c r="AD48" s="51" t="str">
        <f>IF(AND('Mapa de Riesgos'!$Y$27="Muy Baja",'Mapa de Riesgos'!$AA$27="Mayor"),CONCATENATE("R3C",'Mapa de Riesgos'!$O$27),"")</f>
        <v/>
      </c>
      <c r="AE48" s="51" t="str">
        <f>IF(AND('Mapa de Riesgos'!$Y$28="Muy Baja",'Mapa de Riesgos'!$AA$28="Mayor"),CONCATENATE("R3C",'Mapa de Riesgos'!$O$28),"")</f>
        <v/>
      </c>
      <c r="AF48" s="51" t="str">
        <f>IF(AND('Mapa de Riesgos'!$Y$29="Muy Baja",'Mapa de Riesgos'!$AA$29="Mayor"),CONCATENATE("R3C",'Mapa de Riesgos'!$O$29),"")</f>
        <v/>
      </c>
      <c r="AG48" s="52" t="str">
        <f>IF(AND('Mapa de Riesgos'!$Y$30="Muy Baja",'Mapa de Riesgos'!$AA$30="Mayor"),CONCATENATE("R3C",'Mapa de Riesgos'!$O$30),"")</f>
        <v/>
      </c>
      <c r="AH48" s="53" t="str">
        <f>IF(AND('Mapa de Riesgos'!$Y$24="Muy Baja",'Mapa de Riesgos'!$AA$24="Catastrófico"),CONCATENATE("R3C",'Mapa de Riesgos'!$O$24),"")</f>
        <v/>
      </c>
      <c r="AI48" s="54" t="str">
        <f>IF(AND('Mapa de Riesgos'!$Y$26="Muy Baja",'Mapa de Riesgos'!$AA$26="Catastrófico"),CONCATENATE("R3C",'Mapa de Riesgos'!$O$26),"")</f>
        <v/>
      </c>
      <c r="AJ48" s="54" t="str">
        <f>IF(AND('Mapa de Riesgos'!$Y$27="Muy Baja",'Mapa de Riesgos'!$AA$27="Catastrófico"),CONCATENATE("R3C",'Mapa de Riesgos'!$O$27),"")</f>
        <v/>
      </c>
      <c r="AK48" s="54" t="str">
        <f>IF(AND('Mapa de Riesgos'!$Y$28="Muy Baja",'Mapa de Riesgos'!$AA$28="Catastrófico"),CONCATENATE("R3C",'Mapa de Riesgos'!$O$28),"")</f>
        <v/>
      </c>
      <c r="AL48" s="54" t="str">
        <f>IF(AND('Mapa de Riesgos'!$Y$29="Muy Baja",'Mapa de Riesgos'!$AA$29="Catastrófico"),CONCATENATE("R3C",'Mapa de Riesgos'!$O$29),"")</f>
        <v/>
      </c>
      <c r="AM48" s="55" t="str">
        <f>IF(AND('Mapa de Riesgos'!$Y$30="Muy Baja",'Mapa de Riesgos'!$AA$30="Catastrófico"),CONCATENATE("R3C",'Mapa de Riesgos'!$O$30),"")</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69"/>
      <c r="C49" s="469"/>
      <c r="D49" s="470"/>
      <c r="E49" s="510"/>
      <c r="F49" s="511"/>
      <c r="G49" s="511"/>
      <c r="H49" s="511"/>
      <c r="I49" s="512"/>
      <c r="J49" s="74" t="str">
        <f>IF(AND('Mapa de Riesgos'!$Y$31="Muy Baja",'Mapa de Riesgos'!$AA$31="Leve"),CONCATENATE("R4C",'Mapa de Riesgos'!$O$31),"")</f>
        <v/>
      </c>
      <c r="K49" s="75" t="str">
        <f>IF(AND('Mapa de Riesgos'!$Y$34="Muy Baja",'Mapa de Riesgos'!$AA$34="Leve"),CONCATENATE("R4C",'Mapa de Riesgos'!$O$34),"")</f>
        <v/>
      </c>
      <c r="L49" s="75" t="str">
        <f>IF(AND('Mapa de Riesgos'!$Y$35="Muy Baja",'Mapa de Riesgos'!$AA$35="Leve"),CONCATENATE("R4C",'Mapa de Riesgos'!$O$35),"")</f>
        <v/>
      </c>
      <c r="M49" s="75" t="str">
        <f>IF(AND('Mapa de Riesgos'!$Y$36="Muy Baja",'Mapa de Riesgos'!$AA$36="Leve"),CONCATENATE("R4C",'Mapa de Riesgos'!$O$36),"")</f>
        <v/>
      </c>
      <c r="N49" s="75" t="str">
        <f>IF(AND('Mapa de Riesgos'!$Y$37="Muy Baja",'Mapa de Riesgos'!$AA$37="Leve"),CONCATENATE("R4C",'Mapa de Riesgos'!$O$37),"")</f>
        <v/>
      </c>
      <c r="O49" s="76" t="str">
        <f>IF(AND('Mapa de Riesgos'!$Y$38="Muy Baja",'Mapa de Riesgos'!$AA$38="Leve"),CONCATENATE("R4C",'Mapa de Riesgos'!$O$38),"")</f>
        <v/>
      </c>
      <c r="P49" s="74" t="str">
        <f>IF(AND('Mapa de Riesgos'!$Y$31="Muy Baja",'Mapa de Riesgos'!$AA$31="Menor"),CONCATENATE("R4C",'Mapa de Riesgos'!$O$31),"")</f>
        <v/>
      </c>
      <c r="Q49" s="75" t="str">
        <f>IF(AND('Mapa de Riesgos'!$Y$34="Muy Baja",'Mapa de Riesgos'!$AA$34="Menor"),CONCATENATE("R4C",'Mapa de Riesgos'!$O$34),"")</f>
        <v/>
      </c>
      <c r="R49" s="75" t="str">
        <f>IF(AND('Mapa de Riesgos'!$Y$35="Muy Baja",'Mapa de Riesgos'!$AA$35="Menor"),CONCATENATE("R4C",'Mapa de Riesgos'!$O$35),"")</f>
        <v/>
      </c>
      <c r="S49" s="75" t="str">
        <f>IF(AND('Mapa de Riesgos'!$Y$36="Muy Baja",'Mapa de Riesgos'!$AA$36="Menor"),CONCATENATE("R4C",'Mapa de Riesgos'!$O$36),"")</f>
        <v/>
      </c>
      <c r="T49" s="75" t="str">
        <f>IF(AND('Mapa de Riesgos'!$Y$37="Muy Baja",'Mapa de Riesgos'!$AA$37="Menor"),CONCATENATE("R4C",'Mapa de Riesgos'!$O$37),"")</f>
        <v/>
      </c>
      <c r="U49" s="76" t="str">
        <f>IF(AND('Mapa de Riesgos'!$Y$38="Muy Baja",'Mapa de Riesgos'!$AA$38="Menor"),CONCATENATE("R4C",'Mapa de Riesgos'!$O$38),"")</f>
        <v/>
      </c>
      <c r="V49" s="65" t="str">
        <f>IF(AND('Mapa de Riesgos'!$Y$31="Muy Baja",'Mapa de Riesgos'!$AA$31="Moderado"),CONCATENATE("R4C",'Mapa de Riesgos'!$O$31),"")</f>
        <v/>
      </c>
      <c r="W49" s="66" t="str">
        <f>IF(AND('Mapa de Riesgos'!$Y$34="Muy Baja",'Mapa de Riesgos'!$AA$34="Moderado"),CONCATENATE("R4C",'Mapa de Riesgos'!$O$34),"")</f>
        <v/>
      </c>
      <c r="X49" s="66" t="str">
        <f>IF(AND('Mapa de Riesgos'!$Y$35="Muy Baja",'Mapa de Riesgos'!$AA$35="Moderado"),CONCATENATE("R4C",'Mapa de Riesgos'!$O$35),"")</f>
        <v/>
      </c>
      <c r="Y49" s="66" t="str">
        <f>IF(AND('Mapa de Riesgos'!$Y$36="Muy Baja",'Mapa de Riesgos'!$AA$36="Moderado"),CONCATENATE("R4C",'Mapa de Riesgos'!$O$36),"")</f>
        <v/>
      </c>
      <c r="Z49" s="66" t="str">
        <f>IF(AND('Mapa de Riesgos'!$Y$37="Muy Baja",'Mapa de Riesgos'!$AA$37="Moderado"),CONCATENATE("R4C",'Mapa de Riesgos'!$O$37),"")</f>
        <v/>
      </c>
      <c r="AA49" s="67" t="str">
        <f>IF(AND('Mapa de Riesgos'!$Y$38="Muy Baja",'Mapa de Riesgos'!$AA$38="Moderado"),CONCATENATE("R4C",'Mapa de Riesgos'!$O$38),"")</f>
        <v/>
      </c>
      <c r="AB49" s="50" t="str">
        <f>IF(AND('Mapa de Riesgos'!$Y$31="Muy Baja",'Mapa de Riesgos'!$AA$31="Mayor"),CONCATENATE("R4C",'Mapa de Riesgos'!$O$31),"")</f>
        <v/>
      </c>
      <c r="AC49" s="51" t="str">
        <f>IF(AND('Mapa de Riesgos'!$Y$34="Muy Baja",'Mapa de Riesgos'!$AA$34="Mayor"),CONCATENATE("R4C",'Mapa de Riesgos'!$O$34),"")</f>
        <v/>
      </c>
      <c r="AD49" s="51" t="str">
        <f>IF(AND('Mapa de Riesgos'!$Y$35="Muy Baja",'Mapa de Riesgos'!$AA$35="Mayor"),CONCATENATE("R4C",'Mapa de Riesgos'!$O$35),"")</f>
        <v/>
      </c>
      <c r="AE49" s="51" t="str">
        <f>IF(AND('Mapa de Riesgos'!$Y$36="Muy Baja",'Mapa de Riesgos'!$AA$36="Mayor"),CONCATENATE("R4C",'Mapa de Riesgos'!$O$36),"")</f>
        <v/>
      </c>
      <c r="AF49" s="51" t="str">
        <f>IF(AND('Mapa de Riesgos'!$Y$37="Muy Baja",'Mapa de Riesgos'!$AA$37="Mayor"),CONCATENATE("R4C",'Mapa de Riesgos'!$O$37),"")</f>
        <v/>
      </c>
      <c r="AG49" s="52" t="str">
        <f>IF(AND('Mapa de Riesgos'!$Y$38="Muy Baja",'Mapa de Riesgos'!$AA$38="Mayor"),CONCATENATE("R4C",'Mapa de Riesgos'!$O$38),"")</f>
        <v/>
      </c>
      <c r="AH49" s="53" t="str">
        <f>IF(AND('Mapa de Riesgos'!$Y$31="Muy Baja",'Mapa de Riesgos'!$AA$31="Catastrófico"),CONCATENATE("R4C",'Mapa de Riesgos'!$O$31),"")</f>
        <v/>
      </c>
      <c r="AI49" s="54" t="str">
        <f>IF(AND('Mapa de Riesgos'!$Y$34="Muy Baja",'Mapa de Riesgos'!$AA$34="Catastrófico"),CONCATENATE("R4C",'Mapa de Riesgos'!$O$34),"")</f>
        <v/>
      </c>
      <c r="AJ49" s="54" t="str">
        <f>IF(AND('Mapa de Riesgos'!$Y$35="Muy Baja",'Mapa de Riesgos'!$AA$35="Catastrófico"),CONCATENATE("R4C",'Mapa de Riesgos'!$O$35),"")</f>
        <v/>
      </c>
      <c r="AK49" s="54" t="str">
        <f>IF(AND('Mapa de Riesgos'!$Y$36="Muy Baja",'Mapa de Riesgos'!$AA$36="Catastrófico"),CONCATENATE("R4C",'Mapa de Riesgos'!$O$36),"")</f>
        <v/>
      </c>
      <c r="AL49" s="54" t="str">
        <f>IF(AND('Mapa de Riesgos'!$Y$37="Muy Baja",'Mapa de Riesgos'!$AA$37="Catastrófico"),CONCATENATE("R4C",'Mapa de Riesgos'!$O$37),"")</f>
        <v/>
      </c>
      <c r="AM49" s="55" t="str">
        <f>IF(AND('Mapa de Riesgos'!$Y$38="Muy Baja",'Mapa de Riesgos'!$AA$38="Catastrófico"),CONCATENATE("R4C",'Mapa de Riesgos'!$O$38),"")</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69"/>
      <c r="C50" s="469"/>
      <c r="D50" s="470"/>
      <c r="E50" s="510"/>
      <c r="F50" s="511"/>
      <c r="G50" s="511"/>
      <c r="H50" s="511"/>
      <c r="I50" s="512"/>
      <c r="J50" s="74" t="str">
        <f>IF(AND('Mapa de Riesgos'!$Y$39="Muy Baja",'Mapa de Riesgos'!$AA$39="Leve"),CONCATENATE("R5C",'Mapa de Riesgos'!$O$39),"")</f>
        <v/>
      </c>
      <c r="K50" s="75" t="str">
        <f>IF(AND('Mapa de Riesgos'!$Y$41="Muy Baja",'Mapa de Riesgos'!$AA$41="Leve"),CONCATENATE("R5C",'Mapa de Riesgos'!$O$41),"")</f>
        <v/>
      </c>
      <c r="L50" s="75" t="str">
        <f>IF(AND('Mapa de Riesgos'!$Y$42="Muy Baja",'Mapa de Riesgos'!$AA$42="Leve"),CONCATENATE("R5C",'Mapa de Riesgos'!$O$42),"")</f>
        <v/>
      </c>
      <c r="M50" s="75" t="str">
        <f>IF(AND('Mapa de Riesgos'!$Y$43="Muy Baja",'Mapa de Riesgos'!$AA$43="Leve"),CONCATENATE("R5C",'Mapa de Riesgos'!$O$43),"")</f>
        <v/>
      </c>
      <c r="N50" s="75" t="str">
        <f>IF(AND('Mapa de Riesgos'!$Y$44="Muy Baja",'Mapa de Riesgos'!$AA$44="Leve"),CONCATENATE("R5C",'Mapa de Riesgos'!$O$44),"")</f>
        <v/>
      </c>
      <c r="O50" s="76" t="str">
        <f>IF(AND('Mapa de Riesgos'!$Y$45="Muy Baja",'Mapa de Riesgos'!$AA$45="Leve"),CONCATENATE("R5C",'Mapa de Riesgos'!$O$45),"")</f>
        <v/>
      </c>
      <c r="P50" s="74" t="str">
        <f>IF(AND('Mapa de Riesgos'!$Y$39="Muy Baja",'Mapa de Riesgos'!$AA$39="Menor"),CONCATENATE("R5C",'Mapa de Riesgos'!$O$39),"")</f>
        <v/>
      </c>
      <c r="Q50" s="75" t="str">
        <f>IF(AND('Mapa de Riesgos'!$Y$41="Muy Baja",'Mapa de Riesgos'!$AA$41="Menor"),CONCATENATE("R5C",'Mapa de Riesgos'!$O$41),"")</f>
        <v/>
      </c>
      <c r="R50" s="75" t="str">
        <f>IF(AND('Mapa de Riesgos'!$Y$42="Muy Baja",'Mapa de Riesgos'!$AA$42="Menor"),CONCATENATE("R5C",'Mapa de Riesgos'!$O$42),"")</f>
        <v/>
      </c>
      <c r="S50" s="75" t="str">
        <f>IF(AND('Mapa de Riesgos'!$Y$43="Muy Baja",'Mapa de Riesgos'!$AA$43="Menor"),CONCATENATE("R5C",'Mapa de Riesgos'!$O$43),"")</f>
        <v/>
      </c>
      <c r="T50" s="75" t="str">
        <f>IF(AND('Mapa de Riesgos'!$Y$44="Muy Baja",'Mapa de Riesgos'!$AA$44="Menor"),CONCATENATE("R5C",'Mapa de Riesgos'!$O$44),"")</f>
        <v/>
      </c>
      <c r="U50" s="76" t="str">
        <f>IF(AND('Mapa de Riesgos'!$Y$45="Muy Baja",'Mapa de Riesgos'!$AA$45="Menor"),CONCATENATE("R5C",'Mapa de Riesgos'!$O$45),"")</f>
        <v/>
      </c>
      <c r="V50" s="65" t="str">
        <f>IF(AND('Mapa de Riesgos'!$Y$39="Muy Baja",'Mapa de Riesgos'!$AA$39="Moderado"),CONCATENATE("R5C",'Mapa de Riesgos'!$O$39),"")</f>
        <v/>
      </c>
      <c r="W50" s="66" t="str">
        <f>IF(AND('Mapa de Riesgos'!$Y$41="Muy Baja",'Mapa de Riesgos'!$AA$41="Moderado"),CONCATENATE("R5C",'Mapa de Riesgos'!$O$41),"")</f>
        <v/>
      </c>
      <c r="X50" s="66" t="str">
        <f>IF(AND('Mapa de Riesgos'!$Y$42="Muy Baja",'Mapa de Riesgos'!$AA$42="Moderado"),CONCATENATE("R5C",'Mapa de Riesgos'!$O$42),"")</f>
        <v/>
      </c>
      <c r="Y50" s="66" t="str">
        <f>IF(AND('Mapa de Riesgos'!$Y$43="Muy Baja",'Mapa de Riesgos'!$AA$43="Moderado"),CONCATENATE("R5C",'Mapa de Riesgos'!$O$43),"")</f>
        <v/>
      </c>
      <c r="Z50" s="66" t="str">
        <f>IF(AND('Mapa de Riesgos'!$Y$44="Muy Baja",'Mapa de Riesgos'!$AA$44="Moderado"),CONCATENATE("R5C",'Mapa de Riesgos'!$O$44),"")</f>
        <v/>
      </c>
      <c r="AA50" s="67" t="str">
        <f>IF(AND('Mapa de Riesgos'!$Y$45="Muy Baja",'Mapa de Riesgos'!$AA$45="Moderado"),CONCATENATE("R5C",'Mapa de Riesgos'!$O$45),"")</f>
        <v/>
      </c>
      <c r="AB50" s="50" t="str">
        <f>IF(AND('Mapa de Riesgos'!$Y$39="Muy Baja",'Mapa de Riesgos'!$AA$39="Mayor"),CONCATENATE("R5C",'Mapa de Riesgos'!$O$39),"")</f>
        <v/>
      </c>
      <c r="AC50" s="51" t="str">
        <f>IF(AND('Mapa de Riesgos'!$Y$41="Muy Baja",'Mapa de Riesgos'!$AA$41="Mayor"),CONCATENATE("R5C",'Mapa de Riesgos'!$O$41),"")</f>
        <v/>
      </c>
      <c r="AD50" s="51" t="str">
        <f>IF(AND('Mapa de Riesgos'!$Y$42="Muy Baja",'Mapa de Riesgos'!$AA$42="Mayor"),CONCATENATE("R5C",'Mapa de Riesgos'!$O$42),"")</f>
        <v/>
      </c>
      <c r="AE50" s="51" t="str">
        <f>IF(AND('Mapa de Riesgos'!$Y$43="Muy Baja",'Mapa de Riesgos'!$AA$43="Mayor"),CONCATENATE("R5C",'Mapa de Riesgos'!$O$43),"")</f>
        <v/>
      </c>
      <c r="AF50" s="51" t="str">
        <f>IF(AND('Mapa de Riesgos'!$Y$44="Muy Baja",'Mapa de Riesgos'!$AA$44="Mayor"),CONCATENATE("R5C",'Mapa de Riesgos'!$O$44),"")</f>
        <v/>
      </c>
      <c r="AG50" s="52" t="str">
        <f>IF(AND('Mapa de Riesgos'!$Y$45="Muy Baja",'Mapa de Riesgos'!$AA$45="Mayor"),CONCATENATE("R5C",'Mapa de Riesgos'!$O$45),"")</f>
        <v/>
      </c>
      <c r="AH50" s="53" t="str">
        <f>IF(AND('Mapa de Riesgos'!$Y$39="Muy Baja",'Mapa de Riesgos'!$AA$39="Catastrófico"),CONCATENATE("R5C",'Mapa de Riesgos'!$O$39),"")</f>
        <v/>
      </c>
      <c r="AI50" s="54" t="str">
        <f>IF(AND('Mapa de Riesgos'!$Y$41="Muy Baja",'Mapa de Riesgos'!$AA$41="Catastrófico"),CONCATENATE("R5C",'Mapa de Riesgos'!$O$41),"")</f>
        <v/>
      </c>
      <c r="AJ50" s="54" t="str">
        <f>IF(AND('Mapa de Riesgos'!$Y$42="Muy Baja",'Mapa de Riesgos'!$AA$42="Catastrófico"),CONCATENATE("R5C",'Mapa de Riesgos'!$O$42),"")</f>
        <v/>
      </c>
      <c r="AK50" s="54" t="str">
        <f>IF(AND('Mapa de Riesgos'!$Y$43="Muy Baja",'Mapa de Riesgos'!$AA$43="Catastrófico"),CONCATENATE("R5C",'Mapa de Riesgos'!$O$43),"")</f>
        <v/>
      </c>
      <c r="AL50" s="54" t="str">
        <f>IF(AND('Mapa de Riesgos'!$Y$44="Muy Baja",'Mapa de Riesgos'!$AA$44="Catastrófico"),CONCATENATE("R5C",'Mapa de Riesgos'!$O$44),"")</f>
        <v/>
      </c>
      <c r="AM50" s="55" t="str">
        <f>IF(AND('Mapa de Riesgos'!$Y$45="Muy Baja",'Mapa de Riesgos'!$AA$45="Catastrófico"),CONCATENATE("R5C",'Mapa de Riesgos'!$O$45),"")</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69"/>
      <c r="C51" s="469"/>
      <c r="D51" s="470"/>
      <c r="E51" s="510"/>
      <c r="F51" s="511"/>
      <c r="G51" s="511"/>
      <c r="H51" s="511"/>
      <c r="I51" s="512"/>
      <c r="J51" s="74" t="str">
        <f>IF(AND('Mapa de Riesgos'!$Y$46="Muy Baja",'Mapa de Riesgos'!$AA$46="Leve"),CONCATENATE("R6C",'Mapa de Riesgos'!$O$46),"")</f>
        <v/>
      </c>
      <c r="K51" s="75" t="str">
        <f>IF(AND('Mapa de Riesgos'!$Y$47="Muy Baja",'Mapa de Riesgos'!$AA$47="Leve"),CONCATENATE("R6C",'Mapa de Riesgos'!$O$47),"")</f>
        <v/>
      </c>
      <c r="L51" s="75" t="str">
        <f>IF(AND('Mapa de Riesgos'!$Y$48="Muy Baja",'Mapa de Riesgos'!$AA$48="Leve"),CONCATENATE("R6C",'Mapa de Riesgos'!$O$48),"")</f>
        <v/>
      </c>
      <c r="M51" s="75" t="str">
        <f>IF(AND('Mapa de Riesgos'!$Y$49="Muy Baja",'Mapa de Riesgos'!$AA$49="Leve"),CONCATENATE("R6C",'Mapa de Riesgos'!$O$49),"")</f>
        <v/>
      </c>
      <c r="N51" s="75" t="str">
        <f>IF(AND('Mapa de Riesgos'!$Y$50="Muy Baja",'Mapa de Riesgos'!$AA$50="Leve"),CONCATENATE("R6C",'Mapa de Riesgos'!$O$50),"")</f>
        <v/>
      </c>
      <c r="O51" s="76" t="str">
        <f>IF(AND('Mapa de Riesgos'!$Y$51="Muy Baja",'Mapa de Riesgos'!$AA$51="Leve"),CONCATENATE("R6C",'Mapa de Riesgos'!$O$51),"")</f>
        <v/>
      </c>
      <c r="P51" s="74" t="str">
        <f>IF(AND('Mapa de Riesgos'!$Y$46="Muy Baja",'Mapa de Riesgos'!$AA$46="Menor"),CONCATENATE("R6C",'Mapa de Riesgos'!$O$46),"")</f>
        <v/>
      </c>
      <c r="Q51" s="75" t="str">
        <f>IF(AND('Mapa de Riesgos'!$Y$47="Muy Baja",'Mapa de Riesgos'!$AA$47="Menor"),CONCATENATE("R6C",'Mapa de Riesgos'!$O$47),"")</f>
        <v/>
      </c>
      <c r="R51" s="75" t="str">
        <f>IF(AND('Mapa de Riesgos'!$Y$48="Muy Baja",'Mapa de Riesgos'!$AA$48="Menor"),CONCATENATE("R6C",'Mapa de Riesgos'!$O$48),"")</f>
        <v/>
      </c>
      <c r="S51" s="75" t="str">
        <f>IF(AND('Mapa de Riesgos'!$Y$49="Muy Baja",'Mapa de Riesgos'!$AA$49="Menor"),CONCATENATE("R6C",'Mapa de Riesgos'!$O$49),"")</f>
        <v/>
      </c>
      <c r="T51" s="75" t="str">
        <f>IF(AND('Mapa de Riesgos'!$Y$50="Muy Baja",'Mapa de Riesgos'!$AA$50="Menor"),CONCATENATE("R6C",'Mapa de Riesgos'!$O$50),"")</f>
        <v/>
      </c>
      <c r="U51" s="76" t="str">
        <f>IF(AND('Mapa de Riesgos'!$Y$51="Muy Baja",'Mapa de Riesgos'!$AA$51="Menor"),CONCATENATE("R6C",'Mapa de Riesgos'!$O$51),"")</f>
        <v/>
      </c>
      <c r="V51" s="65" t="str">
        <f>IF(AND('Mapa de Riesgos'!$Y$46="Muy Baja",'Mapa de Riesgos'!$AA$46="Moderado"),CONCATENATE("R6C",'Mapa de Riesgos'!$O$46),"")</f>
        <v/>
      </c>
      <c r="W51" s="66" t="str">
        <f>IF(AND('Mapa de Riesgos'!$Y$47="Muy Baja",'Mapa de Riesgos'!$AA$47="Moderado"),CONCATENATE("R6C",'Mapa de Riesgos'!$O$47),"")</f>
        <v/>
      </c>
      <c r="X51" s="66" t="str">
        <f>IF(AND('Mapa de Riesgos'!$Y$48="Muy Baja",'Mapa de Riesgos'!$AA$48="Moderado"),CONCATENATE("R6C",'Mapa de Riesgos'!$O$48),"")</f>
        <v/>
      </c>
      <c r="Y51" s="66" t="str">
        <f>IF(AND('Mapa de Riesgos'!$Y$49="Muy Baja",'Mapa de Riesgos'!$AA$49="Moderado"),CONCATENATE("R6C",'Mapa de Riesgos'!$O$49),"")</f>
        <v/>
      </c>
      <c r="Z51" s="66" t="str">
        <f>IF(AND('Mapa de Riesgos'!$Y$50="Muy Baja",'Mapa de Riesgos'!$AA$50="Moderado"),CONCATENATE("R6C",'Mapa de Riesgos'!$O$50),"")</f>
        <v/>
      </c>
      <c r="AA51" s="67" t="str">
        <f>IF(AND('Mapa de Riesgos'!$Y$51="Muy Baja",'Mapa de Riesgos'!$AA$51="Moderado"),CONCATENATE("R6C",'Mapa de Riesgos'!$O$51),"")</f>
        <v/>
      </c>
      <c r="AB51" s="50" t="str">
        <f>IF(AND('Mapa de Riesgos'!$Y$46="Muy Baja",'Mapa de Riesgos'!$AA$46="Mayor"),CONCATENATE("R6C",'Mapa de Riesgos'!$O$46),"")</f>
        <v/>
      </c>
      <c r="AC51" s="51" t="str">
        <f>IF(AND('Mapa de Riesgos'!$Y$47="Muy Baja",'Mapa de Riesgos'!$AA$47="Mayor"),CONCATENATE("R6C",'Mapa de Riesgos'!$O$47),"")</f>
        <v/>
      </c>
      <c r="AD51" s="51" t="str">
        <f>IF(AND('Mapa de Riesgos'!$Y$48="Muy Baja",'Mapa de Riesgos'!$AA$48="Mayor"),CONCATENATE("R6C",'Mapa de Riesgos'!$O$48),"")</f>
        <v/>
      </c>
      <c r="AE51" s="51" t="str">
        <f>IF(AND('Mapa de Riesgos'!$Y$49="Muy Baja",'Mapa de Riesgos'!$AA$49="Mayor"),CONCATENATE("R6C",'Mapa de Riesgos'!$O$49),"")</f>
        <v/>
      </c>
      <c r="AF51" s="51" t="str">
        <f>IF(AND('Mapa de Riesgos'!$Y$50="Muy Baja",'Mapa de Riesgos'!$AA$50="Mayor"),CONCATENATE("R6C",'Mapa de Riesgos'!$O$50),"")</f>
        <v/>
      </c>
      <c r="AG51" s="52" t="str">
        <f>IF(AND('Mapa de Riesgos'!$Y$51="Muy Baja",'Mapa de Riesgos'!$AA$51="Mayor"),CONCATENATE("R6C",'Mapa de Riesgos'!$O$51),"")</f>
        <v/>
      </c>
      <c r="AH51" s="53" t="str">
        <f>IF(AND('Mapa de Riesgos'!$Y$46="Muy Baja",'Mapa de Riesgos'!$AA$46="Catastrófico"),CONCATENATE("R6C",'Mapa de Riesgos'!$O$46),"")</f>
        <v/>
      </c>
      <c r="AI51" s="54" t="str">
        <f>IF(AND('Mapa de Riesgos'!$Y$47="Muy Baja",'Mapa de Riesgos'!$AA$47="Catastrófico"),CONCATENATE("R6C",'Mapa de Riesgos'!$O$47),"")</f>
        <v/>
      </c>
      <c r="AJ51" s="54" t="str">
        <f>IF(AND('Mapa de Riesgos'!$Y$48="Muy Baja",'Mapa de Riesgos'!$AA$48="Catastrófico"),CONCATENATE("R6C",'Mapa de Riesgos'!$O$48),"")</f>
        <v/>
      </c>
      <c r="AK51" s="54" t="str">
        <f>IF(AND('Mapa de Riesgos'!$Y$49="Muy Baja",'Mapa de Riesgos'!$AA$49="Catastrófico"),CONCATENATE("R6C",'Mapa de Riesgos'!$O$49),"")</f>
        <v/>
      </c>
      <c r="AL51" s="54" t="str">
        <f>IF(AND('Mapa de Riesgos'!$Y$50="Muy Baja",'Mapa de Riesgos'!$AA$50="Catastrófico"),CONCATENATE("R6C",'Mapa de Riesgos'!$O$50),"")</f>
        <v/>
      </c>
      <c r="AM51" s="55" t="str">
        <f>IF(AND('Mapa de Riesgos'!$Y$51="Muy Baja",'Mapa de Riesgos'!$AA$51="Catastrófico"),CONCATENATE("R6C",'Mapa de Riesgos'!$O$51),"")</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69"/>
      <c r="C52" s="469"/>
      <c r="D52" s="470"/>
      <c r="E52" s="510"/>
      <c r="F52" s="511"/>
      <c r="G52" s="511"/>
      <c r="H52" s="511"/>
      <c r="I52" s="512"/>
      <c r="J52" s="74" t="str">
        <f>IF(AND('Mapa de Riesgos'!$Y$52="Muy Baja",'Mapa de Riesgos'!$AA$52="Leve"),CONCATENATE("R7C",'Mapa de Riesgos'!$O$52),"")</f>
        <v/>
      </c>
      <c r="K52" s="75" t="str">
        <f>IF(AND('Mapa de Riesgos'!$Y$53="Muy Baja",'Mapa de Riesgos'!$AA$53="Leve"),CONCATENATE("R7C",'Mapa de Riesgos'!$O$53),"")</f>
        <v/>
      </c>
      <c r="L52" s="75" t="str">
        <f>IF(AND('Mapa de Riesgos'!$Y$54="Muy Baja",'Mapa de Riesgos'!$AA$54="Leve"),CONCATENATE("R7C",'Mapa de Riesgos'!$O$54),"")</f>
        <v/>
      </c>
      <c r="M52" s="75" t="str">
        <f>IF(AND('Mapa de Riesgos'!$Y$55="Muy Baja",'Mapa de Riesgos'!$AA$55="Leve"),CONCATENATE("R7C",'Mapa de Riesgos'!$O$55),"")</f>
        <v/>
      </c>
      <c r="N52" s="75" t="str">
        <f>IF(AND('Mapa de Riesgos'!$Y$56="Muy Baja",'Mapa de Riesgos'!$AA$56="Leve"),CONCATENATE("R7C",'Mapa de Riesgos'!$O$56),"")</f>
        <v/>
      </c>
      <c r="O52" s="76" t="str">
        <f>IF(AND('Mapa de Riesgos'!$Y$57="Muy Baja",'Mapa de Riesgos'!$AA$57="Leve"),CONCATENATE("R7C",'Mapa de Riesgos'!$O$57),"")</f>
        <v/>
      </c>
      <c r="P52" s="74" t="str">
        <f>IF(AND('Mapa de Riesgos'!$Y$52="Muy Baja",'Mapa de Riesgos'!$AA$52="Menor"),CONCATENATE("R7C",'Mapa de Riesgos'!$O$52),"")</f>
        <v/>
      </c>
      <c r="Q52" s="75" t="str">
        <f>IF(AND('Mapa de Riesgos'!$Y$53="Muy Baja",'Mapa de Riesgos'!$AA$53="Menor"),CONCATENATE("R7C",'Mapa de Riesgos'!$O$53),"")</f>
        <v/>
      </c>
      <c r="R52" s="75" t="str">
        <f>IF(AND('Mapa de Riesgos'!$Y$54="Muy Baja",'Mapa de Riesgos'!$AA$54="Menor"),CONCATENATE("R7C",'Mapa de Riesgos'!$O$54),"")</f>
        <v/>
      </c>
      <c r="S52" s="75" t="str">
        <f>IF(AND('Mapa de Riesgos'!$Y$55="Muy Baja",'Mapa de Riesgos'!$AA$55="Menor"),CONCATENATE("R7C",'Mapa de Riesgos'!$O$55),"")</f>
        <v/>
      </c>
      <c r="T52" s="75" t="str">
        <f>IF(AND('Mapa de Riesgos'!$Y$56="Muy Baja",'Mapa de Riesgos'!$AA$56="Menor"),CONCATENATE("R7C",'Mapa de Riesgos'!$O$56),"")</f>
        <v/>
      </c>
      <c r="U52" s="76" t="str">
        <f>IF(AND('Mapa de Riesgos'!$Y$57="Muy Baja",'Mapa de Riesgos'!$AA$57="Menor"),CONCATENATE("R7C",'Mapa de Riesgos'!$O$57),"")</f>
        <v/>
      </c>
      <c r="V52" s="65" t="str">
        <f>IF(AND('Mapa de Riesgos'!$Y$52="Muy Baja",'Mapa de Riesgos'!$AA$52="Moderado"),CONCATENATE("R7C",'Mapa de Riesgos'!$O$52),"")</f>
        <v>R7C1</v>
      </c>
      <c r="W52" s="66" t="str">
        <f>IF(AND('Mapa de Riesgos'!$Y$53="Muy Baja",'Mapa de Riesgos'!$AA$53="Moderado"),CONCATENATE("R7C",'Mapa de Riesgos'!$O$53),"")</f>
        <v/>
      </c>
      <c r="X52" s="66" t="str">
        <f>IF(AND('Mapa de Riesgos'!$Y$54="Muy Baja",'Mapa de Riesgos'!$AA$54="Moderado"),CONCATENATE("R7C",'Mapa de Riesgos'!$O$54),"")</f>
        <v/>
      </c>
      <c r="Y52" s="66" t="str">
        <f>IF(AND('Mapa de Riesgos'!$Y$55="Muy Baja",'Mapa de Riesgos'!$AA$55="Moderado"),CONCATENATE("R7C",'Mapa de Riesgos'!$O$55),"")</f>
        <v/>
      </c>
      <c r="Z52" s="66" t="str">
        <f>IF(AND('Mapa de Riesgos'!$Y$56="Muy Baja",'Mapa de Riesgos'!$AA$56="Moderado"),CONCATENATE("R7C",'Mapa de Riesgos'!$O$56),"")</f>
        <v/>
      </c>
      <c r="AA52" s="67" t="str">
        <f>IF(AND('Mapa de Riesgos'!$Y$57="Muy Baja",'Mapa de Riesgos'!$AA$57="Moderado"),CONCATENATE("R7C",'Mapa de Riesgos'!$O$57),"")</f>
        <v/>
      </c>
      <c r="AB52" s="50" t="str">
        <f>IF(AND('Mapa de Riesgos'!$Y$52="Muy Baja",'Mapa de Riesgos'!$AA$52="Mayor"),CONCATENATE("R7C",'Mapa de Riesgos'!$O$52),"")</f>
        <v/>
      </c>
      <c r="AC52" s="51" t="str">
        <f>IF(AND('Mapa de Riesgos'!$Y$53="Muy Baja",'Mapa de Riesgos'!$AA$53="Mayor"),CONCATENATE("R7C",'Mapa de Riesgos'!$O$53),"")</f>
        <v/>
      </c>
      <c r="AD52" s="51" t="str">
        <f>IF(AND('Mapa de Riesgos'!$Y$54="Muy Baja",'Mapa de Riesgos'!$AA$54="Mayor"),CONCATENATE("R7C",'Mapa de Riesgos'!$O$54),"")</f>
        <v/>
      </c>
      <c r="AE52" s="51" t="str">
        <f>IF(AND('Mapa de Riesgos'!$Y$55="Muy Baja",'Mapa de Riesgos'!$AA$55="Mayor"),CONCATENATE("R7C",'Mapa de Riesgos'!$O$55),"")</f>
        <v/>
      </c>
      <c r="AF52" s="51" t="str">
        <f>IF(AND('Mapa de Riesgos'!$Y$56="Muy Baja",'Mapa de Riesgos'!$AA$56="Mayor"),CONCATENATE("R7C",'Mapa de Riesgos'!$O$56),"")</f>
        <v/>
      </c>
      <c r="AG52" s="52" t="str">
        <f>IF(AND('Mapa de Riesgos'!$Y$57="Muy Baja",'Mapa de Riesgos'!$AA$57="Mayor"),CONCATENATE("R7C",'Mapa de Riesgos'!$O$57),"")</f>
        <v/>
      </c>
      <c r="AH52" s="53" t="str">
        <f>IF(AND('Mapa de Riesgos'!$Y$52="Muy Baja",'Mapa de Riesgos'!$AA$52="Catastrófico"),CONCATENATE("R7C",'Mapa de Riesgos'!$O$52),"")</f>
        <v/>
      </c>
      <c r="AI52" s="54" t="str">
        <f>IF(AND('Mapa de Riesgos'!$Y$53="Muy Baja",'Mapa de Riesgos'!$AA$53="Catastrófico"),CONCATENATE("R7C",'Mapa de Riesgos'!$O$53),"")</f>
        <v/>
      </c>
      <c r="AJ52" s="54" t="str">
        <f>IF(AND('Mapa de Riesgos'!$Y$54="Muy Baja",'Mapa de Riesgos'!$AA$54="Catastrófico"),CONCATENATE("R7C",'Mapa de Riesgos'!$O$54),"")</f>
        <v/>
      </c>
      <c r="AK52" s="54" t="str">
        <f>IF(AND('Mapa de Riesgos'!$Y$55="Muy Baja",'Mapa de Riesgos'!$AA$55="Catastrófico"),CONCATENATE("R7C",'Mapa de Riesgos'!$O$55),"")</f>
        <v/>
      </c>
      <c r="AL52" s="54" t="str">
        <f>IF(AND('Mapa de Riesgos'!$Y$56="Muy Baja",'Mapa de Riesgos'!$AA$56="Catastrófico"),CONCATENATE("R7C",'Mapa de Riesgos'!$O$56),"")</f>
        <v/>
      </c>
      <c r="AM52" s="55" t="str">
        <f>IF(AND('Mapa de Riesgos'!$Y$57="Muy Baja",'Mapa de Riesgos'!$AA$57="Catastrófico"),CONCATENATE("R7C",'Mapa de Riesgos'!$O$57),"")</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69"/>
      <c r="C53" s="469"/>
      <c r="D53" s="470"/>
      <c r="E53" s="510"/>
      <c r="F53" s="511"/>
      <c r="G53" s="511"/>
      <c r="H53" s="511"/>
      <c r="I53" s="512"/>
      <c r="J53" s="74" t="str">
        <f>IF(AND('Mapa de Riesgos'!$Y$58="Muy Baja",'Mapa de Riesgos'!$AA$58="Leve"),CONCATENATE("R8C",'Mapa de Riesgos'!$O$58),"")</f>
        <v/>
      </c>
      <c r="K53" s="75" t="str">
        <f>IF(AND('Mapa de Riesgos'!$Y$59="Muy Baja",'Mapa de Riesgos'!$AA$59="Leve"),CONCATENATE("R8C",'Mapa de Riesgos'!$O$59),"")</f>
        <v/>
      </c>
      <c r="L53" s="75" t="str">
        <f>IF(AND('Mapa de Riesgos'!$Y$60="Muy Baja",'Mapa de Riesgos'!$AA$60="Leve"),CONCATENATE("R8C",'Mapa de Riesgos'!$O$60),"")</f>
        <v/>
      </c>
      <c r="M53" s="75" t="str">
        <f>IF(AND('Mapa de Riesgos'!$Y$61="Muy Baja",'Mapa de Riesgos'!$AA$61="Leve"),CONCATENATE("R8C",'Mapa de Riesgos'!$O$61),"")</f>
        <v/>
      </c>
      <c r="N53" s="75" t="str">
        <f>IF(AND('Mapa de Riesgos'!$Y$62="Muy Baja",'Mapa de Riesgos'!$AA$62="Leve"),CONCATENATE("R8C",'Mapa de Riesgos'!$O$62),"")</f>
        <v/>
      </c>
      <c r="O53" s="76" t="str">
        <f>IF(AND('Mapa de Riesgos'!$Y$63="Muy Baja",'Mapa de Riesgos'!$AA$63="Leve"),CONCATENATE("R8C",'Mapa de Riesgos'!$O$63),"")</f>
        <v/>
      </c>
      <c r="P53" s="74" t="str">
        <f>IF(AND('Mapa de Riesgos'!$Y$58="Muy Baja",'Mapa de Riesgos'!$AA$58="Menor"),CONCATENATE("R8C",'Mapa de Riesgos'!$O$58),"")</f>
        <v/>
      </c>
      <c r="Q53" s="75" t="str">
        <f>IF(AND('Mapa de Riesgos'!$Y$59="Muy Baja",'Mapa de Riesgos'!$AA$59="Menor"),CONCATENATE("R8C",'Mapa de Riesgos'!$O$59),"")</f>
        <v/>
      </c>
      <c r="R53" s="75" t="str">
        <f>IF(AND('Mapa de Riesgos'!$Y$60="Muy Baja",'Mapa de Riesgos'!$AA$60="Menor"),CONCATENATE("R8C",'Mapa de Riesgos'!$O$60),"")</f>
        <v/>
      </c>
      <c r="S53" s="75" t="str">
        <f>IF(AND('Mapa de Riesgos'!$Y$61="Muy Baja",'Mapa de Riesgos'!$AA$61="Menor"),CONCATENATE("R8C",'Mapa de Riesgos'!$O$61),"")</f>
        <v/>
      </c>
      <c r="T53" s="75" t="str">
        <f>IF(AND('Mapa de Riesgos'!$Y$62="Muy Baja",'Mapa de Riesgos'!$AA$62="Menor"),CONCATENATE("R8C",'Mapa de Riesgos'!$O$62),"")</f>
        <v/>
      </c>
      <c r="U53" s="76" t="str">
        <f>IF(AND('Mapa de Riesgos'!$Y$63="Muy Baja",'Mapa de Riesgos'!$AA$63="Menor"),CONCATENATE("R8C",'Mapa de Riesgos'!$O$63),"")</f>
        <v/>
      </c>
      <c r="V53" s="65" t="str">
        <f>IF(AND('Mapa de Riesgos'!$Y$58="Muy Baja",'Mapa de Riesgos'!$AA$58="Moderado"),CONCATENATE("R8C",'Mapa de Riesgos'!$O$58),"")</f>
        <v/>
      </c>
      <c r="W53" s="66" t="str">
        <f>IF(AND('Mapa de Riesgos'!$Y$59="Muy Baja",'Mapa de Riesgos'!$AA$59="Moderado"),CONCATENATE("R8C",'Mapa de Riesgos'!$O$59),"")</f>
        <v/>
      </c>
      <c r="X53" s="66" t="str">
        <f>IF(AND('Mapa de Riesgos'!$Y$60="Muy Baja",'Mapa de Riesgos'!$AA$60="Moderado"),CONCATENATE("R8C",'Mapa de Riesgos'!$O$60),"")</f>
        <v/>
      </c>
      <c r="Y53" s="66" t="str">
        <f>IF(AND('Mapa de Riesgos'!$Y$61="Muy Baja",'Mapa de Riesgos'!$AA$61="Moderado"),CONCATENATE("R8C",'Mapa de Riesgos'!$O$61),"")</f>
        <v/>
      </c>
      <c r="Z53" s="66" t="str">
        <f>IF(AND('Mapa de Riesgos'!$Y$62="Muy Baja",'Mapa de Riesgos'!$AA$62="Moderado"),CONCATENATE("R8C",'Mapa de Riesgos'!$O$62),"")</f>
        <v/>
      </c>
      <c r="AA53" s="67" t="str">
        <f>IF(AND('Mapa de Riesgos'!$Y$63="Muy Baja",'Mapa de Riesgos'!$AA$63="Moderado"),CONCATENATE("R8C",'Mapa de Riesgos'!$O$63),"")</f>
        <v/>
      </c>
      <c r="AB53" s="50" t="str">
        <f>IF(AND('Mapa de Riesgos'!$Y$58="Muy Baja",'Mapa de Riesgos'!$AA$58="Mayor"),CONCATENATE("R8C",'Mapa de Riesgos'!$O$58),"")</f>
        <v/>
      </c>
      <c r="AC53" s="51" t="str">
        <f>IF(AND('Mapa de Riesgos'!$Y$59="Muy Baja",'Mapa de Riesgos'!$AA$59="Mayor"),CONCATENATE("R8C",'Mapa de Riesgos'!$O$59),"")</f>
        <v/>
      </c>
      <c r="AD53" s="51" t="str">
        <f>IF(AND('Mapa de Riesgos'!$Y$60="Muy Baja",'Mapa de Riesgos'!$AA$60="Mayor"),CONCATENATE("R8C",'Mapa de Riesgos'!$O$60),"")</f>
        <v/>
      </c>
      <c r="AE53" s="51" t="str">
        <f>IF(AND('Mapa de Riesgos'!$Y$61="Muy Baja",'Mapa de Riesgos'!$AA$61="Mayor"),CONCATENATE("R8C",'Mapa de Riesgos'!$O$61),"")</f>
        <v/>
      </c>
      <c r="AF53" s="51" t="str">
        <f>IF(AND('Mapa de Riesgos'!$Y$62="Muy Baja",'Mapa de Riesgos'!$AA$62="Mayor"),CONCATENATE("R8C",'Mapa de Riesgos'!$O$62),"")</f>
        <v/>
      </c>
      <c r="AG53" s="52" t="str">
        <f>IF(AND('Mapa de Riesgos'!$Y$63="Muy Baja",'Mapa de Riesgos'!$AA$63="Mayor"),CONCATENATE("R8C",'Mapa de Riesgos'!$O$63),"")</f>
        <v/>
      </c>
      <c r="AH53" s="53" t="str">
        <f>IF(AND('Mapa de Riesgos'!$Y$58="Muy Baja",'Mapa de Riesgos'!$AA$58="Catastrófico"),CONCATENATE("R8C",'Mapa de Riesgos'!$O$58),"")</f>
        <v/>
      </c>
      <c r="AI53" s="54" t="str">
        <f>IF(AND('Mapa de Riesgos'!$Y$59="Muy Baja",'Mapa de Riesgos'!$AA$59="Catastrófico"),CONCATENATE("R8C",'Mapa de Riesgos'!$O$59),"")</f>
        <v/>
      </c>
      <c r="AJ53" s="54" t="str">
        <f>IF(AND('Mapa de Riesgos'!$Y$60="Muy Baja",'Mapa de Riesgos'!$AA$60="Catastrófico"),CONCATENATE("R8C",'Mapa de Riesgos'!$O$60),"")</f>
        <v/>
      </c>
      <c r="AK53" s="54" t="str">
        <f>IF(AND('Mapa de Riesgos'!$Y$61="Muy Baja",'Mapa de Riesgos'!$AA$61="Catastrófico"),CONCATENATE("R8C",'Mapa de Riesgos'!$O$61),"")</f>
        <v/>
      </c>
      <c r="AL53" s="54" t="str">
        <f>IF(AND('Mapa de Riesgos'!$Y$62="Muy Baja",'Mapa de Riesgos'!$AA$62="Catastrófico"),CONCATENATE("R8C",'Mapa de Riesgos'!$O$62),"")</f>
        <v/>
      </c>
      <c r="AM53" s="55" t="str">
        <f>IF(AND('Mapa de Riesgos'!$Y$63="Muy Baja",'Mapa de Riesgos'!$AA$63="Catastrófico"),CONCATENATE("R8C",'Mapa de Riesgos'!$O$63),"")</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69"/>
      <c r="C54" s="469"/>
      <c r="D54" s="470"/>
      <c r="E54" s="510"/>
      <c r="F54" s="511"/>
      <c r="G54" s="511"/>
      <c r="H54" s="511"/>
      <c r="I54" s="512"/>
      <c r="J54" s="74" t="str">
        <f>IF(AND('Mapa de Riesgos'!$Y$64="Muy Baja",'Mapa de Riesgos'!$AA$64="Leve"),CONCATENATE("R9C",'Mapa de Riesgos'!$O$64),"")</f>
        <v/>
      </c>
      <c r="K54" s="75" t="str">
        <f>IF(AND('Mapa de Riesgos'!$Y$65="Muy Baja",'Mapa de Riesgos'!$AA$65="Leve"),CONCATENATE("R9C",'Mapa de Riesgos'!$O$65),"")</f>
        <v/>
      </c>
      <c r="L54" s="75" t="str">
        <f>IF(AND('Mapa de Riesgos'!$Y$66="Muy Baja",'Mapa de Riesgos'!$AA$66="Leve"),CONCATENATE("R9C",'Mapa de Riesgos'!$O$66),"")</f>
        <v/>
      </c>
      <c r="M54" s="75" t="str">
        <f>IF(AND('Mapa de Riesgos'!$Y$67="Muy Baja",'Mapa de Riesgos'!$AA$67="Leve"),CONCATENATE("R9C",'Mapa de Riesgos'!$O$67),"")</f>
        <v/>
      </c>
      <c r="N54" s="75" t="str">
        <f>IF(AND('Mapa de Riesgos'!$Y$68="Muy Baja",'Mapa de Riesgos'!$AA$68="Leve"),CONCATENATE("R9C",'Mapa de Riesgos'!$O$68),"")</f>
        <v/>
      </c>
      <c r="O54" s="76" t="str">
        <f>IF(AND('Mapa de Riesgos'!$Y$69="Muy Baja",'Mapa de Riesgos'!$AA$69="Leve"),CONCATENATE("R9C",'Mapa de Riesgos'!$O$69),"")</f>
        <v/>
      </c>
      <c r="P54" s="74" t="str">
        <f>IF(AND('Mapa de Riesgos'!$Y$64="Muy Baja",'Mapa de Riesgos'!$AA$64="Menor"),CONCATENATE("R9C",'Mapa de Riesgos'!$O$64),"")</f>
        <v/>
      </c>
      <c r="Q54" s="75" t="str">
        <f>IF(AND('Mapa de Riesgos'!$Y$65="Muy Baja",'Mapa de Riesgos'!$AA$65="Menor"),CONCATENATE("R9C",'Mapa de Riesgos'!$O$65),"")</f>
        <v/>
      </c>
      <c r="R54" s="75" t="str">
        <f>IF(AND('Mapa de Riesgos'!$Y$66="Muy Baja",'Mapa de Riesgos'!$AA$66="Menor"),CONCATENATE("R9C",'Mapa de Riesgos'!$O$66),"")</f>
        <v/>
      </c>
      <c r="S54" s="75" t="str">
        <f>IF(AND('Mapa de Riesgos'!$Y$67="Muy Baja",'Mapa de Riesgos'!$AA$67="Menor"),CONCATENATE("R9C",'Mapa de Riesgos'!$O$67),"")</f>
        <v/>
      </c>
      <c r="T54" s="75" t="str">
        <f>IF(AND('Mapa de Riesgos'!$Y$68="Muy Baja",'Mapa de Riesgos'!$AA$68="Menor"),CONCATENATE("R9C",'Mapa de Riesgos'!$O$68),"")</f>
        <v/>
      </c>
      <c r="U54" s="76" t="str">
        <f>IF(AND('Mapa de Riesgos'!$Y$69="Muy Baja",'Mapa de Riesgos'!$AA$69="Menor"),CONCATENATE("R9C",'Mapa de Riesgos'!$O$69),"")</f>
        <v/>
      </c>
      <c r="V54" s="65" t="str">
        <f>IF(AND('Mapa de Riesgos'!$Y$64="Muy Baja",'Mapa de Riesgos'!$AA$64="Moderado"),CONCATENATE("R9C",'Mapa de Riesgos'!$O$64),"")</f>
        <v/>
      </c>
      <c r="W54" s="66" t="str">
        <f>IF(AND('Mapa de Riesgos'!$Y$65="Muy Baja",'Mapa de Riesgos'!$AA$65="Moderado"),CONCATENATE("R9C",'Mapa de Riesgos'!$O$65),"")</f>
        <v/>
      </c>
      <c r="X54" s="66" t="str">
        <f>IF(AND('Mapa de Riesgos'!$Y$66="Muy Baja",'Mapa de Riesgos'!$AA$66="Moderado"),CONCATENATE("R9C",'Mapa de Riesgos'!$O$66),"")</f>
        <v/>
      </c>
      <c r="Y54" s="66" t="str">
        <f>IF(AND('Mapa de Riesgos'!$Y$67="Muy Baja",'Mapa de Riesgos'!$AA$67="Moderado"),CONCATENATE("R9C",'Mapa de Riesgos'!$O$67),"")</f>
        <v/>
      </c>
      <c r="Z54" s="66" t="str">
        <f>IF(AND('Mapa de Riesgos'!$Y$68="Muy Baja",'Mapa de Riesgos'!$AA$68="Moderado"),CONCATENATE("R9C",'Mapa de Riesgos'!$O$68),"")</f>
        <v/>
      </c>
      <c r="AA54" s="67" t="str">
        <f>IF(AND('Mapa de Riesgos'!$Y$69="Muy Baja",'Mapa de Riesgos'!$AA$69="Moderado"),CONCATENATE("R9C",'Mapa de Riesgos'!$O$69),"")</f>
        <v/>
      </c>
      <c r="AB54" s="50" t="str">
        <f>IF(AND('Mapa de Riesgos'!$Y$64="Muy Baja",'Mapa de Riesgos'!$AA$64="Mayor"),CONCATENATE("R9C",'Mapa de Riesgos'!$O$64),"")</f>
        <v/>
      </c>
      <c r="AC54" s="51" t="str">
        <f>IF(AND('Mapa de Riesgos'!$Y$65="Muy Baja",'Mapa de Riesgos'!$AA$65="Mayor"),CONCATENATE("R9C",'Mapa de Riesgos'!$O$65),"")</f>
        <v/>
      </c>
      <c r="AD54" s="51" t="str">
        <f>IF(AND('Mapa de Riesgos'!$Y$66="Muy Baja",'Mapa de Riesgos'!$AA$66="Mayor"),CONCATENATE("R9C",'Mapa de Riesgos'!$O$66),"")</f>
        <v/>
      </c>
      <c r="AE54" s="51" t="str">
        <f>IF(AND('Mapa de Riesgos'!$Y$67="Muy Baja",'Mapa de Riesgos'!$AA$67="Mayor"),CONCATENATE("R9C",'Mapa de Riesgos'!$O$67),"")</f>
        <v/>
      </c>
      <c r="AF54" s="51" t="str">
        <f>IF(AND('Mapa de Riesgos'!$Y$68="Muy Baja",'Mapa de Riesgos'!$AA$68="Mayor"),CONCATENATE("R9C",'Mapa de Riesgos'!$O$68),"")</f>
        <v/>
      </c>
      <c r="AG54" s="52" t="str">
        <f>IF(AND('Mapa de Riesgos'!$Y$69="Muy Baja",'Mapa de Riesgos'!$AA$69="Mayor"),CONCATENATE("R9C",'Mapa de Riesgos'!$O$69),"")</f>
        <v/>
      </c>
      <c r="AH54" s="53" t="str">
        <f>IF(AND('Mapa de Riesgos'!$Y$64="Muy Baja",'Mapa de Riesgos'!$AA$64="Catastrófico"),CONCATENATE("R9C",'Mapa de Riesgos'!$O$64),"")</f>
        <v/>
      </c>
      <c r="AI54" s="54" t="str">
        <f>IF(AND('Mapa de Riesgos'!$Y$65="Muy Baja",'Mapa de Riesgos'!$AA$65="Catastrófico"),CONCATENATE("R9C",'Mapa de Riesgos'!$O$65),"")</f>
        <v/>
      </c>
      <c r="AJ54" s="54" t="str">
        <f>IF(AND('Mapa de Riesgos'!$Y$66="Muy Baja",'Mapa de Riesgos'!$AA$66="Catastrófico"),CONCATENATE("R9C",'Mapa de Riesgos'!$O$66),"")</f>
        <v/>
      </c>
      <c r="AK54" s="54" t="str">
        <f>IF(AND('Mapa de Riesgos'!$Y$67="Muy Baja",'Mapa de Riesgos'!$AA$67="Catastrófico"),CONCATENATE("R9C",'Mapa de Riesgos'!$O$67),"")</f>
        <v/>
      </c>
      <c r="AL54" s="54" t="str">
        <f>IF(AND('Mapa de Riesgos'!$Y$68="Muy Baja",'Mapa de Riesgos'!$AA$68="Catastrófico"),CONCATENATE("R9C",'Mapa de Riesgos'!$O$68),"")</f>
        <v/>
      </c>
      <c r="AM54" s="55" t="str">
        <f>IF(AND('Mapa de Riesgos'!$Y$69="Muy Baja",'Mapa de Riesgos'!$AA$69="Catastrófico"),CONCATENATE("R9C",'Mapa de Riesgos'!$O$69),"")</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69"/>
      <c r="C55" s="469"/>
      <c r="D55" s="470"/>
      <c r="E55" s="513"/>
      <c r="F55" s="514"/>
      <c r="G55" s="514"/>
      <c r="H55" s="514"/>
      <c r="I55" s="515"/>
      <c r="J55" s="77" t="str">
        <f>IF(AND('Mapa de Riesgos'!$Y$70="Muy Baja",'Mapa de Riesgos'!$AA$70="Leve"),CONCATENATE("R10C",'Mapa de Riesgos'!$O$70),"")</f>
        <v/>
      </c>
      <c r="K55" s="78" t="str">
        <f>IF(AND('Mapa de Riesgos'!$Y$71="Muy Baja",'Mapa de Riesgos'!$AA$71="Leve"),CONCATENATE("R10C",'Mapa de Riesgos'!$O$71),"")</f>
        <v/>
      </c>
      <c r="L55" s="78" t="str">
        <f>IF(AND('Mapa de Riesgos'!$Y$72="Muy Baja",'Mapa de Riesgos'!$AA$72="Leve"),CONCATENATE("R10C",'Mapa de Riesgos'!$O$72),"")</f>
        <v/>
      </c>
      <c r="M55" s="78" t="str">
        <f>IF(AND('Mapa de Riesgos'!$Y$73="Muy Baja",'Mapa de Riesgos'!$AA$73="Leve"),CONCATENATE("R10C",'Mapa de Riesgos'!$O$73),"")</f>
        <v/>
      </c>
      <c r="N55" s="78" t="str">
        <f>IF(AND('Mapa de Riesgos'!$Y$74="Muy Baja",'Mapa de Riesgos'!$AA$74="Leve"),CONCATENATE("R10C",'Mapa de Riesgos'!$O$74),"")</f>
        <v/>
      </c>
      <c r="O55" s="79" t="str">
        <f>IF(AND('Mapa de Riesgos'!$Y$75="Muy Baja",'Mapa de Riesgos'!$AA$75="Leve"),CONCATENATE("R10C",'Mapa de Riesgos'!$O$75),"")</f>
        <v/>
      </c>
      <c r="P55" s="77" t="str">
        <f>IF(AND('Mapa de Riesgos'!$Y$70="Muy Baja",'Mapa de Riesgos'!$AA$70="Menor"),CONCATENATE("R10C",'Mapa de Riesgos'!$O$70),"")</f>
        <v/>
      </c>
      <c r="Q55" s="78" t="str">
        <f>IF(AND('Mapa de Riesgos'!$Y$71="Muy Baja",'Mapa de Riesgos'!$AA$71="Menor"),CONCATENATE("R10C",'Mapa de Riesgos'!$O$71),"")</f>
        <v/>
      </c>
      <c r="R55" s="78" t="str">
        <f>IF(AND('Mapa de Riesgos'!$Y$72="Muy Baja",'Mapa de Riesgos'!$AA$72="Menor"),CONCATENATE("R10C",'Mapa de Riesgos'!$O$72),"")</f>
        <v/>
      </c>
      <c r="S55" s="78" t="str">
        <f>IF(AND('Mapa de Riesgos'!$Y$73="Muy Baja",'Mapa de Riesgos'!$AA$73="Menor"),CONCATENATE("R10C",'Mapa de Riesgos'!$O$73),"")</f>
        <v/>
      </c>
      <c r="T55" s="78" t="str">
        <f>IF(AND('Mapa de Riesgos'!$Y$74="Muy Baja",'Mapa de Riesgos'!$AA$74="Menor"),CONCATENATE("R10C",'Mapa de Riesgos'!$O$74),"")</f>
        <v/>
      </c>
      <c r="U55" s="79" t="str">
        <f>IF(AND('Mapa de Riesgos'!$Y$75="Muy Baja",'Mapa de Riesgos'!$AA$75="Menor"),CONCATENATE("R10C",'Mapa de Riesgos'!$O$75),"")</f>
        <v/>
      </c>
      <c r="V55" s="68" t="str">
        <f>IF(AND('Mapa de Riesgos'!$Y$70="Muy Baja",'Mapa de Riesgos'!$AA$70="Moderado"),CONCATENATE("R10C",'Mapa de Riesgos'!$O$70),"")</f>
        <v/>
      </c>
      <c r="W55" s="69" t="str">
        <f>IF(AND('Mapa de Riesgos'!$Y$71="Muy Baja",'Mapa de Riesgos'!$AA$71="Moderado"),CONCATENATE("R10C",'Mapa de Riesgos'!$O$71),"")</f>
        <v/>
      </c>
      <c r="X55" s="69" t="str">
        <f>IF(AND('Mapa de Riesgos'!$Y$72="Muy Baja",'Mapa de Riesgos'!$AA$72="Moderado"),CONCATENATE("R10C",'Mapa de Riesgos'!$O$72),"")</f>
        <v/>
      </c>
      <c r="Y55" s="69" t="str">
        <f>IF(AND('Mapa de Riesgos'!$Y$73="Muy Baja",'Mapa de Riesgos'!$AA$73="Moderado"),CONCATENATE("R10C",'Mapa de Riesgos'!$O$73),"")</f>
        <v/>
      </c>
      <c r="Z55" s="69" t="str">
        <f>IF(AND('Mapa de Riesgos'!$Y$74="Muy Baja",'Mapa de Riesgos'!$AA$74="Moderado"),CONCATENATE("R10C",'Mapa de Riesgos'!$O$74),"")</f>
        <v/>
      </c>
      <c r="AA55" s="70" t="str">
        <f>IF(AND('Mapa de Riesgos'!$Y$75="Muy Baja",'Mapa de Riesgos'!$AA$75="Moderado"),CONCATENATE("R10C",'Mapa de Riesgos'!$O$75),"")</f>
        <v/>
      </c>
      <c r="AB55" s="56" t="str">
        <f>IF(AND('Mapa de Riesgos'!$Y$70="Muy Baja",'Mapa de Riesgos'!$AA$70="Mayor"),CONCATENATE("R10C",'Mapa de Riesgos'!$O$70),"")</f>
        <v/>
      </c>
      <c r="AC55" s="57" t="str">
        <f>IF(AND('Mapa de Riesgos'!$Y$71="Muy Baja",'Mapa de Riesgos'!$AA$71="Mayor"),CONCATENATE("R10C",'Mapa de Riesgos'!$O$71),"")</f>
        <v/>
      </c>
      <c r="AD55" s="57" t="str">
        <f>IF(AND('Mapa de Riesgos'!$Y$72="Muy Baja",'Mapa de Riesgos'!$AA$72="Mayor"),CONCATENATE("R10C",'Mapa de Riesgos'!$O$72),"")</f>
        <v/>
      </c>
      <c r="AE55" s="57" t="str">
        <f>IF(AND('Mapa de Riesgos'!$Y$73="Muy Baja",'Mapa de Riesgos'!$AA$73="Mayor"),CONCATENATE("R10C",'Mapa de Riesgos'!$O$73),"")</f>
        <v/>
      </c>
      <c r="AF55" s="57" t="str">
        <f>IF(AND('Mapa de Riesgos'!$Y$74="Muy Baja",'Mapa de Riesgos'!$AA$74="Mayor"),CONCATENATE("R10C",'Mapa de Riesgos'!$O$74),"")</f>
        <v/>
      </c>
      <c r="AG55" s="58" t="str">
        <f>IF(AND('Mapa de Riesgos'!$Y$75="Muy Baja",'Mapa de Riesgos'!$AA$75="Mayor"),CONCATENATE("R10C",'Mapa de Riesgos'!$O$75),"")</f>
        <v/>
      </c>
      <c r="AH55" s="59" t="str">
        <f>IF(AND('Mapa de Riesgos'!$Y$70="Muy Baja",'Mapa de Riesgos'!$AA$70="Catastrófico"),CONCATENATE("R10C",'Mapa de Riesgos'!$O$70),"")</f>
        <v/>
      </c>
      <c r="AI55" s="60" t="str">
        <f>IF(AND('Mapa de Riesgos'!$Y$71="Muy Baja",'Mapa de Riesgos'!$AA$71="Catastrófico"),CONCATENATE("R10C",'Mapa de Riesgos'!$O$71),"")</f>
        <v/>
      </c>
      <c r="AJ55" s="60" t="str">
        <f>IF(AND('Mapa de Riesgos'!$Y$72="Muy Baja",'Mapa de Riesgos'!$AA$72="Catastrófico"),CONCATENATE("R10C",'Mapa de Riesgos'!$O$72),"")</f>
        <v/>
      </c>
      <c r="AK55" s="60" t="str">
        <f>IF(AND('Mapa de Riesgos'!$Y$73="Muy Baja",'Mapa de Riesgos'!$AA$73="Catastrófico"),CONCATENATE("R10C",'Mapa de Riesgos'!$O$73),"")</f>
        <v/>
      </c>
      <c r="AL55" s="60" t="str">
        <f>IF(AND('Mapa de Riesgos'!$Y$74="Muy Baja",'Mapa de Riesgos'!$AA$74="Catastrófico"),CONCATENATE("R10C",'Mapa de Riesgos'!$O$74),"")</f>
        <v/>
      </c>
      <c r="AM55" s="61" t="str">
        <f>IF(AND('Mapa de Riesgos'!$Y$75="Muy Baja",'Mapa de Riesgos'!$AA$75="Catastrófico"),CONCATENATE("R10C",'Mapa de Riesgos'!$O$75),"")</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07" t="s">
        <v>238</v>
      </c>
      <c r="K56" s="508"/>
      <c r="L56" s="508"/>
      <c r="M56" s="508"/>
      <c r="N56" s="508"/>
      <c r="O56" s="509"/>
      <c r="P56" s="507" t="s">
        <v>239</v>
      </c>
      <c r="Q56" s="508"/>
      <c r="R56" s="508"/>
      <c r="S56" s="508"/>
      <c r="T56" s="508"/>
      <c r="U56" s="509"/>
      <c r="V56" s="507" t="s">
        <v>240</v>
      </c>
      <c r="W56" s="508"/>
      <c r="X56" s="508"/>
      <c r="Y56" s="508"/>
      <c r="Z56" s="508"/>
      <c r="AA56" s="509"/>
      <c r="AB56" s="507" t="s">
        <v>241</v>
      </c>
      <c r="AC56" s="516"/>
      <c r="AD56" s="508"/>
      <c r="AE56" s="508"/>
      <c r="AF56" s="508"/>
      <c r="AG56" s="509"/>
      <c r="AH56" s="507" t="s">
        <v>242</v>
      </c>
      <c r="AI56" s="508"/>
      <c r="AJ56" s="508"/>
      <c r="AK56" s="508"/>
      <c r="AL56" s="508"/>
      <c r="AM56" s="509"/>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10"/>
      <c r="K57" s="511"/>
      <c r="L57" s="511"/>
      <c r="M57" s="511"/>
      <c r="N57" s="511"/>
      <c r="O57" s="512"/>
      <c r="P57" s="510"/>
      <c r="Q57" s="511"/>
      <c r="R57" s="511"/>
      <c r="S57" s="511"/>
      <c r="T57" s="511"/>
      <c r="U57" s="512"/>
      <c r="V57" s="510"/>
      <c r="W57" s="511"/>
      <c r="X57" s="511"/>
      <c r="Y57" s="511"/>
      <c r="Z57" s="511"/>
      <c r="AA57" s="512"/>
      <c r="AB57" s="510"/>
      <c r="AC57" s="511"/>
      <c r="AD57" s="511"/>
      <c r="AE57" s="511"/>
      <c r="AF57" s="511"/>
      <c r="AG57" s="512"/>
      <c r="AH57" s="510"/>
      <c r="AI57" s="511"/>
      <c r="AJ57" s="511"/>
      <c r="AK57" s="511"/>
      <c r="AL57" s="511"/>
      <c r="AM57" s="512"/>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10"/>
      <c r="K58" s="511"/>
      <c r="L58" s="511"/>
      <c r="M58" s="511"/>
      <c r="N58" s="511"/>
      <c r="O58" s="512"/>
      <c r="P58" s="510"/>
      <c r="Q58" s="511"/>
      <c r="R58" s="511"/>
      <c r="S58" s="511"/>
      <c r="T58" s="511"/>
      <c r="U58" s="512"/>
      <c r="V58" s="510"/>
      <c r="W58" s="511"/>
      <c r="X58" s="511"/>
      <c r="Y58" s="511"/>
      <c r="Z58" s="511"/>
      <c r="AA58" s="512"/>
      <c r="AB58" s="510"/>
      <c r="AC58" s="511"/>
      <c r="AD58" s="511"/>
      <c r="AE58" s="511"/>
      <c r="AF58" s="511"/>
      <c r="AG58" s="512"/>
      <c r="AH58" s="510"/>
      <c r="AI58" s="511"/>
      <c r="AJ58" s="511"/>
      <c r="AK58" s="511"/>
      <c r="AL58" s="511"/>
      <c r="AM58" s="512"/>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10"/>
      <c r="K59" s="511"/>
      <c r="L59" s="511"/>
      <c r="M59" s="511"/>
      <c r="N59" s="511"/>
      <c r="O59" s="512"/>
      <c r="P59" s="510"/>
      <c r="Q59" s="511"/>
      <c r="R59" s="511"/>
      <c r="S59" s="511"/>
      <c r="T59" s="511"/>
      <c r="U59" s="512"/>
      <c r="V59" s="510"/>
      <c r="W59" s="511"/>
      <c r="X59" s="511"/>
      <c r="Y59" s="511"/>
      <c r="Z59" s="511"/>
      <c r="AA59" s="512"/>
      <c r="AB59" s="510"/>
      <c r="AC59" s="511"/>
      <c r="AD59" s="511"/>
      <c r="AE59" s="511"/>
      <c r="AF59" s="511"/>
      <c r="AG59" s="512"/>
      <c r="AH59" s="510"/>
      <c r="AI59" s="511"/>
      <c r="AJ59" s="511"/>
      <c r="AK59" s="511"/>
      <c r="AL59" s="511"/>
      <c r="AM59" s="512"/>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10"/>
      <c r="K60" s="511"/>
      <c r="L60" s="511"/>
      <c r="M60" s="511"/>
      <c r="N60" s="511"/>
      <c r="O60" s="512"/>
      <c r="P60" s="510"/>
      <c r="Q60" s="511"/>
      <c r="R60" s="511"/>
      <c r="S60" s="511"/>
      <c r="T60" s="511"/>
      <c r="U60" s="512"/>
      <c r="V60" s="510"/>
      <c r="W60" s="511"/>
      <c r="X60" s="511"/>
      <c r="Y60" s="511"/>
      <c r="Z60" s="511"/>
      <c r="AA60" s="512"/>
      <c r="AB60" s="510"/>
      <c r="AC60" s="511"/>
      <c r="AD60" s="511"/>
      <c r="AE60" s="511"/>
      <c r="AF60" s="511"/>
      <c r="AG60" s="512"/>
      <c r="AH60" s="510"/>
      <c r="AI60" s="511"/>
      <c r="AJ60" s="511"/>
      <c r="AK60" s="511"/>
      <c r="AL60" s="511"/>
      <c r="AM60" s="512"/>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13"/>
      <c r="K61" s="514"/>
      <c r="L61" s="514"/>
      <c r="M61" s="514"/>
      <c r="N61" s="514"/>
      <c r="O61" s="515"/>
      <c r="P61" s="513"/>
      <c r="Q61" s="514"/>
      <c r="R61" s="514"/>
      <c r="S61" s="514"/>
      <c r="T61" s="514"/>
      <c r="U61" s="515"/>
      <c r="V61" s="513"/>
      <c r="W61" s="514"/>
      <c r="X61" s="514"/>
      <c r="Y61" s="514"/>
      <c r="Z61" s="514"/>
      <c r="AA61" s="515"/>
      <c r="AB61" s="513"/>
      <c r="AC61" s="514"/>
      <c r="AD61" s="514"/>
      <c r="AE61" s="514"/>
      <c r="AF61" s="514"/>
      <c r="AG61" s="515"/>
      <c r="AH61" s="513"/>
      <c r="AI61" s="514"/>
      <c r="AJ61" s="514"/>
      <c r="AK61" s="514"/>
      <c r="AL61" s="514"/>
      <c r="AM61" s="515"/>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56" t="s">
        <v>244</v>
      </c>
      <c r="C1" s="556"/>
      <c r="D1" s="556"/>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245</v>
      </c>
      <c r="D3" s="11" t="s">
        <v>228</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246</v>
      </c>
      <c r="C4" s="13" t="s">
        <v>247</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248</v>
      </c>
      <c r="C5" s="16" t="s">
        <v>249</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250</v>
      </c>
      <c r="C6" s="16" t="s">
        <v>251</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252</v>
      </c>
      <c r="C7" s="16" t="s">
        <v>253</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254</v>
      </c>
      <c r="C8" s="16" t="s">
        <v>255</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557" t="s">
        <v>256</v>
      </c>
      <c r="C1" s="557"/>
      <c r="D1" s="557"/>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257</v>
      </c>
      <c r="D3" s="34" t="s">
        <v>258</v>
      </c>
      <c r="E3" s="81"/>
      <c r="F3" s="81"/>
      <c r="G3" s="81"/>
      <c r="H3" s="81"/>
      <c r="I3" s="81"/>
      <c r="J3" s="81"/>
      <c r="K3" s="81"/>
      <c r="L3" s="81"/>
      <c r="M3" s="81"/>
      <c r="N3" s="81"/>
      <c r="O3" s="81"/>
      <c r="P3" s="81"/>
      <c r="Q3" s="81"/>
      <c r="R3" s="81"/>
      <c r="S3" s="81"/>
      <c r="T3" s="81"/>
      <c r="U3" s="81"/>
    </row>
    <row r="4" spans="1:21" ht="33.75" x14ac:dyDescent="0.25">
      <c r="A4" s="98" t="s">
        <v>259</v>
      </c>
      <c r="B4" s="37" t="s">
        <v>260</v>
      </c>
      <c r="C4" s="42" t="s">
        <v>261</v>
      </c>
      <c r="D4" s="35" t="s">
        <v>262</v>
      </c>
      <c r="E4" s="81"/>
      <c r="F4" s="81"/>
      <c r="G4" s="81"/>
      <c r="H4" s="81"/>
      <c r="I4" s="81"/>
      <c r="J4" s="81"/>
      <c r="K4" s="81"/>
      <c r="L4" s="81"/>
      <c r="M4" s="81"/>
      <c r="N4" s="81"/>
      <c r="O4" s="81"/>
      <c r="P4" s="81"/>
      <c r="Q4" s="81"/>
      <c r="R4" s="81"/>
      <c r="S4" s="81"/>
      <c r="T4" s="81"/>
      <c r="U4" s="81"/>
    </row>
    <row r="5" spans="1:21" ht="67.5" x14ac:dyDescent="0.25">
      <c r="A5" s="98" t="s">
        <v>263</v>
      </c>
      <c r="B5" s="38" t="s">
        <v>264</v>
      </c>
      <c r="C5" s="43" t="s">
        <v>265</v>
      </c>
      <c r="D5" s="36" t="s">
        <v>266</v>
      </c>
      <c r="E5" s="81"/>
      <c r="F5" s="81"/>
      <c r="G5" s="81"/>
      <c r="H5" s="81"/>
      <c r="I5" s="81"/>
      <c r="J5" s="81"/>
      <c r="K5" s="81"/>
      <c r="L5" s="81"/>
      <c r="M5" s="81"/>
      <c r="N5" s="81"/>
      <c r="O5" s="81"/>
      <c r="P5" s="81"/>
      <c r="Q5" s="81"/>
      <c r="R5" s="81"/>
      <c r="S5" s="81"/>
      <c r="T5" s="81"/>
      <c r="U5" s="81"/>
    </row>
    <row r="6" spans="1:21" ht="67.5" x14ac:dyDescent="0.25">
      <c r="A6" s="98" t="s">
        <v>234</v>
      </c>
      <c r="B6" s="39" t="s">
        <v>267</v>
      </c>
      <c r="C6" s="43" t="s">
        <v>268</v>
      </c>
      <c r="D6" s="36" t="s">
        <v>269</v>
      </c>
      <c r="E6" s="81"/>
      <c r="F6" s="81"/>
      <c r="G6" s="81"/>
      <c r="H6" s="81"/>
      <c r="I6" s="81"/>
      <c r="J6" s="81"/>
      <c r="K6" s="81"/>
      <c r="L6" s="81"/>
      <c r="M6" s="81"/>
      <c r="N6" s="81"/>
      <c r="O6" s="81"/>
      <c r="P6" s="81"/>
      <c r="Q6" s="81"/>
      <c r="R6" s="81"/>
      <c r="S6" s="81"/>
      <c r="T6" s="81"/>
      <c r="U6" s="81"/>
    </row>
    <row r="7" spans="1:21" ht="101.25" x14ac:dyDescent="0.25">
      <c r="A7" s="98" t="s">
        <v>270</v>
      </c>
      <c r="B7" s="40" t="s">
        <v>271</v>
      </c>
      <c r="C7" s="43" t="s">
        <v>272</v>
      </c>
      <c r="D7" s="36" t="s">
        <v>273</v>
      </c>
      <c r="E7" s="81"/>
      <c r="F7" s="81"/>
      <c r="G7" s="81"/>
      <c r="H7" s="81"/>
      <c r="I7" s="81"/>
      <c r="J7" s="81"/>
      <c r="K7" s="81"/>
      <c r="L7" s="81"/>
      <c r="M7" s="81"/>
      <c r="N7" s="81"/>
      <c r="O7" s="81"/>
      <c r="P7" s="81"/>
      <c r="Q7" s="81"/>
      <c r="R7" s="81"/>
      <c r="S7" s="81"/>
      <c r="T7" s="81"/>
      <c r="U7" s="81"/>
    </row>
    <row r="8" spans="1:21" ht="67.5" x14ac:dyDescent="0.25">
      <c r="A8" s="98" t="s">
        <v>274</v>
      </c>
      <c r="B8" s="41" t="s">
        <v>275</v>
      </c>
      <c r="C8" s="43" t="s">
        <v>276</v>
      </c>
      <c r="D8" s="36" t="s">
        <v>277</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278</v>
      </c>
      <c r="C11" s="98" t="s">
        <v>279</v>
      </c>
      <c r="D11" s="98" t="s">
        <v>280</v>
      </c>
      <c r="E11" s="81"/>
      <c r="F11" s="81"/>
      <c r="G11" s="81"/>
      <c r="H11" s="81"/>
      <c r="I11" s="81"/>
      <c r="J11" s="81"/>
      <c r="K11" s="81"/>
      <c r="L11" s="81"/>
      <c r="M11" s="81"/>
      <c r="N11" s="81"/>
      <c r="O11" s="81"/>
      <c r="P11" s="81"/>
      <c r="Q11" s="81"/>
      <c r="R11" s="81"/>
      <c r="S11" s="81"/>
      <c r="T11" s="81"/>
      <c r="U11" s="81"/>
    </row>
    <row r="12" spans="1:21" x14ac:dyDescent="0.25">
      <c r="A12" s="98"/>
      <c r="B12" s="98" t="s">
        <v>281</v>
      </c>
      <c r="C12" s="98" t="s">
        <v>158</v>
      </c>
      <c r="D12" s="98" t="s">
        <v>282</v>
      </c>
      <c r="E12" s="81"/>
      <c r="F12" s="81"/>
      <c r="G12" s="81"/>
      <c r="H12" s="81"/>
      <c r="I12" s="81"/>
      <c r="J12" s="81"/>
      <c r="K12" s="81"/>
      <c r="L12" s="81"/>
      <c r="M12" s="81"/>
      <c r="N12" s="81"/>
      <c r="O12" s="81"/>
      <c r="P12" s="81"/>
      <c r="Q12" s="81"/>
      <c r="R12" s="81"/>
      <c r="S12" s="81"/>
      <c r="T12" s="81"/>
      <c r="U12" s="81"/>
    </row>
    <row r="13" spans="1:21" x14ac:dyDescent="0.25">
      <c r="A13" s="98"/>
      <c r="B13" s="98"/>
      <c r="C13" s="98" t="s">
        <v>283</v>
      </c>
      <c r="D13" s="98" t="s">
        <v>173</v>
      </c>
      <c r="E13" s="81"/>
      <c r="F13" s="81"/>
      <c r="G13" s="81"/>
      <c r="H13" s="81"/>
      <c r="I13" s="81"/>
      <c r="J13" s="81"/>
      <c r="K13" s="81"/>
      <c r="L13" s="81"/>
      <c r="M13" s="81"/>
      <c r="N13" s="81"/>
      <c r="O13" s="81"/>
      <c r="P13" s="81"/>
      <c r="Q13" s="81"/>
      <c r="R13" s="81"/>
      <c r="S13" s="81"/>
      <c r="T13" s="81"/>
      <c r="U13" s="81"/>
    </row>
    <row r="14" spans="1:21" x14ac:dyDescent="0.25">
      <c r="A14" s="98"/>
      <c r="B14" s="98"/>
      <c r="C14" s="98" t="s">
        <v>182</v>
      </c>
      <c r="D14" s="98" t="s">
        <v>284</v>
      </c>
      <c r="E14" s="81"/>
      <c r="F14" s="81"/>
      <c r="G14" s="81"/>
      <c r="H14" s="81"/>
      <c r="I14" s="81"/>
      <c r="J14" s="81"/>
      <c r="K14" s="81"/>
      <c r="L14" s="81"/>
      <c r="M14" s="81"/>
      <c r="N14" s="81"/>
      <c r="O14" s="81"/>
      <c r="P14" s="81"/>
      <c r="Q14" s="81"/>
      <c r="R14" s="81"/>
      <c r="S14" s="81"/>
      <c r="T14" s="81"/>
      <c r="U14" s="81"/>
    </row>
    <row r="15" spans="1:21" x14ac:dyDescent="0.25">
      <c r="A15" s="98"/>
      <c r="B15" s="98"/>
      <c r="C15" s="98" t="s">
        <v>285</v>
      </c>
      <c r="D15" s="98" t="s">
        <v>286</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287</v>
      </c>
      <c r="C209" s="28" t="s">
        <v>288</v>
      </c>
      <c r="D209" s="31" t="s">
        <v>287</v>
      </c>
      <c r="E209" s="31" t="s">
        <v>288</v>
      </c>
    </row>
    <row r="210" spans="1:8" ht="21" x14ac:dyDescent="0.35">
      <c r="A210" s="81"/>
      <c r="B210" s="29" t="s">
        <v>289</v>
      </c>
      <c r="C210" s="29" t="s">
        <v>290</v>
      </c>
      <c r="D210" t="s">
        <v>289</v>
      </c>
      <c r="F210" t="str">
        <f>IF(NOT(ISBLANK(D210)),D210,IF(NOT(ISBLANK(E210)),"     "&amp;E210,FALSE))</f>
        <v>Afectación Económica o presupuestal</v>
      </c>
      <c r="G210" t="s">
        <v>289</v>
      </c>
      <c r="H210" t="str">
        <f>IF(NOT(ISERROR(MATCH(G210,_xlfn.ANCHORARRAY(B221),0))),F223&amp;"Por favor no seleccionar los criterios de impacto",G210)</f>
        <v>❌Por favor no seleccionar los criterios de impacto</v>
      </c>
    </row>
    <row r="211" spans="1:8" ht="21" x14ac:dyDescent="0.35">
      <c r="A211" s="81"/>
      <c r="B211" s="29" t="s">
        <v>289</v>
      </c>
      <c r="C211" s="29" t="s">
        <v>265</v>
      </c>
      <c r="E211" t="s">
        <v>290</v>
      </c>
      <c r="F211" t="str">
        <f t="shared" ref="F211:F221" si="0">IF(NOT(ISBLANK(D211)),D211,IF(NOT(ISBLANK(E211)),"     "&amp;E211,FALSE))</f>
        <v xml:space="preserve">     Afectación menor a 10 SMLMV .</v>
      </c>
    </row>
    <row r="212" spans="1:8" ht="21" x14ac:dyDescent="0.35">
      <c r="A212" s="81"/>
      <c r="B212" s="29" t="s">
        <v>289</v>
      </c>
      <c r="C212" s="29" t="s">
        <v>268</v>
      </c>
      <c r="E212" t="s">
        <v>265</v>
      </c>
      <c r="F212" t="str">
        <f t="shared" si="0"/>
        <v xml:space="preserve">     Entre 10 y 50 SMLMV </v>
      </c>
    </row>
    <row r="213" spans="1:8" ht="21" x14ac:dyDescent="0.35">
      <c r="A213" s="81"/>
      <c r="B213" s="29" t="s">
        <v>289</v>
      </c>
      <c r="C213" s="29" t="s">
        <v>272</v>
      </c>
      <c r="E213" t="s">
        <v>268</v>
      </c>
      <c r="F213" t="str">
        <f t="shared" si="0"/>
        <v xml:space="preserve">     Entre 50 y 100 SMLMV </v>
      </c>
    </row>
    <row r="214" spans="1:8" ht="21" x14ac:dyDescent="0.35">
      <c r="A214" s="81"/>
      <c r="B214" s="29" t="s">
        <v>289</v>
      </c>
      <c r="C214" s="29" t="s">
        <v>276</v>
      </c>
      <c r="E214" t="s">
        <v>272</v>
      </c>
      <c r="F214" t="str">
        <f t="shared" si="0"/>
        <v xml:space="preserve">     Entre 100 y 500 SMLMV </v>
      </c>
    </row>
    <row r="215" spans="1:8" ht="21" x14ac:dyDescent="0.35">
      <c r="A215" s="81"/>
      <c r="B215" s="29" t="s">
        <v>258</v>
      </c>
      <c r="C215" s="29" t="s">
        <v>262</v>
      </c>
      <c r="E215" t="s">
        <v>276</v>
      </c>
      <c r="F215" t="str">
        <f t="shared" si="0"/>
        <v xml:space="preserve">     Mayor a 500 SMLMV </v>
      </c>
    </row>
    <row r="216" spans="1:8" ht="21" x14ac:dyDescent="0.35">
      <c r="A216" s="81"/>
      <c r="B216" s="29" t="s">
        <v>258</v>
      </c>
      <c r="C216" s="29" t="s">
        <v>266</v>
      </c>
      <c r="D216" t="s">
        <v>258</v>
      </c>
      <c r="F216" t="str">
        <f t="shared" si="0"/>
        <v>Pérdida Reputacional</v>
      </c>
    </row>
    <row r="217" spans="1:8" ht="21" x14ac:dyDescent="0.35">
      <c r="A217" s="81"/>
      <c r="B217" s="29" t="s">
        <v>258</v>
      </c>
      <c r="C217" s="29" t="s">
        <v>269</v>
      </c>
      <c r="E217" t="s">
        <v>262</v>
      </c>
      <c r="F217" t="str">
        <f t="shared" si="0"/>
        <v xml:space="preserve">     El riesgo afecta la imagen de alguna área de la organización</v>
      </c>
    </row>
    <row r="218" spans="1:8" ht="21" x14ac:dyDescent="0.35">
      <c r="A218" s="81"/>
      <c r="B218" s="29" t="s">
        <v>258</v>
      </c>
      <c r="C218" s="29" t="s">
        <v>273</v>
      </c>
      <c r="E218" t="s">
        <v>266</v>
      </c>
      <c r="F218" t="str">
        <f t="shared" si="0"/>
        <v xml:space="preserve">     El riesgo afecta la imagen de la entidad internamente, de conocimiento general, nivel interno, de junta dircetiva y accionistas y/o de provedores</v>
      </c>
    </row>
    <row r="219" spans="1:8" ht="21" x14ac:dyDescent="0.35">
      <c r="A219" s="81"/>
      <c r="B219" s="29" t="s">
        <v>258</v>
      </c>
      <c r="C219" s="29" t="s">
        <v>277</v>
      </c>
      <c r="E219" t="s">
        <v>269</v>
      </c>
      <c r="F219" t="str">
        <f t="shared" si="0"/>
        <v xml:space="preserve">     El riesgo afecta la imagen de la entidad con algunos usuarios de relevancia frente al logro de los objetivos</v>
      </c>
    </row>
    <row r="220" spans="1:8" x14ac:dyDescent="0.25">
      <c r="A220" s="81"/>
      <c r="B220" s="30"/>
      <c r="C220" s="30"/>
      <c r="E220" t="s">
        <v>273</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277</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291</v>
      </c>
    </row>
    <row r="224" spans="1:8" x14ac:dyDescent="0.25">
      <c r="B224" s="21"/>
      <c r="C224" s="21"/>
      <c r="F224" s="33" t="s">
        <v>292</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558" t="s">
        <v>293</v>
      </c>
      <c r="C1" s="559"/>
      <c r="D1" s="559"/>
      <c r="E1" s="559"/>
      <c r="F1" s="560"/>
    </row>
    <row r="2" spans="2:6" ht="16.5" thickBot="1" x14ac:dyDescent="0.3">
      <c r="B2" s="84"/>
      <c r="C2" s="84"/>
      <c r="D2" s="84"/>
      <c r="E2" s="84"/>
      <c r="F2" s="84"/>
    </row>
    <row r="3" spans="2:6" ht="16.5" thickBot="1" x14ac:dyDescent="0.25">
      <c r="B3" s="562" t="s">
        <v>294</v>
      </c>
      <c r="C3" s="563"/>
      <c r="D3" s="563"/>
      <c r="E3" s="96" t="s">
        <v>295</v>
      </c>
      <c r="F3" s="97" t="s">
        <v>296</v>
      </c>
    </row>
    <row r="4" spans="2:6" ht="31.5" x14ac:dyDescent="0.2">
      <c r="B4" s="564" t="s">
        <v>297</v>
      </c>
      <c r="C4" s="566" t="s">
        <v>147</v>
      </c>
      <c r="D4" s="85" t="s">
        <v>160</v>
      </c>
      <c r="E4" s="86" t="s">
        <v>298</v>
      </c>
      <c r="F4" s="87">
        <v>0.25</v>
      </c>
    </row>
    <row r="5" spans="2:6" ht="47.25" x14ac:dyDescent="0.2">
      <c r="B5" s="565"/>
      <c r="C5" s="567"/>
      <c r="D5" s="88" t="s">
        <v>175</v>
      </c>
      <c r="E5" s="89" t="s">
        <v>299</v>
      </c>
      <c r="F5" s="90">
        <v>0.15</v>
      </c>
    </row>
    <row r="6" spans="2:6" ht="47.25" x14ac:dyDescent="0.2">
      <c r="B6" s="565"/>
      <c r="C6" s="567"/>
      <c r="D6" s="88" t="s">
        <v>300</v>
      </c>
      <c r="E6" s="89" t="s">
        <v>301</v>
      </c>
      <c r="F6" s="90">
        <v>0.1</v>
      </c>
    </row>
    <row r="7" spans="2:6" ht="63" x14ac:dyDescent="0.2">
      <c r="B7" s="565"/>
      <c r="C7" s="567" t="s">
        <v>148</v>
      </c>
      <c r="D7" s="88" t="s">
        <v>302</v>
      </c>
      <c r="E7" s="89" t="s">
        <v>303</v>
      </c>
      <c r="F7" s="90">
        <v>0.25</v>
      </c>
    </row>
    <row r="8" spans="2:6" ht="31.5" x14ac:dyDescent="0.2">
      <c r="B8" s="565"/>
      <c r="C8" s="567"/>
      <c r="D8" s="88" t="s">
        <v>161</v>
      </c>
      <c r="E8" s="89" t="s">
        <v>304</v>
      </c>
      <c r="F8" s="90">
        <v>0.15</v>
      </c>
    </row>
    <row r="9" spans="2:6" ht="47.25" x14ac:dyDescent="0.2">
      <c r="B9" s="565" t="s">
        <v>305</v>
      </c>
      <c r="C9" s="567" t="s">
        <v>150</v>
      </c>
      <c r="D9" s="88" t="s">
        <v>162</v>
      </c>
      <c r="E9" s="89" t="s">
        <v>306</v>
      </c>
      <c r="F9" s="91" t="s">
        <v>307</v>
      </c>
    </row>
    <row r="10" spans="2:6" ht="63" x14ac:dyDescent="0.2">
      <c r="B10" s="565"/>
      <c r="C10" s="567"/>
      <c r="D10" s="88" t="s">
        <v>308</v>
      </c>
      <c r="E10" s="89" t="s">
        <v>309</v>
      </c>
      <c r="F10" s="91" t="s">
        <v>307</v>
      </c>
    </row>
    <row r="11" spans="2:6" ht="47.25" x14ac:dyDescent="0.2">
      <c r="B11" s="565"/>
      <c r="C11" s="567" t="s">
        <v>151</v>
      </c>
      <c r="D11" s="88" t="s">
        <v>163</v>
      </c>
      <c r="E11" s="89" t="s">
        <v>310</v>
      </c>
      <c r="F11" s="91" t="s">
        <v>307</v>
      </c>
    </row>
    <row r="12" spans="2:6" ht="47.25" x14ac:dyDescent="0.2">
      <c r="B12" s="565"/>
      <c r="C12" s="567"/>
      <c r="D12" s="88" t="s">
        <v>311</v>
      </c>
      <c r="E12" s="89" t="s">
        <v>312</v>
      </c>
      <c r="F12" s="91" t="s">
        <v>307</v>
      </c>
    </row>
    <row r="13" spans="2:6" ht="31.5" x14ac:dyDescent="0.2">
      <c r="B13" s="565"/>
      <c r="C13" s="567" t="s">
        <v>152</v>
      </c>
      <c r="D13" s="88" t="s">
        <v>164</v>
      </c>
      <c r="E13" s="89" t="s">
        <v>313</v>
      </c>
      <c r="F13" s="91" t="s">
        <v>307</v>
      </c>
    </row>
    <row r="14" spans="2:6" ht="32.25" thickBot="1" x14ac:dyDescent="0.25">
      <c r="B14" s="568"/>
      <c r="C14" s="569"/>
      <c r="D14" s="92" t="s">
        <v>314</v>
      </c>
      <c r="E14" s="93" t="s">
        <v>315</v>
      </c>
      <c r="F14" s="94" t="s">
        <v>307</v>
      </c>
    </row>
    <row r="15" spans="2:6" ht="49.5" customHeight="1" x14ac:dyDescent="0.2">
      <c r="B15" s="561" t="s">
        <v>316</v>
      </c>
      <c r="C15" s="561"/>
      <c r="D15" s="561"/>
      <c r="E15" s="561"/>
      <c r="F15" s="561"/>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317</v>
      </c>
      <c r="E2" t="s">
        <v>318</v>
      </c>
    </row>
    <row r="3" spans="2:5" x14ac:dyDescent="0.25">
      <c r="B3" t="s">
        <v>319</v>
      </c>
      <c r="E3" t="s">
        <v>169</v>
      </c>
    </row>
    <row r="4" spans="2:5" x14ac:dyDescent="0.25">
      <c r="B4" t="s">
        <v>320</v>
      </c>
      <c r="E4" t="s">
        <v>153</v>
      </c>
    </row>
    <row r="5" spans="2:5" x14ac:dyDescent="0.25">
      <c r="B5" t="s">
        <v>165</v>
      </c>
    </row>
    <row r="8" spans="2:5" x14ac:dyDescent="0.25">
      <c r="B8" t="s">
        <v>321</v>
      </c>
    </row>
    <row r="9" spans="2:5" x14ac:dyDescent="0.25">
      <c r="B9" t="s">
        <v>322</v>
      </c>
    </row>
    <row r="10" spans="2:5" x14ac:dyDescent="0.25">
      <c r="B10" t="s">
        <v>323</v>
      </c>
    </row>
    <row r="13" spans="2:5" x14ac:dyDescent="0.25">
      <c r="B13" t="s">
        <v>324</v>
      </c>
    </row>
    <row r="14" spans="2:5" x14ac:dyDescent="0.25">
      <c r="B14" t="s">
        <v>181</v>
      </c>
    </row>
    <row r="15" spans="2:5" x14ac:dyDescent="0.25">
      <c r="B15" t="s">
        <v>325</v>
      </c>
    </row>
    <row r="16" spans="2:5" x14ac:dyDescent="0.25">
      <c r="B16" t="s">
        <v>326</v>
      </c>
    </row>
    <row r="17" spans="2:2" x14ac:dyDescent="0.25">
      <c r="B17" t="s">
        <v>327</v>
      </c>
    </row>
    <row r="18" spans="2:2" x14ac:dyDescent="0.25">
      <c r="B18" t="s">
        <v>328</v>
      </c>
    </row>
    <row r="19" spans="2:2" x14ac:dyDescent="0.25">
      <c r="B19" t="s">
        <v>329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2025-04-24T22:28:36Z</dcterms:modified>
  <cp:category/>
  <cp:contentStatus/>
</cp:coreProperties>
</file>