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
    </mc:Choice>
  </mc:AlternateContent>
  <xr:revisionPtr revIDLastSave="0" documentId="13_ncr:1_{4D905115-93F2-4B9E-88EA-6539F555A304}" xr6:coauthVersionLast="47" xr6:coauthVersionMax="47" xr10:uidLastSave="{00000000-0000-0000-0000-000000000000}"/>
  <bookViews>
    <workbookView xWindow="-120" yWindow="-120" windowWidth="20730" windowHeight="11040" tabRatio="882" firstSheet="1"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2" i="1" l="1"/>
  <c r="AA42" i="1"/>
  <c r="X42" i="1"/>
  <c r="Z42" i="1" s="1"/>
  <c r="T42" i="1"/>
  <c r="Q42" i="1"/>
  <c r="T36" i="1"/>
  <c r="Q36" i="1"/>
  <c r="T35" i="1"/>
  <c r="Q35" i="1"/>
  <c r="AB36" i="1" s="1"/>
  <c r="AA36" i="1" s="1"/>
  <c r="T29" i="1"/>
  <c r="Q29" i="1"/>
  <c r="T28" i="1"/>
  <c r="Q28" i="1"/>
  <c r="AB29" i="1" s="1"/>
  <c r="AA29" i="1" s="1"/>
  <c r="T20" i="1"/>
  <c r="Q20" i="1"/>
  <c r="AB20" i="1" s="1"/>
  <c r="AA20" i="1" s="1"/>
  <c r="T88" i="1"/>
  <c r="Q88" i="1"/>
  <c r="K88" i="1"/>
  <c r="T87" i="1"/>
  <c r="Q87" i="1"/>
  <c r="K87" i="1"/>
  <c r="T86" i="1"/>
  <c r="Q86" i="1"/>
  <c r="K86" i="1"/>
  <c r="T85" i="1"/>
  <c r="Q85" i="1"/>
  <c r="K85" i="1"/>
  <c r="T84" i="1"/>
  <c r="Q84" i="1"/>
  <c r="K84" i="1"/>
  <c r="T83" i="1"/>
  <c r="Q83" i="1"/>
  <c r="H83" i="1"/>
  <c r="T94" i="1"/>
  <c r="Q94" i="1"/>
  <c r="K94" i="1"/>
  <c r="T93" i="1"/>
  <c r="Q93" i="1"/>
  <c r="K93" i="1"/>
  <c r="T92" i="1"/>
  <c r="Q92" i="1"/>
  <c r="K92" i="1"/>
  <c r="T91" i="1"/>
  <c r="Q91" i="1"/>
  <c r="K91" i="1"/>
  <c r="T90" i="1"/>
  <c r="Q90" i="1"/>
  <c r="K90" i="1"/>
  <c r="T89" i="1"/>
  <c r="Q89" i="1"/>
  <c r="H89" i="1"/>
  <c r="T82" i="1"/>
  <c r="Q82" i="1"/>
  <c r="K82" i="1"/>
  <c r="T81" i="1"/>
  <c r="Q81" i="1"/>
  <c r="K81" i="1"/>
  <c r="T80" i="1"/>
  <c r="Q80" i="1"/>
  <c r="K80" i="1"/>
  <c r="T79" i="1"/>
  <c r="Q79" i="1"/>
  <c r="K79" i="1"/>
  <c r="T78" i="1"/>
  <c r="Q78" i="1"/>
  <c r="K78" i="1"/>
  <c r="T77" i="1"/>
  <c r="Q77" i="1"/>
  <c r="H77" i="1"/>
  <c r="Q71" i="1"/>
  <c r="Q65" i="1"/>
  <c r="Q59" i="1"/>
  <c r="T47" i="1"/>
  <c r="Q47" i="1"/>
  <c r="T40" i="1"/>
  <c r="Q40" i="1"/>
  <c r="H40" i="1"/>
  <c r="T33" i="1"/>
  <c r="Q12" i="1"/>
  <c r="Y42" i="1" l="1"/>
  <c r="AC42" i="1" s="1"/>
  <c r="X36" i="1"/>
  <c r="X35" i="1"/>
  <c r="AB35" i="1"/>
  <c r="AA35" i="1" s="1"/>
  <c r="X29" i="1"/>
  <c r="X28" i="1"/>
  <c r="AB28" i="1"/>
  <c r="AA28" i="1" s="1"/>
  <c r="X20" i="1"/>
  <c r="X88" i="1"/>
  <c r="AB88" i="1"/>
  <c r="AA88" i="1" s="1"/>
  <c r="X87" i="1"/>
  <c r="AB87" i="1"/>
  <c r="AA87" i="1" s="1"/>
  <c r="AB86" i="1"/>
  <c r="AA86" i="1" s="1"/>
  <c r="X86" i="1"/>
  <c r="AB85" i="1"/>
  <c r="AA85" i="1" s="1"/>
  <c r="X85" i="1"/>
  <c r="AB84" i="1"/>
  <c r="AA84" i="1" s="1"/>
  <c r="X84" i="1"/>
  <c r="I83" i="1"/>
  <c r="X83" i="1" s="1"/>
  <c r="AB94" i="1"/>
  <c r="AA94" i="1" s="1"/>
  <c r="X94" i="1"/>
  <c r="AB93" i="1"/>
  <c r="AA93" i="1" s="1"/>
  <c r="X93" i="1"/>
  <c r="AB92" i="1"/>
  <c r="AA92" i="1" s="1"/>
  <c r="X92" i="1"/>
  <c r="AB91" i="1"/>
  <c r="AA91" i="1" s="1"/>
  <c r="X91" i="1"/>
  <c r="AB90" i="1"/>
  <c r="AA90" i="1" s="1"/>
  <c r="X90" i="1"/>
  <c r="I89" i="1"/>
  <c r="X89" i="1" s="1"/>
  <c r="X81" i="1"/>
  <c r="AB82" i="1"/>
  <c r="AA82" i="1" s="1"/>
  <c r="X82" i="1"/>
  <c r="AB81" i="1"/>
  <c r="AA81" i="1" s="1"/>
  <c r="AB80" i="1"/>
  <c r="AA80" i="1" s="1"/>
  <c r="X80" i="1"/>
  <c r="AB79" i="1"/>
  <c r="AA79" i="1" s="1"/>
  <c r="X79" i="1"/>
  <c r="AB78" i="1"/>
  <c r="AA78" i="1" s="1"/>
  <c r="X78" i="1"/>
  <c r="I77" i="1"/>
  <c r="X77" i="1" s="1"/>
  <c r="H65" i="1"/>
  <c r="I65" i="1" s="1"/>
  <c r="T71" i="1"/>
  <c r="T65" i="1"/>
  <c r="K66" i="1"/>
  <c r="Q66" i="1"/>
  <c r="T66" i="1"/>
  <c r="K67" i="1"/>
  <c r="Q67" i="1"/>
  <c r="T67" i="1"/>
  <c r="K68" i="1"/>
  <c r="Q68" i="1"/>
  <c r="T68" i="1"/>
  <c r="K69" i="1"/>
  <c r="Q69" i="1"/>
  <c r="T69" i="1"/>
  <c r="K70" i="1"/>
  <c r="Q70" i="1"/>
  <c r="T70" i="1"/>
  <c r="H71" i="1"/>
  <c r="I71" i="1" s="1"/>
  <c r="K72" i="1"/>
  <c r="Q72" i="1"/>
  <c r="T72" i="1"/>
  <c r="K73" i="1"/>
  <c r="Q73" i="1"/>
  <c r="T73" i="1"/>
  <c r="K74" i="1"/>
  <c r="Q74" i="1"/>
  <c r="T74" i="1"/>
  <c r="K75" i="1"/>
  <c r="Q75" i="1"/>
  <c r="T75" i="1"/>
  <c r="K76" i="1"/>
  <c r="Q76" i="1"/>
  <c r="T76" i="1"/>
  <c r="Z35" i="1" l="1"/>
  <c r="Y35" i="1"/>
  <c r="AC35" i="1" s="1"/>
  <c r="Z36" i="1"/>
  <c r="Y36" i="1"/>
  <c r="AC36" i="1" s="1"/>
  <c r="Y28" i="1"/>
  <c r="AC28" i="1" s="1"/>
  <c r="Z28" i="1"/>
  <c r="Z29" i="1"/>
  <c r="Y29" i="1"/>
  <c r="AC29" i="1" s="1"/>
  <c r="Z20" i="1"/>
  <c r="Y20" i="1"/>
  <c r="AC20" i="1" s="1"/>
  <c r="Y88" i="1"/>
  <c r="AC88" i="1" s="1"/>
  <c r="Z88" i="1"/>
  <c r="Y87" i="1"/>
  <c r="AC87" i="1" s="1"/>
  <c r="Z87" i="1"/>
  <c r="Z86" i="1"/>
  <c r="Y86" i="1"/>
  <c r="AC86" i="1" s="1"/>
  <c r="Y85" i="1"/>
  <c r="AC85" i="1" s="1"/>
  <c r="Z85" i="1"/>
  <c r="Y84" i="1"/>
  <c r="AC84" i="1" s="1"/>
  <c r="Z84" i="1"/>
  <c r="Z83" i="1"/>
  <c r="Y83" i="1"/>
  <c r="Y94" i="1"/>
  <c r="AC94" i="1" s="1"/>
  <c r="Z94" i="1"/>
  <c r="Y93" i="1"/>
  <c r="AC93" i="1" s="1"/>
  <c r="Z93" i="1"/>
  <c r="Y92" i="1"/>
  <c r="AC92" i="1" s="1"/>
  <c r="Z92" i="1"/>
  <c r="Y91" i="1"/>
  <c r="AC91" i="1" s="1"/>
  <c r="Z91" i="1"/>
  <c r="Y90" i="1"/>
  <c r="AC90" i="1" s="1"/>
  <c r="Z90" i="1"/>
  <c r="Z89" i="1"/>
  <c r="Y89" i="1"/>
  <c r="Y81" i="1"/>
  <c r="AC81" i="1" s="1"/>
  <c r="Z81" i="1"/>
  <c r="Y82" i="1"/>
  <c r="AC82" i="1" s="1"/>
  <c r="Z82" i="1"/>
  <c r="Y80" i="1"/>
  <c r="AC80" i="1" s="1"/>
  <c r="Z80" i="1"/>
  <c r="Y79" i="1"/>
  <c r="AC79" i="1" s="1"/>
  <c r="Z79" i="1"/>
  <c r="Y78" i="1"/>
  <c r="AC78" i="1" s="1"/>
  <c r="Z78" i="1"/>
  <c r="Y77" i="1"/>
  <c r="Z77" i="1"/>
  <c r="AB69" i="1"/>
  <c r="AA69" i="1" s="1"/>
  <c r="X73" i="1"/>
  <c r="Y73" i="1" s="1"/>
  <c r="AB68" i="1"/>
  <c r="AA68" i="1" s="1"/>
  <c r="AB72" i="1"/>
  <c r="AA72" i="1" s="1"/>
  <c r="X71" i="1"/>
  <c r="Z71" i="1" s="1"/>
  <c r="X67" i="1"/>
  <c r="Z67" i="1" s="1"/>
  <c r="X76" i="1"/>
  <c r="Z76" i="1" s="1"/>
  <c r="X72" i="1"/>
  <c r="Z72" i="1" s="1"/>
  <c r="X70" i="1"/>
  <c r="Y70" i="1" s="1"/>
  <c r="X68" i="1"/>
  <c r="Z68" i="1" s="1"/>
  <c r="X75" i="1"/>
  <c r="Y75" i="1" s="1"/>
  <c r="AB73" i="1"/>
  <c r="AA73" i="1" s="1"/>
  <c r="X69" i="1"/>
  <c r="Y69" i="1" s="1"/>
  <c r="X74" i="1"/>
  <c r="Z74" i="1" s="1"/>
  <c r="X65" i="1"/>
  <c r="AB75" i="1"/>
  <c r="AA75" i="1" s="1"/>
  <c r="AB67" i="1"/>
  <c r="AA67" i="1" s="1"/>
  <c r="AB76" i="1"/>
  <c r="AA76" i="1" s="1"/>
  <c r="AB74" i="1"/>
  <c r="AA74" i="1" s="1"/>
  <c r="AB66" i="1"/>
  <c r="AA66" i="1" s="1"/>
  <c r="AB70" i="1"/>
  <c r="AA70" i="1" s="1"/>
  <c r="X66" i="1"/>
  <c r="Z73" i="1" l="1"/>
  <c r="AC70" i="1"/>
  <c r="AC73" i="1"/>
  <c r="Y68" i="1"/>
  <c r="AC68" i="1" s="1"/>
  <c r="AC69" i="1"/>
  <c r="Y67" i="1"/>
  <c r="AC67" i="1" s="1"/>
  <c r="Z70" i="1"/>
  <c r="Y74" i="1"/>
  <c r="AC74" i="1" s="1"/>
  <c r="Y71" i="1"/>
  <c r="Y76" i="1"/>
  <c r="AC76" i="1" s="1"/>
  <c r="Y72" i="1"/>
  <c r="AC72" i="1" s="1"/>
  <c r="Z69" i="1"/>
  <c r="Z75" i="1"/>
  <c r="Y65" i="1"/>
  <c r="Z65" i="1"/>
  <c r="AC75" i="1"/>
  <c r="Y66" i="1"/>
  <c r="AC66" i="1" s="1"/>
  <c r="Z66" i="1"/>
  <c r="T25" i="1" l="1"/>
  <c r="T12" i="1" l="1"/>
  <c r="H12" i="1" l="1"/>
  <c r="I12" i="1" s="1"/>
  <c r="K64" i="1"/>
  <c r="K37" i="1"/>
  <c r="K20" i="1"/>
  <c r="K35" i="1"/>
  <c r="K56" i="1"/>
  <c r="K61" i="1"/>
  <c r="K36" i="1"/>
  <c r="K45" i="1"/>
  <c r="K55" i="1"/>
  <c r="K32" i="1"/>
  <c r="K42" i="1"/>
  <c r="K54" i="1"/>
  <c r="K63" i="1"/>
  <c r="K46" i="1"/>
  <c r="K29" i="1"/>
  <c r="K57" i="1"/>
  <c r="K44" i="1"/>
  <c r="K48" i="1"/>
  <c r="K24" i="1"/>
  <c r="K22" i="1"/>
  <c r="K62" i="1"/>
  <c r="K21" i="1"/>
  <c r="K38" i="1"/>
  <c r="K31" i="1"/>
  <c r="K39" i="1"/>
  <c r="K49" i="1"/>
  <c r="K23" i="1"/>
  <c r="K43" i="1"/>
  <c r="K28" i="1"/>
  <c r="K60" i="1"/>
  <c r="K50" i="1"/>
  <c r="K30" i="1"/>
  <c r="K58" i="1"/>
  <c r="K51" i="1"/>
  <c r="K52" i="1"/>
  <c r="F221" i="13" l="1"/>
  <c r="F211" i="13"/>
  <c r="F212" i="13"/>
  <c r="F213" i="13"/>
  <c r="F214" i="13"/>
  <c r="F215" i="13"/>
  <c r="F216" i="13"/>
  <c r="F217" i="13"/>
  <c r="F218" i="13"/>
  <c r="F219" i="13"/>
  <c r="F220" i="13"/>
  <c r="F210" i="13"/>
  <c r="K17" i="1"/>
  <c r="K16" i="1"/>
  <c r="K13" i="1"/>
  <c r="K14" i="1"/>
  <c r="B221" i="13" a="1"/>
  <c r="K15" i="1"/>
  <c r="B221" i="13" l="1"/>
  <c r="Q54" i="1"/>
  <c r="Q48" i="1"/>
  <c r="K89" i="1" l="1"/>
  <c r="L89" i="1" s="1"/>
  <c r="K77" i="1"/>
  <c r="L77" i="1" s="1"/>
  <c r="K83" i="1"/>
  <c r="L83" i="1" s="1"/>
  <c r="K65" i="1"/>
  <c r="L65" i="1" s="1"/>
  <c r="K71" i="1"/>
  <c r="L71"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83" i="1" l="1"/>
  <c r="AB83" i="1" s="1"/>
  <c r="AA83" i="1" s="1"/>
  <c r="AC83" i="1" s="1"/>
  <c r="N83" i="1"/>
  <c r="M77" i="1"/>
  <c r="AB77" i="1" s="1"/>
  <c r="AA77" i="1" s="1"/>
  <c r="AC77" i="1" s="1"/>
  <c r="N77" i="1"/>
  <c r="M89" i="1"/>
  <c r="AB89" i="1" s="1"/>
  <c r="AA89" i="1" s="1"/>
  <c r="AC89" i="1" s="1"/>
  <c r="N89" i="1"/>
  <c r="M71" i="1"/>
  <c r="AB71" i="1" s="1"/>
  <c r="AA71" i="1" s="1"/>
  <c r="AC71" i="1" s="1"/>
  <c r="N71" i="1"/>
  <c r="N65" i="1"/>
  <c r="M65" i="1"/>
  <c r="AB65" i="1" s="1"/>
  <c r="AA65" i="1" s="1"/>
  <c r="AC65" i="1" s="1"/>
  <c r="T64" i="1"/>
  <c r="Q64" i="1"/>
  <c r="T63" i="1"/>
  <c r="Q63" i="1"/>
  <c r="T62" i="1"/>
  <c r="Q62" i="1"/>
  <c r="T61" i="1"/>
  <c r="Q61" i="1"/>
  <c r="T60" i="1"/>
  <c r="Q60" i="1"/>
  <c r="T59" i="1"/>
  <c r="H59" i="1"/>
  <c r="I59" i="1" s="1"/>
  <c r="T58" i="1"/>
  <c r="Q58" i="1"/>
  <c r="T57" i="1"/>
  <c r="Q57" i="1"/>
  <c r="T56" i="1"/>
  <c r="Q56" i="1"/>
  <c r="T55" i="1"/>
  <c r="Q55" i="1"/>
  <c r="T54" i="1"/>
  <c r="T53" i="1"/>
  <c r="Q53" i="1"/>
  <c r="H53" i="1"/>
  <c r="I53" i="1" s="1"/>
  <c r="T52" i="1"/>
  <c r="Q52" i="1"/>
  <c r="T51" i="1"/>
  <c r="Q51" i="1"/>
  <c r="T50" i="1"/>
  <c r="Q50" i="1"/>
  <c r="T49" i="1"/>
  <c r="Q49" i="1"/>
  <c r="T48" i="1"/>
  <c r="H47" i="1"/>
  <c r="I47" i="1" s="1"/>
  <c r="T46" i="1"/>
  <c r="Q46" i="1"/>
  <c r="T45" i="1"/>
  <c r="Q45" i="1"/>
  <c r="T44" i="1"/>
  <c r="Q44" i="1"/>
  <c r="T43" i="1"/>
  <c r="Q43" i="1"/>
  <c r="I40" i="1"/>
  <c r="T39" i="1"/>
  <c r="Q39" i="1"/>
  <c r="T38" i="1"/>
  <c r="Q38" i="1"/>
  <c r="T37" i="1"/>
  <c r="Q37" i="1"/>
  <c r="Q33" i="1"/>
  <c r="H33" i="1"/>
  <c r="I33" i="1" s="1"/>
  <c r="T32" i="1"/>
  <c r="Q32" i="1"/>
  <c r="T31" i="1"/>
  <c r="Q31" i="1"/>
  <c r="T30" i="1"/>
  <c r="Q30" i="1"/>
  <c r="Q25" i="1"/>
  <c r="H25" i="1"/>
  <c r="I25" i="1" s="1"/>
  <c r="H18" i="1"/>
  <c r="Q17" i="1"/>
  <c r="Q16" i="1"/>
  <c r="T24" i="1"/>
  <c r="Q24" i="1"/>
  <c r="T23" i="1"/>
  <c r="Q23" i="1"/>
  <c r="T22" i="1"/>
  <c r="Q22" i="1"/>
  <c r="T21" i="1"/>
  <c r="Q21" i="1"/>
  <c r="T18" i="1"/>
  <c r="Q18" i="1"/>
  <c r="X59" i="1" l="1"/>
  <c r="X30" i="1"/>
  <c r="X43" i="1"/>
  <c r="X51" i="1"/>
  <c r="X63" i="1"/>
  <c r="X32" i="1"/>
  <c r="X45" i="1"/>
  <c r="X57" i="1"/>
  <c r="X39" i="1"/>
  <c r="X38" i="1"/>
  <c r="X37" i="1"/>
  <c r="AB60" i="1"/>
  <c r="X61" i="1"/>
  <c r="X60" i="1"/>
  <c r="X33" i="1"/>
  <c r="X56" i="1"/>
  <c r="X55" i="1"/>
  <c r="X58" i="1"/>
  <c r="X62" i="1"/>
  <c r="X64" i="1"/>
  <c r="X25" i="1"/>
  <c r="X31" i="1"/>
  <c r="X40" i="1"/>
  <c r="X44" i="1"/>
  <c r="X46" i="1"/>
  <c r="X50" i="1"/>
  <c r="X49" i="1"/>
  <c r="X52" i="1"/>
  <c r="AB48" i="1"/>
  <c r="X48" i="1"/>
  <c r="X47" i="1"/>
  <c r="X53" i="1"/>
  <c r="AB57" i="1"/>
  <c r="AA57" i="1" s="1"/>
  <c r="AB58" i="1"/>
  <c r="AA58" i="1" s="1"/>
  <c r="I18" i="1"/>
  <c r="X18" i="1" s="1"/>
  <c r="Y59" i="1" l="1"/>
  <c r="Z59" i="1"/>
  <c r="Z60" i="1" s="1"/>
  <c r="Y58" i="1"/>
  <c r="Z58" i="1"/>
  <c r="Y57" i="1"/>
  <c r="Z57" i="1"/>
  <c r="Y53" i="1"/>
  <c r="Z53" i="1"/>
  <c r="X54" i="1" s="1"/>
  <c r="Y47" i="1"/>
  <c r="Z47" i="1"/>
  <c r="Z48" i="1" s="1"/>
  <c r="Y40" i="1"/>
  <c r="Z40" i="1"/>
  <c r="Y33" i="1"/>
  <c r="Z33" i="1"/>
  <c r="Y25" i="1"/>
  <c r="Z25" i="1"/>
  <c r="Y18" i="1"/>
  <c r="Z18" i="1"/>
  <c r="Y60" i="1" l="1"/>
  <c r="Y48" i="1"/>
  <c r="Y49" i="1"/>
  <c r="Z49" i="1"/>
  <c r="Z61" i="1"/>
  <c r="Y61"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7" i="1"/>
  <c r="AC58" i="1"/>
  <c r="T13" i="1"/>
  <c r="T16" i="1"/>
  <c r="T17" i="1"/>
  <c r="Y62" i="1" l="1"/>
  <c r="Z62" i="1"/>
  <c r="Z30" i="1"/>
  <c r="Y55" i="1"/>
  <c r="Z55" i="1"/>
  <c r="Y54" i="1"/>
  <c r="Z54" i="1"/>
  <c r="Y43" i="1"/>
  <c r="Y38" i="1"/>
  <c r="X21" i="1"/>
  <c r="Y21" i="1" s="1"/>
  <c r="Z43" i="1" l="1"/>
  <c r="Z44" i="1" s="1"/>
  <c r="Y63" i="1"/>
  <c r="Z63" i="1"/>
  <c r="Y30" i="1"/>
  <c r="Y50" i="1"/>
  <c r="Z50" i="1"/>
  <c r="Y51" i="1" s="1"/>
  <c r="Y44" i="1"/>
  <c r="Y56" i="1"/>
  <c r="Z56" i="1"/>
  <c r="Y37" i="1"/>
  <c r="Z37" i="1"/>
  <c r="Z38" i="1"/>
  <c r="Z21" i="1"/>
  <c r="X22" i="1" s="1"/>
  <c r="Y22" i="1" s="1"/>
  <c r="Y64" i="1" l="1"/>
  <c r="Z64" i="1"/>
  <c r="Z51" i="1"/>
  <c r="Y52" i="1" s="1"/>
  <c r="Z45" i="1"/>
  <c r="Y45" i="1"/>
  <c r="Y31" i="1"/>
  <c r="Z31" i="1"/>
  <c r="Y32" i="1" s="1"/>
  <c r="Y39" i="1"/>
  <c r="Z39" i="1"/>
  <c r="Z22" i="1"/>
  <c r="X23" i="1" s="1"/>
  <c r="Z23" i="1" s="1"/>
  <c r="X24" i="1" s="1"/>
  <c r="X12" i="1"/>
  <c r="Y12" i="1" s="1"/>
  <c r="Y46" i="1" l="1"/>
  <c r="Z46" i="1"/>
  <c r="Z52" i="1"/>
  <c r="Z32" i="1"/>
  <c r="Y23" i="1"/>
  <c r="Y24" i="1"/>
  <c r="Z24" i="1"/>
  <c r="Q13" i="1"/>
  <c r="Z12" i="1" l="1"/>
  <c r="X13" i="1" s="1"/>
  <c r="Y13" i="1" l="1"/>
  <c r="Z13" i="1" l="1"/>
  <c r="X16" i="1" l="1"/>
  <c r="Y16" i="1" l="1"/>
  <c r="Z16" i="1"/>
  <c r="X17" i="1" s="1"/>
  <c r="Y17" i="1" l="1"/>
  <c r="Z17" i="1"/>
  <c r="K47" i="1" l="1"/>
  <c r="L47" i="1" s="1"/>
  <c r="K33" i="1"/>
  <c r="L33" i="1" s="1"/>
  <c r="K25" i="1"/>
  <c r="L25" i="1" s="1"/>
  <c r="K59" i="1"/>
  <c r="L59" i="1" s="1"/>
  <c r="K53" i="1"/>
  <c r="L53" i="1" s="1"/>
  <c r="K40" i="1"/>
  <c r="L40"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9" i="1"/>
  <c r="AJ42" i="18"/>
  <c r="AJ18" i="18"/>
  <c r="AD26" i="18"/>
  <c r="L10" i="18"/>
  <c r="AD10" i="18"/>
  <c r="X18" i="18"/>
  <c r="AD42" i="18"/>
  <c r="L18" i="18"/>
  <c r="R10" i="18"/>
  <c r="N59"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5" i="1"/>
  <c r="T14" i="18"/>
  <c r="T22" i="18"/>
  <c r="N6" i="18"/>
  <c r="AL30" i="18"/>
  <c r="Z22" i="18"/>
  <c r="Z14" i="18"/>
  <c r="M25" i="1"/>
  <c r="Z30" i="18"/>
  <c r="AL38" i="18"/>
  <c r="AL14" i="18"/>
  <c r="AF6" i="18"/>
  <c r="AL22" i="18"/>
  <c r="T30" i="18"/>
  <c r="Z38" i="18"/>
  <c r="AF14" i="18"/>
  <c r="N30" i="18"/>
  <c r="N14" i="18"/>
  <c r="N22" i="18"/>
  <c r="AF38" i="18"/>
  <c r="T6" i="18"/>
  <c r="M40" i="1"/>
  <c r="X32" i="18"/>
  <c r="AD32" i="18"/>
  <c r="AJ8" i="18"/>
  <c r="L16" i="18"/>
  <c r="R32" i="18"/>
  <c r="AJ32" i="18"/>
  <c r="N40" i="1"/>
  <c r="R40" i="18"/>
  <c r="AJ40" i="18"/>
  <c r="AD24" i="18"/>
  <c r="AJ24" i="18"/>
  <c r="R24" i="18"/>
  <c r="AJ16" i="18"/>
  <c r="AD8" i="18"/>
  <c r="L32" i="18"/>
  <c r="L40" i="18"/>
  <c r="R16" i="18"/>
  <c r="L24" i="18"/>
  <c r="AD16" i="18"/>
  <c r="L8" i="18"/>
  <c r="R8" i="18"/>
  <c r="X40" i="18"/>
  <c r="X8" i="18"/>
  <c r="X16" i="18"/>
  <c r="AD40" i="18"/>
  <c r="X24" i="18"/>
  <c r="M33" i="1"/>
  <c r="J40" i="18"/>
  <c r="J16" i="18"/>
  <c r="P16" i="18"/>
  <c r="V8" i="18"/>
  <c r="J8" i="18"/>
  <c r="J24" i="18"/>
  <c r="AH16" i="18"/>
  <c r="AB16" i="18"/>
  <c r="AB40" i="18"/>
  <c r="P32" i="18"/>
  <c r="P40" i="18"/>
  <c r="AH24" i="18"/>
  <c r="AB32" i="18"/>
  <c r="J32" i="18"/>
  <c r="V16" i="18"/>
  <c r="V40" i="18"/>
  <c r="AH32" i="18"/>
  <c r="V24" i="18"/>
  <c r="V32" i="18"/>
  <c r="AH8" i="18"/>
  <c r="AB8" i="18"/>
  <c r="P8" i="18"/>
  <c r="N33" i="1"/>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53" i="1"/>
  <c r="AH34" i="18"/>
  <c r="AH42" i="18"/>
  <c r="AH18" i="18"/>
  <c r="AB10" i="18"/>
  <c r="J26" i="18"/>
  <c r="V18" i="18"/>
  <c r="V42" i="18"/>
  <c r="J42" i="18"/>
  <c r="P10" i="18"/>
  <c r="AB26" i="18"/>
  <c r="J34" i="18"/>
  <c r="J18" i="18"/>
  <c r="AH10" i="18"/>
  <c r="AB34" i="18"/>
  <c r="P26" i="18"/>
  <c r="P34" i="18"/>
  <c r="V34" i="18"/>
  <c r="AH26" i="18"/>
  <c r="J10" i="18"/>
  <c r="N53" i="1"/>
  <c r="P18" i="18"/>
  <c r="AB42" i="18"/>
  <c r="V10" i="18"/>
  <c r="AB18" i="18"/>
  <c r="P42" i="18"/>
  <c r="V26" i="18"/>
  <c r="Z32" i="18"/>
  <c r="N24" i="18"/>
  <c r="AL32" i="18"/>
  <c r="AL40" i="18"/>
  <c r="N8" i="18"/>
  <c r="AF24" i="18"/>
  <c r="Z40" i="18"/>
  <c r="Z16" i="18"/>
  <c r="N32" i="18"/>
  <c r="T32" i="18"/>
  <c r="N40" i="18"/>
  <c r="T8" i="18"/>
  <c r="M47" i="1"/>
  <c r="AF32" i="18"/>
  <c r="AL8" i="18"/>
  <c r="T24" i="18"/>
  <c r="N16" i="18"/>
  <c r="T16" i="18"/>
  <c r="Z24" i="18"/>
  <c r="AF16" i="18"/>
  <c r="N47" i="1"/>
  <c r="T40" i="18"/>
  <c r="AF8" i="18"/>
  <c r="AL24" i="18"/>
  <c r="Z8" i="18"/>
  <c r="AF40" i="18"/>
  <c r="AL16" i="18"/>
  <c r="AB33" i="1" l="1"/>
  <c r="AA33" i="1" s="1"/>
  <c r="AB47" i="1"/>
  <c r="AA47" i="1" s="1"/>
  <c r="AB59" i="1"/>
  <c r="AA59" i="1" s="1"/>
  <c r="AA12" i="1"/>
  <c r="AB18" i="1"/>
  <c r="AB25" i="1"/>
  <c r="AB53" i="1"/>
  <c r="AB40" i="1"/>
  <c r="AA40" i="1" s="1"/>
  <c r="AA53" i="1" l="1"/>
  <c r="V22" i="19" s="1"/>
  <c r="AB54" i="1"/>
  <c r="AA54" i="1" s="1"/>
  <c r="AA25" i="1"/>
  <c r="J18" i="19" s="1"/>
  <c r="AA18" i="1"/>
  <c r="AB21" i="1"/>
  <c r="J40" i="19"/>
  <c r="V30" i="19"/>
  <c r="AH20" i="19"/>
  <c r="J30" i="19"/>
  <c r="V20" i="19"/>
  <c r="AH10" i="19"/>
  <c r="P10" i="19"/>
  <c r="AB50" i="19"/>
  <c r="J50" i="19"/>
  <c r="AB40" i="19"/>
  <c r="P30" i="19"/>
  <c r="V50" i="19"/>
  <c r="P50" i="19"/>
  <c r="AB10" i="19"/>
  <c r="AH30" i="19"/>
  <c r="AH40" i="19"/>
  <c r="J10" i="19"/>
  <c r="AB20" i="19"/>
  <c r="AH50" i="19"/>
  <c r="AC40" i="1"/>
  <c r="V10" i="19"/>
  <c r="P20" i="19"/>
  <c r="J20" i="19"/>
  <c r="P40" i="19"/>
  <c r="V40" i="19"/>
  <c r="AB30" i="19"/>
  <c r="J11" i="19"/>
  <c r="V11" i="19"/>
  <c r="AB21" i="19"/>
  <c r="P31" i="19"/>
  <c r="J31" i="19"/>
  <c r="AB41" i="19"/>
  <c r="AC47"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9"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3"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A13" i="1"/>
  <c r="AB43" i="1"/>
  <c r="AA48" i="1"/>
  <c r="AB49" i="1"/>
  <c r="AA49" i="1" s="1"/>
  <c r="AB50" i="1"/>
  <c r="AB55" i="1"/>
  <c r="AA55" i="1" s="1"/>
  <c r="AB56" i="1"/>
  <c r="AA56" i="1" s="1"/>
  <c r="AA60" i="1"/>
  <c r="AB61" i="1"/>
  <c r="J28" i="19" l="1"/>
  <c r="AB48" i="19"/>
  <c r="AB8" i="19"/>
  <c r="V18" i="19"/>
  <c r="P18" i="19"/>
  <c r="J48" i="19"/>
  <c r="AH18" i="19"/>
  <c r="AH8" i="19"/>
  <c r="P38" i="19"/>
  <c r="AH38" i="19"/>
  <c r="V8" i="19"/>
  <c r="P48" i="19"/>
  <c r="AB18" i="19"/>
  <c r="J8" i="19"/>
  <c r="AC25" i="1"/>
  <c r="AB28" i="19"/>
  <c r="AH28" i="19"/>
  <c r="AH48" i="19"/>
  <c r="V48" i="19"/>
  <c r="J38" i="19"/>
  <c r="J47" i="19"/>
  <c r="P47" i="19"/>
  <c r="J7" i="19"/>
  <c r="P7" i="19"/>
  <c r="V27" i="19"/>
  <c r="AB17" i="19"/>
  <c r="AH17" i="19"/>
  <c r="V37" i="19"/>
  <c r="V38" i="19"/>
  <c r="P8" i="19"/>
  <c r="AB38" i="19"/>
  <c r="P28" i="19"/>
  <c r="V28" i="19"/>
  <c r="P17" i="19"/>
  <c r="AH32" i="19"/>
  <c r="AB52" i="19"/>
  <c r="J32" i="19"/>
  <c r="V12" i="19"/>
  <c r="J42" i="19"/>
  <c r="J12" i="19"/>
  <c r="J22" i="19"/>
  <c r="AB12" i="19"/>
  <c r="AC53"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W27" i="19"/>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8"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5" i="1"/>
  <c r="AD12" i="19"/>
  <c r="AD32" i="19"/>
  <c r="AD22" i="19"/>
  <c r="X52" i="19"/>
  <c r="AD52" i="19"/>
  <c r="L42" i="19"/>
  <c r="R42" i="19"/>
  <c r="AJ21" i="19"/>
  <c r="AD31" i="19"/>
  <c r="R21" i="19"/>
  <c r="AD41" i="19"/>
  <c r="AJ11" i="19"/>
  <c r="AJ51" i="19"/>
  <c r="AC49" i="1"/>
  <c r="L41" i="19"/>
  <c r="AD11" i="19"/>
  <c r="L21" i="19"/>
  <c r="L11" i="19"/>
  <c r="X51" i="19"/>
  <c r="X21" i="19"/>
  <c r="R11" i="19"/>
  <c r="R31" i="19"/>
  <c r="AJ41" i="19"/>
  <c r="L31" i="19"/>
  <c r="R51" i="19"/>
  <c r="X31" i="19"/>
  <c r="X11" i="19"/>
  <c r="X41" i="19"/>
  <c r="AJ31" i="19"/>
  <c r="AD51" i="19"/>
  <c r="R41" i="19"/>
  <c r="AD21" i="19"/>
  <c r="L51" i="19"/>
  <c r="AB22" i="1"/>
  <c r="AA21" i="1"/>
  <c r="AB37" i="1"/>
  <c r="AA61" i="1"/>
  <c r="AB62" i="1"/>
  <c r="K42" i="19"/>
  <c r="AC32" i="19"/>
  <c r="W42" i="19"/>
  <c r="AI52" i="19"/>
  <c r="K22" i="19"/>
  <c r="Q32" i="19"/>
  <c r="AI12" i="19"/>
  <c r="AC52" i="19"/>
  <c r="Q42" i="19"/>
  <c r="AC42" i="19"/>
  <c r="K12" i="19"/>
  <c r="Q22" i="19"/>
  <c r="W52" i="19"/>
  <c r="AI42" i="19"/>
  <c r="W32" i="19"/>
  <c r="AI22" i="19"/>
  <c r="W12" i="19"/>
  <c r="AI32" i="19"/>
  <c r="AC12" i="19"/>
  <c r="Q12" i="19"/>
  <c r="Q52" i="19"/>
  <c r="AC54"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30"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60" i="1"/>
  <c r="Q33" i="19"/>
  <c r="AI23" i="19"/>
  <c r="K53" i="19"/>
  <c r="AC23" i="19"/>
  <c r="AC13" i="19"/>
  <c r="W23" i="19"/>
  <c r="W33" i="19"/>
  <c r="Q13" i="19"/>
  <c r="W13" i="19"/>
  <c r="AI13" i="19"/>
  <c r="Q43" i="19"/>
  <c r="Q23" i="19"/>
  <c r="W53" i="19"/>
  <c r="M12" i="19"/>
  <c r="AK42" i="19"/>
  <c r="AE32" i="19"/>
  <c r="AC56" i="1"/>
  <c r="M52" i="19"/>
  <c r="S12" i="19"/>
  <c r="M32" i="19"/>
  <c r="S52" i="19"/>
  <c r="Y52" i="19"/>
  <c r="Y42" i="19"/>
  <c r="AK12" i="19"/>
  <c r="S22" i="19"/>
  <c r="AE12" i="19"/>
  <c r="Y22" i="19"/>
  <c r="S32" i="19"/>
  <c r="AK52" i="19"/>
  <c r="M22" i="19"/>
  <c r="AK32" i="19"/>
  <c r="AE22" i="19"/>
  <c r="AE42" i="19"/>
  <c r="Y32" i="19"/>
  <c r="M42" i="19"/>
  <c r="Y12" i="19"/>
  <c r="AE52" i="19"/>
  <c r="AK22" i="19"/>
  <c r="S42" i="19"/>
  <c r="AA50" i="1"/>
  <c r="AB52" i="1"/>
  <c r="AA52" i="1" s="1"/>
  <c r="AB51" i="1"/>
  <c r="AA51" i="1" s="1"/>
  <c r="AA43" i="1"/>
  <c r="AB44"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W7" i="19"/>
  <c r="Q47" i="19"/>
  <c r="Q37" i="19"/>
  <c r="AC47" i="19"/>
  <c r="W17" i="19"/>
  <c r="AA16" i="1"/>
  <c r="AB17" i="1"/>
  <c r="AA17" i="1" s="1"/>
  <c r="R40" i="19"/>
  <c r="AD10" i="19"/>
  <c r="X40" i="19"/>
  <c r="AJ10" i="19"/>
  <c r="R50" i="19"/>
  <c r="X10" i="19"/>
  <c r="R30" i="19"/>
  <c r="AC43" i="1"/>
  <c r="L10" i="19"/>
  <c r="L50" i="19"/>
  <c r="AJ20" i="19"/>
  <c r="AJ40" i="19"/>
  <c r="AD30" i="19"/>
  <c r="R20" i="19"/>
  <c r="AD50" i="19"/>
  <c r="AJ30" i="19"/>
  <c r="AJ50" i="19"/>
  <c r="X30" i="19"/>
  <c r="AD20" i="19"/>
  <c r="L40" i="19"/>
  <c r="X50" i="19"/>
  <c r="X20" i="19"/>
  <c r="AD40" i="19"/>
  <c r="R10" i="19"/>
  <c r="L30" i="19"/>
  <c r="L20" i="19"/>
  <c r="AA62" i="1"/>
  <c r="AB63" i="1"/>
  <c r="AD47" i="19"/>
  <c r="AJ27" i="19"/>
  <c r="AD27" i="19"/>
  <c r="AJ7" i="19"/>
  <c r="AJ37" i="19"/>
  <c r="L27" i="19"/>
  <c r="AD17" i="19"/>
  <c r="L37" i="19"/>
  <c r="R17" i="19"/>
  <c r="AJ17" i="19"/>
  <c r="X7" i="19"/>
  <c r="X47" i="19"/>
  <c r="L7" i="19"/>
  <c r="L17" i="19"/>
  <c r="R27" i="19"/>
  <c r="X27" i="19"/>
  <c r="R7" i="19"/>
  <c r="X17" i="19"/>
  <c r="AJ47" i="19"/>
  <c r="L47" i="19"/>
  <c r="R37" i="19"/>
  <c r="AD7" i="19"/>
  <c r="X37" i="19"/>
  <c r="AC21" i="1"/>
  <c r="R47" i="19"/>
  <c r="AD37" i="19"/>
  <c r="AB31" i="1"/>
  <c r="AA31" i="1" s="1"/>
  <c r="AA30" i="1"/>
  <c r="AB32" i="1"/>
  <c r="AA32" i="1" s="1"/>
  <c r="AJ43" i="19"/>
  <c r="AD33" i="19"/>
  <c r="X33" i="19"/>
  <c r="X13" i="19"/>
  <c r="AD43" i="19"/>
  <c r="L43" i="19"/>
  <c r="AC61" i="1"/>
  <c r="X23" i="19"/>
  <c r="R33" i="19"/>
  <c r="R43" i="19"/>
  <c r="AD53" i="19"/>
  <c r="AJ13" i="19"/>
  <c r="R23" i="19"/>
  <c r="R13" i="19"/>
  <c r="AJ53" i="19"/>
  <c r="L33" i="19"/>
  <c r="L23" i="19"/>
  <c r="X43" i="19"/>
  <c r="X53" i="19"/>
  <c r="AD13" i="19"/>
  <c r="L53" i="19"/>
  <c r="L13" i="19"/>
  <c r="AD23" i="19"/>
  <c r="AJ33" i="19"/>
  <c r="AJ23" i="19"/>
  <c r="R53" i="19"/>
  <c r="AA22" i="1"/>
  <c r="AB23"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51"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52" i="1"/>
  <c r="AG11" i="19"/>
  <c r="AM41" i="19"/>
  <c r="AA21" i="19"/>
  <c r="AA51" i="19"/>
  <c r="U51" i="19"/>
  <c r="U31" i="19"/>
  <c r="AA11" i="19"/>
  <c r="AG21" i="19"/>
  <c r="O31" i="19"/>
  <c r="AA37" i="1"/>
  <c r="AB38" i="1"/>
  <c r="AA38" i="1" s="1"/>
  <c r="AB39" i="1"/>
  <c r="AA39"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4" i="1"/>
  <c r="AB45" i="1"/>
  <c r="AE11" i="19"/>
  <c r="Y41" i="19"/>
  <c r="M41" i="19"/>
  <c r="Y21" i="19"/>
  <c r="AK41" i="19"/>
  <c r="S31" i="19"/>
  <c r="M31" i="19"/>
  <c r="M51" i="19"/>
  <c r="Y51" i="19"/>
  <c r="AK21" i="19"/>
  <c r="AK31" i="19"/>
  <c r="Y11" i="19"/>
  <c r="AE41" i="19"/>
  <c r="AE21" i="19"/>
  <c r="S51" i="19"/>
  <c r="AE51" i="19"/>
  <c r="AK51" i="19"/>
  <c r="M21" i="19"/>
  <c r="AE31" i="19"/>
  <c r="AC50"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45" i="1" l="1"/>
  <c r="AB46" i="1"/>
  <c r="AA46" i="1" s="1"/>
  <c r="AG39" i="19"/>
  <c r="AG29" i="19"/>
  <c r="AM19" i="19"/>
  <c r="O39" i="19"/>
  <c r="AC39"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30"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4"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8" i="1"/>
  <c r="T19" i="19"/>
  <c r="AL49" i="19"/>
  <c r="T29" i="19"/>
  <c r="AF29" i="19"/>
  <c r="T18" i="19"/>
  <c r="N48" i="19"/>
  <c r="N8" i="19"/>
  <c r="T28" i="19"/>
  <c r="AF38" i="19"/>
  <c r="Z28" i="19"/>
  <c r="Z18" i="19"/>
  <c r="AF8" i="19"/>
  <c r="AC31"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7" i="1"/>
  <c r="M9" i="19"/>
  <c r="Y29" i="19"/>
  <c r="AA63" i="1"/>
  <c r="AB64" i="1"/>
  <c r="AA64"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4" i="1"/>
  <c r="AA24" i="1" s="1"/>
  <c r="AA23" i="1"/>
  <c r="O8" i="19"/>
  <c r="AA48" i="19"/>
  <c r="AM38" i="19"/>
  <c r="U48" i="19"/>
  <c r="AA18" i="19"/>
  <c r="AG18" i="19"/>
  <c r="AG48" i="19"/>
  <c r="AM18" i="19"/>
  <c r="AA28" i="19"/>
  <c r="AG28" i="19"/>
  <c r="AA8" i="19"/>
  <c r="U18" i="19"/>
  <c r="AG38" i="19"/>
  <c r="U38" i="19"/>
  <c r="AM8" i="19"/>
  <c r="AA38" i="19"/>
  <c r="AM48" i="19"/>
  <c r="U28" i="19"/>
  <c r="O38" i="19"/>
  <c r="U8" i="19"/>
  <c r="AG8" i="19"/>
  <c r="AC32"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2"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4"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3" i="1"/>
  <c r="T53" i="19"/>
  <c r="AL33" i="19"/>
  <c r="T13" i="19"/>
  <c r="Z33" i="19"/>
  <c r="Z47" i="19"/>
  <c r="T7" i="19"/>
  <c r="AL37" i="19"/>
  <c r="T17" i="19"/>
  <c r="Z17" i="19"/>
  <c r="AF7" i="19"/>
  <c r="AF37" i="19"/>
  <c r="N17" i="19"/>
  <c r="AF27" i="19"/>
  <c r="AC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4" i="1"/>
  <c r="AA17" i="19"/>
  <c r="O7" i="19"/>
  <c r="AA37" i="19"/>
  <c r="AA27" i="19"/>
  <c r="AM27" i="19"/>
  <c r="U17" i="19"/>
  <c r="U47" i="19"/>
  <c r="AG17" i="19"/>
  <c r="O47" i="19"/>
  <c r="Z40" i="19"/>
  <c r="AC4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<sst xmlns="http://schemas.openxmlformats.org/spreadsheetml/2006/main" count="625" uniqueCount="389">
  <si>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</si>
  <si>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</si>
  <si>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</si>
  <si>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</si>
  <si>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</si>
  <si>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</si>
  <si>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</si>
  <si>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</si>
  <si>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</si>
  <si>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</si>
  <si>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</si>
  <si>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</si>
  <si>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</si>
  <si>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</si>
  <si>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</si>
  <si>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</si>
  <si>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</si>
  <si>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</si>
  <si>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</si>
  <si>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</si>
  <si>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</si>
  <si>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</si>
  <si>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</si>
  <si>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</si>
  <si>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</si>
  <si>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</si>
  <si>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</si>
  <si>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</si>
  <si>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</si>
  <si>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</si>
  <si>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</si>
  <si>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</si>
  <si>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</si>
  <si>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</si>
  <si>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</si>
  <si>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</si>
  <si>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</si>
  <si>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</si>
  <si>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</si>
  <si>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</si>
  <si>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</si>
  <si>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</si>
  <si>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</si>
  <si>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</si>
  <si>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</si>
  <si>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</si>
  <si>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</si>
  <si>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</si>
  <si>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</si>
  <si>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</si>
  <si>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</si>
  <si>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</si>
  <si>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</si>
  <si>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</si>
  <si>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</si>
  <si>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</si>
  <si>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</si>
  <si>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</si>
  <si>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</si>
  <si>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</si>
  <si>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</si>
  <si>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</si>
  <si>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</si>
  <si>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</si>
  <si>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</si>
  <si>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</si>
  <si>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</si>
  <si>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</si>
  <si>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</si>
  <si>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</si>
  <si>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</si>
  <si>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</si>
  <si>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</si>
  <si>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</si>
  <si>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</si>
  <si>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</si>
  <si>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</si>
  <si>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</si>
  <si>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</si>
  <si>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</si>
  <si>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GESTIÓN Y DESARROLLO DE LA INFRAESTRUCTURA</t>
  </si>
  <si>
    <t>ALCANCE:</t>
  </si>
  <si>
    <t>Incluye todas las actividades necesarias para diseñar, construir y mantener la infraestructura del municipio de Bucaramanga, asegurando una gestión transparente en la contratación y ejecución de obras y alumbrado Público. Esto implica planificar, supervisar y ejecutar proyectos de infraestructura de manera que se cumplan con los estándares de calidad y se promueva la mejora de la calidad de vida de los ciudadanos. Además, se busca fomentar la participación ciudadana y asegurar que todos los procesos sean eficientes, efectivos y en cumplimiento con las normativas aplicables.</t>
  </si>
  <si>
    <t>CONTEXTO ESTRATÉGICO</t>
  </si>
  <si>
    <t>OBJETIVOS ESTRATÉGICOS</t>
  </si>
  <si>
    <t>OBJETIVO DEL PROCESO</t>
  </si>
  <si>
    <t>PLANEACIÓN INSTITUCIONAL</t>
  </si>
  <si>
    <t>PUNTOS DE RIESGO EN LA CADENA DE VALOR</t>
  </si>
  <si>
    <t xml:space="preserve">TERRITORIO SEGURO QUE INTEGRA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</si>
  <si>
    <t>Diseñar, construir y mantener la infraestructura y el Alumbrado Público en el municipio de Bucaramanga, a través de una gestión transparente en la contratación y ejecución de obras, que contribuya al mejoramiento de la calidad de vida de los ciudadanos.</t>
  </si>
  <si>
    <t xml:space="preserve">Estudios y diseños
Obras en construcción 
Mantenimientos realizados 
Servicio de alumbrado público </t>
  </si>
  <si>
    <t>Estudios y diseños
Procesos de contratación de obras públicas</t>
  </si>
  <si>
    <t>TERRITORIO SEGURO Y SOSTENIBLE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</si>
  <si>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</si>
  <si>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TERRITORIO SEGURO QUE PROTEGE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</si>
  <si>
    <t>MATRIZ DOFA</t>
  </si>
  <si>
    <t>DEBILIDADES</t>
  </si>
  <si>
    <t>AMENAZAS</t>
  </si>
  <si>
    <t>Pérdida de la curva de aprendizaje por la no continuidad del personal contratista</t>
  </si>
  <si>
    <t xml:space="preserve">Crisis económica </t>
  </si>
  <si>
    <t xml:space="preserve">Trazabilidad y respuesta oportuna de las PQRSD </t>
  </si>
  <si>
    <t>Emergencias sanitarias</t>
  </si>
  <si>
    <t xml:space="preserve">Sistema que distinga y especifique los proyectos de infraestructura existentes en tiempo real </t>
  </si>
  <si>
    <t xml:space="preserve">Diferencias políticas con veedurías ciudadanas y entes de control </t>
  </si>
  <si>
    <t>Desarticulación tecnológica para la operación óptima de los procesos.</t>
  </si>
  <si>
    <t xml:space="preserve">Cambios constantes en la normatividad legal vigente </t>
  </si>
  <si>
    <t>Falta de capacidad institucional para identificar y gestionar actos de corrupción.</t>
  </si>
  <si>
    <t>Tramitadores que afectan la prestación de servicios de la entidad</t>
  </si>
  <si>
    <t>FORTALEZAS</t>
  </si>
  <si>
    <t>OPORTUNIDADES</t>
  </si>
  <si>
    <t>Experiencia y compromisos de los servidores públicos vinculados al proceso</t>
  </si>
  <si>
    <t>Nuevas modalidades de construcción que modernizan la ciudad e impactan positivamente el medio ambiente y la calidad de vida de los ciudadanos y diferentes grupos de interés.</t>
  </si>
  <si>
    <t xml:space="preserve">Cobertura del servicio de infraestructura en zonas rurales </t>
  </si>
  <si>
    <t xml:space="preserve">Gestión en habilidades comportamentales o conductuales para los servidores públicos. </t>
  </si>
  <si>
    <t xml:space="preserve">Inversión y mejoramiento del alumbrado público </t>
  </si>
  <si>
    <t xml:space="preserve">Reactivación económica por medio de obras de infraestructura </t>
  </si>
  <si>
    <t>Equipo interdisciplinario Alta capacidad técnica del talento humano, con compromiso, experiencia y vocación de servicio.</t>
  </si>
  <si>
    <t>Participación ciudadana activa en la gestión pública y en la lucha contra la corrupción.</t>
  </si>
  <si>
    <t>Alianzas estratégicas para el desarrollo de proyectos misionales en la Administración</t>
  </si>
  <si>
    <t>Proceso de integración urbano – regional.</t>
  </si>
  <si>
    <t xml:space="preserve">Formulación e implementación de políticas orientadas a la protección del medio ambiente, la accesibilidad y la calidad de vida de los ciudadanos. </t>
  </si>
  <si>
    <t>Emisión y aplicación de normatividad que permite el desarrollo e implementación de políticas públicas en el Sector.</t>
  </si>
  <si>
    <t>CONTROL DE CAMBIOS</t>
  </si>
  <si>
    <t>Versión</t>
  </si>
  <si>
    <t>Fecha</t>
  </si>
  <si>
    <t>Descripción</t>
  </si>
  <si>
    <t>Responsable</t>
  </si>
  <si>
    <t>4.0</t>
  </si>
  <si>
    <t xml:space="preserve">Se solicita el ajuste al documento solicitado con el fin de dar cumplimiento a lineamientos del DAFP y a recomendaciones por hallazgos de auditoria. </t>
  </si>
  <si>
    <t>Erika Rueda Profesional                            Secretaría de Planeación</t>
  </si>
  <si>
    <t>Proceso:</t>
  </si>
  <si>
    <t xml:space="preserve">GESTÓN Y DESARROLLO DE LA INFRAESTRUCTURA </t>
  </si>
  <si>
    <t>Objetivo:</t>
  </si>
  <si>
    <t>Diseñar, construir y mantener la infraestructura del municipio de Bucaramanga, a través de la gestión transparente en la contratación y ejecución de obras, que contribuya al mejoramiento de la calidad de vida de los ciudadanos</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</si>
  <si>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</si>
  <si>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</si>
  <si>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</si>
  <si>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</si>
  <si>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</si>
  <si>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</si>
  <si>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</si>
  <si>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</si>
  <si>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</si>
  <si>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</si>
  <si>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</si>
  <si>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</si>
  <si>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</si>
  <si>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</si>
  <si>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</si>
  <si>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</si>
  <si>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</si>
  <si>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</si>
  <si>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</si>
  <si>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</si>
  <si>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</si>
  <si>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</si>
  <si>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</si>
  <si>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</si>
  <si>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</si>
  <si>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</si>
  <si>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</si>
  <si>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</si>
  <si>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 y Reputacional</t>
  </si>
  <si>
    <t>Investigaciones disciplinarias promovidas por  entes de control</t>
  </si>
  <si>
    <t>Ejecución y Administración de procesos</t>
  </si>
  <si>
    <t xml:space="preserve">     El riesgo afecta la imagen de la entidad con algunos usuarios de relevancia frente al logro de los objetivos</t>
  </si>
  <si>
    <t>Preventivo</t>
  </si>
  <si>
    <t>Manual</t>
  </si>
  <si>
    <t>Documentado</t>
  </si>
  <si>
    <t>Continua</t>
  </si>
  <si>
    <t>Con Registro</t>
  </si>
  <si>
    <t>Reducir (mitigar)</t>
  </si>
  <si>
    <t>Realizar una reunión trimestral de acompañamiento al equipo de diseño en la aplicación de los lineamientos para tener en cuenta durante el desarrollo de los diseños de obra.</t>
  </si>
  <si>
    <t>Subsecretaria de Infraestructura -
Área de Arquitectura</t>
  </si>
  <si>
    <t>Acta reunión
(4)</t>
  </si>
  <si>
    <t>Realizar un informe semestral de seguimiento a los estudios y diseños en construcción</t>
  </si>
  <si>
    <t>Informe de seguimiento
(2)</t>
  </si>
  <si>
    <t>16/12/205</t>
  </si>
  <si>
    <t xml:space="preserve"> investigaciones disciplinarias promovidas por entes de control</t>
  </si>
  <si>
    <t>Posibilidad de afectación económica y reputacional, por posibles investigaciones disciplinarias promovidas por entes de control, debido a la suscripción de contratos sin haber surtido el proceso de registro y/o actualización del proyecto de inversión.
.</t>
  </si>
  <si>
    <t xml:space="preserve">     Entre 100 y 500 SMLMV </t>
  </si>
  <si>
    <t>Emitir una (1) circular que contenga los lineamientos de articulación del equipo de presupuesto y formuladores de proyectos de inversión, incluyendo los requerimientos, licencias ambientales y permisos, llevando a cabo la socialización de ésta con el fin de surtir el proceso de registro y/o actualización de proyectos en el marco de las normas vigentes, previo a la expedición del CDP.</t>
  </si>
  <si>
    <t xml:space="preserve">Subsecretario Infraestructura 
Equipo de Proyectos
</t>
  </si>
  <si>
    <t xml:space="preserve">Circular
Correos Electrónicos para los destinatarios </t>
  </si>
  <si>
    <t>Realizar un (1) informe semestral de seguimiento aleatorio al 20% de los contratos suscritos por la Secretaría de Infraestructura, que cumplan con el proceso de registro y/o actualización de proyectos al igual que con los requerimientos y licencias establecidas.</t>
  </si>
  <si>
    <t xml:space="preserve">Subsecretario de Infraestructura -
Equipo de proyecto
Equipo de Contratación </t>
  </si>
  <si>
    <t>Reputacional</t>
  </si>
  <si>
    <t>Investigaciones y sanciones disciplinarias por entes de control</t>
  </si>
  <si>
    <t>Incumplimiento de la Ley 594 del 2000 en los documentos generados por la Secretaría de Planeación</t>
  </si>
  <si>
    <t>Posibilidad de afectación económica y reputacional por posibles investigaciones y sanciones disciplinarias por entes de control, debido al incumplimiento de la Ley 594 del 2000 en los documentos emanados por la Secretaría de Infraestructura.</t>
  </si>
  <si>
    <t>El área de archivo de la Secretaría de Infraestructura encargada del manejo del archivo aplica los manuales y procedimientos para la intervención documental el cual establece los  lineamientos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documental y las directrices del Archivo General de la Nación.</t>
  </si>
  <si>
    <t>Realizar el 100% de las Transferencias documentales primarias de la Secretaría de Infraestructura en los tiempos establecidos en el cronograma para la vigencia que aplique la tabla de retención documental vigentes</t>
  </si>
  <si>
    <t>Servidores públicos y contratistas</t>
  </si>
  <si>
    <t>Acta de transferencia documental F-GDO-8600-238,37-022</t>
  </si>
  <si>
    <t>Organizar el 40% de los expedientes producidos por la Secretaría de Infraestructura.</t>
  </si>
  <si>
    <t xml:space="preserve">Informe de seguimiento a la organización documental F-GDO-8600-238,37-033 </t>
  </si>
  <si>
    <t>Elaborar el 40% de los inventarios documentales de los archivos producidos por la Secretaría de Infraestructura</t>
  </si>
  <si>
    <t>Investigaciones  y sanciones disciplinarias por entes de control</t>
  </si>
  <si>
    <t>Posibilidad de afectación económica y reputacional por posibles investigaciones y sanciones disciplinarias por entes de control debido a inconsistencias en el cumplimiento de la norma NTC 6047 respecto a accesibilidad en proyectos de obra pública en fases de diseño o licitación, esto por la inapropiada implementación de los principios de diseño universal e indebida aplicación de la normatividad vigente y actualizada sobre la temática.</t>
  </si>
  <si>
    <t xml:space="preserve">     Mayor a 500 SMLMV </t>
  </si>
  <si>
    <t>Realizar una socialización semestral dirigidas al personal del área de arquitectura, supervisores e interventores en la norma NTC 6047 y demás normas vigentes de accesibilidad al medio físico, para mejorar los estudios y diseños de los proyectos de obra y cumplimiento de requisitos de accesibilidad.</t>
  </si>
  <si>
    <t>Acta reunión
(2)</t>
  </si>
  <si>
    <t>Realizar un informe semestral de seguimiento aleatorio al 50% de los estudios y diseños de los proyectos de obra a ejecutar por la Secretaría de Infraestructura</t>
  </si>
  <si>
    <t>Sanciones e investigaciones disciplinarias  de entes de control y deficiente  inversión de  los recursos en la Administración Central.</t>
  </si>
  <si>
    <t>Posibilidad de afectación económica y reputacional por sanciones e investigaciones disciplinarias  de entes de control y deficiente inversión de  los recursos en la Administración Central debido a la deficiente  planeación al momento de realizar la contratación sin tener en cuenta los tiempos de la ejecución del mismo, constituyendo reservas presupuestales</t>
  </si>
  <si>
    <t>Realizar un seguimiento trimestral a la planeación contractual de proyectos de obra antes de que estos inicien el proceso contractual, con el fin de evitar adicionales y dar cumplimiento efectivo, al principio de planeación</t>
  </si>
  <si>
    <t>Secretaria de Infraestructura
Pre contractual</t>
  </si>
  <si>
    <t>Informe de seguimiento
(3)</t>
  </si>
  <si>
    <t>Realizar seguimiento periódico e informe Cuatrimestral a los contratos en ejecución con saldos de reserva presupuestal para que estos sean ejecutados y cancelados dentro de la misma vigencia.</t>
  </si>
  <si>
    <t xml:space="preserve">Secretaria de Infraestructura
Área de presupuesto </t>
  </si>
  <si>
    <t>Sanciones e investigaciones disciplinarias de entes de control</t>
  </si>
  <si>
    <t xml:space="preserve">Posibilidad de afectación económica y reputacional por sanciones e investigaciones disciplinarias de entes de control debido a la inadecuada aplicabilidad de la normatividad utilizada en lo referente a las depuraciones de pasivos exigibles y/o vigencias expiradas de acuerdo con la resolución 193 de 2016 de la Contaduría General de la Nación. </t>
  </si>
  <si>
    <t>La persona encargada identifica los pasivos exigibles y/o vigencias expiradas de la Secretaría de Infraestructura, y verifica el cumplimentó de la Resolución193 de 2016 de la Contaduría General de la Nación, para realizar la acción de depuración</t>
  </si>
  <si>
    <t>Realizar un informe semestral de seguimiento a los pasivos exigibles y/o vigencias expiradas para su respectiva depuración del 35% acorde a la normatividad vigente</t>
  </si>
  <si>
    <t>Investigaciones disciplinarias y sanciones por entes de control</t>
  </si>
  <si>
    <t>Debilidades en el seguimiento y control en la ejecución de los proyectos de presupuestos participativos</t>
  </si>
  <si>
    <t>Posibilidad de afectación económica y reputacional por investigaciones disciplinarias y sanciones por entes de control debido a las debilidades en la formulación y ejecución de los proyectos de presupuestos participativos.</t>
  </si>
  <si>
    <t>Realizar seguimiento semestral al avance de los proyectos de la Estrategia de Presupuestos Participativos.</t>
  </si>
  <si>
    <t>Subsecretario de Infraestructura
Profesional asignado de proyectos</t>
  </si>
  <si>
    <t>Matriz de seguimiento 
Acta de seguimiento
(2)</t>
  </si>
  <si>
    <t>Posibilidad de afectación económica y reputacional por investigaciones disciplinarias y sanciones por entes de control por la adición en tiempo y en valor sin haber ejecutado el 50% del contrato inicial, a causa de las deficiencias en la planeación en la etapa precontractual</t>
  </si>
  <si>
    <t>El ordenador del gasto y el supervisor designado ejercerán el control a las solicitudes de adición en tiempo y valor por parte del contratista e interventor del contrato, previo cumplimiento del 50% de ejecución y demás requisitos normativos.</t>
  </si>
  <si>
    <t>Emitir un circular que contenga los lineamientos de la Guía Práctica para el Ejercicio de la Función de Supervisión e interventoría de Contratos y Convenios, a supervisores de la Secretaría Infraestructura.</t>
  </si>
  <si>
    <t xml:space="preserve">Secretaria de Infraestructura
Equipo de contratación </t>
  </si>
  <si>
    <t>Circular</t>
  </si>
  <si>
    <t>Posibilidad de afectación económica y reputacional por investigaciones disciplinarias y sanciones por entes de control por el incumplimiento a la ejecución de los planes de mejoramiento, a causa de la falta de seguimiento de las acciones formuladas.</t>
  </si>
  <si>
    <t xml:space="preserve">     El riesgo afecta la imagen de alguna área de la organización</t>
  </si>
  <si>
    <t>La profesional encargada revisa las acciones correctivas establecidas y plasmadas en los Planes de Mejoramiento de auditorías internas suscritos, a través de seguimientos con los responsables de su cumplimiento</t>
  </si>
  <si>
    <t>Realizar un seguimiento semestral a las acciones establecidas en los Planes de Mejoramiento de auditorías internas suscritos</t>
  </si>
  <si>
    <t>Secretaria de Infraestructura
Equipo de Calidad</t>
  </si>
  <si>
    <t>Actas de seguimiento
(2)</t>
  </si>
  <si>
    <t>Posibilidad de afectación reputacional por posibles investigaciones y sanciones disciplinarias por entes de control, debido a la falta de seguimiento al cumplimiento de metas del Plan de Desarrollo Municipal programadas para la vigencia</t>
  </si>
  <si>
    <t>El profesional responsable de la Secretaría de Infraestructura realiza monitoreo al Plan de Desarrollo Municipal 2024-2027, con el objetivo de verificar el avance en el cumplimiento físico de las metas y/o ejecución de recursos financieros, siguiendo los lineamientos del orden nacional y normas vigentes.</t>
  </si>
  <si>
    <t>Realizar monitoreo trimestral al Plan de Desarrollo Municipal para verificar el avance en el cumplimiento físico de metas y ejecución de recursos financieros</t>
  </si>
  <si>
    <t>Secretaria de Infraestructura
Profesional del área de presupuesto</t>
  </si>
  <si>
    <t>Acta de Monitoreo (4)</t>
  </si>
  <si>
    <t>Investigaciones disciplinarias por la autoridad competente</t>
  </si>
  <si>
    <t xml:space="preserve">incumplimiento de la Ley 1712 del 2014 y Resolución 1519 de 2020 de MINTIC respecto a la obligación de publicación de información en la página web institucional </t>
  </si>
  <si>
    <t>Posibilidad de afectación reputacional por posibles investigaciones disciplinarias por la autoridad competente, debido al incumplimiento en la aplicación de la Ley 1712 del 2014 y Resolución 1519 de 2020 de MINTIC respecto a la obligación en la publicación de información en la página web institucional</t>
  </si>
  <si>
    <t>Solicitar al área TIC la publicación del 100% de documentos a cargo de la Secretaría de Infraestructura, de acuerdo con los estándares establecidos en la Resolución 1519 de 2020</t>
  </si>
  <si>
    <t>Líder de proceso y profesional asignado</t>
  </si>
  <si>
    <t>Solicitudes de publicación enviados al área TIC</t>
  </si>
  <si>
    <t>Posibilidad de afectación reputacional por investigaciones disciplinarias y sanciones por entes de control por deficiente planeación de las necesidades del Plan Anual de Adquisiciones por parte de la Secretaría de Infraestructura</t>
  </si>
  <si>
    <t xml:space="preserve">Secretaria de Infraestructura
Equipo de Contratación </t>
  </si>
  <si>
    <t>Actas de Reunión 
(3)</t>
  </si>
  <si>
    <t xml:space="preserve">Investigaciones disciplinarias y sanciones por entes de control </t>
  </si>
  <si>
    <t>Posibilidad de afectación económica y reputacional por investigaciones disciplinarias y sanciones por entes de control por ausencia de mantenimiento a la  Maquinaria Amarilla, volquetas y equipo especial propiedad del Municipio de Bucaramanga.</t>
  </si>
  <si>
    <t xml:space="preserve">El profesional encargado de la maquinaria amarilla de la Secretaría de Infraestructura, realizará análisis y seguimiento de la situación actual y mantenimiento del inventario de maquinaria pesada, volquetas y equipo especial, de acuerdo  con lo establecido en el  Manual de Mantenimiento y Operación. </t>
  </si>
  <si>
    <t>Realizar un Informe de seguimiento semestral de la situación actual e inventario de maquinaria pesada volquetas y equipo especial, teniendo en cuenta antecedentes y necesidades según Manual de Mantenimiento y Operación.</t>
  </si>
  <si>
    <t>Secretaria de Infraestructura
Profesional  encargado</t>
  </si>
  <si>
    <t>Informe de seguimiento (2)</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</si>
  <si>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</si>
  <si>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</si>
  <si>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</si>
  <si>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</si>
  <si>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</si>
  <si>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</si>
  <si>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</si>
  <si>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</si>
  <si>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</si>
  <si>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</si>
  <si>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</si>
  <si>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</si>
  <si>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</si>
  <si>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</si>
  <si>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</si>
  <si>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</si>
  <si>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</si>
  <si>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</si>
  <si>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</si>
  <si>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</si>
  <si>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</si>
  <si>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</si>
  <si>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</si>
  <si>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</si>
  <si>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</si>
  <si>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</si>
  <si>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</si>
  <si>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</si>
  <si>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</si>
  <si>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</si>
  <si>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</si>
  <si>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</si>
  <si>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</si>
  <si>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</si>
  <si>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</si>
  <si>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</si>
  <si>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</si>
  <si>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</si>
  <si>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</si>
  <si>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</si>
  <si>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</si>
  <si>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</si>
  <si>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</si>
  <si>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</si>
  <si>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</si>
  <si>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</si>
  <si>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</si>
  <si>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</si>
  <si>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</si>
  <si>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</si>
  <si>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</si>
  <si>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</si>
  <si>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</si>
  <si>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</si>
  <si>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</si>
  <si>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</si>
  <si>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</si>
  <si>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</si>
  <si>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</si>
  <si>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</si>
  <si>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</si>
  <si>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</si>
  <si>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</si>
  <si>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</si>
  <si>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</si>
  <si>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</si>
  <si>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</si>
  <si>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</si>
  <si>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</si>
  <si>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</si>
  <si>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</si>
  <si>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</si>
  <si>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</si>
  <si>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</si>
  <si>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</si>
  <si>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</si>
  <si>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</si>
  <si>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</si>
  <si>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</si>
  <si>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</si>
  <si>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</si>
  <si>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</si>
  <si>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</si>
  <si>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</si>
  <si>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</si>
  <si>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</si>
  <si>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</si>
  <si>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</si>
  <si>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</si>
  <si>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</si>
  <si>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</si>
  <si>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</si>
  <si>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</si>
  <si>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</si>
  <si>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</si>
  <si>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</si>
  <si>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</si>
  <si>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</si>
  <si>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</si>
  <si>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</si>
  <si>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</si>
  <si>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</si>
  <si>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</si>
  <si>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</si>
  <si>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</si>
  <si>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</si>
  <si>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</si>
  <si>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</si>
  <si>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</si>
  <si>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</si>
  <si>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</si>
  <si>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</si>
  <si>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</si>
  <si>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</si>
  <si>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</si>
  <si>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Matriz Mapa Riesgos de Gestión 2025</t>
  </si>
  <si>
    <t>Posibilidad de afectación económica y reputacional por posibles investigaciones disciplinarias promovidas por entes de control debido a la inadecuada planeación y diseños de las obras para beneficio de la comunidad y entrega tardía de los servicios.</t>
  </si>
  <si>
    <t>inadecuada planeación y diseños de las obras para beneficio de la comunidad y entrega tardía de los servicios.</t>
  </si>
  <si>
    <t>La Secretaria de Infraestructura realiza el seguimiento al equipo de diseño en la aplicación de los lineamientos e instrucciones necesarias para el desarrollo de los estudios y diseños de los proyectos de infraestructura a contratar, según normatividad vigente.</t>
  </si>
  <si>
    <t xml:space="preserve">La Secretaria de Infraestructura junto con el personal asignado al área de arquitectura y supervisores realizan seguimiento y verificación para que los estudios y diseños estén acordes a las necesidades de la comunidad y en cumplimiento con la normatividad vigente y los objetivos institucionales.  </t>
  </si>
  <si>
    <t xml:space="preserve"> suscripción de contratos sin haber surtido el proceso de registro y/o actualización del proyecto de inversión.</t>
  </si>
  <si>
    <t xml:space="preserve">
La Secretaria de Infraestructura impartirá directrices al personal responsable de presupuesto y formuladores de proyectos de inversión, sobre los requerimientos, licencias ambientales, permisos y autorizaciones para surtir el proceso de registro y/o actualización de proyectos en el marco de las normas vigentes.
</t>
  </si>
  <si>
    <t>inconsistencias en el cumplimiento de la norma NTC 6047 respecto a accesibilidad en proyectos de obra pública en fases de diseño o licitación, esto por la inapropiada implementación de los principios de diseño universal e indebida aplicación de la normatividad vigente y actualizada sobre la temática.</t>
  </si>
  <si>
    <t xml:space="preserve">La Secretaria de Infraestructura y el equipo del área de arquitectura realizan seguimiento y verificación para que los estudios y diseños de los proyectos de obra estén acordes a los lineamientos de diseño en cumplimiento a las NTCs vigentes y a los objetivos institucionales. </t>
  </si>
  <si>
    <t>deficiente inversión de  los recursos en la Administración Central debido a la deficiente  planeación al momento de realizar la contratación sin tener en cuenta los tiempos de la ejecución del mismo, constituyendo reservas presupuestales</t>
  </si>
  <si>
    <t xml:space="preserve">La Secretaria de Infraestructura, supervisores, el profesional líder de contratación y el profesional encargado de presupuesto en la Secretaría de Infraestructura realizaran el seguimiento al presupuesto en materia de contratación, conforme al principio de planeación con el fin de evitar la constitución de reservas presupuestales sin la debida justificación. </t>
  </si>
  <si>
    <t xml:space="preserve">inadecuada aplicabilidad de la normatividad utilizada en lo referente a las depuraciones de pasivos exigibles y/o vigencias expiradas de acuerdo con la resolución 193 de 2016 de la Contaduría General de la Nación.  </t>
  </si>
  <si>
    <t>El Subsecretario de Infraestructura y el equipo de presupuestos participativos, verifican el estado de avance de la formulación y ejecución del proyecto mediante la herramienta de seguimiento y control implementada por la Estrategia de Presupuestos Participativos de la administración municipal.</t>
  </si>
  <si>
    <t>adición en tiempo y en valor sin haber ejecutado el 50% del contrato inicial, a causa de las deficiencias en la planeación en la etapa precontractual</t>
  </si>
  <si>
    <t>incumplimiento a la ejecución de los planes de mejoramiento, a causa de la falta de seguimiento de las acciones formuladas.</t>
  </si>
  <si>
    <t>investigaciones y sanciones disciplinarias por entes de control</t>
  </si>
  <si>
    <t>falta de seguimiento al cumplimiento de metas del Plan de Desarrollo Municipal programadas para la vigencia</t>
  </si>
  <si>
    <t>El profesional asignado por la líder del proceso, revisa la información sujeta a publicación de acuerdo con lo establecido en la Resolución 1519 de 2020 y sus anexos, y verifica a través de la página web institucional su cumplimiento.</t>
  </si>
  <si>
    <t>investigaciones disciplinarias y sanciones por entes de control</t>
  </si>
  <si>
    <t>deficiente planeación de las necesidades del Plan Anual de Adquisiciones por parte de la Secretaría de Infraestructura</t>
  </si>
  <si>
    <t>La Secretaria de Infraestructura y su equipo de contratación verifican las necesidades del trimestre en el Plan Anual de Adquisiciones, en caso que se requiera solicita la modificación o actualización a Bienes y Servicios</t>
  </si>
  <si>
    <t>Realizar un reunión de seguimiento  trimestral  a la contratación programada en el  Plan Anual de Adquisiciones - PAA</t>
  </si>
  <si>
    <t>ausencia de mantenimiento a la  Maquinaria Amarilla, volquetas y equipo especial propiedad del Municipio de Bucaramanga.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</si>
</sst>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5"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sz val="8"/>
      <name val="Arial"/>
      <family val="2"/>
    </font>
    <font>
      <b/>
      <sz val="20"/>
      <color rgb="FF000000"/>
      <name val="Arial"/>
      <family val="2"/>
    </font>
    <font>
      <sz val="11"/>
      <color rgb="FF000000"/>
      <name val="Arial Narrow"/>
      <family val="2"/>
    </font>
    <font>
      <sz val="11"/>
      <name val="Calibri"/>
      <family val="2"/>
    </font>
    <font>
      <sz val="14"/>
      <color theme="1"/>
      <name val="Arial Narrow"/>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rgb="FFFFFFFF"/>
        <bgColor indexed="64"/>
      </patternFill>
    </fill>
  </fills>
  <borders count="12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style="thin">
        <color rgb="FF000000"/>
      </bottom>
      <diagonal/>
    </border>
    <border>
      <left/>
      <right style="medium">
        <color rgb="FF50505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medium">
        <color indexed="64"/>
      </bottom>
      <diagonal/>
    </border>
  </borders>
  <cellStyleXfs count="5">
    <xf numFmtId="0" fontId="0" fillId="0" borderId="0"/>
    <xf numFmtId="9" fontId="14" fillId="0" borderId="0" applyFont="0" applyFill="0" applyBorder="0" applyAlignment="0" applyProtection="0"/>
    <xf numFmtId="0" fontId="47" fillId="0" borderId="0"/>
    <xf numFmtId="0" fontId="48" fillId="0" borderId="0"/>
    <xf numFmtId="0" fontId="5" fillId="0" borderId="0"/>
  </cellStyleXfs>
  <cellXfs count="53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2"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23" fillId="13" borderId="19" xfId="0" applyFont="1" applyFill="1" applyBorder="1" applyAlignment="1" applyProtection="1">
      <alignment horizontal="center" wrapText="1" readingOrder="1"/>
      <protection hidden="1"/>
    </xf>
    <xf numFmtId="0" fontId="0" fillId="3" borderId="0" xfId="0" applyFill="1"/>
    <xf numFmtId="0" fontId="16" fillId="3" borderId="0" xfId="0" applyFont="1" applyFill="1" applyAlignment="1">
      <alignment vertical="center"/>
    </xf>
    <xf numFmtId="0" fontId="5" fillId="3" borderId="0" xfId="0" applyFont="1" applyFill="1"/>
    <xf numFmtId="0" fontId="36" fillId="3" borderId="0" xfId="0" applyFont="1" applyFill="1"/>
    <xf numFmtId="0" fontId="37" fillId="3" borderId="32" xfId="0" applyFont="1" applyFill="1" applyBorder="1" applyAlignment="1">
      <alignment horizontal="center" vertical="center" wrapText="1" readingOrder="1"/>
    </xf>
    <xf numFmtId="0" fontId="38" fillId="3" borderId="32" xfId="0" applyFont="1" applyFill="1" applyBorder="1" applyAlignment="1">
      <alignment horizontal="justify" vertical="center" wrapText="1" readingOrder="1"/>
    </xf>
    <xf numFmtId="9" fontId="37" fillId="3" borderId="41" xfId="0" applyNumberFormat="1"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8" fillId="3" borderId="31" xfId="0" applyFont="1" applyFill="1" applyBorder="1" applyAlignment="1">
      <alignment horizontal="justify" vertical="center" wrapText="1" readingOrder="1"/>
    </xf>
    <xf numFmtId="9" fontId="37" fillId="3" borderId="36" xfId="0" applyNumberFormat="1"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8" fillId="3" borderId="38" xfId="0" applyFont="1" applyFill="1" applyBorder="1" applyAlignment="1">
      <alignment horizontal="justify" vertical="center" wrapText="1" readingOrder="1"/>
    </xf>
    <xf numFmtId="0" fontId="38" fillId="3" borderId="39" xfId="0" applyFont="1" applyFill="1" applyBorder="1" applyAlignment="1">
      <alignment horizontal="center" vertical="center" wrapText="1" readingOrder="1"/>
    </xf>
    <xf numFmtId="0" fontId="46" fillId="3" borderId="0" xfId="0" applyFont="1" applyFill="1"/>
    <xf numFmtId="0" fontId="37" fillId="14" borderId="43" xfId="0" applyFont="1" applyFill="1" applyBorder="1" applyAlignment="1">
      <alignment horizontal="center" vertical="center" wrapText="1" readingOrder="1"/>
    </xf>
    <xf numFmtId="0" fontId="37" fillId="14" borderId="44" xfId="0" applyFont="1" applyFill="1" applyBorder="1" applyAlignment="1">
      <alignment horizontal="center" vertical="center" wrapText="1" readingOrder="1"/>
    </xf>
    <xf numFmtId="0" fontId="13" fillId="3" borderId="0" xfId="0" applyFont="1" applyFill="1"/>
    <xf numFmtId="0" fontId="31"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9" fillId="3" borderId="49" xfId="2" applyFont="1" applyFill="1" applyBorder="1"/>
    <xf numFmtId="0" fontId="49" fillId="3" borderId="50" xfId="2" applyFont="1" applyFill="1" applyBorder="1"/>
    <xf numFmtId="0" fontId="49" fillId="3" borderId="51" xfId="2" applyFont="1" applyFill="1" applyBorder="1"/>
    <xf numFmtId="0" fontId="0" fillId="3" borderId="15" xfId="0" applyFill="1" applyBorder="1"/>
    <xf numFmtId="0" fontId="51" fillId="3" borderId="0" xfId="2" quotePrefix="1" applyFont="1" applyFill="1" applyAlignment="1">
      <alignment horizontal="left" vertical="top" wrapText="1"/>
    </xf>
    <xf numFmtId="0" fontId="52" fillId="3" borderId="0" xfId="2" quotePrefix="1" applyFont="1" applyFill="1" applyAlignment="1">
      <alignment horizontal="left" vertical="top" wrapText="1"/>
    </xf>
    <xf numFmtId="0" fontId="52" fillId="3" borderId="73"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73" xfId="2" quotePrefix="1" applyFont="1" applyFill="1" applyBorder="1" applyAlignment="1">
      <alignment horizontal="left" vertical="top" wrapText="1"/>
    </xf>
    <xf numFmtId="0" fontId="49" fillId="0" borderId="73" xfId="2" quotePrefix="1" applyFont="1" applyBorder="1" applyAlignment="1">
      <alignment horizontal="left" vertical="top" wrapText="1"/>
    </xf>
    <xf numFmtId="0" fontId="53" fillId="3" borderId="0" xfId="2" quotePrefix="1" applyFont="1" applyFill="1" applyAlignment="1">
      <alignment horizontal="left" vertical="top" wrapText="1"/>
    </xf>
    <xf numFmtId="0" fontId="53" fillId="3" borderId="84"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49" fillId="3" borderId="84" xfId="2" applyFont="1" applyFill="1" applyBorder="1"/>
    <xf numFmtId="0" fontId="49" fillId="3" borderId="0" xfId="2" applyFont="1" applyFill="1"/>
    <xf numFmtId="0" fontId="49" fillId="3" borderId="73" xfId="2" applyFont="1" applyFill="1" applyBorder="1"/>
    <xf numFmtId="0" fontId="49" fillId="3" borderId="15" xfId="2" applyFont="1" applyFill="1" applyBorder="1"/>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applyAlignment="1">
      <alignment horizontal="left" vertical="top" wrapText="1"/>
    </xf>
    <xf numFmtId="0" fontId="49" fillId="3" borderId="14" xfId="2" applyFont="1" applyFill="1" applyBorder="1" applyAlignment="1">
      <alignment horizontal="left" vertical="top" wrapText="1"/>
    </xf>
    <xf numFmtId="0" fontId="49" fillId="3" borderId="15" xfId="2" applyFont="1" applyFill="1" applyBorder="1" applyAlignment="1">
      <alignment horizontal="left" vertical="top" wrapText="1"/>
    </xf>
    <xf numFmtId="0" fontId="49" fillId="3" borderId="16" xfId="2" applyFont="1" applyFill="1" applyBorder="1"/>
    <xf numFmtId="0" fontId="49" fillId="3" borderId="18" xfId="2" applyFont="1" applyFill="1" applyBorder="1"/>
    <xf numFmtId="0" fontId="49" fillId="3" borderId="17" xfId="2" applyFont="1" applyFill="1" applyBorder="1"/>
    <xf numFmtId="0" fontId="47" fillId="3" borderId="93" xfId="0" applyFont="1" applyFill="1" applyBorder="1" applyAlignment="1">
      <alignment vertical="center" wrapText="1"/>
    </xf>
    <xf numFmtId="0" fontId="47" fillId="3" borderId="95" xfId="0" applyFont="1" applyFill="1" applyBorder="1" applyAlignment="1">
      <alignment vertical="center" wrapText="1"/>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7" fillId="3" borderId="95" xfId="0" applyNumberFormat="1" applyFont="1" applyFill="1" applyBorder="1" applyAlignment="1">
      <alignment horizontal="left" vertical="center" wrapText="1"/>
    </xf>
    <xf numFmtId="0" fontId="59" fillId="0" borderId="0" xfId="0" applyFont="1"/>
    <xf numFmtId="0" fontId="64" fillId="16" borderId="0" xfId="0" applyFont="1" applyFill="1" applyAlignment="1">
      <alignment horizontal="left" vertical="top" wrapText="1"/>
    </xf>
    <xf numFmtId="0" fontId="64" fillId="16" borderId="0" xfId="0" applyFont="1" applyFill="1" applyAlignment="1">
      <alignment wrapText="1"/>
    </xf>
    <xf numFmtId="0" fontId="67" fillId="17" borderId="96" xfId="0" applyFont="1" applyFill="1" applyBorder="1" applyAlignment="1">
      <alignment horizontal="left" vertical="center" wrapText="1" indent="1"/>
    </xf>
    <xf numFmtId="0" fontId="69" fillId="17" borderId="100" xfId="0" applyFont="1" applyFill="1" applyBorder="1" applyAlignment="1">
      <alignment horizontal="center" vertical="center" wrapText="1"/>
    </xf>
    <xf numFmtId="0" fontId="69" fillId="17" borderId="13" xfId="0" applyFont="1" applyFill="1" applyBorder="1" applyAlignment="1">
      <alignment horizontal="center" vertical="center" wrapText="1"/>
    </xf>
    <xf numFmtId="0" fontId="59" fillId="0" borderId="32" xfId="0" applyFont="1" applyBorder="1" applyAlignment="1">
      <alignment horizontal="center" vertical="center"/>
    </xf>
    <xf numFmtId="14" fontId="59" fillId="0" borderId="32" xfId="0" applyNumberFormat="1" applyFont="1" applyBorder="1" applyAlignment="1">
      <alignment horizontal="center" vertical="center"/>
    </xf>
    <xf numFmtId="0" fontId="59" fillId="0" borderId="32" xfId="0" applyFont="1" applyBorder="1" applyAlignment="1">
      <alignment horizontal="center" vertical="center" wrapText="1"/>
    </xf>
    <xf numFmtId="0" fontId="63" fillId="0" borderId="108" xfId="0" applyFont="1" applyBorder="1" applyAlignment="1">
      <alignment horizontal="center"/>
    </xf>
    <xf numFmtId="0" fontId="47" fillId="3" borderId="94" xfId="0" applyFont="1" applyFill="1" applyBorder="1" applyAlignment="1">
      <alignment vertical="center" wrapText="1"/>
    </xf>
    <xf numFmtId="0" fontId="67" fillId="17" borderId="40" xfId="0" applyFont="1" applyFill="1" applyBorder="1" applyAlignment="1">
      <alignment horizontal="left" vertical="center" wrapText="1" indent="1"/>
    </xf>
    <xf numFmtId="14" fontId="6" fillId="3" borderId="2" xfId="0" applyNumberFormat="1" applyFont="1" applyFill="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61"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61"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14" fontId="3" fillId="21" borderId="93" xfId="0" applyNumberFormat="1" applyFont="1" applyFill="1" applyBorder="1" applyAlignment="1">
      <alignment horizontal="center" vertical="center" wrapText="1"/>
    </xf>
    <xf numFmtId="14" fontId="3" fillId="21" borderId="45" xfId="0" applyNumberFormat="1" applyFont="1" applyFill="1" applyBorder="1" applyAlignment="1">
      <alignment horizontal="center" vertical="center" wrapText="1"/>
    </xf>
    <xf numFmtId="0" fontId="3" fillId="21" borderId="45" xfId="0" applyFont="1" applyFill="1" applyBorder="1" applyAlignment="1">
      <alignment horizontal="center" vertical="center" wrapText="1"/>
    </xf>
    <xf numFmtId="0" fontId="6" fillId="0" borderId="2" xfId="0" applyFont="1" applyBorder="1" applyAlignment="1">
      <alignment horizontal="center" vertical="top"/>
    </xf>
    <xf numFmtId="0" fontId="6" fillId="0" borderId="2" xfId="0" applyFont="1" applyBorder="1" applyAlignment="1" applyProtection="1">
      <alignment horizontal="center" vertical="top"/>
      <protection hidden="1"/>
    </xf>
    <xf numFmtId="0" fontId="6" fillId="0" borderId="2" xfId="0" applyFont="1" applyBorder="1" applyAlignment="1" applyProtection="1">
      <alignment horizontal="center" vertical="top" textRotation="90"/>
      <protection locked="0"/>
    </xf>
    <xf numFmtId="9" fontId="6" fillId="0" borderId="2" xfId="0" applyNumberFormat="1" applyFont="1" applyBorder="1" applyAlignment="1" applyProtection="1">
      <alignment horizontal="center" vertical="top"/>
      <protection hidden="1"/>
    </xf>
    <xf numFmtId="164" fontId="6" fillId="0" borderId="2" xfId="1" applyNumberFormat="1" applyFont="1" applyBorder="1" applyAlignment="1">
      <alignment horizontal="center" vertical="top"/>
    </xf>
    <xf numFmtId="0" fontId="61" fillId="0" borderId="2" xfId="0" applyFont="1" applyBorder="1" applyAlignment="1" applyProtection="1">
      <alignment horizontal="center" vertical="top" textRotation="90" wrapText="1"/>
      <protection hidden="1"/>
    </xf>
    <xf numFmtId="9" fontId="6" fillId="0" borderId="4" xfId="0" applyNumberFormat="1" applyFont="1" applyBorder="1" applyAlignment="1" applyProtection="1">
      <alignment horizontal="center" vertical="top"/>
      <protection hidden="1"/>
    </xf>
    <xf numFmtId="0" fontId="61" fillId="0" borderId="2" xfId="0" applyFont="1" applyBorder="1" applyAlignment="1" applyProtection="1">
      <alignment horizontal="center" vertical="top" textRotation="90"/>
      <protection hidden="1"/>
    </xf>
    <xf numFmtId="0" fontId="6" fillId="0" borderId="4" xfId="0" applyFont="1" applyBorder="1" applyAlignment="1" applyProtection="1">
      <alignment horizontal="center" vertical="top"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top"/>
      <protection locked="0"/>
    </xf>
    <xf numFmtId="14" fontId="6" fillId="0" borderId="2" xfId="0" applyNumberFormat="1" applyFont="1" applyBorder="1" applyAlignment="1" applyProtection="1">
      <alignment horizontal="center" vertical="top"/>
      <protection locked="0"/>
    </xf>
    <xf numFmtId="9" fontId="6" fillId="0" borderId="4" xfId="0" applyNumberFormat="1" applyFont="1" applyBorder="1" applyAlignment="1" applyProtection="1">
      <alignment horizontal="center" vertical="center"/>
      <protection hidden="1"/>
    </xf>
    <xf numFmtId="0" fontId="6" fillId="0" borderId="4" xfId="0" applyFont="1" applyBorder="1" applyAlignment="1" applyProtection="1">
      <alignment horizontal="center" vertical="center" textRotation="90"/>
      <protection locked="0"/>
    </xf>
    <xf numFmtId="0" fontId="54" fillId="3" borderId="67" xfId="0" applyFont="1" applyFill="1" applyBorder="1" applyAlignment="1">
      <alignment horizontal="left" vertical="center" wrapText="1"/>
    </xf>
    <xf numFmtId="0" fontId="54" fillId="3" borderId="68" xfId="0" applyFont="1" applyFill="1" applyBorder="1" applyAlignment="1">
      <alignment horizontal="left" vertical="center" wrapText="1"/>
    </xf>
    <xf numFmtId="0" fontId="55" fillId="3" borderId="60" xfId="2" applyFont="1" applyFill="1" applyBorder="1" applyAlignment="1">
      <alignment horizontal="justify" vertical="center" wrapText="1"/>
    </xf>
    <xf numFmtId="0" fontId="55" fillId="3" borderId="61" xfId="2" applyFont="1" applyFill="1" applyBorder="1" applyAlignment="1">
      <alignment horizontal="justify" vertical="center" wrapText="1"/>
    </xf>
    <xf numFmtId="0" fontId="54" fillId="3" borderId="69" xfId="0" applyFont="1" applyFill="1" applyBorder="1" applyAlignment="1">
      <alignment horizontal="left" vertical="center" wrapText="1"/>
    </xf>
    <xf numFmtId="0" fontId="54" fillId="3" borderId="70" xfId="0" applyFont="1" applyFill="1" applyBorder="1" applyAlignment="1">
      <alignment horizontal="left" vertical="center" wrapText="1"/>
    </xf>
    <xf numFmtId="0" fontId="55" fillId="3" borderId="62" xfId="0" applyFont="1" applyFill="1" applyBorder="1" applyAlignment="1">
      <alignment horizontal="justify" vertical="center" wrapText="1"/>
    </xf>
    <xf numFmtId="0" fontId="55" fillId="3" borderId="63" xfId="0" applyFont="1" applyFill="1" applyBorder="1" applyAlignment="1">
      <alignment horizontal="justify" vertical="center" wrapText="1"/>
    </xf>
    <xf numFmtId="0" fontId="54" fillId="3" borderId="58" xfId="0" applyFont="1" applyFill="1" applyBorder="1" applyAlignment="1">
      <alignment horizontal="left" vertical="center" wrapText="1"/>
    </xf>
    <xf numFmtId="0" fontId="54" fillId="3" borderId="59" xfId="0" applyFont="1" applyFill="1" applyBorder="1" applyAlignment="1">
      <alignment horizontal="left" vertical="center" wrapText="1"/>
    </xf>
    <xf numFmtId="0" fontId="54" fillId="3" borderId="90" xfId="3" applyFont="1" applyFill="1" applyBorder="1" applyAlignment="1">
      <alignment horizontal="left" vertical="top" wrapText="1" readingOrder="1"/>
    </xf>
    <xf numFmtId="0" fontId="54" fillId="3" borderId="55" xfId="3" applyFont="1" applyFill="1" applyBorder="1" applyAlignment="1">
      <alignment horizontal="left" vertical="top" wrapText="1" readingOrder="1"/>
    </xf>
    <xf numFmtId="0" fontId="55" fillId="3" borderId="91" xfId="2" applyFont="1" applyFill="1" applyBorder="1" applyAlignment="1">
      <alignment horizontal="justify" vertical="center" wrapText="1"/>
    </xf>
    <xf numFmtId="0" fontId="55" fillId="3" borderId="78" xfId="2" applyFont="1" applyFill="1" applyBorder="1" applyAlignment="1">
      <alignment horizontal="justify" vertical="center" wrapText="1"/>
    </xf>
    <xf numFmtId="0" fontId="55" fillId="3" borderId="56" xfId="2" applyFont="1" applyFill="1" applyBorder="1" applyAlignment="1">
      <alignment horizontal="justify" vertical="center" wrapText="1"/>
    </xf>
    <xf numFmtId="0" fontId="55" fillId="3" borderId="57" xfId="2" applyFont="1" applyFill="1" applyBorder="1" applyAlignment="1">
      <alignment horizontal="justify" vertical="center" wrapText="1"/>
    </xf>
    <xf numFmtId="0" fontId="54" fillId="3" borderId="54" xfId="3" applyFont="1" applyFill="1" applyBorder="1" applyAlignment="1">
      <alignment horizontal="left" vertical="center" wrapText="1" readingOrder="1"/>
    </xf>
    <xf numFmtId="0" fontId="54" fillId="3" borderId="76" xfId="3" applyFont="1" applyFill="1" applyBorder="1" applyAlignment="1">
      <alignment horizontal="left" vertical="center" wrapText="1" readingOrder="1"/>
    </xf>
    <xf numFmtId="0" fontId="55" fillId="3" borderId="77" xfId="2" applyFont="1" applyFill="1" applyBorder="1" applyAlignment="1">
      <alignment horizontal="justify" vertical="center" wrapText="1"/>
    </xf>
    <xf numFmtId="0" fontId="55" fillId="3" borderId="79" xfId="2" applyFont="1" applyFill="1" applyBorder="1" applyAlignment="1">
      <alignment horizontal="justify" vertical="center" wrapText="1"/>
    </xf>
    <xf numFmtId="0" fontId="54" fillId="3" borderId="80" xfId="3" applyFont="1" applyFill="1" applyBorder="1" applyAlignment="1">
      <alignment horizontal="left" vertical="center" wrapText="1" readingOrder="1"/>
    </xf>
    <xf numFmtId="0" fontId="54" fillId="3" borderId="81" xfId="3" applyFont="1" applyFill="1" applyBorder="1" applyAlignment="1">
      <alignment horizontal="left" vertical="center" wrapText="1" readingOrder="1"/>
    </xf>
    <xf numFmtId="0" fontId="55" fillId="3" borderId="82" xfId="2" applyFont="1" applyFill="1" applyBorder="1" applyAlignment="1">
      <alignment horizontal="justify" vertical="center" wrapText="1"/>
    </xf>
    <xf numFmtId="0" fontId="55" fillId="3" borderId="83" xfId="2" applyFont="1" applyFill="1" applyBorder="1" applyAlignment="1">
      <alignment horizontal="justify" vertical="center" wrapText="1"/>
    </xf>
    <xf numFmtId="0" fontId="53" fillId="3" borderId="14" xfId="2" quotePrefix="1" applyFont="1" applyFill="1" applyBorder="1" applyAlignment="1">
      <alignment horizontal="center" vertical="top" wrapText="1"/>
    </xf>
    <xf numFmtId="0" fontId="53" fillId="3" borderId="0" xfId="2" quotePrefix="1" applyFont="1" applyFill="1" applyAlignment="1">
      <alignment horizontal="center" vertical="top" wrapText="1"/>
    </xf>
    <xf numFmtId="0" fontId="53" fillId="3" borderId="73" xfId="2" quotePrefix="1" applyFont="1" applyFill="1" applyBorder="1" applyAlignment="1">
      <alignment horizontal="center" vertical="top" wrapText="1"/>
    </xf>
    <xf numFmtId="0" fontId="54" fillId="15" borderId="85" xfId="3" applyFont="1" applyFill="1" applyBorder="1" applyAlignment="1">
      <alignment horizontal="center" vertical="center" wrapText="1"/>
    </xf>
    <xf numFmtId="0" fontId="54" fillId="15" borderId="75" xfId="3" applyFont="1" applyFill="1" applyBorder="1" applyAlignment="1">
      <alignment horizontal="center" vertical="center" wrapText="1"/>
    </xf>
    <xf numFmtId="0" fontId="54" fillId="15" borderId="52" xfId="2" applyFont="1" applyFill="1" applyBorder="1" applyAlignment="1">
      <alignment horizontal="center" vertical="center"/>
    </xf>
    <xf numFmtId="0" fontId="54" fillId="15" borderId="53" xfId="2" applyFont="1" applyFill="1" applyBorder="1" applyAlignment="1">
      <alignment horizontal="center" vertical="center"/>
    </xf>
    <xf numFmtId="0" fontId="54" fillId="3" borderId="86" xfId="3" applyFont="1" applyFill="1" applyBorder="1" applyAlignment="1">
      <alignment horizontal="left" vertical="top" wrapText="1" readingOrder="1"/>
    </xf>
    <xf numFmtId="0" fontId="54" fillId="3" borderId="87" xfId="3" applyFont="1" applyFill="1" applyBorder="1" applyAlignment="1">
      <alignment horizontal="left" vertical="top" wrapText="1" readingOrder="1"/>
    </xf>
    <xf numFmtId="0" fontId="55" fillId="3" borderId="88" xfId="2" applyFont="1" applyFill="1" applyBorder="1" applyAlignment="1">
      <alignment horizontal="justify" vertical="center" wrapText="1"/>
    </xf>
    <xf numFmtId="0" fontId="55" fillId="3" borderId="89" xfId="2" applyFont="1" applyFill="1" applyBorder="1" applyAlignment="1">
      <alignment horizontal="justify" vertical="center" wrapText="1"/>
    </xf>
    <xf numFmtId="0" fontId="54" fillId="15" borderId="74" xfId="3" applyFont="1" applyFill="1" applyBorder="1" applyAlignment="1">
      <alignment horizontal="center" vertical="center" wrapText="1"/>
    </xf>
    <xf numFmtId="0" fontId="50" fillId="15" borderId="46" xfId="2" applyFont="1" applyFill="1" applyBorder="1" applyAlignment="1">
      <alignment horizontal="center" vertical="center" wrapText="1"/>
    </xf>
    <xf numFmtId="0" fontId="50" fillId="15" borderId="47" xfId="2" applyFont="1" applyFill="1" applyBorder="1" applyAlignment="1">
      <alignment horizontal="center" vertical="center" wrapText="1"/>
    </xf>
    <xf numFmtId="0" fontId="50" fillId="15" borderId="48"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4" xfId="2" quotePrefix="1" applyFont="1" applyBorder="1" applyAlignment="1">
      <alignment horizontal="left" vertical="center" wrapText="1"/>
    </xf>
    <xf numFmtId="0" fontId="49" fillId="0" borderId="65" xfId="2" quotePrefix="1" applyFont="1" applyBorder="1" applyAlignment="1">
      <alignment horizontal="left" vertical="center" wrapText="1"/>
    </xf>
    <xf numFmtId="0" fontId="49" fillId="0" borderId="66" xfId="2" quotePrefix="1" applyFont="1" applyBorder="1" applyAlignment="1">
      <alignment horizontal="left" vertical="center" wrapText="1"/>
    </xf>
    <xf numFmtId="0" fontId="51" fillId="3" borderId="50" xfId="2" quotePrefix="1" applyFont="1" applyFill="1" applyBorder="1" applyAlignment="1">
      <alignment horizontal="left" vertical="top" wrapText="1"/>
    </xf>
    <xf numFmtId="0" fontId="52" fillId="3" borderId="50" xfId="2" quotePrefix="1" applyFont="1" applyFill="1" applyBorder="1" applyAlignment="1">
      <alignment horizontal="left" vertical="top" wrapText="1"/>
    </xf>
    <xf numFmtId="0" fontId="52"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49" fillId="3" borderId="0" xfId="2" quotePrefix="1" applyFont="1" applyFill="1" applyAlignment="1">
      <alignment horizontal="left" vertical="top" wrapText="1"/>
    </xf>
    <xf numFmtId="0" fontId="49" fillId="3" borderId="73" xfId="2" quotePrefix="1" applyFont="1" applyFill="1" applyBorder="1" applyAlignment="1">
      <alignment horizontal="left" vertical="top" wrapText="1"/>
    </xf>
    <xf numFmtId="0" fontId="67" fillId="20" borderId="33" xfId="0" applyFont="1" applyFill="1" applyBorder="1" applyAlignment="1">
      <alignment horizontal="center" vertical="center" wrapText="1"/>
    </xf>
    <xf numFmtId="0" fontId="67" fillId="20" borderId="45" xfId="0" applyFont="1" applyFill="1" applyBorder="1" applyAlignment="1">
      <alignment horizontal="center" vertical="center" wrapText="1"/>
    </xf>
    <xf numFmtId="0" fontId="67" fillId="20" borderId="34" xfId="0" applyFont="1" applyFill="1" applyBorder="1" applyAlignment="1">
      <alignment horizontal="center" vertical="center" wrapText="1"/>
    </xf>
    <xf numFmtId="0" fontId="1" fillId="0" borderId="115" xfId="0" applyFont="1" applyBorder="1" applyAlignment="1">
      <alignment horizontal="left" vertical="center" wrapText="1"/>
    </xf>
    <xf numFmtId="0" fontId="73" fillId="0" borderId="113" xfId="0" applyFont="1" applyBorder="1"/>
    <xf numFmtId="0" fontId="72" fillId="0" borderId="119" xfId="0" applyFont="1" applyBorder="1" applyAlignment="1">
      <alignment horizontal="left" vertical="center" wrapText="1"/>
    </xf>
    <xf numFmtId="0" fontId="73" fillId="0" borderId="120" xfId="0" applyFont="1" applyBorder="1"/>
    <xf numFmtId="0" fontId="1" fillId="0" borderId="121" xfId="0" applyFont="1" applyBorder="1" applyAlignment="1">
      <alignment horizontal="left" vertical="center" wrapText="1"/>
    </xf>
    <xf numFmtId="0" fontId="73" fillId="0" borderId="122" xfId="0" applyFont="1" applyBorder="1"/>
    <xf numFmtId="0" fontId="72" fillId="0" borderId="123" xfId="0" applyFont="1" applyBorder="1" applyAlignment="1">
      <alignment horizontal="left" vertical="center" wrapText="1"/>
    </xf>
    <xf numFmtId="0" fontId="73" fillId="0" borderId="124" xfId="0" applyFont="1" applyBorder="1"/>
    <xf numFmtId="0" fontId="1" fillId="0" borderId="110" xfId="0" applyFont="1" applyBorder="1" applyAlignment="1">
      <alignment horizontal="left" vertical="center" wrapText="1"/>
    </xf>
    <xf numFmtId="0" fontId="73" fillId="0" borderId="111" xfId="0" applyFont="1" applyBorder="1"/>
    <xf numFmtId="0" fontId="72" fillId="0" borderId="117" xfId="0" applyFont="1" applyBorder="1" applyAlignment="1">
      <alignment horizontal="left" vertical="center" wrapText="1"/>
    </xf>
    <xf numFmtId="0" fontId="73" fillId="0" borderId="118" xfId="0" applyFont="1" applyBorder="1"/>
    <xf numFmtId="0" fontId="72" fillId="0" borderId="115" xfId="0" applyFont="1" applyBorder="1" applyAlignment="1">
      <alignment horizontal="left" vertical="center" wrapText="1"/>
    </xf>
    <xf numFmtId="0" fontId="73" fillId="0" borderId="116" xfId="0" applyFont="1" applyBorder="1"/>
    <xf numFmtId="0" fontId="72" fillId="0" borderId="113" xfId="0" applyFont="1" applyBorder="1" applyAlignment="1">
      <alignment horizontal="left" vertical="center" wrapText="1"/>
    </xf>
    <xf numFmtId="0" fontId="73" fillId="0" borderId="114" xfId="0" applyFont="1" applyBorder="1"/>
    <xf numFmtId="0" fontId="67" fillId="17" borderId="12" xfId="0" applyFont="1" applyFill="1" applyBorder="1" applyAlignment="1">
      <alignment horizontal="center" vertical="center" wrapText="1"/>
    </xf>
    <xf numFmtId="0" fontId="67" fillId="17" borderId="19" xfId="0" applyFont="1" applyFill="1" applyBorder="1" applyAlignment="1">
      <alignment horizontal="center" vertical="center" wrapText="1"/>
    </xf>
    <xf numFmtId="0" fontId="67" fillId="17" borderId="13" xfId="0" applyFont="1" applyFill="1" applyBorder="1" applyAlignment="1">
      <alignment horizontal="center" vertical="center" wrapText="1"/>
    </xf>
    <xf numFmtId="0" fontId="69" fillId="17" borderId="12" xfId="0" applyFont="1" applyFill="1" applyBorder="1" applyAlignment="1">
      <alignment horizontal="center" vertical="center" wrapText="1"/>
    </xf>
    <xf numFmtId="0" fontId="69" fillId="17" borderId="100" xfId="0" applyFont="1" applyFill="1" applyBorder="1" applyAlignment="1">
      <alignment horizontal="center" vertical="center" wrapText="1"/>
    </xf>
    <xf numFmtId="0" fontId="70" fillId="0" borderId="14" xfId="0" applyFont="1" applyBorder="1" applyAlignment="1">
      <alignment horizontal="left" vertical="center" wrapText="1"/>
    </xf>
    <xf numFmtId="0" fontId="70" fillId="0" borderId="15" xfId="0" applyFont="1" applyBorder="1" applyAlignment="1">
      <alignment horizontal="left" vertical="center" wrapText="1"/>
    </xf>
    <xf numFmtId="0" fontId="58" fillId="0" borderId="0" xfId="0" applyFont="1" applyAlignment="1">
      <alignment horizontal="center" vertical="center"/>
    </xf>
    <xf numFmtId="0" fontId="70" fillId="0" borderId="12" xfId="0" applyFont="1" applyBorder="1" applyAlignment="1">
      <alignment horizontal="left" vertical="center" wrapText="1"/>
    </xf>
    <xf numFmtId="0" fontId="70" fillId="0" borderId="13" xfId="0" applyFont="1" applyBorder="1" applyAlignment="1">
      <alignment horizontal="left" vertical="center" wrapText="1"/>
    </xf>
    <xf numFmtId="0" fontId="2" fillId="0" borderId="100"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0" fontId="2" fillId="0" borderId="103" xfId="0" applyFont="1" applyBorder="1" applyAlignment="1">
      <alignment horizontal="center" vertical="center" wrapText="1"/>
    </xf>
    <xf numFmtId="0" fontId="2" fillId="0" borderId="104" xfId="0" applyFont="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0" fontId="70" fillId="0" borderId="16" xfId="0" applyFont="1" applyBorder="1" applyAlignment="1">
      <alignment horizontal="left" vertical="center" wrapText="1"/>
    </xf>
    <xf numFmtId="0" fontId="70" fillId="0" borderId="17" xfId="0" applyFont="1" applyBorder="1" applyAlignment="1">
      <alignment horizontal="left" vertical="center" wrapText="1"/>
    </xf>
    <xf numFmtId="0" fontId="66" fillId="0" borderId="92" xfId="0" applyFont="1" applyBorder="1" applyAlignment="1">
      <alignment vertical="top" wrapText="1"/>
    </xf>
    <xf numFmtId="0" fontId="66" fillId="0" borderId="94" xfId="0" applyFont="1" applyBorder="1" applyAlignment="1">
      <alignment vertical="top" wrapText="1"/>
    </xf>
    <xf numFmtId="0" fontId="71" fillId="0" borderId="12" xfId="0" applyFont="1" applyBorder="1" applyAlignment="1">
      <alignment horizontal="center" vertical="center" wrapText="1"/>
    </xf>
    <xf numFmtId="0" fontId="71" fillId="0" borderId="19" xfId="0" applyFont="1" applyBorder="1" applyAlignment="1">
      <alignment horizontal="center" vertical="center" wrapText="1"/>
    </xf>
    <xf numFmtId="0" fontId="71" fillId="0" borderId="14" xfId="0" applyFont="1" applyBorder="1" applyAlignment="1">
      <alignment horizontal="center" vertical="center" wrapText="1"/>
    </xf>
    <xf numFmtId="0" fontId="71" fillId="0" borderId="0" xfId="0" applyFont="1" applyAlignment="1">
      <alignment horizontal="center" vertical="center" wrapText="1"/>
    </xf>
    <xf numFmtId="0" fontId="67" fillId="18" borderId="109" xfId="0" applyFont="1" applyFill="1" applyBorder="1" applyAlignment="1">
      <alignment horizontal="left" vertical="center" wrapText="1" indent="1"/>
    </xf>
    <xf numFmtId="0" fontId="67" fillId="18" borderId="65" xfId="0" applyFont="1" applyFill="1" applyBorder="1" applyAlignment="1">
      <alignment horizontal="left" vertical="center" wrapText="1" indent="1"/>
    </xf>
    <xf numFmtId="0" fontId="67" fillId="18" borderId="66" xfId="0" applyFont="1" applyFill="1" applyBorder="1" applyAlignment="1">
      <alignment horizontal="left" vertical="center" wrapText="1" indent="1"/>
    </xf>
    <xf numFmtId="0" fontId="68" fillId="18" borderId="97" xfId="0" applyFont="1" applyFill="1" applyBorder="1" applyAlignment="1">
      <alignment horizontal="left" vertical="center" wrapText="1" indent="1"/>
    </xf>
    <xf numFmtId="0" fontId="68" fillId="18" borderId="98" xfId="0" applyFont="1" applyFill="1" applyBorder="1" applyAlignment="1">
      <alignment horizontal="left" vertical="center" wrapText="1" indent="1"/>
    </xf>
    <xf numFmtId="0" fontId="68" fillId="18" borderId="99" xfId="0" applyFont="1" applyFill="1" applyBorder="1" applyAlignment="1">
      <alignment horizontal="left" vertical="center" wrapText="1" indent="1"/>
    </xf>
    <xf numFmtId="0" fontId="57" fillId="19" borderId="0" xfId="0" applyFont="1" applyFill="1" applyAlignment="1">
      <alignment horizontal="center" vertical="center" wrapText="1"/>
    </xf>
    <xf numFmtId="0" fontId="57" fillId="20" borderId="42" xfId="0" applyFont="1" applyFill="1" applyBorder="1" applyAlignment="1">
      <alignment horizontal="center" vertical="center" wrapText="1"/>
    </xf>
    <xf numFmtId="0" fontId="57" fillId="20" borderId="43" xfId="0" applyFont="1" applyFill="1" applyBorder="1" applyAlignment="1">
      <alignment horizontal="center" vertical="center" wrapText="1"/>
    </xf>
    <xf numFmtId="0" fontId="57" fillId="20" borderId="44" xfId="0" applyFont="1" applyFill="1" applyBorder="1" applyAlignment="1">
      <alignment horizontal="center" vertical="center" wrapText="1"/>
    </xf>
    <xf numFmtId="0" fontId="63" fillId="0" borderId="108" xfId="0" applyFont="1" applyBorder="1" applyAlignment="1">
      <alignment horizontal="center" vertical="center"/>
    </xf>
    <xf numFmtId="0" fontId="63" fillId="0" borderId="108" xfId="0" applyFont="1" applyBorder="1" applyAlignment="1">
      <alignment horizontal="center"/>
    </xf>
    <xf numFmtId="0" fontId="59" fillId="0" borderId="109" xfId="0" applyFont="1" applyBorder="1" applyAlignment="1">
      <alignment horizontal="center" vertical="center" wrapText="1"/>
    </xf>
    <xf numFmtId="0" fontId="59" fillId="0" borderId="72" xfId="0" applyFont="1" applyBorder="1" applyAlignment="1">
      <alignment horizontal="center" vertical="center" wrapText="1"/>
    </xf>
    <xf numFmtId="0" fontId="72" fillId="0" borderId="110" xfId="0" applyFont="1" applyBorder="1" applyAlignment="1">
      <alignment horizontal="left" vertical="center" wrapText="1"/>
    </xf>
    <xf numFmtId="0" fontId="73" fillId="0" borderId="112" xfId="0" applyFont="1" applyBorder="1"/>
    <xf numFmtId="0" fontId="1" fillId="0" borderId="115" xfId="0" applyFont="1" applyBorder="1" applyAlignment="1">
      <alignment horizontal="left" vertical="center"/>
    </xf>
    <xf numFmtId="0" fontId="72" fillId="0" borderId="115" xfId="0" applyFont="1" applyBorder="1" applyAlignment="1">
      <alignment horizontal="left" vertical="center"/>
    </xf>
    <xf numFmtId="0" fontId="1" fillId="0" borderId="119" xfId="0" applyFont="1" applyBorder="1" applyAlignment="1">
      <alignment horizontal="left" vertical="center"/>
    </xf>
    <xf numFmtId="0" fontId="67" fillId="20" borderId="14" xfId="0" applyFont="1" applyFill="1" applyBorder="1" applyAlignment="1">
      <alignment horizontal="center" vertical="center" wrapText="1"/>
    </xf>
    <xf numFmtId="0" fontId="67" fillId="20" borderId="0" xfId="0" applyFont="1" applyFill="1" applyAlignment="1">
      <alignment horizontal="center" vertical="center" wrapText="1"/>
    </xf>
    <xf numFmtId="9" fontId="6" fillId="0" borderId="4" xfId="0" applyNumberFormat="1" applyFont="1" applyBorder="1" applyAlignment="1" applyProtection="1">
      <alignment horizontal="center" vertical="center"/>
      <protection hidden="1"/>
    </xf>
    <xf numFmtId="9" fontId="6" fillId="0" borderId="8" xfId="0" applyNumberFormat="1" applyFont="1" applyBorder="1" applyAlignment="1" applyProtection="1">
      <alignment horizontal="center" vertical="center"/>
      <protection hidden="1"/>
    </xf>
    <xf numFmtId="0" fontId="61" fillId="0" borderId="4" xfId="0" applyFont="1" applyBorder="1" applyAlignment="1" applyProtection="1">
      <alignment horizontal="center" vertical="center" textRotation="90" wrapText="1"/>
      <protection hidden="1"/>
    </xf>
    <xf numFmtId="0" fontId="61" fillId="0" borderId="8" xfId="0" applyFont="1" applyBorder="1" applyAlignment="1" applyProtection="1">
      <alignment horizontal="center" vertical="center" textRotation="90" wrapText="1"/>
      <protection hidden="1"/>
    </xf>
    <xf numFmtId="0" fontId="61" fillId="0" borderId="4" xfId="0" applyFont="1" applyBorder="1" applyAlignment="1" applyProtection="1">
      <alignment horizontal="center" vertical="center" textRotation="90"/>
      <protection hidden="1"/>
    </xf>
    <xf numFmtId="0" fontId="61" fillId="0" borderId="8"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6" fillId="0" borderId="8" xfId="0" applyFont="1" applyBorder="1" applyAlignment="1" applyProtection="1">
      <alignment horizontal="center" vertical="center" textRotation="90"/>
      <protection locked="0"/>
    </xf>
    <xf numFmtId="0" fontId="6" fillId="0" borderId="4" xfId="0" applyFont="1" applyBorder="1" applyAlignment="1">
      <alignment horizontal="center" vertical="top"/>
    </xf>
    <xf numFmtId="0" fontId="6" fillId="0" borderId="8" xfId="0" applyFont="1" applyBorder="1" applyAlignment="1">
      <alignment horizontal="center" vertical="top"/>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6" fillId="0" borderId="4"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 xfId="0" applyFont="1" applyFill="1" applyBorder="1" applyAlignment="1">
      <alignment horizontal="center" vertical="center" wrapText="1"/>
    </xf>
    <xf numFmtId="14" fontId="61" fillId="2" borderId="6" xfId="0" applyNumberFormat="1" applyFont="1" applyFill="1" applyBorder="1" applyAlignment="1" applyProtection="1">
      <alignment horizontal="center" vertical="center"/>
      <protection locked="0"/>
    </xf>
    <xf numFmtId="14" fontId="61" fillId="2" borderId="10" xfId="0" applyNumberFormat="1" applyFont="1" applyFill="1" applyBorder="1" applyAlignment="1" applyProtection="1">
      <alignment horizontal="center" vertical="center"/>
      <protection locked="0"/>
    </xf>
    <xf numFmtId="14" fontId="61" fillId="2" borderId="7" xfId="0" applyNumberFormat="1" applyFont="1" applyFill="1" applyBorder="1" applyAlignment="1" applyProtection="1">
      <alignment horizontal="center" vertical="center"/>
      <protection locked="0"/>
    </xf>
    <xf numFmtId="0" fontId="24" fillId="3" borderId="28" xfId="0" applyFont="1" applyFill="1" applyBorder="1" applyAlignment="1">
      <alignment horizontal="center" vertical="center"/>
    </xf>
    <xf numFmtId="0" fontId="24" fillId="3" borderId="29" xfId="0" applyFont="1" applyFill="1" applyBorder="1" applyAlignment="1">
      <alignment horizontal="center" vertical="center"/>
    </xf>
    <xf numFmtId="0" fontId="24" fillId="3" borderId="9" xfId="0" applyFont="1" applyFill="1" applyBorder="1" applyAlignment="1">
      <alignment horizontal="center" vertical="center"/>
    </xf>
    <xf numFmtId="0" fontId="24" fillId="3" borderId="0" xfId="0" applyFont="1" applyFill="1" applyAlignment="1">
      <alignment horizontal="center" vertical="center"/>
    </xf>
    <xf numFmtId="0" fontId="24" fillId="3" borderId="3" xfId="0" applyFont="1" applyFill="1" applyBorder="1" applyAlignment="1">
      <alignment horizontal="center" vertical="center"/>
    </xf>
    <xf numFmtId="0" fontId="24" fillId="3" borderId="30" xfId="0" applyFont="1" applyFill="1" applyBorder="1" applyAlignment="1">
      <alignment horizontal="center" vertical="center"/>
    </xf>
    <xf numFmtId="0" fontId="26" fillId="3" borderId="6" xfId="0" applyFont="1" applyFill="1" applyBorder="1" applyAlignment="1" applyProtection="1">
      <alignment horizontal="left" vertical="center"/>
      <protection locked="0"/>
    </xf>
    <xf numFmtId="0" fontId="26" fillId="3" borderId="10" xfId="0" applyFont="1" applyFill="1" applyBorder="1" applyAlignment="1" applyProtection="1">
      <alignment horizontal="left" vertical="center"/>
      <protection locked="0"/>
    </xf>
    <xf numFmtId="0" fontId="26"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26" fillId="2" borderId="4" xfId="0" applyFont="1" applyFill="1" applyBorder="1" applyAlignment="1">
      <alignment horizontal="center" vertical="center" textRotation="90"/>
    </xf>
    <xf numFmtId="0" fontId="26"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74" fillId="3" borderId="6" xfId="0" applyFont="1" applyFill="1" applyBorder="1" applyAlignment="1" applyProtection="1">
      <alignment horizontal="justify" vertical="center" wrapText="1"/>
      <protection locked="0"/>
    </xf>
    <xf numFmtId="0" fontId="74" fillId="3" borderId="10" xfId="0" applyFont="1" applyFill="1" applyBorder="1" applyAlignment="1" applyProtection="1">
      <alignment horizontal="justify" vertical="center" wrapText="1"/>
      <protection locked="0"/>
    </xf>
    <xf numFmtId="0" fontId="74" fillId="3" borderId="7" xfId="0" applyFont="1" applyFill="1" applyBorder="1" applyAlignment="1" applyProtection="1">
      <alignment horizontal="justify" vertical="center" wrapText="1"/>
      <protection locked="0"/>
    </xf>
    <xf numFmtId="0" fontId="4" fillId="2" borderId="2" xfId="0" applyFont="1" applyFill="1" applyBorder="1" applyAlignment="1">
      <alignment horizontal="center" vertical="center" textRotation="90"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60" fillId="2" borderId="31" xfId="0" applyFont="1" applyFill="1" applyBorder="1" applyAlignment="1">
      <alignment horizontal="center" vertical="center" wrapText="1"/>
    </xf>
    <xf numFmtId="0" fontId="47" fillId="2" borderId="31" xfId="0" applyFont="1" applyFill="1" applyBorder="1" applyAlignment="1">
      <alignment horizontal="left" vertical="center" wrapText="1"/>
    </xf>
    <xf numFmtId="14" fontId="47" fillId="2" borderId="31" xfId="0" applyNumberFormat="1" applyFont="1" applyFill="1" applyBorder="1" applyAlignment="1">
      <alignment horizontal="left" vertical="center" wrapText="1"/>
    </xf>
    <xf numFmtId="0" fontId="4" fillId="2" borderId="8" xfId="0" applyFont="1" applyFill="1" applyBorder="1" applyAlignment="1">
      <alignment horizontal="center" vertical="center" wrapText="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wrapText="1" readingOrder="1"/>
    </xf>
    <xf numFmtId="0" fontId="17" fillId="0" borderId="19" xfId="0" applyFont="1" applyBorder="1" applyAlignment="1">
      <alignment horizontal="center" vertical="center" wrapText="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5" fillId="0" borderId="0" xfId="0" applyFont="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4" xfId="0" applyFont="1" applyBorder="1" applyAlignment="1">
      <alignment horizontal="center" vertical="center" wrapText="1"/>
    </xf>
    <xf numFmtId="0" fontId="43" fillId="0" borderId="0" xfId="0" applyFont="1" applyAlignment="1">
      <alignment horizontal="center" vertical="center"/>
    </xf>
    <xf numFmtId="0" fontId="43" fillId="0" borderId="14"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2" fillId="0" borderId="0" xfId="0" applyFont="1" applyAlignment="1">
      <alignment horizontal="center" vertical="center" wrapText="1"/>
    </xf>
    <xf numFmtId="0" fontId="43" fillId="0" borderId="13" xfId="0" applyFont="1" applyBorder="1" applyAlignment="1">
      <alignment horizontal="center" vertical="center"/>
    </xf>
    <xf numFmtId="0" fontId="43" fillId="0" borderId="15" xfId="0" applyFont="1" applyBorder="1" applyAlignment="1">
      <alignment horizontal="center" vertical="center"/>
    </xf>
    <xf numFmtId="0" fontId="43" fillId="0" borderId="17" xfId="0" applyFont="1" applyBorder="1" applyAlignment="1">
      <alignment horizontal="center" vertical="center"/>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43" fillId="0" borderId="19" xfId="0" applyFont="1" applyBorder="1" applyAlignment="1">
      <alignment horizontal="center" vertical="center" wrapText="1"/>
    </xf>
    <xf numFmtId="0" fontId="24" fillId="0" borderId="0" xfId="0" applyFont="1" applyAlignment="1">
      <alignment horizontal="center" vertical="center"/>
    </xf>
    <xf numFmtId="0" fontId="45" fillId="0" borderId="0" xfId="0" applyFont="1" applyAlignment="1">
      <alignment horizontal="center" vertical="center"/>
    </xf>
    <xf numFmtId="0" fontId="40" fillId="14" borderId="33" xfId="0" applyFont="1" applyFill="1" applyBorder="1" applyAlignment="1">
      <alignment horizontal="center" vertical="center" wrapText="1" readingOrder="1"/>
    </xf>
    <xf numFmtId="0" fontId="40" fillId="14" borderId="34" xfId="0" applyFont="1" applyFill="1" applyBorder="1" applyAlignment="1">
      <alignment horizontal="center" vertical="center" wrapText="1" readingOrder="1"/>
    </xf>
    <xf numFmtId="0" fontId="40" fillId="14" borderId="45"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4" borderId="42" xfId="0" applyFont="1" applyFill="1" applyBorder="1" applyAlignment="1">
      <alignment horizontal="center" vertical="center" wrapText="1" readingOrder="1"/>
    </xf>
    <xf numFmtId="0" fontId="37" fillId="14" borderId="43"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7" fillId="3" borderId="35" xfId="0" applyFont="1" applyFill="1" applyBorder="1" applyAlignment="1">
      <alignment horizontal="center" vertical="center" wrapText="1" readingOrder="1"/>
    </xf>
    <xf numFmtId="0" fontId="37" fillId="3" borderId="32" xfId="0"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26" fillId="2" borderId="6" xfId="0" applyFont="1" applyFill="1" applyBorder="1" applyAlignment="1">
      <alignment horizontal="left" vertical="center"/>
    </xf>
    <xf numFmtId="0" fontId="26" fillId="2" borderId="7" xfId="0" applyFont="1" applyFill="1" applyBorder="1" applyAlignment="1">
      <alignment horizontal="left" vertical="center"/>
    </xf>
    <xf numFmtId="0" fontId="1" fillId="0" borderId="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protection locked="0"/>
    </xf>
    <xf numFmtId="0" fontId="4" fillId="0" borderId="8" xfId="0"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hidden="1"/>
    </xf>
    <xf numFmtId="0" fontId="1"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88">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46" sqref="C46:D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20" t="s">
        <v>0</v>
      </c>
      <c r="C2" s="221"/>
      <c r="D2" s="221"/>
      <c r="E2" s="221"/>
      <c r="F2" s="221"/>
      <c r="G2" s="221"/>
      <c r="H2" s="222"/>
    </row>
    <row r="3" spans="1:8" x14ac:dyDescent="0.25">
      <c r="B3" s="106"/>
      <c r="C3" s="107"/>
      <c r="D3" s="107"/>
      <c r="E3" s="107"/>
      <c r="F3" s="107"/>
      <c r="G3" s="107"/>
      <c r="H3" s="108"/>
    </row>
    <row r="4" spans="1:8" ht="63" customHeight="1" x14ac:dyDescent="0.25">
      <c r="B4" s="223" t="s">
        <v>1</v>
      </c>
      <c r="C4" s="224"/>
      <c r="D4" s="224"/>
      <c r="E4" s="224"/>
      <c r="F4" s="224"/>
      <c r="G4" s="224"/>
      <c r="H4" s="225"/>
    </row>
    <row r="5" spans="1:8" ht="63" customHeight="1" x14ac:dyDescent="0.25">
      <c r="B5" s="226"/>
      <c r="C5" s="227"/>
      <c r="D5" s="227"/>
      <c r="E5" s="227"/>
      <c r="F5" s="227"/>
      <c r="G5" s="227"/>
      <c r="H5" s="228"/>
    </row>
    <row r="6" spans="1:8" ht="16.5" x14ac:dyDescent="0.25">
      <c r="A6" s="109"/>
      <c r="B6" s="229" t="s">
        <v>2</v>
      </c>
      <c r="C6" s="230"/>
      <c r="D6" s="230"/>
      <c r="E6" s="230"/>
      <c r="F6" s="230"/>
      <c r="G6" s="230"/>
      <c r="H6" s="231"/>
    </row>
    <row r="7" spans="1:8" ht="95.25" customHeight="1" x14ac:dyDescent="0.25">
      <c r="A7" s="109"/>
      <c r="B7" s="232" t="s">
        <v>3</v>
      </c>
      <c r="C7" s="232"/>
      <c r="D7" s="232"/>
      <c r="E7" s="232"/>
      <c r="F7" s="232"/>
      <c r="G7" s="232"/>
      <c r="H7" s="233"/>
    </row>
    <row r="8" spans="1:8" ht="16.5" x14ac:dyDescent="0.25">
      <c r="A8" s="109"/>
      <c r="B8" s="110"/>
      <c r="C8" s="111"/>
      <c r="D8" s="111"/>
      <c r="E8" s="111"/>
      <c r="F8" s="111"/>
      <c r="G8" s="111"/>
      <c r="H8" s="112"/>
    </row>
    <row r="9" spans="1:8" ht="16.5" customHeight="1" x14ac:dyDescent="0.25">
      <c r="A9" s="109"/>
      <c r="B9" s="234" t="s">
        <v>4</v>
      </c>
      <c r="C9" s="234"/>
      <c r="D9" s="234"/>
      <c r="E9" s="234"/>
      <c r="F9" s="234"/>
      <c r="G9" s="234"/>
      <c r="H9" s="235"/>
    </row>
    <row r="10" spans="1:8" ht="16.5" customHeight="1" x14ac:dyDescent="0.25">
      <c r="A10" s="109"/>
      <c r="B10" s="234"/>
      <c r="C10" s="234"/>
      <c r="D10" s="234"/>
      <c r="E10" s="234"/>
      <c r="F10" s="234"/>
      <c r="G10" s="234"/>
      <c r="H10" s="235"/>
    </row>
    <row r="11" spans="1:8" ht="11.85" customHeight="1" x14ac:dyDescent="0.25">
      <c r="A11" s="109"/>
      <c r="B11" s="234"/>
      <c r="C11" s="234"/>
      <c r="D11" s="234"/>
      <c r="E11" s="234"/>
      <c r="F11" s="234"/>
      <c r="G11" s="234"/>
      <c r="H11" s="235"/>
    </row>
    <row r="12" spans="1:8" ht="11.85" customHeight="1" thickBot="1" x14ac:dyDescent="0.3">
      <c r="A12" s="109"/>
      <c r="B12" s="113"/>
      <c r="C12" s="113"/>
      <c r="D12" s="113"/>
      <c r="E12" s="113"/>
      <c r="F12" s="113"/>
      <c r="G12" s="113"/>
      <c r="H12" s="114"/>
    </row>
    <row r="13" spans="1:8" ht="14.25" customHeight="1" thickTop="1" x14ac:dyDescent="0.25">
      <c r="A13" s="109"/>
      <c r="B13" s="113"/>
      <c r="C13" s="219" t="s">
        <v>5</v>
      </c>
      <c r="D13" s="212"/>
      <c r="E13" s="213" t="s">
        <v>6</v>
      </c>
      <c r="F13" s="214"/>
      <c r="G13" s="113"/>
      <c r="H13" s="114"/>
    </row>
    <row r="14" spans="1:8" ht="23.25" customHeight="1" x14ac:dyDescent="0.25">
      <c r="A14" s="109"/>
      <c r="B14" s="113"/>
      <c r="C14" s="200" t="s">
        <v>7</v>
      </c>
      <c r="D14" s="201"/>
      <c r="E14" s="202" t="s">
        <v>8</v>
      </c>
      <c r="F14" s="197"/>
      <c r="G14" s="113"/>
      <c r="H14" s="114"/>
    </row>
    <row r="15" spans="1:8" ht="27" customHeight="1" x14ac:dyDescent="0.25">
      <c r="A15" s="109"/>
      <c r="B15" s="113"/>
      <c r="C15" s="200" t="s">
        <v>9</v>
      </c>
      <c r="D15" s="201"/>
      <c r="E15" s="202" t="s">
        <v>10</v>
      </c>
      <c r="F15" s="197"/>
      <c r="G15" s="113"/>
      <c r="H15" s="114"/>
    </row>
    <row r="16" spans="1:8" ht="39" customHeight="1" x14ac:dyDescent="0.25">
      <c r="A16" s="109"/>
      <c r="B16" s="113"/>
      <c r="C16" s="200" t="s">
        <v>11</v>
      </c>
      <c r="D16" s="201"/>
      <c r="E16" s="202" t="s">
        <v>12</v>
      </c>
      <c r="F16" s="197"/>
      <c r="G16" s="113"/>
      <c r="H16" s="114"/>
    </row>
    <row r="17" spans="1:8" ht="24.75" customHeight="1" x14ac:dyDescent="0.25">
      <c r="A17" s="109"/>
      <c r="B17" s="113"/>
      <c r="C17" s="200" t="s">
        <v>13</v>
      </c>
      <c r="D17" s="201"/>
      <c r="E17" s="202" t="s">
        <v>14</v>
      </c>
      <c r="F17" s="197"/>
      <c r="G17" s="113"/>
      <c r="H17" s="115"/>
    </row>
    <row r="18" spans="1:8" ht="12.6" customHeight="1" x14ac:dyDescent="0.25">
      <c r="A18" s="109"/>
      <c r="B18" s="113"/>
      <c r="C18" s="200" t="s">
        <v>15</v>
      </c>
      <c r="D18" s="201"/>
      <c r="E18" s="203" t="s">
        <v>16</v>
      </c>
      <c r="F18" s="197"/>
      <c r="G18" s="113"/>
      <c r="H18" s="114"/>
    </row>
    <row r="19" spans="1:8" ht="24" customHeight="1" thickBot="1" x14ac:dyDescent="0.3">
      <c r="A19" s="109"/>
      <c r="B19" s="113"/>
      <c r="C19" s="204" t="s">
        <v>17</v>
      </c>
      <c r="D19" s="205"/>
      <c r="E19" s="206" t="s">
        <v>18</v>
      </c>
      <c r="F19" s="207"/>
      <c r="G19" s="113"/>
      <c r="H19" s="114"/>
    </row>
    <row r="20" spans="1:8" ht="11.85" customHeight="1" thickTop="1" x14ac:dyDescent="0.25">
      <c r="A20" s="109"/>
      <c r="B20" s="113"/>
      <c r="C20" s="116"/>
      <c r="D20" s="116"/>
      <c r="E20" s="116"/>
      <c r="F20" s="116"/>
      <c r="G20" s="113"/>
      <c r="H20" s="114"/>
    </row>
    <row r="21" spans="1:8" ht="27.6" customHeight="1" thickBot="1" x14ac:dyDescent="0.3">
      <c r="A21" s="109"/>
      <c r="B21" s="208" t="s">
        <v>19</v>
      </c>
      <c r="C21" s="209"/>
      <c r="D21" s="209"/>
      <c r="E21" s="209"/>
      <c r="F21" s="209"/>
      <c r="G21" s="209"/>
      <c r="H21" s="210"/>
    </row>
    <row r="22" spans="1:8" ht="15.75" thickTop="1" x14ac:dyDescent="0.25">
      <c r="A22" s="109"/>
      <c r="B22" s="117"/>
      <c r="C22" s="211" t="s">
        <v>5</v>
      </c>
      <c r="D22" s="212"/>
      <c r="E22" s="213" t="s">
        <v>6</v>
      </c>
      <c r="F22" s="214"/>
      <c r="G22" s="116"/>
      <c r="H22" s="118"/>
    </row>
    <row r="23" spans="1:8" ht="13.5" customHeight="1" x14ac:dyDescent="0.25">
      <c r="A23" s="109"/>
      <c r="B23" s="119"/>
      <c r="C23" s="215" t="s">
        <v>7</v>
      </c>
      <c r="D23" s="216"/>
      <c r="E23" s="217" t="s">
        <v>20</v>
      </c>
      <c r="F23" s="218"/>
      <c r="G23" s="120"/>
      <c r="H23" s="121"/>
    </row>
    <row r="24" spans="1:8" ht="13.5" customHeight="1" x14ac:dyDescent="0.25">
      <c r="A24" s="109"/>
      <c r="B24" s="119"/>
      <c r="C24" s="194" t="s">
        <v>21</v>
      </c>
      <c r="D24" s="195"/>
      <c r="E24" s="196" t="s">
        <v>22</v>
      </c>
      <c r="F24" s="197"/>
      <c r="G24" s="120"/>
      <c r="H24" s="121"/>
    </row>
    <row r="25" spans="1:8" ht="13.5" customHeight="1" x14ac:dyDescent="0.25">
      <c r="A25" s="109"/>
      <c r="B25" s="119"/>
      <c r="C25" s="194" t="s">
        <v>9</v>
      </c>
      <c r="D25" s="195"/>
      <c r="E25" s="196" t="s">
        <v>23</v>
      </c>
      <c r="F25" s="197"/>
      <c r="G25" s="120"/>
      <c r="H25" s="121"/>
    </row>
    <row r="26" spans="1:8" ht="23.1" customHeight="1" x14ac:dyDescent="0.25">
      <c r="A26" s="109"/>
      <c r="B26" s="119"/>
      <c r="C26" s="194" t="s">
        <v>24</v>
      </c>
      <c r="D26" s="195"/>
      <c r="E26" s="198" t="s">
        <v>25</v>
      </c>
      <c r="F26" s="199"/>
      <c r="G26" s="120"/>
      <c r="H26" s="121"/>
    </row>
    <row r="27" spans="1:8" ht="39.75" customHeight="1" x14ac:dyDescent="0.25">
      <c r="A27" s="109"/>
      <c r="B27" s="119"/>
      <c r="C27" s="185" t="s">
        <v>26</v>
      </c>
      <c r="D27" s="193"/>
      <c r="E27" s="186" t="s">
        <v>27</v>
      </c>
      <c r="F27" s="187"/>
      <c r="G27" s="120"/>
      <c r="H27" s="122"/>
    </row>
    <row r="28" spans="1:8" ht="34.5" customHeight="1" x14ac:dyDescent="0.25">
      <c r="B28" s="123"/>
      <c r="C28" s="192" t="s">
        <v>28</v>
      </c>
      <c r="D28" s="193"/>
      <c r="E28" s="186" t="s">
        <v>29</v>
      </c>
      <c r="F28" s="187"/>
      <c r="G28" s="120"/>
      <c r="H28" s="122"/>
    </row>
    <row r="29" spans="1:8" ht="27.75" customHeight="1" x14ac:dyDescent="0.25">
      <c r="B29" s="123"/>
      <c r="C29" s="192" t="s">
        <v>30</v>
      </c>
      <c r="D29" s="193"/>
      <c r="E29" s="186" t="s">
        <v>31</v>
      </c>
      <c r="F29" s="187"/>
      <c r="G29" s="120"/>
      <c r="H29" s="122"/>
    </row>
    <row r="30" spans="1:8" ht="72" customHeight="1" x14ac:dyDescent="0.25">
      <c r="B30" s="123"/>
      <c r="C30" s="192" t="s">
        <v>32</v>
      </c>
      <c r="D30" s="193"/>
      <c r="E30" s="186" t="s">
        <v>33</v>
      </c>
      <c r="F30" s="187"/>
      <c r="G30" s="120"/>
      <c r="H30" s="122"/>
    </row>
    <row r="31" spans="1:8" ht="72.75" customHeight="1" x14ac:dyDescent="0.25">
      <c r="B31" s="123"/>
      <c r="C31" s="192" t="s">
        <v>34</v>
      </c>
      <c r="D31" s="193"/>
      <c r="E31" s="186" t="s">
        <v>35</v>
      </c>
      <c r="F31" s="187"/>
      <c r="G31" s="120"/>
      <c r="H31" s="122"/>
    </row>
    <row r="32" spans="1:8" ht="64.5" customHeight="1" x14ac:dyDescent="0.25">
      <c r="B32" s="123"/>
      <c r="C32" s="192" t="s">
        <v>36</v>
      </c>
      <c r="D32" s="193"/>
      <c r="E32" s="186" t="s">
        <v>37</v>
      </c>
      <c r="F32" s="187"/>
      <c r="G32" s="120"/>
      <c r="H32" s="122"/>
    </row>
    <row r="33" spans="2:8" ht="71.25" customHeight="1" x14ac:dyDescent="0.25">
      <c r="B33" s="123"/>
      <c r="C33" s="184" t="s">
        <v>38</v>
      </c>
      <c r="D33" s="185"/>
      <c r="E33" s="186" t="s">
        <v>39</v>
      </c>
      <c r="F33" s="187"/>
      <c r="G33" s="120"/>
      <c r="H33" s="122"/>
    </row>
    <row r="34" spans="2:8" ht="55.5" customHeight="1" x14ac:dyDescent="0.25">
      <c r="B34" s="123"/>
      <c r="C34" s="184" t="s">
        <v>40</v>
      </c>
      <c r="D34" s="185"/>
      <c r="E34" s="186" t="s">
        <v>41</v>
      </c>
      <c r="F34" s="187"/>
      <c r="G34" s="120"/>
      <c r="H34" s="122"/>
    </row>
    <row r="35" spans="2:8" ht="42" customHeight="1" x14ac:dyDescent="0.25">
      <c r="B35" s="123"/>
      <c r="C35" s="184" t="s">
        <v>42</v>
      </c>
      <c r="D35" s="185"/>
      <c r="E35" s="186" t="s">
        <v>43</v>
      </c>
      <c r="F35" s="187"/>
      <c r="G35" s="120"/>
      <c r="H35" s="122"/>
    </row>
    <row r="36" spans="2:8" ht="59.25" customHeight="1" x14ac:dyDescent="0.25">
      <c r="B36" s="123"/>
      <c r="C36" s="184" t="s">
        <v>44</v>
      </c>
      <c r="D36" s="185"/>
      <c r="E36" s="186" t="s">
        <v>45</v>
      </c>
      <c r="F36" s="187"/>
      <c r="G36" s="120"/>
      <c r="H36" s="122"/>
    </row>
    <row r="37" spans="2:8" ht="23.25" customHeight="1" x14ac:dyDescent="0.25">
      <c r="B37" s="123"/>
      <c r="C37" s="184" t="s">
        <v>46</v>
      </c>
      <c r="D37" s="185"/>
      <c r="E37" s="186" t="s">
        <v>47</v>
      </c>
      <c r="F37" s="187"/>
      <c r="G37" s="120"/>
      <c r="H37" s="122"/>
    </row>
    <row r="38" spans="2:8" ht="30.75" customHeight="1" x14ac:dyDescent="0.25">
      <c r="B38" s="123"/>
      <c r="C38" s="184" t="s">
        <v>48</v>
      </c>
      <c r="D38" s="185"/>
      <c r="E38" s="186" t="s">
        <v>49</v>
      </c>
      <c r="F38" s="187"/>
      <c r="G38" s="120"/>
      <c r="H38" s="122"/>
    </row>
    <row r="39" spans="2:8" ht="35.25" customHeight="1" x14ac:dyDescent="0.25">
      <c r="B39" s="123"/>
      <c r="C39" s="184" t="s">
        <v>48</v>
      </c>
      <c r="D39" s="185"/>
      <c r="E39" s="186" t="s">
        <v>49</v>
      </c>
      <c r="F39" s="187"/>
      <c r="G39" s="120"/>
      <c r="H39" s="122"/>
    </row>
    <row r="40" spans="2:8" ht="33" customHeight="1" x14ac:dyDescent="0.25">
      <c r="B40" s="123"/>
      <c r="C40" s="184" t="s">
        <v>50</v>
      </c>
      <c r="D40" s="185"/>
      <c r="E40" s="186" t="s">
        <v>51</v>
      </c>
      <c r="F40" s="187"/>
      <c r="G40" s="120"/>
      <c r="H40" s="122"/>
    </row>
    <row r="41" spans="2:8" ht="30" customHeight="1" x14ac:dyDescent="0.25">
      <c r="B41" s="123"/>
      <c r="C41" s="184" t="s">
        <v>52</v>
      </c>
      <c r="D41" s="185"/>
      <c r="E41" s="186" t="s">
        <v>53</v>
      </c>
      <c r="F41" s="187"/>
      <c r="G41" s="120"/>
      <c r="H41" s="122"/>
    </row>
    <row r="42" spans="2:8" ht="35.25" customHeight="1" x14ac:dyDescent="0.25">
      <c r="B42" s="123"/>
      <c r="C42" s="184" t="s">
        <v>54</v>
      </c>
      <c r="D42" s="185"/>
      <c r="E42" s="186" t="s">
        <v>55</v>
      </c>
      <c r="F42" s="187"/>
      <c r="G42" s="120"/>
      <c r="H42" s="122"/>
    </row>
    <row r="43" spans="2:8" ht="31.5" customHeight="1" x14ac:dyDescent="0.25">
      <c r="B43" s="123"/>
      <c r="C43" s="184" t="s">
        <v>56</v>
      </c>
      <c r="D43" s="185"/>
      <c r="E43" s="186" t="s">
        <v>57</v>
      </c>
      <c r="F43" s="187"/>
      <c r="G43" s="120"/>
      <c r="H43" s="122"/>
    </row>
    <row r="44" spans="2:8" ht="54" customHeight="1" x14ac:dyDescent="0.25">
      <c r="B44" s="123"/>
      <c r="C44" s="184" t="s">
        <v>58</v>
      </c>
      <c r="D44" s="185"/>
      <c r="E44" s="186" t="s">
        <v>59</v>
      </c>
      <c r="F44" s="187"/>
      <c r="G44" s="120"/>
      <c r="H44" s="122"/>
    </row>
    <row r="45" spans="2:8" ht="59.25" customHeight="1" x14ac:dyDescent="0.25">
      <c r="B45" s="123"/>
      <c r="C45" s="184" t="s">
        <v>60</v>
      </c>
      <c r="D45" s="185"/>
      <c r="E45" s="186" t="s">
        <v>61</v>
      </c>
      <c r="F45" s="187"/>
      <c r="G45" s="120"/>
      <c r="H45" s="122"/>
    </row>
    <row r="46" spans="2:8" ht="84" customHeight="1" x14ac:dyDescent="0.25">
      <c r="B46" s="123"/>
      <c r="C46" s="184" t="s">
        <v>62</v>
      </c>
      <c r="D46" s="185"/>
      <c r="E46" s="186" t="s">
        <v>63</v>
      </c>
      <c r="F46" s="187"/>
      <c r="G46" s="120"/>
      <c r="H46" s="122"/>
    </row>
    <row r="47" spans="2:8" ht="46.5" customHeight="1" thickBot="1" x14ac:dyDescent="0.3">
      <c r="B47" s="123"/>
      <c r="C47" s="188"/>
      <c r="D47" s="189"/>
      <c r="E47" s="190"/>
      <c r="F47" s="191"/>
      <c r="G47" s="120"/>
      <c r="H47" s="122"/>
    </row>
    <row r="48" spans="2:8" ht="6.75" customHeight="1" thickTop="1" x14ac:dyDescent="0.25">
      <c r="B48" s="123"/>
      <c r="C48" s="124"/>
      <c r="D48" s="124"/>
      <c r="E48" s="125"/>
      <c r="F48" s="125"/>
      <c r="G48" s="120"/>
      <c r="H48" s="122"/>
    </row>
    <row r="49" spans="2:8" x14ac:dyDescent="0.25">
      <c r="B49" s="123"/>
      <c r="C49" s="126"/>
      <c r="D49" s="126"/>
      <c r="E49" s="126"/>
      <c r="F49" s="126"/>
      <c r="G49" s="120"/>
      <c r="H49" s="122"/>
    </row>
    <row r="50" spans="2:8" ht="21" customHeight="1" x14ac:dyDescent="0.25">
      <c r="B50" s="127" t="s">
        <v>64</v>
      </c>
      <c r="C50" s="126"/>
      <c r="D50" s="126"/>
      <c r="E50" s="126"/>
      <c r="F50" s="126"/>
      <c r="G50" s="126"/>
      <c r="H50" s="128"/>
    </row>
    <row r="51" spans="2:8" ht="20.25" customHeight="1" x14ac:dyDescent="0.25">
      <c r="B51" s="127" t="s">
        <v>65</v>
      </c>
      <c r="C51" s="126"/>
      <c r="D51" s="126"/>
      <c r="E51" s="126"/>
      <c r="F51" s="126"/>
      <c r="G51" s="126"/>
      <c r="H51" s="128"/>
    </row>
    <row r="52" spans="2:8" ht="20.25" customHeight="1" x14ac:dyDescent="0.25">
      <c r="B52" s="127" t="s">
        <v>66</v>
      </c>
      <c r="C52" s="126"/>
      <c r="D52" s="126"/>
      <c r="E52" s="126"/>
      <c r="F52" s="126"/>
      <c r="G52" s="126"/>
      <c r="H52" s="128"/>
    </row>
    <row r="53" spans="2:8" ht="20.25" customHeight="1" x14ac:dyDescent="0.25">
      <c r="B53" s="127" t="s">
        <v>67</v>
      </c>
      <c r="C53" s="126"/>
      <c r="D53" s="126"/>
      <c r="E53" s="126"/>
      <c r="F53" s="126"/>
      <c r="G53" s="126"/>
      <c r="H53" s="128"/>
    </row>
    <row r="54" spans="2:8" ht="14.85" customHeight="1" x14ac:dyDescent="0.25">
      <c r="B54" s="127" t="s">
        <v>68</v>
      </c>
      <c r="C54" s="126"/>
      <c r="D54" s="126"/>
      <c r="E54" s="126"/>
      <c r="F54" s="126"/>
      <c r="G54" s="126"/>
      <c r="H54" s="128"/>
    </row>
    <row r="55" spans="2:8" ht="15.75" thickBot="1" x14ac:dyDescent="0.3">
      <c r="B55" s="129"/>
      <c r="C55" s="130"/>
      <c r="D55" s="130"/>
      <c r="E55" s="130"/>
      <c r="F55" s="130"/>
      <c r="G55" s="130"/>
      <c r="H55" s="131"/>
    </row>
  </sheetData>
  <mergeCells count="72">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6:D46"/>
    <mergeCell ref="E46:F46"/>
    <mergeCell ref="C47:D47"/>
    <mergeCell ref="E47:F47"/>
    <mergeCell ref="C43:D43"/>
    <mergeCell ref="E43:F43"/>
    <mergeCell ref="C44:D44"/>
    <mergeCell ref="E44:F44"/>
    <mergeCell ref="C45:D45"/>
    <mergeCell ref="E45:F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166</v>
      </c>
      <c r="D3" s="10" t="s">
        <v>356</v>
      </c>
    </row>
    <row r="4" spans="1:4" ht="51" x14ac:dyDescent="0.2">
      <c r="A4" s="10" t="s">
        <v>323</v>
      </c>
      <c r="D4" s="10" t="s">
        <v>357</v>
      </c>
    </row>
    <row r="5" spans="1:4" ht="51" x14ac:dyDescent="0.2">
      <c r="A5" s="10" t="s">
        <v>325</v>
      </c>
      <c r="D5" s="10" t="s">
        <v>358</v>
      </c>
    </row>
    <row r="6" spans="1:4" ht="89.25" x14ac:dyDescent="0.2">
      <c r="A6" s="10" t="s">
        <v>327</v>
      </c>
      <c r="D6" s="10" t="s">
        <v>359</v>
      </c>
    </row>
    <row r="7" spans="1:4" ht="63.75" x14ac:dyDescent="0.2">
      <c r="A7" s="10" t="s">
        <v>167</v>
      </c>
      <c r="D7" s="10" t="s">
        <v>360</v>
      </c>
    </row>
    <row r="8" spans="1:4" x14ac:dyDescent="0.2">
      <c r="A8" s="10" t="s">
        <v>168</v>
      </c>
      <c r="D8" s="10"/>
    </row>
    <row r="9" spans="1:4" x14ac:dyDescent="0.2">
      <c r="A9" s="10" t="s">
        <v>333</v>
      </c>
    </row>
    <row r="10" spans="1:4" x14ac:dyDescent="0.2">
      <c r="A10" s="10" t="s">
        <v>169</v>
      </c>
      <c r="D10" s="10" t="s">
        <v>361</v>
      </c>
    </row>
    <row r="11" spans="1:4" x14ac:dyDescent="0.2">
      <c r="A11" s="10" t="s">
        <v>336</v>
      </c>
    </row>
    <row r="12" spans="1:4" x14ac:dyDescent="0.2">
      <c r="A12" s="10" t="s">
        <v>362</v>
      </c>
      <c r="D12" s="10"/>
    </row>
    <row r="13" spans="1:4" x14ac:dyDescent="0.2">
      <c r="A13" s="10" t="s">
        <v>363</v>
      </c>
    </row>
    <row r="14" spans="1:4" x14ac:dyDescent="0.2">
      <c r="A14" s="10" t="s">
        <v>364</v>
      </c>
    </row>
    <row r="16" spans="1:4" x14ac:dyDescent="0.2">
      <c r="A16" s="10" t="s">
        <v>365</v>
      </c>
    </row>
    <row r="17" spans="1:1" x14ac:dyDescent="0.2">
      <c r="A17" s="10" t="s">
        <v>342</v>
      </c>
    </row>
    <row r="18" spans="1:1" x14ac:dyDescent="0.2">
      <c r="A18" s="10" t="s">
        <v>344</v>
      </c>
    </row>
    <row r="20" spans="1:1" x14ac:dyDescent="0.2">
      <c r="A20" s="10" t="s">
        <v>347</v>
      </c>
    </row>
    <row r="21" spans="1:1" x14ac:dyDescent="0.2">
      <c r="A21" s="10" t="s">
        <v>348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35"/>
  <sheetViews>
    <sheetView showGridLines="0" topLeftCell="A13" zoomScale="91" zoomScaleNormal="91" workbookViewId="0">
      <selection activeCell="D12" sqref="D12:D17"/>
    </sheetView>
  </sheetViews>
  <sheetFormatPr baseColWidth="10" defaultColWidth="11.42578125" defaultRowHeight="14.25" x14ac:dyDescent="0.2"/>
  <cols>
    <col min="1" max="1" width="7.42578125" style="142" customWidth="1"/>
    <col min="2" max="2" width="16.7109375" style="142" customWidth="1" collapsed="1"/>
    <col min="3" max="3" width="29.7109375" style="142" customWidth="1" collapsed="1"/>
    <col min="4" max="4" width="43.7109375" style="142" customWidth="1" collapsed="1"/>
    <col min="5" max="5" width="39.28515625" style="142" customWidth="1" collapsed="1"/>
    <col min="6" max="6" width="39.28515625" style="142" customWidth="1"/>
    <col min="7" max="14" width="11.42578125" style="142"/>
    <col min="15" max="15" width="37" style="142" customWidth="1"/>
    <col min="16" max="50" width="11.42578125" style="142"/>
    <col min="51" max="51" width="6.140625" style="142" customWidth="1"/>
    <col min="52" max="52" width="130.42578125" style="142" customWidth="1"/>
    <col min="53" max="16384" width="11.42578125" style="142"/>
  </cols>
  <sheetData>
    <row r="1" spans="2:52" ht="16.5" customHeight="1" thickBot="1" x14ac:dyDescent="0.25">
      <c r="AZ1" s="143" t="s">
        <v>69</v>
      </c>
    </row>
    <row r="2" spans="2:52" ht="18" customHeight="1" thickBot="1" x14ac:dyDescent="0.25">
      <c r="B2" s="276"/>
      <c r="C2" s="278" t="s">
        <v>70</v>
      </c>
      <c r="D2" s="279"/>
      <c r="E2" s="279"/>
      <c r="F2" s="132" t="s">
        <v>71</v>
      </c>
      <c r="AZ2" s="143" t="s">
        <v>72</v>
      </c>
    </row>
    <row r="3" spans="2:52" ht="18" customHeight="1" thickBot="1" x14ac:dyDescent="0.25">
      <c r="B3" s="277"/>
      <c r="C3" s="280"/>
      <c r="D3" s="281"/>
      <c r="E3" s="281"/>
      <c r="F3" s="133" t="s">
        <v>73</v>
      </c>
      <c r="AZ3" s="143" t="s">
        <v>74</v>
      </c>
    </row>
    <row r="4" spans="2:52" ht="18" customHeight="1" thickBot="1" x14ac:dyDescent="0.25">
      <c r="B4" s="277"/>
      <c r="C4" s="280"/>
      <c r="D4" s="281"/>
      <c r="E4" s="281"/>
      <c r="F4" s="141" t="s">
        <v>75</v>
      </c>
      <c r="AZ4" s="143" t="s">
        <v>76</v>
      </c>
    </row>
    <row r="5" spans="2:52" ht="18" customHeight="1" thickBot="1" x14ac:dyDescent="0.25">
      <c r="B5" s="277"/>
      <c r="C5" s="280"/>
      <c r="D5" s="281"/>
      <c r="E5" s="281"/>
      <c r="F5" s="152" t="s">
        <v>77</v>
      </c>
      <c r="AZ5" s="144"/>
    </row>
    <row r="6" spans="2:52" ht="18" customHeight="1" thickBot="1" x14ac:dyDescent="0.25">
      <c r="B6" s="289" t="s">
        <v>78</v>
      </c>
      <c r="C6" s="290"/>
      <c r="D6" s="290"/>
      <c r="E6" s="290"/>
      <c r="F6" s="291"/>
      <c r="AZ6" s="144"/>
    </row>
    <row r="7" spans="2:52" ht="33.6" customHeight="1" x14ac:dyDescent="0.2">
      <c r="B7" s="153" t="s">
        <v>79</v>
      </c>
      <c r="C7" s="282" t="s">
        <v>80</v>
      </c>
      <c r="D7" s="283"/>
      <c r="E7" s="283"/>
      <c r="F7" s="284"/>
      <c r="AZ7" s="144"/>
    </row>
    <row r="8" spans="2:52" ht="67.349999999999994" customHeight="1" thickBot="1" x14ac:dyDescent="0.25">
      <c r="B8" s="145" t="s">
        <v>81</v>
      </c>
      <c r="C8" s="285" t="s">
        <v>82</v>
      </c>
      <c r="D8" s="286"/>
      <c r="E8" s="286"/>
      <c r="F8" s="287"/>
      <c r="AZ8" s="144"/>
    </row>
    <row r="9" spans="2:52" ht="16.5" thickBot="1" x14ac:dyDescent="0.25">
      <c r="B9" s="288"/>
      <c r="C9" s="288"/>
      <c r="D9" s="288"/>
      <c r="E9" s="288"/>
      <c r="F9" s="288"/>
    </row>
    <row r="10" spans="2:52" ht="15.6" customHeight="1" thickBot="1" x14ac:dyDescent="0.25">
      <c r="B10" s="255" t="s">
        <v>83</v>
      </c>
      <c r="C10" s="256"/>
      <c r="D10" s="256"/>
      <c r="E10" s="256"/>
      <c r="F10" s="257"/>
    </row>
    <row r="11" spans="2:52" ht="32.25" thickBot="1" x14ac:dyDescent="0.25">
      <c r="B11" s="258" t="s">
        <v>84</v>
      </c>
      <c r="C11" s="259"/>
      <c r="D11" s="146" t="s">
        <v>85</v>
      </c>
      <c r="E11" s="146" t="s">
        <v>86</v>
      </c>
      <c r="F11" s="147" t="s">
        <v>87</v>
      </c>
    </row>
    <row r="12" spans="2:52" ht="88.35" customHeight="1" x14ac:dyDescent="0.2">
      <c r="B12" s="263" t="s">
        <v>88</v>
      </c>
      <c r="C12" s="264"/>
      <c r="D12" s="265" t="s">
        <v>89</v>
      </c>
      <c r="E12" s="268" t="s">
        <v>90</v>
      </c>
      <c r="F12" s="271" t="s">
        <v>91</v>
      </c>
    </row>
    <row r="13" spans="2:52" ht="89.1" customHeight="1" x14ac:dyDescent="0.2">
      <c r="B13" s="260" t="s">
        <v>92</v>
      </c>
      <c r="C13" s="261"/>
      <c r="D13" s="266"/>
      <c r="E13" s="269"/>
      <c r="F13" s="272"/>
    </row>
    <row r="14" spans="2:52" ht="122.45" customHeight="1" x14ac:dyDescent="0.2">
      <c r="B14" s="260" t="s">
        <v>93</v>
      </c>
      <c r="C14" s="261"/>
      <c r="D14" s="266"/>
      <c r="E14" s="269"/>
      <c r="F14" s="272"/>
    </row>
    <row r="15" spans="2:52" ht="97.5" customHeight="1" x14ac:dyDescent="0.2">
      <c r="B15" s="260" t="s">
        <v>94</v>
      </c>
      <c r="C15" s="261"/>
      <c r="D15" s="266"/>
      <c r="E15" s="269"/>
      <c r="F15" s="272"/>
    </row>
    <row r="16" spans="2:52" ht="10.5" customHeight="1" x14ac:dyDescent="0.2">
      <c r="B16" s="260"/>
      <c r="C16" s="261"/>
      <c r="D16" s="266"/>
      <c r="E16" s="269"/>
      <c r="F16" s="272"/>
    </row>
    <row r="17" spans="2:6" ht="10.5" customHeight="1" thickBot="1" x14ac:dyDescent="0.25">
      <c r="B17" s="274"/>
      <c r="C17" s="275"/>
      <c r="D17" s="267"/>
      <c r="E17" s="270"/>
      <c r="F17" s="273"/>
    </row>
    <row r="18" spans="2:6" ht="18.75" thickBot="1" x14ac:dyDescent="0.25">
      <c r="B18" s="262" t="s">
        <v>95</v>
      </c>
      <c r="C18" s="262"/>
      <c r="D18" s="262"/>
      <c r="E18" s="262"/>
      <c r="F18" s="262"/>
    </row>
    <row r="19" spans="2:6" ht="16.5" thickBot="1" x14ac:dyDescent="0.25">
      <c r="B19" s="236" t="s">
        <v>96</v>
      </c>
      <c r="C19" s="238"/>
      <c r="D19" s="237"/>
      <c r="E19" s="236" t="s">
        <v>97</v>
      </c>
      <c r="F19" s="237"/>
    </row>
    <row r="20" spans="2:6" ht="15" customHeight="1" x14ac:dyDescent="0.25">
      <c r="B20" s="296" t="s">
        <v>98</v>
      </c>
      <c r="C20" s="248"/>
      <c r="D20" s="297"/>
      <c r="E20" s="253" t="s">
        <v>99</v>
      </c>
      <c r="F20" s="254"/>
    </row>
    <row r="21" spans="2:6" ht="15" customHeight="1" x14ac:dyDescent="0.25">
      <c r="B21" s="298" t="s">
        <v>100</v>
      </c>
      <c r="C21" s="240"/>
      <c r="D21" s="252"/>
      <c r="E21" s="299" t="s">
        <v>101</v>
      </c>
      <c r="F21" s="254"/>
    </row>
    <row r="22" spans="2:6" ht="15" customHeight="1" x14ac:dyDescent="0.25">
      <c r="B22" s="251" t="s">
        <v>102</v>
      </c>
      <c r="C22" s="240"/>
      <c r="D22" s="252"/>
      <c r="E22" s="253" t="s">
        <v>103</v>
      </c>
      <c r="F22" s="254"/>
    </row>
    <row r="23" spans="2:6" ht="15" customHeight="1" x14ac:dyDescent="0.25">
      <c r="B23" s="251" t="s">
        <v>104</v>
      </c>
      <c r="C23" s="240"/>
      <c r="D23" s="252"/>
      <c r="E23" s="253" t="s">
        <v>105</v>
      </c>
      <c r="F23" s="254"/>
    </row>
    <row r="24" spans="2:6" ht="15" customHeight="1" thickBot="1" x14ac:dyDescent="0.3">
      <c r="B24" s="251" t="s">
        <v>106</v>
      </c>
      <c r="C24" s="240"/>
      <c r="D24" s="252"/>
      <c r="E24" s="253" t="s">
        <v>107</v>
      </c>
      <c r="F24" s="254"/>
    </row>
    <row r="25" spans="2:6" ht="15" customHeight="1" thickBot="1" x14ac:dyDescent="0.25">
      <c r="B25" s="301" t="s">
        <v>108</v>
      </c>
      <c r="C25" s="302"/>
      <c r="D25" s="302"/>
      <c r="E25" s="236" t="s">
        <v>109</v>
      </c>
      <c r="F25" s="237"/>
    </row>
    <row r="26" spans="2:6" ht="38.450000000000003" customHeight="1" x14ac:dyDescent="0.25">
      <c r="B26" s="247" t="s">
        <v>110</v>
      </c>
      <c r="C26" s="248"/>
      <c r="D26" s="248"/>
      <c r="E26" s="249" t="s">
        <v>111</v>
      </c>
      <c r="F26" s="250"/>
    </row>
    <row r="27" spans="2:6" ht="16.5" x14ac:dyDescent="0.25">
      <c r="B27" s="239" t="s">
        <v>112</v>
      </c>
      <c r="C27" s="240"/>
      <c r="D27" s="240"/>
      <c r="E27" s="300" t="s">
        <v>113</v>
      </c>
      <c r="F27" s="242"/>
    </row>
    <row r="28" spans="2:6" ht="15" x14ac:dyDescent="0.25">
      <c r="B28" s="239" t="s">
        <v>114</v>
      </c>
      <c r="C28" s="240"/>
      <c r="D28" s="240"/>
      <c r="E28" s="241" t="s">
        <v>115</v>
      </c>
      <c r="F28" s="242"/>
    </row>
    <row r="29" spans="2:6" ht="15" x14ac:dyDescent="0.25">
      <c r="B29" s="239" t="s">
        <v>116</v>
      </c>
      <c r="C29" s="240"/>
      <c r="D29" s="240"/>
      <c r="E29" s="241" t="s">
        <v>117</v>
      </c>
      <c r="F29" s="242"/>
    </row>
    <row r="30" spans="2:6" ht="15" x14ac:dyDescent="0.25">
      <c r="B30" s="239" t="s">
        <v>118</v>
      </c>
      <c r="C30" s="240"/>
      <c r="D30" s="240"/>
      <c r="E30" s="241" t="s">
        <v>119</v>
      </c>
      <c r="F30" s="242"/>
    </row>
    <row r="31" spans="2:6" ht="32.450000000000003" customHeight="1" thickBot="1" x14ac:dyDescent="0.3">
      <c r="B31" s="243" t="s">
        <v>120</v>
      </c>
      <c r="C31" s="244"/>
      <c r="D31" s="244"/>
      <c r="E31" s="245" t="s">
        <v>121</v>
      </c>
      <c r="F31" s="246"/>
    </row>
    <row r="32" spans="2:6" ht="15" thickBot="1" x14ac:dyDescent="0.25"/>
    <row r="33" spans="2:6" ht="16.5" thickTop="1" thickBot="1" x14ac:dyDescent="0.25">
      <c r="B33" s="292" t="s">
        <v>122</v>
      </c>
      <c r="C33" s="292"/>
      <c r="D33" s="292"/>
      <c r="E33" s="292"/>
      <c r="F33" s="292"/>
    </row>
    <row r="34" spans="2:6" ht="16.5" thickTop="1" thickBot="1" x14ac:dyDescent="0.3">
      <c r="B34" s="151" t="s">
        <v>123</v>
      </c>
      <c r="C34" s="151" t="s">
        <v>124</v>
      </c>
      <c r="D34" s="293" t="s">
        <v>125</v>
      </c>
      <c r="E34" s="293"/>
      <c r="F34" s="151" t="s">
        <v>126</v>
      </c>
    </row>
    <row r="35" spans="2:6" ht="44.25" customHeight="1" thickTop="1" x14ac:dyDescent="0.2">
      <c r="B35" s="148" t="s">
        <v>127</v>
      </c>
      <c r="C35" s="149">
        <v>45723</v>
      </c>
      <c r="D35" s="294" t="s">
        <v>128</v>
      </c>
      <c r="E35" s="295"/>
      <c r="F35" s="150" t="s">
        <v>129</v>
      </c>
    </row>
  </sheetData>
  <mergeCells count="47">
    <mergeCell ref="B33:F33"/>
    <mergeCell ref="D34:E34"/>
    <mergeCell ref="D35:E35"/>
    <mergeCell ref="B20:D20"/>
    <mergeCell ref="E20:F20"/>
    <mergeCell ref="B21:D21"/>
    <mergeCell ref="E21:F21"/>
    <mergeCell ref="B22:D22"/>
    <mergeCell ref="E22:F22"/>
    <mergeCell ref="E27:F27"/>
    <mergeCell ref="B25:D25"/>
    <mergeCell ref="E25:F25"/>
    <mergeCell ref="B28:D28"/>
    <mergeCell ref="E28:F28"/>
    <mergeCell ref="B29:D29"/>
    <mergeCell ref="E29:F29"/>
    <mergeCell ref="B2:B5"/>
    <mergeCell ref="C2:E5"/>
    <mergeCell ref="C7:F7"/>
    <mergeCell ref="C8:F8"/>
    <mergeCell ref="B9:F9"/>
    <mergeCell ref="B6:F6"/>
    <mergeCell ref="B10:F10"/>
    <mergeCell ref="B11:C11"/>
    <mergeCell ref="B16:C16"/>
    <mergeCell ref="B18:F18"/>
    <mergeCell ref="B12:C12"/>
    <mergeCell ref="B13:C13"/>
    <mergeCell ref="B14:C14"/>
    <mergeCell ref="D12:D17"/>
    <mergeCell ref="E12:E17"/>
    <mergeCell ref="F12:F17"/>
    <mergeCell ref="B15:C15"/>
    <mergeCell ref="B17:C17"/>
    <mergeCell ref="E19:F19"/>
    <mergeCell ref="B19:D19"/>
    <mergeCell ref="B30:D30"/>
    <mergeCell ref="E30:F30"/>
    <mergeCell ref="B31:D31"/>
    <mergeCell ref="E31:F31"/>
    <mergeCell ref="B26:D26"/>
    <mergeCell ref="E26:F26"/>
    <mergeCell ref="B27:D27"/>
    <mergeCell ref="B23:D23"/>
    <mergeCell ref="E23:F23"/>
    <mergeCell ref="B24:D24"/>
    <mergeCell ref="E24:F24"/>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97"/>
  <sheetViews>
    <sheetView tabSelected="1" topLeftCell="B1" zoomScale="83" zoomScaleNormal="83" workbookViewId="0">
      <selection activeCell="B95" sqref="B95:AI95"/>
    </sheetView>
  </sheetViews>
  <sheetFormatPr baseColWidth="10" defaultColWidth="11.42578125" defaultRowHeight="16.5" x14ac:dyDescent="0.3"/>
  <cols>
    <col min="1" max="1" width="4" style="2" bestFit="1" customWidth="1"/>
    <col min="2" max="2" width="14.140625" style="2" customWidth="1"/>
    <col min="3" max="3" width="18.85546875" style="2" customWidth="1"/>
    <col min="4" max="4" width="28.140625" style="2" customWidth="1"/>
    <col min="5" max="5" width="39.7109375"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16.28515625" style="1" hidden="1" customWidth="1"/>
    <col min="12" max="12" width="17.42578125" style="1" customWidth="1"/>
    <col min="13" max="13" width="6.28515625" style="1" bestFit="1" customWidth="1"/>
    <col min="14" max="14" width="16" style="1" customWidth="1"/>
    <col min="15" max="15" width="5.85546875" style="5" customWidth="1"/>
    <col min="16" max="16" width="43.42578125" style="140"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0.140625" style="1" customWidth="1"/>
    <col min="32" max="32" width="18.85546875" style="1" customWidth="1"/>
    <col min="33" max="33" width="21.7109375" style="1" customWidth="1"/>
    <col min="34" max="35" width="14.42578125" style="1" customWidth="1"/>
    <col min="36" max="16384" width="11.42578125" style="1"/>
  </cols>
  <sheetData>
    <row r="1" spans="1:67" ht="15" customHeight="1" x14ac:dyDescent="0.3">
      <c r="A1" s="330"/>
      <c r="B1" s="331"/>
      <c r="C1" s="331"/>
      <c r="D1" s="331"/>
      <c r="E1" s="354" t="s">
        <v>366</v>
      </c>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5" t="s">
        <v>71</v>
      </c>
      <c r="AI1" s="355"/>
    </row>
    <row r="2" spans="1:67" ht="15" customHeight="1" x14ac:dyDescent="0.3">
      <c r="A2" s="332"/>
      <c r="B2" s="333"/>
      <c r="C2" s="333"/>
      <c r="D2" s="333"/>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5" t="s">
        <v>73</v>
      </c>
      <c r="AI2" s="355"/>
    </row>
    <row r="3" spans="1:67" ht="15" customHeight="1" x14ac:dyDescent="0.3">
      <c r="A3" s="332"/>
      <c r="B3" s="333"/>
      <c r="C3" s="333"/>
      <c r="D3" s="333"/>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6" t="s">
        <v>75</v>
      </c>
      <c r="AI3" s="356"/>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334"/>
      <c r="B4" s="335"/>
      <c r="C4" s="335"/>
      <c r="D4" s="335"/>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5" t="s">
        <v>77</v>
      </c>
      <c r="AI4" s="355"/>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27"/>
      <c r="P5" s="139"/>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6.25" customHeight="1" x14ac:dyDescent="0.3">
      <c r="A6" s="507" t="s">
        <v>130</v>
      </c>
      <c r="B6" s="508"/>
      <c r="C6" s="336" t="s">
        <v>131</v>
      </c>
      <c r="D6" s="337"/>
      <c r="E6" s="337"/>
      <c r="F6" s="337"/>
      <c r="G6" s="337"/>
      <c r="H6" s="337"/>
      <c r="I6" s="337"/>
      <c r="J6" s="337"/>
      <c r="K6" s="337"/>
      <c r="L6" s="337"/>
      <c r="M6" s="337"/>
      <c r="N6" s="338"/>
      <c r="O6" s="322"/>
      <c r="P6" s="322"/>
      <c r="Q6" s="322"/>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45" customHeight="1" x14ac:dyDescent="0.3">
      <c r="A7" s="507" t="s">
        <v>132</v>
      </c>
      <c r="B7" s="508"/>
      <c r="C7" s="347" t="s">
        <v>133</v>
      </c>
      <c r="D7" s="348"/>
      <c r="E7" s="348"/>
      <c r="F7" s="348"/>
      <c r="G7" s="348"/>
      <c r="H7" s="348"/>
      <c r="I7" s="348"/>
      <c r="J7" s="348"/>
      <c r="K7" s="348"/>
      <c r="L7" s="348"/>
      <c r="M7" s="348"/>
      <c r="N7" s="349"/>
      <c r="O7" s="27"/>
      <c r="P7" s="139"/>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60" customHeight="1" x14ac:dyDescent="0.3">
      <c r="A8" s="507" t="s">
        <v>134</v>
      </c>
      <c r="B8" s="508"/>
      <c r="C8" s="347" t="s">
        <v>82</v>
      </c>
      <c r="D8" s="348"/>
      <c r="E8" s="348"/>
      <c r="F8" s="348"/>
      <c r="G8" s="348"/>
      <c r="H8" s="348"/>
      <c r="I8" s="348"/>
      <c r="J8" s="348"/>
      <c r="K8" s="348"/>
      <c r="L8" s="348"/>
      <c r="M8" s="348"/>
      <c r="N8" s="349"/>
      <c r="O8" s="27"/>
      <c r="P8" s="139"/>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323" t="s">
        <v>135</v>
      </c>
      <c r="B9" s="324"/>
      <c r="C9" s="324"/>
      <c r="D9" s="324"/>
      <c r="E9" s="324"/>
      <c r="F9" s="324"/>
      <c r="G9" s="325"/>
      <c r="H9" s="323" t="s">
        <v>136</v>
      </c>
      <c r="I9" s="324"/>
      <c r="J9" s="324"/>
      <c r="K9" s="324"/>
      <c r="L9" s="324"/>
      <c r="M9" s="324"/>
      <c r="N9" s="325"/>
      <c r="O9" s="323" t="s">
        <v>137</v>
      </c>
      <c r="P9" s="324"/>
      <c r="Q9" s="324"/>
      <c r="R9" s="324"/>
      <c r="S9" s="324"/>
      <c r="T9" s="324"/>
      <c r="U9" s="324"/>
      <c r="V9" s="324"/>
      <c r="W9" s="325"/>
      <c r="X9" s="323" t="s">
        <v>138</v>
      </c>
      <c r="Y9" s="324"/>
      <c r="Z9" s="324"/>
      <c r="AA9" s="324"/>
      <c r="AB9" s="324"/>
      <c r="AC9" s="324"/>
      <c r="AD9" s="325"/>
      <c r="AE9" s="327" t="s">
        <v>139</v>
      </c>
      <c r="AF9" s="328"/>
      <c r="AG9" s="328"/>
      <c r="AH9" s="328"/>
      <c r="AI9" s="329"/>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341" t="s">
        <v>140</v>
      </c>
      <c r="B10" s="344" t="s">
        <v>26</v>
      </c>
      <c r="C10" s="321" t="s">
        <v>28</v>
      </c>
      <c r="D10" s="321" t="s">
        <v>30</v>
      </c>
      <c r="E10" s="343" t="s">
        <v>32</v>
      </c>
      <c r="F10" s="320" t="s">
        <v>34</v>
      </c>
      <c r="G10" s="321" t="s">
        <v>141</v>
      </c>
      <c r="H10" s="357" t="s">
        <v>142</v>
      </c>
      <c r="I10" s="353" t="s">
        <v>143</v>
      </c>
      <c r="J10" s="320" t="s">
        <v>144</v>
      </c>
      <c r="K10" s="320" t="s">
        <v>145</v>
      </c>
      <c r="L10" s="351" t="s">
        <v>146</v>
      </c>
      <c r="M10" s="353" t="s">
        <v>143</v>
      </c>
      <c r="N10" s="321" t="s">
        <v>40</v>
      </c>
      <c r="O10" s="345" t="s">
        <v>147</v>
      </c>
      <c r="P10" s="326" t="s">
        <v>42</v>
      </c>
      <c r="Q10" s="320" t="s">
        <v>44</v>
      </c>
      <c r="R10" s="326" t="s">
        <v>148</v>
      </c>
      <c r="S10" s="326"/>
      <c r="T10" s="326"/>
      <c r="U10" s="326"/>
      <c r="V10" s="326"/>
      <c r="W10" s="326"/>
      <c r="X10" s="350" t="s">
        <v>149</v>
      </c>
      <c r="Y10" s="350" t="s">
        <v>150</v>
      </c>
      <c r="Z10" s="350" t="s">
        <v>143</v>
      </c>
      <c r="AA10" s="350" t="s">
        <v>151</v>
      </c>
      <c r="AB10" s="350" t="s">
        <v>143</v>
      </c>
      <c r="AC10" s="350" t="s">
        <v>152</v>
      </c>
      <c r="AD10" s="345" t="s">
        <v>60</v>
      </c>
      <c r="AE10" s="326" t="s">
        <v>139</v>
      </c>
      <c r="AF10" s="326" t="s">
        <v>126</v>
      </c>
      <c r="AG10" s="326" t="s">
        <v>153</v>
      </c>
      <c r="AH10" s="326" t="s">
        <v>154</v>
      </c>
      <c r="AI10" s="320" t="s">
        <v>155</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thickBot="1" x14ac:dyDescent="0.3">
      <c r="A11" s="342"/>
      <c r="B11" s="344"/>
      <c r="C11" s="326"/>
      <c r="D11" s="326"/>
      <c r="E11" s="344"/>
      <c r="F11" s="321"/>
      <c r="G11" s="326"/>
      <c r="H11" s="321"/>
      <c r="I11" s="352"/>
      <c r="J11" s="321"/>
      <c r="K11" s="321"/>
      <c r="L11" s="352"/>
      <c r="M11" s="352"/>
      <c r="N11" s="326"/>
      <c r="O11" s="346"/>
      <c r="P11" s="326"/>
      <c r="Q11" s="321"/>
      <c r="R11" s="7" t="s">
        <v>156</v>
      </c>
      <c r="S11" s="7" t="s">
        <v>157</v>
      </c>
      <c r="T11" s="7" t="s">
        <v>158</v>
      </c>
      <c r="U11" s="7" t="s">
        <v>159</v>
      </c>
      <c r="V11" s="7" t="s">
        <v>160</v>
      </c>
      <c r="W11" s="7" t="s">
        <v>161</v>
      </c>
      <c r="X11" s="350"/>
      <c r="Y11" s="350"/>
      <c r="Z11" s="350"/>
      <c r="AA11" s="350"/>
      <c r="AB11" s="350"/>
      <c r="AC11" s="350"/>
      <c r="AD11" s="346"/>
      <c r="AE11" s="326"/>
      <c r="AF11" s="326"/>
      <c r="AG11" s="326"/>
      <c r="AH11" s="326"/>
      <c r="AI11" s="321"/>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69.599999999999994" customHeight="1" thickBot="1" x14ac:dyDescent="0.3">
      <c r="A12" s="317">
        <v>1</v>
      </c>
      <c r="B12" s="509" t="s">
        <v>162</v>
      </c>
      <c r="C12" s="509" t="s">
        <v>163</v>
      </c>
      <c r="D12" s="509" t="s">
        <v>368</v>
      </c>
      <c r="E12" s="510" t="s">
        <v>367</v>
      </c>
      <c r="F12" s="509" t="s">
        <v>164</v>
      </c>
      <c r="G12" s="511">
        <v>100</v>
      </c>
      <c r="H12" s="512" t="str">
        <f>IF(G12&lt;=0,"",IF(G12&lt;=2,"Muy Baja",IF(G12&lt;=24,"Baja",IF(G12&lt;=500,"Media",IF(G12&lt;=5000,"Alta","Muy Alta")))))</f>
        <v>Media</v>
      </c>
      <c r="I12" s="513">
        <f>IF(H12="","",IF(H12="Muy Baja",0.2,IF(H12="Baja",0.4,IF(H12="Media",0.6,IF(H12="Alta",0.8,IF(H12="Muy Alta",1,))))))</f>
        <v>0.6</v>
      </c>
      <c r="J12" s="514" t="s">
        <v>165</v>
      </c>
      <c r="K12" s="513"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512" t="str">
        <f>IF(OR(K12='Tabla Impacto'!$C$11,K12='Tabla Impacto'!$D$11),"Leve",IF(OR(K12='Tabla Impacto'!$C$12,K12='Tabla Impacto'!$D$12),"Menor",IF(OR(K12='Tabla Impacto'!$C$13,K12='Tabla Impacto'!$D$13),"Moderado",IF(OR(K12='Tabla Impacto'!$C$14,K12='Tabla Impacto'!$D$14),"Mayor",IF(OR(K12='Tabla Impacto'!$C$15,K12='Tabla Impacto'!$D$15),"Catastrófico","")))))</f>
        <v>Moderado</v>
      </c>
      <c r="M12" s="513">
        <f>IF(L12="","",IF(L12="Leve",0.2,IF(L12="Menor",0.4,IF(L12="Moderado",0.6,IF(L12="Mayor",0.8,IF(L12="Catastrófico",1,))))))</f>
        <v>0.6</v>
      </c>
      <c r="N12" s="515"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158">
        <v>1</v>
      </c>
      <c r="P12" s="137" t="s">
        <v>369</v>
      </c>
      <c r="Q12" s="159" t="str">
        <f>IF(OR(R12="Preventivo",R12="Detectivo"),"Probabilidad",IF(R12="Correctivo","Impacto",""))</f>
        <v>Probabilidad</v>
      </c>
      <c r="R12" s="160" t="s">
        <v>166</v>
      </c>
      <c r="S12" s="160" t="s">
        <v>167</v>
      </c>
      <c r="T12" s="161" t="str">
        <f>IF(AND(R12="Preventivo",S12="Automático"),"50%",IF(AND(R12="Preventivo",S12="Manual"),"40%",IF(AND(R12="Detectivo",S12="Automático"),"40%",IF(AND(R12="Detectivo",S12="Manual"),"30%",IF(AND(R12="Correctivo",S12="Automático"),"35%",IF(AND(R12="Correctivo",S12="Manual"),"25%",""))))))</f>
        <v>40%</v>
      </c>
      <c r="U12" s="160" t="s">
        <v>168</v>
      </c>
      <c r="V12" s="160" t="s">
        <v>169</v>
      </c>
      <c r="W12" s="160" t="s">
        <v>170</v>
      </c>
      <c r="X12" s="162">
        <f>IFERROR(IF(Q12="Probabilidad",(I12-(+I12*T12)),IF(Q12="Impacto",I12,"")),"")</f>
        <v>0.36</v>
      </c>
      <c r="Y12" s="163" t="str">
        <f>IFERROR(IF(X12="","",IF(X12&lt;=0.2,"Muy Baja",IF(X12&lt;=0.4,"Baja",IF(X12&lt;=0.6,"Media",IF(X12&lt;=0.8,"Alta","Muy Alta"))))),"")</f>
        <v>Baja</v>
      </c>
      <c r="Z12" s="164">
        <f>+X12</f>
        <v>0.36</v>
      </c>
      <c r="AA12" s="163" t="str">
        <f>IFERROR(IF(AB12="","",IF(AB12&lt;=0.2,"Leve",IF(AB12&lt;=0.4,"Menor",IF(AB12&lt;=0.6,"Moderado",IF(AB12&lt;=0.8,"Mayor","Catastrófico"))))),"")</f>
        <v>Moderado</v>
      </c>
      <c r="AB12" s="164">
        <f>IFERROR(IF(Q12="Impacto",(M12-(+M12*T12)),IF(Q12="Probabilidad",M12,"")),"")</f>
        <v>0.6</v>
      </c>
      <c r="AC12" s="165"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166" t="s">
        <v>171</v>
      </c>
      <c r="AE12" s="137" t="s">
        <v>172</v>
      </c>
      <c r="AF12" s="134" t="s">
        <v>173</v>
      </c>
      <c r="AG12" s="134" t="s">
        <v>174</v>
      </c>
      <c r="AH12" s="167">
        <v>45658</v>
      </c>
      <c r="AI12" s="168">
        <v>46010</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ht="81" customHeight="1" thickBot="1" x14ac:dyDescent="0.35">
      <c r="A13" s="318"/>
      <c r="B13" s="516"/>
      <c r="C13" s="516"/>
      <c r="D13" s="516"/>
      <c r="E13" s="517"/>
      <c r="F13" s="516"/>
      <c r="G13" s="518"/>
      <c r="H13" s="519"/>
      <c r="I13" s="520"/>
      <c r="J13" s="521"/>
      <c r="K13" s="520">
        <f>IF(NOT(ISERROR(MATCH(J13,_xlfn.ANCHORARRAY(E25),0))),I29&amp;"Por favor no seleccionar los criterios de impacto",J13)</f>
        <v>0</v>
      </c>
      <c r="L13" s="519"/>
      <c r="M13" s="520"/>
      <c r="N13" s="522"/>
      <c r="O13" s="158">
        <v>2</v>
      </c>
      <c r="P13" s="137" t="s">
        <v>370</v>
      </c>
      <c r="Q13" s="159" t="str">
        <f>IF(OR(R13="Preventivo",R13="Detectivo"),"Probabilidad",IF(R13="Correctivo","Impacto",""))</f>
        <v>Probabilidad</v>
      </c>
      <c r="R13" s="160" t="s">
        <v>166</v>
      </c>
      <c r="S13" s="160" t="s">
        <v>167</v>
      </c>
      <c r="T13" s="161" t="str">
        <f t="shared" ref="T13:T17" si="0">IF(AND(R13="Preventivo",S13="Automático"),"50%",IF(AND(R13="Preventivo",S13="Manual"),"40%",IF(AND(R13="Detectivo",S13="Automático"),"40%",IF(AND(R13="Detectivo",S13="Manual"),"30%",IF(AND(R13="Correctivo",S13="Automático"),"35%",IF(AND(R13="Correctivo",S13="Manual"),"25%",""))))))</f>
        <v>40%</v>
      </c>
      <c r="U13" s="160" t="s">
        <v>168</v>
      </c>
      <c r="V13" s="160" t="s">
        <v>169</v>
      </c>
      <c r="W13" s="160" t="s">
        <v>170</v>
      </c>
      <c r="X13" s="162">
        <f>IFERROR(IF(AND(Q12="Probabilidad",Q13="Probabilidad"),(Z12-(+Z12*T13)),IF(Q13="Probabilidad",(I12-(+I12*T13)),IF(Q13="Impacto",Z12,""))),"")</f>
        <v>0.216</v>
      </c>
      <c r="Y13" s="163" t="str">
        <f t="shared" ref="Y13:Y77" si="1">IFERROR(IF(X13="","",IF(X13&lt;=0.2,"Muy Baja",IF(X13&lt;=0.4,"Baja",IF(X13&lt;=0.6,"Media",IF(X13&lt;=0.8,"Alta","Muy Alta"))))),"")</f>
        <v>Baja</v>
      </c>
      <c r="Z13" s="164">
        <f t="shared" ref="Z13:Z17" si="2">+X13</f>
        <v>0.216</v>
      </c>
      <c r="AA13" s="163" t="str">
        <f t="shared" ref="AA13:AA77" si="3">IFERROR(IF(AB13="","",IF(AB13&lt;=0.2,"Leve",IF(AB13&lt;=0.4,"Menor",IF(AB13&lt;=0.6,"Moderado",IF(AB13&lt;=0.8,"Mayor","Catastrófico"))))),"")</f>
        <v>Moderado</v>
      </c>
      <c r="AB13" s="164">
        <f>IFERROR(IF(AND(Q12="Impacto",Q13="Impacto"),(AB12-(+AB12*T13)),IF(Q13="Impacto",(M12-(+M12*T13)),IF(Q13="Probabilidad",AB12,""))),"")</f>
        <v>0.6</v>
      </c>
      <c r="AC13" s="165"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66" t="s">
        <v>171</v>
      </c>
      <c r="AE13" s="137" t="s">
        <v>175</v>
      </c>
      <c r="AF13" s="134" t="s">
        <v>173</v>
      </c>
      <c r="AG13" s="134" t="s">
        <v>176</v>
      </c>
      <c r="AH13" s="167">
        <v>45658</v>
      </c>
      <c r="AI13" s="169" t="s">
        <v>177</v>
      </c>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 customHeight="1" x14ac:dyDescent="0.3">
      <c r="A14" s="318"/>
      <c r="B14" s="516"/>
      <c r="C14" s="516"/>
      <c r="D14" s="516"/>
      <c r="E14" s="517"/>
      <c r="F14" s="516"/>
      <c r="G14" s="518"/>
      <c r="H14" s="519"/>
      <c r="I14" s="520"/>
      <c r="J14" s="521"/>
      <c r="K14" s="520">
        <f>IF(NOT(ISERROR(MATCH(J14,_xlfn.ANCHORARRAY(E28),0))),I30&amp;"Por favor no seleccionar los criterios de impacto",J14)</f>
        <v>0</v>
      </c>
      <c r="L14" s="519"/>
      <c r="M14" s="520"/>
      <c r="N14" s="522"/>
      <c r="O14" s="170">
        <v>3</v>
      </c>
      <c r="P14" s="138"/>
      <c r="Q14" s="171"/>
      <c r="R14" s="172"/>
      <c r="S14" s="172"/>
      <c r="T14" s="173"/>
      <c r="U14" s="172"/>
      <c r="V14" s="172"/>
      <c r="W14" s="172"/>
      <c r="X14" s="174"/>
      <c r="Y14" s="175"/>
      <c r="Z14" s="176"/>
      <c r="AA14" s="175"/>
      <c r="AB14" s="176"/>
      <c r="AC14" s="177"/>
      <c r="AD14" s="178"/>
      <c r="AE14" s="179"/>
      <c r="AF14" s="180"/>
      <c r="AG14" s="180"/>
      <c r="AH14" s="181"/>
      <c r="AI14" s="181"/>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318"/>
      <c r="B15" s="516"/>
      <c r="C15" s="516"/>
      <c r="D15" s="516"/>
      <c r="E15" s="517"/>
      <c r="F15" s="516"/>
      <c r="G15" s="518"/>
      <c r="H15" s="519"/>
      <c r="I15" s="520"/>
      <c r="J15" s="521"/>
      <c r="K15" s="520">
        <f>IF(NOT(ISERROR(MATCH(J15,_xlfn.ANCHORARRAY(E29),0))),I31&amp;"Por favor no seleccionar los criterios de impacto",J15)</f>
        <v>0</v>
      </c>
      <c r="L15" s="519"/>
      <c r="M15" s="520"/>
      <c r="N15" s="522"/>
      <c r="O15" s="170">
        <v>4</v>
      </c>
      <c r="P15" s="137"/>
      <c r="Q15" s="171"/>
      <c r="R15" s="172"/>
      <c r="S15" s="172"/>
      <c r="T15" s="173"/>
      <c r="U15" s="172"/>
      <c r="V15" s="172"/>
      <c r="W15" s="172"/>
      <c r="X15" s="174"/>
      <c r="Y15" s="175"/>
      <c r="Z15" s="176"/>
      <c r="AA15" s="175"/>
      <c r="AB15" s="176"/>
      <c r="AC15" s="177"/>
      <c r="AD15" s="178"/>
      <c r="AE15" s="179"/>
      <c r="AF15" s="180"/>
      <c r="AG15" s="180"/>
      <c r="AH15" s="181"/>
      <c r="AI15" s="181"/>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318"/>
      <c r="B16" s="516"/>
      <c r="C16" s="516"/>
      <c r="D16" s="516"/>
      <c r="E16" s="517"/>
      <c r="F16" s="516"/>
      <c r="G16" s="518"/>
      <c r="H16" s="519"/>
      <c r="I16" s="520"/>
      <c r="J16" s="521"/>
      <c r="K16" s="520">
        <f>IF(NOT(ISERROR(MATCH(J16,_xlfn.ANCHORARRAY(E30),0))),I32&amp;"Por favor no seleccionar los criterios de impacto",J16)</f>
        <v>0</v>
      </c>
      <c r="L16" s="519"/>
      <c r="M16" s="520"/>
      <c r="N16" s="522"/>
      <c r="O16" s="170">
        <v>5</v>
      </c>
      <c r="P16" s="137"/>
      <c r="Q16" s="171" t="str">
        <f t="shared" ref="Q16:Q17" si="5">IF(OR(R16="Preventivo",R16="Detectivo"),"Probabilidad",IF(R16="Correctivo","Impacto",""))</f>
        <v/>
      </c>
      <c r="R16" s="172"/>
      <c r="S16" s="172"/>
      <c r="T16" s="173" t="str">
        <f t="shared" si="0"/>
        <v/>
      </c>
      <c r="U16" s="172"/>
      <c r="V16" s="172"/>
      <c r="W16" s="172"/>
      <c r="X16" s="174" t="str">
        <f t="shared" ref="X16:X17" si="6">IFERROR(IF(AND(Q15="Probabilidad",Q16="Probabilidad"),(Z15-(+Z15*T16)),IF(AND(Q15="Impacto",Q16="Probabilidad"),(Z14-(+Z14*T16)),IF(Q16="Impacto",Z15,""))),"")</f>
        <v/>
      </c>
      <c r="Y16" s="175" t="str">
        <f t="shared" si="1"/>
        <v/>
      </c>
      <c r="Z16" s="176" t="str">
        <f t="shared" si="2"/>
        <v/>
      </c>
      <c r="AA16" s="175" t="str">
        <f t="shared" si="3"/>
        <v/>
      </c>
      <c r="AB16" s="176" t="str">
        <f t="shared" ref="AB16:AB17" si="7">IFERROR(IF(AND(Q15="Impacto",Q16="Impacto"),(AB15-(+AB15*T16)),IF(AND(Q15="Probabilidad",Q16="Impacto"),(AB14-(+AB14*T16)),IF(Q16="Probabilidad",AB15,""))),"")</f>
        <v/>
      </c>
      <c r="AC16" s="177" t="str">
        <f t="shared" si="4"/>
        <v/>
      </c>
      <c r="AD16" s="178"/>
      <c r="AE16" s="179"/>
      <c r="AF16" s="180"/>
      <c r="AG16" s="180"/>
      <c r="AH16" s="181"/>
      <c r="AI16" s="181"/>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75" customHeight="1" x14ac:dyDescent="0.3">
      <c r="A17" s="319"/>
      <c r="B17" s="523"/>
      <c r="C17" s="523"/>
      <c r="D17" s="523"/>
      <c r="E17" s="524"/>
      <c r="F17" s="523"/>
      <c r="G17" s="525"/>
      <c r="H17" s="526"/>
      <c r="I17" s="527"/>
      <c r="J17" s="528"/>
      <c r="K17" s="527">
        <f>IF(NOT(ISERROR(MATCH(J17,_xlfn.ANCHORARRAY(E31),0))),I33&amp;"Por favor no seleccionar los criterios de impacto",J17)</f>
        <v>0</v>
      </c>
      <c r="L17" s="526"/>
      <c r="M17" s="527"/>
      <c r="N17" s="529"/>
      <c r="O17" s="170">
        <v>6</v>
      </c>
      <c r="P17" s="137"/>
      <c r="Q17" s="171" t="str">
        <f t="shared" si="5"/>
        <v/>
      </c>
      <c r="R17" s="172"/>
      <c r="S17" s="172"/>
      <c r="T17" s="173" t="str">
        <f t="shared" si="0"/>
        <v/>
      </c>
      <c r="U17" s="172"/>
      <c r="V17" s="172"/>
      <c r="W17" s="172"/>
      <c r="X17" s="174" t="str">
        <f t="shared" si="6"/>
        <v/>
      </c>
      <c r="Y17" s="175" t="str">
        <f t="shared" si="1"/>
        <v/>
      </c>
      <c r="Z17" s="176" t="str">
        <f t="shared" si="2"/>
        <v/>
      </c>
      <c r="AA17" s="175" t="str">
        <f t="shared" si="3"/>
        <v/>
      </c>
      <c r="AB17" s="176" t="str">
        <f t="shared" si="7"/>
        <v/>
      </c>
      <c r="AC17" s="177" t="str">
        <f t="shared" si="4"/>
        <v/>
      </c>
      <c r="AD17" s="178"/>
      <c r="AE17" s="179"/>
      <c r="AF17" s="180"/>
      <c r="AG17" s="180"/>
      <c r="AH17" s="181"/>
      <c r="AI17" s="181"/>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113.45" customHeight="1" x14ac:dyDescent="0.3">
      <c r="A18" s="317">
        <v>2</v>
      </c>
      <c r="B18" s="509" t="s">
        <v>162</v>
      </c>
      <c r="C18" s="509" t="s">
        <v>178</v>
      </c>
      <c r="D18" s="509" t="s">
        <v>371</v>
      </c>
      <c r="E18" s="510" t="s">
        <v>179</v>
      </c>
      <c r="F18" s="509" t="s">
        <v>164</v>
      </c>
      <c r="G18" s="511">
        <v>100</v>
      </c>
      <c r="H18" s="512" t="str">
        <f>IF(G18&lt;=0,"",IF(G18&lt;=2,"Muy Baja",IF(G18&lt;=24,"Baja",IF(G18&lt;=500,"Media",IF(G18&lt;=5000,"Alta","Muy Alta")))))</f>
        <v>Media</v>
      </c>
      <c r="I18" s="513">
        <f>IF(H18="","",IF(H18="Muy Baja",0.2,IF(H18="Baja",0.4,IF(H18="Media",0.6,IF(H18="Alta",0.8,IF(H18="Muy Alta",1,))))))</f>
        <v>0.6</v>
      </c>
      <c r="J18" s="514" t="s">
        <v>180</v>
      </c>
      <c r="K18" s="513" t="str">
        <f>IF(NOT(ISERROR(MATCH(J18,'Tabla Impacto'!$B$221:$B$223,0))),'Tabla Impacto'!$F$223&amp;"Por favor no seleccionar los criterios de impacto(Afectación Económica o presupuestal y Pérdida Reputacional)",J18)</f>
        <v xml:space="preserve">     Entre 100 y 500 SMLMV </v>
      </c>
      <c r="L18" s="512" t="str">
        <f>IF(OR(K18='Tabla Impacto'!$C$11,K18='Tabla Impacto'!$D$11),"Leve",IF(OR(K18='Tabla Impacto'!$C$12,K18='Tabla Impacto'!$D$12),"Menor",IF(OR(K18='Tabla Impacto'!$C$13,K18='Tabla Impacto'!$D$13),"Moderado",IF(OR(K18='Tabla Impacto'!$C$14,K18='Tabla Impacto'!$D$14),"Mayor",IF(OR(K18='Tabla Impacto'!$C$15,K18='Tabla Impacto'!$D$15),"Catastrófico","")))))</f>
        <v>Mayor</v>
      </c>
      <c r="M18" s="513">
        <f>IF(L18="","",IF(L18="Leve",0.2,IF(L18="Menor",0.4,IF(L18="Moderado",0.6,IF(L18="Mayor",0.8,IF(L18="Catastrófico",1,))))))</f>
        <v>0.8</v>
      </c>
      <c r="N18" s="515"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Alto</v>
      </c>
      <c r="O18" s="311">
        <v>1</v>
      </c>
      <c r="P18" s="313" t="s">
        <v>372</v>
      </c>
      <c r="Q18" s="315" t="str">
        <f>IF(OR(R18="Preventivo",R18="Detectivo"),"Probabilidad",IF(R18="Correctivo","Impacto",""))</f>
        <v>Probabilidad</v>
      </c>
      <c r="R18" s="309" t="s">
        <v>166</v>
      </c>
      <c r="S18" s="309" t="s">
        <v>167</v>
      </c>
      <c r="T18" s="303" t="str">
        <f>IF(AND(R18="Preventivo",S18="Automático"),"50%",IF(AND(R18="Preventivo",S18="Manual"),"40%",IF(AND(R18="Detectivo",S18="Automático"),"40%",IF(AND(R18="Detectivo",S18="Manual"),"30%",IF(AND(R18="Correctivo",S18="Automático"),"35%",IF(AND(R18="Correctivo",S18="Manual"),"25%",""))))))</f>
        <v>40%</v>
      </c>
      <c r="U18" s="309" t="s">
        <v>168</v>
      </c>
      <c r="V18" s="309" t="s">
        <v>169</v>
      </c>
      <c r="W18" s="309" t="s">
        <v>170</v>
      </c>
      <c r="X18" s="162">
        <f>IFERROR(IF(Q18="Probabilidad",(I18-(+I18*T18)),IF(Q18="Impacto",I18,"")),"")</f>
        <v>0.36</v>
      </c>
      <c r="Y18" s="305" t="str">
        <f>IFERROR(IF(X18="","",IF(X18&lt;=0.2,"Muy Baja",IF(X18&lt;=0.4,"Baja",IF(X18&lt;=0.6,"Media",IF(X18&lt;=0.8,"Alta","Muy Alta"))))),"")</f>
        <v>Baja</v>
      </c>
      <c r="Z18" s="303">
        <f>+X18</f>
        <v>0.36</v>
      </c>
      <c r="AA18" s="305" t="str">
        <f>IFERROR(IF(AB18="","",IF(AB18&lt;=0.2,"Leve",IF(AB18&lt;=0.4,"Menor",IF(AB18&lt;=0.6,"Moderado",IF(AB18&lt;=0.8,"Mayor","Catastrófico"))))),"")</f>
        <v>Mayor</v>
      </c>
      <c r="AB18" s="303">
        <f>IFERROR(IF(Q18="Impacto",(M18-(+M18*T18)),IF(Q18="Probabilidad",M18,"")),"")</f>
        <v>0.8</v>
      </c>
      <c r="AC18" s="307"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Alto</v>
      </c>
      <c r="AD18" s="309" t="s">
        <v>171</v>
      </c>
      <c r="AE18" s="137" t="s">
        <v>181</v>
      </c>
      <c r="AF18" s="134" t="s">
        <v>182</v>
      </c>
      <c r="AG18" s="134" t="s">
        <v>183</v>
      </c>
      <c r="AH18" s="135">
        <v>45748</v>
      </c>
      <c r="AI18" s="135">
        <v>45838</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88.5" customHeight="1" x14ac:dyDescent="0.3">
      <c r="A19" s="318"/>
      <c r="B19" s="516"/>
      <c r="C19" s="516"/>
      <c r="D19" s="516"/>
      <c r="E19" s="517"/>
      <c r="F19" s="516"/>
      <c r="G19" s="518"/>
      <c r="H19" s="519"/>
      <c r="I19" s="520"/>
      <c r="J19" s="521"/>
      <c r="K19" s="520"/>
      <c r="L19" s="519"/>
      <c r="M19" s="520"/>
      <c r="N19" s="522"/>
      <c r="O19" s="312"/>
      <c r="P19" s="314"/>
      <c r="Q19" s="316"/>
      <c r="R19" s="310"/>
      <c r="S19" s="310"/>
      <c r="T19" s="304"/>
      <c r="U19" s="310"/>
      <c r="V19" s="310"/>
      <c r="W19" s="310"/>
      <c r="X19" s="162"/>
      <c r="Y19" s="306"/>
      <c r="Z19" s="304"/>
      <c r="AA19" s="306"/>
      <c r="AB19" s="304"/>
      <c r="AC19" s="308"/>
      <c r="AD19" s="310"/>
      <c r="AE19" s="137" t="s">
        <v>184</v>
      </c>
      <c r="AF19" s="134" t="s">
        <v>185</v>
      </c>
      <c r="AG19" s="134" t="s">
        <v>176</v>
      </c>
      <c r="AH19" s="135">
        <v>45748</v>
      </c>
      <c r="AI19" s="135">
        <v>46010</v>
      </c>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18" customHeight="1" x14ac:dyDescent="0.3">
      <c r="A20" s="318"/>
      <c r="B20" s="516"/>
      <c r="C20" s="516"/>
      <c r="D20" s="516"/>
      <c r="E20" s="517"/>
      <c r="F20" s="516"/>
      <c r="G20" s="518"/>
      <c r="H20" s="519"/>
      <c r="I20" s="520"/>
      <c r="J20" s="521"/>
      <c r="K20" s="520">
        <f>IF(NOT(ISERROR(MATCH(J20,_xlfn.ANCHORARRAY(E33),0))),I36&amp;"Por favor no seleccionar los criterios de impacto",J20)</f>
        <v>0</v>
      </c>
      <c r="L20" s="519"/>
      <c r="M20" s="520"/>
      <c r="N20" s="522"/>
      <c r="O20" s="170">
        <v>2</v>
      </c>
      <c r="P20" s="138"/>
      <c r="Q20" s="159" t="str">
        <f>IF(OR(R20="Preventivo",R20="Detectivo"),"Probabilidad",IF(R20="Correctivo","Impacto",""))</f>
        <v/>
      </c>
      <c r="R20" s="160"/>
      <c r="S20" s="160"/>
      <c r="T20" s="161" t="str">
        <f t="shared" ref="T20" si="8">IF(AND(R20="Preventivo",S20="Automático"),"50%",IF(AND(R20="Preventivo",S20="Manual"),"40%",IF(AND(R20="Detectivo",S20="Automático"),"40%",IF(AND(R20="Detectivo",S20="Manual"),"30%",IF(AND(R20="Correctivo",S20="Automático"),"35%",IF(AND(R20="Correctivo",S20="Manual"),"25%",""))))))</f>
        <v/>
      </c>
      <c r="U20" s="160"/>
      <c r="V20" s="160"/>
      <c r="W20" s="160"/>
      <c r="X20" s="162" t="str">
        <f>IFERROR(IF(AND(Q19="Probabilidad",Q20="Probabilidad"),(Z19-(+Z19*T20)),IF(AND(Q19="Impacto",Q20="Probabilidad"),(Z17-(+Z17*T20)),IF(Q20="Impacto",Z19,""))),"")</f>
        <v/>
      </c>
      <c r="Y20" s="163" t="str">
        <f t="shared" ref="Y20" si="9">IFERROR(IF(X20="","",IF(X20&lt;=0.2,"Muy Baja",IF(X20&lt;=0.4,"Baja",IF(X20&lt;=0.6,"Media",IF(X20&lt;=0.8,"Alta","Muy Alta"))))),"")</f>
        <v/>
      </c>
      <c r="Z20" s="182" t="str">
        <f t="shared" ref="Z20" si="10">+X20</f>
        <v/>
      </c>
      <c r="AA20" s="163" t="str">
        <f t="shared" ref="AA20" si="11">IFERROR(IF(AB20="","",IF(AB20&lt;=0.2,"Leve",IF(AB20&lt;=0.4,"Menor",IF(AB20&lt;=0.6,"Moderado",IF(AB20&lt;=0.8,"Mayor","Catastrófico"))))),"")</f>
        <v/>
      </c>
      <c r="AB20" s="182" t="str">
        <f>IFERROR(IF(AND(Q19="Impacto",Q20="Impacto"),(AB19-(+AB19*T20)),IF(AND(Q19="Probabilidad",Q20="Impacto"),(AB17-(+AB17*T20)),IF(Q20="Probabilidad",AB19,""))),"")</f>
        <v/>
      </c>
      <c r="AC20" s="165" t="str">
        <f t="shared" ref="AC20" si="12">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83"/>
      <c r="AE20" s="134"/>
      <c r="AF20" s="134"/>
      <c r="AG20" s="134"/>
      <c r="AH20" s="135"/>
      <c r="AI20" s="135"/>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318"/>
      <c r="B21" s="516"/>
      <c r="C21" s="516"/>
      <c r="D21" s="516"/>
      <c r="E21" s="517"/>
      <c r="F21" s="516"/>
      <c r="G21" s="518"/>
      <c r="H21" s="519"/>
      <c r="I21" s="520"/>
      <c r="J21" s="521"/>
      <c r="K21" s="520">
        <f>IF(NOT(ISERROR(MATCH(J21,_xlfn.ANCHORARRAY(E35),0))),I37&amp;"Por favor no seleccionar los criterios de impacto",J21)</f>
        <v>0</v>
      </c>
      <c r="L21" s="519"/>
      <c r="M21" s="520"/>
      <c r="N21" s="522"/>
      <c r="O21" s="170">
        <v>3</v>
      </c>
      <c r="P21" s="138"/>
      <c r="Q21" s="159" t="str">
        <f>IF(OR(R21="Preventivo",R21="Detectivo"),"Probabilidad",IF(R21="Correctivo","Impacto",""))</f>
        <v/>
      </c>
      <c r="R21" s="160"/>
      <c r="S21" s="160"/>
      <c r="T21" s="161" t="str">
        <f t="shared" ref="T21:T24" si="13">IF(AND(R21="Preventivo",S21="Automático"),"50%",IF(AND(R21="Preventivo",S21="Manual"),"40%",IF(AND(R21="Detectivo",S21="Automático"),"40%",IF(AND(R21="Detectivo",S21="Manual"),"30%",IF(AND(R21="Correctivo",S21="Automático"),"35%",IF(AND(R21="Correctivo",S21="Manual"),"25%",""))))))</f>
        <v/>
      </c>
      <c r="U21" s="160"/>
      <c r="V21" s="160"/>
      <c r="W21" s="160"/>
      <c r="X21" s="162" t="str">
        <f>IFERROR(IF(AND(Q20="Probabilidad",Q21="Probabilidad"),(Z20-(+Z20*T21)),IF(AND(Q20="Impacto",Q21="Probabilidad"),(Z18-(+Z18*T21)),IF(Q21="Impacto",Z20,""))),"")</f>
        <v/>
      </c>
      <c r="Y21" s="163" t="str">
        <f t="shared" si="1"/>
        <v/>
      </c>
      <c r="Z21" s="164" t="str">
        <f t="shared" ref="Z21:Z24" si="14">+X21</f>
        <v/>
      </c>
      <c r="AA21" s="163" t="str">
        <f t="shared" si="3"/>
        <v/>
      </c>
      <c r="AB21" s="164" t="str">
        <f>IFERROR(IF(AND(Q20="Impacto",Q21="Impacto"),(AB20-(+AB20*T21)),IF(AND(Q20="Probabilidad",Q21="Impacto"),(AB18-(+AB18*T21)),IF(Q21="Probabilidad",AB20,""))),"")</f>
        <v/>
      </c>
      <c r="AC21" s="165" t="str">
        <f t="shared" ref="AC21" si="15">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66"/>
      <c r="AE21" s="134"/>
      <c r="AF21" s="136"/>
      <c r="AG21" s="136"/>
      <c r="AH21" s="135"/>
      <c r="AI21" s="135"/>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318"/>
      <c r="B22" s="516"/>
      <c r="C22" s="516"/>
      <c r="D22" s="516"/>
      <c r="E22" s="517"/>
      <c r="F22" s="516"/>
      <c r="G22" s="518"/>
      <c r="H22" s="519"/>
      <c r="I22" s="520"/>
      <c r="J22" s="521"/>
      <c r="K22" s="520">
        <f>IF(NOT(ISERROR(MATCH(J22,_xlfn.ANCHORARRAY(E36),0))),I38&amp;"Por favor no seleccionar los criterios de impacto",J22)</f>
        <v>0</v>
      </c>
      <c r="L22" s="519"/>
      <c r="M22" s="520"/>
      <c r="N22" s="522"/>
      <c r="O22" s="170">
        <v>4</v>
      </c>
      <c r="P22" s="137"/>
      <c r="Q22" s="171" t="str">
        <f t="shared" ref="Q22:Q24" si="16">IF(OR(R22="Preventivo",R22="Detectivo"),"Probabilidad",IF(R22="Correctivo","Impacto",""))</f>
        <v/>
      </c>
      <c r="R22" s="172"/>
      <c r="S22" s="172"/>
      <c r="T22" s="173" t="str">
        <f t="shared" si="13"/>
        <v/>
      </c>
      <c r="U22" s="172"/>
      <c r="V22" s="172"/>
      <c r="W22" s="172"/>
      <c r="X22" s="174" t="str">
        <f t="shared" ref="X22:X24" si="17">IFERROR(IF(AND(Q21="Probabilidad",Q22="Probabilidad"),(Z21-(+Z21*T22)),IF(AND(Q21="Impacto",Q22="Probabilidad"),(Z20-(+Z20*T22)),IF(Q22="Impacto",Z21,""))),"")</f>
        <v/>
      </c>
      <c r="Y22" s="175" t="str">
        <f t="shared" si="1"/>
        <v/>
      </c>
      <c r="Z22" s="176" t="str">
        <f t="shared" si="14"/>
        <v/>
      </c>
      <c r="AA22" s="175" t="str">
        <f t="shared" si="3"/>
        <v/>
      </c>
      <c r="AB22" s="176" t="str">
        <f t="shared" ref="AB22:AB24" si="18">IFERROR(IF(AND(Q21="Impacto",Q22="Impacto"),(AB21-(+AB21*T22)),IF(AND(Q21="Probabilidad",Q22="Impacto"),(AB20-(+AB20*T22)),IF(Q22="Probabilidad",AB21,""))),"")</f>
        <v/>
      </c>
      <c r="AC22" s="177"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78"/>
      <c r="AE22" s="179"/>
      <c r="AF22" s="180"/>
      <c r="AG22" s="180"/>
      <c r="AH22" s="181"/>
      <c r="AI22" s="181"/>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318"/>
      <c r="B23" s="516"/>
      <c r="C23" s="516"/>
      <c r="D23" s="516"/>
      <c r="E23" s="517"/>
      <c r="F23" s="516"/>
      <c r="G23" s="518"/>
      <c r="H23" s="519"/>
      <c r="I23" s="520"/>
      <c r="J23" s="521"/>
      <c r="K23" s="520">
        <f>IF(NOT(ISERROR(MATCH(J23,_xlfn.ANCHORARRAY(E37),0))),I39&amp;"Por favor no seleccionar los criterios de impacto",J23)</f>
        <v>0</v>
      </c>
      <c r="L23" s="519"/>
      <c r="M23" s="520"/>
      <c r="N23" s="522"/>
      <c r="O23" s="170">
        <v>5</v>
      </c>
      <c r="P23" s="137"/>
      <c r="Q23" s="171" t="str">
        <f t="shared" si="16"/>
        <v/>
      </c>
      <c r="R23" s="172"/>
      <c r="S23" s="172"/>
      <c r="T23" s="173" t="str">
        <f t="shared" si="13"/>
        <v/>
      </c>
      <c r="U23" s="172"/>
      <c r="V23" s="172"/>
      <c r="W23" s="172"/>
      <c r="X23" s="174" t="str">
        <f t="shared" si="17"/>
        <v/>
      </c>
      <c r="Y23" s="175" t="str">
        <f t="shared" si="1"/>
        <v/>
      </c>
      <c r="Z23" s="176" t="str">
        <f t="shared" si="14"/>
        <v/>
      </c>
      <c r="AA23" s="175" t="str">
        <f t="shared" si="3"/>
        <v/>
      </c>
      <c r="AB23" s="176" t="str">
        <f t="shared" si="18"/>
        <v/>
      </c>
      <c r="AC23" s="177" t="str">
        <f t="shared" ref="AC23:AC24" si="19">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78"/>
      <c r="AE23" s="179"/>
      <c r="AF23" s="180"/>
      <c r="AG23" s="180"/>
      <c r="AH23" s="181"/>
      <c r="AI23" s="181"/>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18" customHeight="1" x14ac:dyDescent="0.3">
      <c r="A24" s="319"/>
      <c r="B24" s="523"/>
      <c r="C24" s="523"/>
      <c r="D24" s="523"/>
      <c r="E24" s="524"/>
      <c r="F24" s="523"/>
      <c r="G24" s="525"/>
      <c r="H24" s="526"/>
      <c r="I24" s="527"/>
      <c r="J24" s="528"/>
      <c r="K24" s="527">
        <f>IF(NOT(ISERROR(MATCH(J24,_xlfn.ANCHORARRAY(E38),0))),I40&amp;"Por favor no seleccionar los criterios de impacto",J24)</f>
        <v>0</v>
      </c>
      <c r="L24" s="526"/>
      <c r="M24" s="527"/>
      <c r="N24" s="529"/>
      <c r="O24" s="170">
        <v>6</v>
      </c>
      <c r="P24" s="137"/>
      <c r="Q24" s="171" t="str">
        <f t="shared" si="16"/>
        <v/>
      </c>
      <c r="R24" s="172"/>
      <c r="S24" s="172"/>
      <c r="T24" s="173" t="str">
        <f t="shared" si="13"/>
        <v/>
      </c>
      <c r="U24" s="172"/>
      <c r="V24" s="172"/>
      <c r="W24" s="172"/>
      <c r="X24" s="174" t="str">
        <f t="shared" si="17"/>
        <v/>
      </c>
      <c r="Y24" s="175" t="str">
        <f t="shared" si="1"/>
        <v/>
      </c>
      <c r="Z24" s="176" t="str">
        <f t="shared" si="14"/>
        <v/>
      </c>
      <c r="AA24" s="175" t="str">
        <f t="shared" si="3"/>
        <v/>
      </c>
      <c r="AB24" s="176" t="str">
        <f t="shared" si="18"/>
        <v/>
      </c>
      <c r="AC24" s="177" t="str">
        <f t="shared" si="19"/>
        <v/>
      </c>
      <c r="AD24" s="178"/>
      <c r="AE24" s="179"/>
      <c r="AF24" s="180"/>
      <c r="AG24" s="180"/>
      <c r="AH24" s="181"/>
      <c r="AI24" s="181"/>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69.75" customHeight="1" x14ac:dyDescent="0.3">
      <c r="A25" s="317">
        <v>3</v>
      </c>
      <c r="B25" s="509" t="s">
        <v>186</v>
      </c>
      <c r="C25" s="509" t="s">
        <v>187</v>
      </c>
      <c r="D25" s="509" t="s">
        <v>188</v>
      </c>
      <c r="E25" s="510" t="s">
        <v>189</v>
      </c>
      <c r="F25" s="509" t="s">
        <v>164</v>
      </c>
      <c r="G25" s="511">
        <v>360</v>
      </c>
      <c r="H25" s="512" t="str">
        <f>IF(G25&lt;=0,"",IF(G25&lt;=2,"Muy Baja",IF(G25&lt;=24,"Baja",IF(G25&lt;=500,"Media",IF(G25&lt;=5000,"Alta","Muy Alta")))))</f>
        <v>Media</v>
      </c>
      <c r="I25" s="513">
        <f>IF(H25="","",IF(H25="Muy Baja",0.2,IF(H25="Baja",0.4,IF(H25="Media",0.6,IF(H25="Alta",0.8,IF(H25="Muy Alta",1,))))))</f>
        <v>0.6</v>
      </c>
      <c r="J25" s="514" t="s">
        <v>165</v>
      </c>
      <c r="K25" s="513" t="str">
        <f>IF(NOT(ISERROR(MATCH(J25,'Tabla Impacto'!$B$221:$B$223,0))),'Tabla Impacto'!$F$223&amp;"Por favor no seleccionar los criterios de impacto(Afectación Económica o presupuestal y Pérdida Reputacional)",J25)</f>
        <v xml:space="preserve">     El riesgo afecta la imagen de la entidad con algunos usuarios de relevancia frente al logro de los objetivos</v>
      </c>
      <c r="L25" s="512" t="str">
        <f>IF(OR(K25='Tabla Impacto'!$C$11,K25='Tabla Impacto'!$D$11),"Leve",IF(OR(K25='Tabla Impacto'!$C$12,K25='Tabla Impacto'!$D$12),"Menor",IF(OR(K25='Tabla Impacto'!$C$13,K25='Tabla Impacto'!$D$13),"Moderado",IF(OR(K25='Tabla Impacto'!$C$14,K25='Tabla Impacto'!$D$14),"Mayor",IF(OR(K25='Tabla Impacto'!$C$15,K25='Tabla Impacto'!$D$15),"Catastrófico","")))))</f>
        <v>Moderado</v>
      </c>
      <c r="M25" s="513">
        <f>IF(L25="","",IF(L25="Leve",0.2,IF(L25="Menor",0.4,IF(L25="Moderado",0.6,IF(L25="Mayor",0.8,IF(L25="Catastrófico",1,))))))</f>
        <v>0.6</v>
      </c>
      <c r="N25" s="515" t="str">
        <f>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Moderado</v>
      </c>
      <c r="O25" s="311">
        <v>1</v>
      </c>
      <c r="P25" s="313" t="s">
        <v>190</v>
      </c>
      <c r="Q25" s="315" t="str">
        <f>IF(OR(R25="Preventivo",R25="Detectivo"),"Probabilidad",IF(R25="Correctivo","Impacto",""))</f>
        <v>Probabilidad</v>
      </c>
      <c r="R25" s="309" t="s">
        <v>166</v>
      </c>
      <c r="S25" s="309" t="s">
        <v>167</v>
      </c>
      <c r="T25" s="303" t="str">
        <f>IF(AND(R25="Preventivo",S25="Automático"),"50%",IF(AND(R25="Preventivo",S25="Manual"),"40%",IF(AND(R25="Detectivo",S25="Automático"),"40%",IF(AND(R25="Detectivo",S25="Manual"),"30%",IF(AND(R25="Correctivo",S25="Automático"),"35%",IF(AND(R25="Correctivo",S25="Manual"),"25%",""))))))</f>
        <v>40%</v>
      </c>
      <c r="U25" s="309" t="s">
        <v>168</v>
      </c>
      <c r="V25" s="309" t="s">
        <v>169</v>
      </c>
      <c r="W25" s="309" t="s">
        <v>170</v>
      </c>
      <c r="X25" s="162">
        <f>IFERROR(IF(Q25="Probabilidad",(I25-(+I25*T25)),IF(Q25="Impacto",I25,"")),"")</f>
        <v>0.36</v>
      </c>
      <c r="Y25" s="305" t="str">
        <f>IFERROR(IF(X25="","",IF(X25&lt;=0.2,"Muy Baja",IF(X25&lt;=0.4,"Baja",IF(X25&lt;=0.6,"Media",IF(X25&lt;=0.8,"Alta","Muy Alta"))))),"")</f>
        <v>Baja</v>
      </c>
      <c r="Z25" s="303">
        <f>+X25</f>
        <v>0.36</v>
      </c>
      <c r="AA25" s="305" t="str">
        <f>IFERROR(IF(AB25="","",IF(AB25&lt;=0.2,"Leve",IF(AB25&lt;=0.4,"Menor",IF(AB25&lt;=0.6,"Moderado",IF(AB25&lt;=0.8,"Mayor","Catastrófico"))))),"")</f>
        <v>Moderado</v>
      </c>
      <c r="AB25" s="303">
        <f>IFERROR(IF(Q25="Impacto",(M25-(+M25*T25)),IF(Q25="Probabilidad",M25,"")),"")</f>
        <v>0.6</v>
      </c>
      <c r="AC25" s="307"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Moderado</v>
      </c>
      <c r="AD25" s="309" t="s">
        <v>171</v>
      </c>
      <c r="AE25" s="137" t="s">
        <v>191</v>
      </c>
      <c r="AF25" s="154" t="s">
        <v>192</v>
      </c>
      <c r="AG25" s="155" t="s">
        <v>193</v>
      </c>
      <c r="AH25" s="135">
        <v>45658</v>
      </c>
      <c r="AI25" s="135">
        <v>45838</v>
      </c>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53.25" customHeight="1" x14ac:dyDescent="0.3">
      <c r="A26" s="318"/>
      <c r="B26" s="516"/>
      <c r="C26" s="516"/>
      <c r="D26" s="516"/>
      <c r="E26" s="517"/>
      <c r="F26" s="516"/>
      <c r="G26" s="518"/>
      <c r="H26" s="519"/>
      <c r="I26" s="520"/>
      <c r="J26" s="521"/>
      <c r="K26" s="520"/>
      <c r="L26" s="519"/>
      <c r="M26" s="520"/>
      <c r="N26" s="522"/>
      <c r="O26" s="312"/>
      <c r="P26" s="314"/>
      <c r="Q26" s="316"/>
      <c r="R26" s="310"/>
      <c r="S26" s="310"/>
      <c r="T26" s="304"/>
      <c r="U26" s="310"/>
      <c r="V26" s="310"/>
      <c r="W26" s="310"/>
      <c r="X26" s="162"/>
      <c r="Y26" s="306"/>
      <c r="Z26" s="304"/>
      <c r="AA26" s="306"/>
      <c r="AB26" s="304"/>
      <c r="AC26" s="308"/>
      <c r="AD26" s="310"/>
      <c r="AE26" s="137" t="s">
        <v>194</v>
      </c>
      <c r="AF26" s="154" t="s">
        <v>192</v>
      </c>
      <c r="AG26" s="155" t="s">
        <v>195</v>
      </c>
      <c r="AH26" s="135">
        <v>45658</v>
      </c>
      <c r="AI26" s="135">
        <v>46021</v>
      </c>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52.5" customHeight="1" x14ac:dyDescent="0.3">
      <c r="A27" s="318"/>
      <c r="B27" s="516"/>
      <c r="C27" s="516"/>
      <c r="D27" s="516"/>
      <c r="E27" s="517"/>
      <c r="F27" s="516"/>
      <c r="G27" s="518"/>
      <c r="H27" s="519"/>
      <c r="I27" s="520"/>
      <c r="J27" s="521"/>
      <c r="K27" s="520"/>
      <c r="L27" s="519"/>
      <c r="M27" s="520"/>
      <c r="N27" s="522"/>
      <c r="O27" s="312"/>
      <c r="P27" s="314"/>
      <c r="Q27" s="316"/>
      <c r="R27" s="310"/>
      <c r="S27" s="310"/>
      <c r="T27" s="304"/>
      <c r="U27" s="310"/>
      <c r="V27" s="310"/>
      <c r="W27" s="310"/>
      <c r="X27" s="162"/>
      <c r="Y27" s="306"/>
      <c r="Z27" s="304"/>
      <c r="AA27" s="306"/>
      <c r="AB27" s="304"/>
      <c r="AC27" s="308"/>
      <c r="AD27" s="310"/>
      <c r="AE27" s="137" t="s">
        <v>196</v>
      </c>
      <c r="AF27" s="154" t="s">
        <v>192</v>
      </c>
      <c r="AG27" s="155" t="s">
        <v>195</v>
      </c>
      <c r="AH27" s="135">
        <v>45658</v>
      </c>
      <c r="AI27" s="135">
        <v>46021</v>
      </c>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x14ac:dyDescent="0.3">
      <c r="A28" s="318"/>
      <c r="B28" s="516"/>
      <c r="C28" s="516"/>
      <c r="D28" s="516"/>
      <c r="E28" s="517"/>
      <c r="F28" s="516"/>
      <c r="G28" s="518"/>
      <c r="H28" s="519"/>
      <c r="I28" s="520"/>
      <c r="J28" s="521"/>
      <c r="K28" s="520">
        <f>IF(NOT(ISERROR(MATCH(J28,_xlfn.ANCHORARRAY(E40),0))),I43&amp;"Por favor no seleccionar los criterios de impacto",J28)</f>
        <v>0</v>
      </c>
      <c r="L28" s="519"/>
      <c r="M28" s="520"/>
      <c r="N28" s="522"/>
      <c r="O28" s="170">
        <v>2</v>
      </c>
      <c r="P28" s="137"/>
      <c r="Q28" s="171" t="str">
        <f t="shared" ref="Q28:Q29" si="20">IF(OR(R28="Preventivo",R28="Detectivo"),"Probabilidad",IF(R28="Correctivo","Impacto",""))</f>
        <v/>
      </c>
      <c r="R28" s="172"/>
      <c r="S28" s="172"/>
      <c r="T28" s="173" t="str">
        <f t="shared" ref="T28:T29" si="21">IF(AND(R28="Preventivo",S28="Automático"),"50%",IF(AND(R28="Preventivo",S28="Manual"),"40%",IF(AND(R28="Detectivo",S28="Automático"),"40%",IF(AND(R28="Detectivo",S28="Manual"),"30%",IF(AND(R28="Correctivo",S28="Automático"),"35%",IF(AND(R28="Correctivo",S28="Manual"),"25%",""))))))</f>
        <v/>
      </c>
      <c r="U28" s="172"/>
      <c r="V28" s="172"/>
      <c r="W28" s="172"/>
      <c r="X28" s="174" t="str">
        <f t="shared" ref="X28:X29" si="22">IFERROR(IF(AND(Q27="Probabilidad",Q28="Probabilidad"),(Z27-(+Z27*T28)),IF(AND(Q27="Impacto",Q28="Probabilidad"),(Z26-(+Z26*T28)),IF(Q28="Impacto",Z27,""))),"")</f>
        <v/>
      </c>
      <c r="Y28" s="175" t="str">
        <f t="shared" ref="Y28:Y29" si="23">IFERROR(IF(X28="","",IF(X28&lt;=0.2,"Muy Baja",IF(X28&lt;=0.4,"Baja",IF(X28&lt;=0.6,"Media",IF(X28&lt;=0.8,"Alta","Muy Alta"))))),"")</f>
        <v/>
      </c>
      <c r="Z28" s="176" t="str">
        <f t="shared" ref="Z28:Z29" si="24">+X28</f>
        <v/>
      </c>
      <c r="AA28" s="175" t="str">
        <f t="shared" ref="AA28:AA29" si="25">IFERROR(IF(AB28="","",IF(AB28&lt;=0.2,"Leve",IF(AB28&lt;=0.4,"Menor",IF(AB28&lt;=0.6,"Moderado",IF(AB28&lt;=0.8,"Mayor","Catastrófico"))))),"")</f>
        <v/>
      </c>
      <c r="AB28" s="176" t="str">
        <f t="shared" ref="AB28:AB29" si="26">IFERROR(IF(AND(Q27="Impacto",Q28="Impacto"),(AB27-(+AB27*T28)),IF(AND(Q27="Probabilidad",Q28="Impacto"),(AB26-(+AB26*T28)),IF(Q28="Probabilidad",AB27,""))),"")</f>
        <v/>
      </c>
      <c r="AC28" s="177" t="str">
        <f t="shared" ref="AC28:AC29" si="27">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78"/>
      <c r="AE28" s="134"/>
      <c r="AF28" s="154"/>
      <c r="AG28" s="155"/>
      <c r="AH28" s="135"/>
      <c r="AI28" s="135"/>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x14ac:dyDescent="0.3">
      <c r="A29" s="318"/>
      <c r="B29" s="516"/>
      <c r="C29" s="516"/>
      <c r="D29" s="516"/>
      <c r="E29" s="517"/>
      <c r="F29" s="516"/>
      <c r="G29" s="518"/>
      <c r="H29" s="519"/>
      <c r="I29" s="520"/>
      <c r="J29" s="521"/>
      <c r="K29" s="520">
        <f>IF(NOT(ISERROR(MATCH(J29,_xlfn.ANCHORARRAY(E42),0))),I44&amp;"Por favor no seleccionar los criterios de impacto",J29)</f>
        <v>0</v>
      </c>
      <c r="L29" s="519"/>
      <c r="M29" s="520"/>
      <c r="N29" s="522"/>
      <c r="O29" s="170">
        <v>3</v>
      </c>
      <c r="P29" s="137"/>
      <c r="Q29" s="171" t="str">
        <f t="shared" si="20"/>
        <v/>
      </c>
      <c r="R29" s="172"/>
      <c r="S29" s="172"/>
      <c r="T29" s="173" t="str">
        <f t="shared" si="21"/>
        <v/>
      </c>
      <c r="U29" s="172"/>
      <c r="V29" s="172"/>
      <c r="W29" s="172"/>
      <c r="X29" s="174" t="str">
        <f t="shared" si="22"/>
        <v/>
      </c>
      <c r="Y29" s="175" t="str">
        <f t="shared" si="23"/>
        <v/>
      </c>
      <c r="Z29" s="176" t="str">
        <f t="shared" si="24"/>
        <v/>
      </c>
      <c r="AA29" s="175" t="str">
        <f t="shared" si="25"/>
        <v/>
      </c>
      <c r="AB29" s="176" t="str">
        <f t="shared" si="26"/>
        <v/>
      </c>
      <c r="AC29" s="177" t="str">
        <f t="shared" si="27"/>
        <v/>
      </c>
      <c r="AD29" s="178"/>
      <c r="AE29" s="134"/>
      <c r="AF29" s="154"/>
      <c r="AG29" s="155"/>
      <c r="AH29" s="135"/>
      <c r="AI29" s="135"/>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18" customHeight="1" x14ac:dyDescent="0.3">
      <c r="A30" s="318"/>
      <c r="B30" s="516"/>
      <c r="C30" s="516"/>
      <c r="D30" s="516"/>
      <c r="E30" s="517"/>
      <c r="F30" s="516"/>
      <c r="G30" s="518"/>
      <c r="H30" s="519"/>
      <c r="I30" s="520"/>
      <c r="J30" s="521"/>
      <c r="K30" s="520">
        <f>IF(NOT(ISERROR(MATCH(J30,_xlfn.ANCHORARRAY(E43),0))),I45&amp;"Por favor no seleccionar los criterios de impacto",J30)</f>
        <v>0</v>
      </c>
      <c r="L30" s="519"/>
      <c r="M30" s="520"/>
      <c r="N30" s="522"/>
      <c r="O30" s="170">
        <v>4</v>
      </c>
      <c r="P30" s="137"/>
      <c r="Q30" s="171" t="str">
        <f t="shared" ref="Q30:Q32" si="28">IF(OR(R30="Preventivo",R30="Detectivo"),"Probabilidad",IF(R30="Correctivo","Impacto",""))</f>
        <v/>
      </c>
      <c r="R30" s="172"/>
      <c r="S30" s="172"/>
      <c r="T30" s="173" t="str">
        <f t="shared" ref="T30:T33" si="29">IF(AND(R30="Preventivo",S30="Automático"),"50%",IF(AND(R30="Preventivo",S30="Manual"),"40%",IF(AND(R30="Detectivo",S30="Automático"),"40%",IF(AND(R30="Detectivo",S30="Manual"),"30%",IF(AND(R30="Correctivo",S30="Automático"),"35%",IF(AND(R30="Correctivo",S30="Manual"),"25%",""))))))</f>
        <v/>
      </c>
      <c r="U30" s="172"/>
      <c r="V30" s="172"/>
      <c r="W30" s="172"/>
      <c r="X30" s="174" t="str">
        <f t="shared" ref="X30:X32" si="30">IFERROR(IF(AND(Q29="Probabilidad",Q30="Probabilidad"),(Z29-(+Z29*T30)),IF(AND(Q29="Impacto",Q30="Probabilidad"),(Z28-(+Z28*T30)),IF(Q30="Impacto",Z29,""))),"")</f>
        <v/>
      </c>
      <c r="Y30" s="175" t="str">
        <f t="shared" si="1"/>
        <v/>
      </c>
      <c r="Z30" s="176" t="str">
        <f t="shared" ref="Z30:Z32" si="31">+X30</f>
        <v/>
      </c>
      <c r="AA30" s="175" t="str">
        <f t="shared" si="3"/>
        <v/>
      </c>
      <c r="AB30" s="176" t="str">
        <f t="shared" ref="AB30:AB32" si="32">IFERROR(IF(AND(Q29="Impacto",Q30="Impacto"),(AB29-(+AB29*T30)),IF(AND(Q29="Probabilidad",Q30="Impacto"),(AB28-(+AB28*T30)),IF(Q30="Probabilidad",AB29,""))),"")</f>
        <v/>
      </c>
      <c r="AC30" s="177"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78"/>
      <c r="AE30" s="179"/>
      <c r="AF30" s="180"/>
      <c r="AG30" s="180"/>
      <c r="AH30" s="181"/>
      <c r="AI30" s="181"/>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18" customHeight="1" x14ac:dyDescent="0.3">
      <c r="A31" s="318"/>
      <c r="B31" s="516"/>
      <c r="C31" s="516"/>
      <c r="D31" s="516"/>
      <c r="E31" s="517"/>
      <c r="F31" s="516"/>
      <c r="G31" s="518"/>
      <c r="H31" s="519"/>
      <c r="I31" s="520"/>
      <c r="J31" s="521"/>
      <c r="K31" s="520">
        <f>IF(NOT(ISERROR(MATCH(J31,_xlfn.ANCHORARRAY(E44),0))),I46&amp;"Por favor no seleccionar los criterios de impacto",J31)</f>
        <v>0</v>
      </c>
      <c r="L31" s="519"/>
      <c r="M31" s="520"/>
      <c r="N31" s="522"/>
      <c r="O31" s="170">
        <v>5</v>
      </c>
      <c r="P31" s="137"/>
      <c r="Q31" s="171" t="str">
        <f t="shared" si="28"/>
        <v/>
      </c>
      <c r="R31" s="172"/>
      <c r="S31" s="172"/>
      <c r="T31" s="173" t="str">
        <f t="shared" si="29"/>
        <v/>
      </c>
      <c r="U31" s="172"/>
      <c r="V31" s="172"/>
      <c r="W31" s="172"/>
      <c r="X31" s="174" t="str">
        <f t="shared" si="30"/>
        <v/>
      </c>
      <c r="Y31" s="175" t="str">
        <f t="shared" si="1"/>
        <v/>
      </c>
      <c r="Z31" s="176" t="str">
        <f t="shared" si="31"/>
        <v/>
      </c>
      <c r="AA31" s="175" t="str">
        <f t="shared" si="3"/>
        <v/>
      </c>
      <c r="AB31" s="176" t="str">
        <f t="shared" si="32"/>
        <v/>
      </c>
      <c r="AC31" s="177" t="str">
        <f t="shared" ref="AC31:AC32" si="33">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78"/>
      <c r="AE31" s="179"/>
      <c r="AF31" s="180"/>
      <c r="AG31" s="180"/>
      <c r="AH31" s="181"/>
      <c r="AI31" s="181"/>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18" customHeight="1" x14ac:dyDescent="0.3">
      <c r="A32" s="319"/>
      <c r="B32" s="523"/>
      <c r="C32" s="523"/>
      <c r="D32" s="523"/>
      <c r="E32" s="524"/>
      <c r="F32" s="523"/>
      <c r="G32" s="525"/>
      <c r="H32" s="526"/>
      <c r="I32" s="527"/>
      <c r="J32" s="528"/>
      <c r="K32" s="527">
        <f>IF(NOT(ISERROR(MATCH(J32,_xlfn.ANCHORARRAY(E45),0))),I47&amp;"Por favor no seleccionar los criterios de impacto",J32)</f>
        <v>0</v>
      </c>
      <c r="L32" s="526"/>
      <c r="M32" s="527"/>
      <c r="N32" s="529"/>
      <c r="O32" s="170">
        <v>6</v>
      </c>
      <c r="P32" s="137"/>
      <c r="Q32" s="171" t="str">
        <f t="shared" si="28"/>
        <v/>
      </c>
      <c r="R32" s="172"/>
      <c r="S32" s="172"/>
      <c r="T32" s="173" t="str">
        <f t="shared" si="29"/>
        <v/>
      </c>
      <c r="U32" s="172"/>
      <c r="V32" s="172"/>
      <c r="W32" s="172"/>
      <c r="X32" s="174" t="str">
        <f t="shared" si="30"/>
        <v/>
      </c>
      <c r="Y32" s="175" t="str">
        <f t="shared" si="1"/>
        <v/>
      </c>
      <c r="Z32" s="176" t="str">
        <f t="shared" si="31"/>
        <v/>
      </c>
      <c r="AA32" s="175" t="str">
        <f t="shared" si="3"/>
        <v/>
      </c>
      <c r="AB32" s="176" t="str">
        <f t="shared" si="32"/>
        <v/>
      </c>
      <c r="AC32" s="177" t="str">
        <f t="shared" si="33"/>
        <v/>
      </c>
      <c r="AD32" s="178"/>
      <c r="AE32" s="179"/>
      <c r="AF32" s="180"/>
      <c r="AG32" s="180"/>
      <c r="AH32" s="181"/>
      <c r="AI32" s="181"/>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78" customHeight="1" x14ac:dyDescent="0.3">
      <c r="A33" s="317">
        <v>4</v>
      </c>
      <c r="B33" s="509" t="s">
        <v>162</v>
      </c>
      <c r="C33" s="509" t="s">
        <v>197</v>
      </c>
      <c r="D33" s="509" t="s">
        <v>373</v>
      </c>
      <c r="E33" s="510" t="s">
        <v>198</v>
      </c>
      <c r="F33" s="509" t="s">
        <v>164</v>
      </c>
      <c r="G33" s="511">
        <v>360</v>
      </c>
      <c r="H33" s="512" t="str">
        <f>IF(G33&lt;=0,"",IF(G33&lt;=2,"Muy Baja",IF(G33&lt;=24,"Baja",IF(G33&lt;=500,"Media",IF(G33&lt;=5000,"Alta","Muy Alta")))))</f>
        <v>Media</v>
      </c>
      <c r="I33" s="513">
        <f>IF(H33="","",IF(H33="Muy Baja",0.2,IF(H33="Baja",0.4,IF(H33="Media",0.6,IF(H33="Alta",0.8,IF(H33="Muy Alta",1,))))))</f>
        <v>0.6</v>
      </c>
      <c r="J33" s="514" t="s">
        <v>199</v>
      </c>
      <c r="K33" s="513" t="str">
        <f>IF(NOT(ISERROR(MATCH(J33,'Tabla Impacto'!$B$221:$B$223,0))),'Tabla Impacto'!$F$223&amp;"Por favor no seleccionar los criterios de impacto(Afectación Económica o presupuestal y Pérdida Reputacional)",J33)</f>
        <v xml:space="preserve">     Mayor a 500 SMLMV </v>
      </c>
      <c r="L33" s="512" t="str">
        <f>IF(OR(K33='Tabla Impacto'!$C$11,K33='Tabla Impacto'!$D$11),"Leve",IF(OR(K33='Tabla Impacto'!$C$12,K33='Tabla Impacto'!$D$12),"Menor",IF(OR(K33='Tabla Impacto'!$C$13,K33='Tabla Impacto'!$D$13),"Moderado",IF(OR(K33='Tabla Impacto'!$C$14,K33='Tabla Impacto'!$D$14),"Mayor",IF(OR(K33='Tabla Impacto'!$C$15,K33='Tabla Impacto'!$D$15),"Catastrófico","")))))</f>
        <v>Catastrófico</v>
      </c>
      <c r="M33" s="513">
        <f>IF(L33="","",IF(L33="Leve",0.2,IF(L33="Menor",0.4,IF(L33="Moderado",0.6,IF(L33="Mayor",0.8,IF(L33="Catastrófico",1,))))))</f>
        <v>1</v>
      </c>
      <c r="N33" s="515"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Extremo</v>
      </c>
      <c r="O33" s="311">
        <v>1</v>
      </c>
      <c r="P33" s="313" t="s">
        <v>374</v>
      </c>
      <c r="Q33" s="315" t="str">
        <f>IF(OR(R33="Preventivo",R33="Detectivo"),"Probabilidad",IF(R33="Correctivo","Impacto",""))</f>
        <v>Probabilidad</v>
      </c>
      <c r="R33" s="309" t="s">
        <v>166</v>
      </c>
      <c r="S33" s="309" t="s">
        <v>167</v>
      </c>
      <c r="T33" s="303" t="str">
        <f t="shared" si="29"/>
        <v>40%</v>
      </c>
      <c r="U33" s="309" t="s">
        <v>168</v>
      </c>
      <c r="V33" s="309" t="s">
        <v>169</v>
      </c>
      <c r="W33" s="309" t="s">
        <v>170</v>
      </c>
      <c r="X33" s="162">
        <f>IFERROR(IF(Q33="Probabilidad",(I33-(+I33*T33)),IF(Q33="Impacto",I33,"")),"")</f>
        <v>0.36</v>
      </c>
      <c r="Y33" s="305" t="str">
        <f>IFERROR(IF(X33="","",IF(X33&lt;=0.2,"Muy Baja",IF(X33&lt;=0.4,"Baja",IF(X33&lt;=0.6,"Media",IF(X33&lt;=0.8,"Alta","Muy Alta"))))),"")</f>
        <v>Baja</v>
      </c>
      <c r="Z33" s="303">
        <f>+X33</f>
        <v>0.36</v>
      </c>
      <c r="AA33" s="305" t="str">
        <f>IFERROR(IF(AB33="","",IF(AB33&lt;=0.2,"Leve",IF(AB33&lt;=0.4,"Menor",IF(AB33&lt;=0.6,"Moderado",IF(AB33&lt;=0.8,"Mayor","Catastrófico"))))),"")</f>
        <v>Catastrófico</v>
      </c>
      <c r="AB33" s="303">
        <f>IFERROR(IF(Q33="Impacto",(M33-(+M33*T33)),IF(Q33="Probabilidad",M33,"")),"")</f>
        <v>1</v>
      </c>
      <c r="AC33" s="307"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Extremo</v>
      </c>
      <c r="AD33" s="309" t="s">
        <v>171</v>
      </c>
      <c r="AE33" s="137" t="s">
        <v>200</v>
      </c>
      <c r="AF33" s="134" t="s">
        <v>173</v>
      </c>
      <c r="AG33" s="134" t="s">
        <v>201</v>
      </c>
      <c r="AH33" s="135">
        <v>45658</v>
      </c>
      <c r="AI33" s="135">
        <v>46010</v>
      </c>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60.75" customHeight="1" x14ac:dyDescent="0.3">
      <c r="A34" s="318"/>
      <c r="B34" s="516"/>
      <c r="C34" s="516"/>
      <c r="D34" s="516"/>
      <c r="E34" s="517"/>
      <c r="F34" s="516"/>
      <c r="G34" s="518"/>
      <c r="H34" s="519"/>
      <c r="I34" s="520"/>
      <c r="J34" s="521"/>
      <c r="K34" s="520"/>
      <c r="L34" s="519"/>
      <c r="M34" s="520"/>
      <c r="N34" s="522"/>
      <c r="O34" s="312"/>
      <c r="P34" s="314"/>
      <c r="Q34" s="316"/>
      <c r="R34" s="310"/>
      <c r="S34" s="310"/>
      <c r="T34" s="304"/>
      <c r="U34" s="310"/>
      <c r="V34" s="310"/>
      <c r="W34" s="310"/>
      <c r="X34" s="162"/>
      <c r="Y34" s="306"/>
      <c r="Z34" s="304"/>
      <c r="AA34" s="306"/>
      <c r="AB34" s="304"/>
      <c r="AC34" s="308"/>
      <c r="AD34" s="310"/>
      <c r="AE34" s="137" t="s">
        <v>202</v>
      </c>
      <c r="AF34" s="134" t="s">
        <v>173</v>
      </c>
      <c r="AG34" s="134" t="s">
        <v>176</v>
      </c>
      <c r="AH34" s="135">
        <v>45658</v>
      </c>
      <c r="AI34" s="135">
        <v>46010</v>
      </c>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customHeight="1" x14ac:dyDescent="0.3">
      <c r="A35" s="318"/>
      <c r="B35" s="516"/>
      <c r="C35" s="516"/>
      <c r="D35" s="516"/>
      <c r="E35" s="517"/>
      <c r="F35" s="516"/>
      <c r="G35" s="518"/>
      <c r="H35" s="519"/>
      <c r="I35" s="520"/>
      <c r="J35" s="521"/>
      <c r="K35" s="520">
        <f>IF(NOT(ISERROR(MATCH(J35,_xlfn.ANCHORARRAY(E47),0))),I49&amp;"Por favor no seleccionar los criterios de impacto",J35)</f>
        <v>0</v>
      </c>
      <c r="L35" s="519"/>
      <c r="M35" s="520"/>
      <c r="N35" s="522"/>
      <c r="O35" s="170">
        <v>2</v>
      </c>
      <c r="P35" s="137"/>
      <c r="Q35" s="171" t="str">
        <f t="shared" ref="Q35:Q36" si="34">IF(OR(R35="Preventivo",R35="Detectivo"),"Probabilidad",IF(R35="Correctivo","Impacto",""))</f>
        <v/>
      </c>
      <c r="R35" s="172"/>
      <c r="S35" s="172"/>
      <c r="T35" s="173" t="str">
        <f t="shared" ref="T35:T36" si="35">IF(AND(R35="Preventivo",S35="Automático"),"50%",IF(AND(R35="Preventivo",S35="Manual"),"40%",IF(AND(R35="Detectivo",S35="Automático"),"40%",IF(AND(R35="Detectivo",S35="Manual"),"30%",IF(AND(R35="Correctivo",S35="Automático"),"35%",IF(AND(R35="Correctivo",S35="Manual"),"25%",""))))))</f>
        <v/>
      </c>
      <c r="U35" s="172"/>
      <c r="V35" s="172"/>
      <c r="W35" s="172"/>
      <c r="X35" s="174" t="str">
        <f t="shared" ref="X35:X36" si="36">IFERROR(IF(AND(Q34="Probabilidad",Q35="Probabilidad"),(Z34-(+Z34*T35)),IF(AND(Q34="Impacto",Q35="Probabilidad"),(Z33-(+Z33*T35)),IF(Q35="Impacto",Z34,""))),"")</f>
        <v/>
      </c>
      <c r="Y35" s="175" t="str">
        <f t="shared" ref="Y35:Y36" si="37">IFERROR(IF(X35="","",IF(X35&lt;=0.2,"Muy Baja",IF(X35&lt;=0.4,"Baja",IF(X35&lt;=0.6,"Media",IF(X35&lt;=0.8,"Alta","Muy Alta"))))),"")</f>
        <v/>
      </c>
      <c r="Z35" s="176" t="str">
        <f t="shared" ref="Z35:Z36" si="38">+X35</f>
        <v/>
      </c>
      <c r="AA35" s="175" t="str">
        <f t="shared" ref="AA35:AA36" si="39">IFERROR(IF(AB35="","",IF(AB35&lt;=0.2,"Leve",IF(AB35&lt;=0.4,"Menor",IF(AB35&lt;=0.6,"Moderado",IF(AB35&lt;=0.8,"Mayor","Catastrófico"))))),"")</f>
        <v/>
      </c>
      <c r="AB35" s="176" t="str">
        <f t="shared" ref="AB35:AB36" si="40">IFERROR(IF(AND(Q34="Impacto",Q35="Impacto"),(AB34-(+AB34*T35)),IF(AND(Q34="Probabilidad",Q35="Impacto"),(AB33-(+AB33*T35)),IF(Q35="Probabilidad",AB34,""))),"")</f>
        <v/>
      </c>
      <c r="AC35" s="177" t="str">
        <f t="shared" ref="AC35:AC36" si="41">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78"/>
      <c r="AE35" s="134"/>
      <c r="AF35" s="134"/>
      <c r="AG35" s="134"/>
      <c r="AH35" s="135"/>
      <c r="AI35" s="135"/>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customHeight="1" x14ac:dyDescent="0.3">
      <c r="A36" s="318"/>
      <c r="B36" s="516"/>
      <c r="C36" s="516"/>
      <c r="D36" s="516"/>
      <c r="E36" s="517"/>
      <c r="F36" s="516"/>
      <c r="G36" s="518"/>
      <c r="H36" s="519"/>
      <c r="I36" s="520"/>
      <c r="J36" s="521"/>
      <c r="K36" s="520">
        <f>IF(NOT(ISERROR(MATCH(J36,_xlfn.ANCHORARRAY(E48),0))),I50&amp;"Por favor no seleccionar los criterios de impacto",J36)</f>
        <v>0</v>
      </c>
      <c r="L36" s="519"/>
      <c r="M36" s="520"/>
      <c r="N36" s="522"/>
      <c r="O36" s="170">
        <v>3</v>
      </c>
      <c r="P36" s="137"/>
      <c r="Q36" s="171" t="str">
        <f t="shared" si="34"/>
        <v/>
      </c>
      <c r="R36" s="172"/>
      <c r="S36" s="172"/>
      <c r="T36" s="173" t="str">
        <f t="shared" si="35"/>
        <v/>
      </c>
      <c r="U36" s="172"/>
      <c r="V36" s="172"/>
      <c r="W36" s="172"/>
      <c r="X36" s="174" t="str">
        <f t="shared" si="36"/>
        <v/>
      </c>
      <c r="Y36" s="175" t="str">
        <f t="shared" si="37"/>
        <v/>
      </c>
      <c r="Z36" s="176" t="str">
        <f t="shared" si="38"/>
        <v/>
      </c>
      <c r="AA36" s="175" t="str">
        <f t="shared" si="39"/>
        <v/>
      </c>
      <c r="AB36" s="176" t="str">
        <f t="shared" si="40"/>
        <v/>
      </c>
      <c r="AC36" s="177" t="str">
        <f t="shared" si="41"/>
        <v/>
      </c>
      <c r="AD36" s="178"/>
      <c r="AE36" s="179"/>
      <c r="AF36" s="180"/>
      <c r="AG36" s="180"/>
      <c r="AH36" s="181"/>
      <c r="AI36" s="181"/>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18" customHeight="1" x14ac:dyDescent="0.3">
      <c r="A37" s="318"/>
      <c r="B37" s="516"/>
      <c r="C37" s="516"/>
      <c r="D37" s="516"/>
      <c r="E37" s="517"/>
      <c r="F37" s="516"/>
      <c r="G37" s="518"/>
      <c r="H37" s="519"/>
      <c r="I37" s="520"/>
      <c r="J37" s="521"/>
      <c r="K37" s="520">
        <f>IF(NOT(ISERROR(MATCH(J37,_xlfn.ANCHORARRAY(E49),0))),I51&amp;"Por favor no seleccionar los criterios de impacto",J37)</f>
        <v>0</v>
      </c>
      <c r="L37" s="519"/>
      <c r="M37" s="520"/>
      <c r="N37" s="522"/>
      <c r="O37" s="170">
        <v>4</v>
      </c>
      <c r="P37" s="137"/>
      <c r="Q37" s="171" t="str">
        <f t="shared" ref="Q37:Q40" si="42">IF(OR(R37="Preventivo",R37="Detectivo"),"Probabilidad",IF(R37="Correctivo","Impacto",""))</f>
        <v/>
      </c>
      <c r="R37" s="172"/>
      <c r="S37" s="172"/>
      <c r="T37" s="173" t="str">
        <f t="shared" ref="T37:T40" si="43">IF(AND(R37="Preventivo",S37="Automático"),"50%",IF(AND(R37="Preventivo",S37="Manual"),"40%",IF(AND(R37="Detectivo",S37="Automático"),"40%",IF(AND(R37="Detectivo",S37="Manual"),"30%",IF(AND(R37="Correctivo",S37="Automático"),"35%",IF(AND(R37="Correctivo",S37="Manual"),"25%",""))))))</f>
        <v/>
      </c>
      <c r="U37" s="172"/>
      <c r="V37" s="172"/>
      <c r="W37" s="172"/>
      <c r="X37" s="174" t="str">
        <f t="shared" ref="X37:X39" si="44">IFERROR(IF(AND(Q36="Probabilidad",Q37="Probabilidad"),(Z36-(+Z36*T37)),IF(AND(Q36="Impacto",Q37="Probabilidad"),(Z35-(+Z35*T37)),IF(Q37="Impacto",Z36,""))),"")</f>
        <v/>
      </c>
      <c r="Y37" s="175" t="str">
        <f t="shared" si="1"/>
        <v/>
      </c>
      <c r="Z37" s="176" t="str">
        <f t="shared" ref="Z37:Z39" si="45">+X37</f>
        <v/>
      </c>
      <c r="AA37" s="175" t="str">
        <f t="shared" si="3"/>
        <v/>
      </c>
      <c r="AB37" s="176" t="str">
        <f t="shared" ref="AB37:AB39" si="46">IFERROR(IF(AND(Q36="Impacto",Q37="Impacto"),(AB36-(+AB36*T37)),IF(AND(Q36="Probabilidad",Q37="Impacto"),(AB35-(+AB35*T37)),IF(Q37="Probabilidad",AB36,""))),"")</f>
        <v/>
      </c>
      <c r="AC37" s="177"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78"/>
      <c r="AE37" s="179"/>
      <c r="AF37" s="180"/>
      <c r="AG37" s="180"/>
      <c r="AH37" s="181"/>
      <c r="AI37" s="181"/>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customHeight="1" x14ac:dyDescent="0.3">
      <c r="A38" s="318"/>
      <c r="B38" s="516"/>
      <c r="C38" s="516"/>
      <c r="D38" s="516"/>
      <c r="E38" s="517"/>
      <c r="F38" s="516"/>
      <c r="G38" s="518"/>
      <c r="H38" s="519"/>
      <c r="I38" s="520"/>
      <c r="J38" s="521"/>
      <c r="K38" s="520">
        <f>IF(NOT(ISERROR(MATCH(J38,_xlfn.ANCHORARRAY(E50),0))),I52&amp;"Por favor no seleccionar los criterios de impacto",J38)</f>
        <v>0</v>
      </c>
      <c r="L38" s="519"/>
      <c r="M38" s="520"/>
      <c r="N38" s="522"/>
      <c r="O38" s="170">
        <v>5</v>
      </c>
      <c r="P38" s="137"/>
      <c r="Q38" s="171" t="str">
        <f t="shared" si="42"/>
        <v/>
      </c>
      <c r="R38" s="172"/>
      <c r="S38" s="172"/>
      <c r="T38" s="173" t="str">
        <f t="shared" si="43"/>
        <v/>
      </c>
      <c r="U38" s="172"/>
      <c r="V38" s="172"/>
      <c r="W38" s="172"/>
      <c r="X38" s="174" t="str">
        <f t="shared" si="44"/>
        <v/>
      </c>
      <c r="Y38" s="175" t="str">
        <f>IFERROR(IF(X38="","",IF(X38&lt;=0.2,"Muy Baja",IF(X38&lt;=0.4,"Baja",IF(X38&lt;=0.6,"Media",IF(X38&lt;=0.8,"Alta","Muy Alta"))))),"")</f>
        <v/>
      </c>
      <c r="Z38" s="176" t="str">
        <f t="shared" si="45"/>
        <v/>
      </c>
      <c r="AA38" s="175" t="str">
        <f t="shared" si="3"/>
        <v/>
      </c>
      <c r="AB38" s="176" t="str">
        <f t="shared" si="46"/>
        <v/>
      </c>
      <c r="AC38" s="177" t="str">
        <f t="shared" ref="AC38:AC39" si="47">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78"/>
      <c r="AE38" s="179"/>
      <c r="AF38" s="180"/>
      <c r="AG38" s="180"/>
      <c r="AH38" s="181"/>
      <c r="AI38" s="181"/>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customHeight="1" x14ac:dyDescent="0.3">
      <c r="A39" s="319"/>
      <c r="B39" s="523"/>
      <c r="C39" s="523"/>
      <c r="D39" s="523"/>
      <c r="E39" s="524"/>
      <c r="F39" s="523"/>
      <c r="G39" s="525"/>
      <c r="H39" s="526"/>
      <c r="I39" s="527"/>
      <c r="J39" s="528"/>
      <c r="K39" s="527">
        <f>IF(NOT(ISERROR(MATCH(J39,_xlfn.ANCHORARRAY(E51),0))),I53&amp;"Por favor no seleccionar los criterios de impacto",J39)</f>
        <v>0</v>
      </c>
      <c r="L39" s="526"/>
      <c r="M39" s="527"/>
      <c r="N39" s="529"/>
      <c r="O39" s="170">
        <v>6</v>
      </c>
      <c r="P39" s="137"/>
      <c r="Q39" s="171" t="str">
        <f t="shared" si="42"/>
        <v/>
      </c>
      <c r="R39" s="172"/>
      <c r="S39" s="172"/>
      <c r="T39" s="173" t="str">
        <f t="shared" si="43"/>
        <v/>
      </c>
      <c r="U39" s="172"/>
      <c r="V39" s="172"/>
      <c r="W39" s="172"/>
      <c r="X39" s="174" t="str">
        <f t="shared" si="44"/>
        <v/>
      </c>
      <c r="Y39" s="175" t="str">
        <f t="shared" si="1"/>
        <v/>
      </c>
      <c r="Z39" s="176" t="str">
        <f t="shared" si="45"/>
        <v/>
      </c>
      <c r="AA39" s="175" t="str">
        <f t="shared" si="3"/>
        <v/>
      </c>
      <c r="AB39" s="176" t="str">
        <f t="shared" si="46"/>
        <v/>
      </c>
      <c r="AC39" s="177" t="str">
        <f t="shared" si="47"/>
        <v/>
      </c>
      <c r="AD39" s="178"/>
      <c r="AE39" s="179"/>
      <c r="AF39" s="180"/>
      <c r="AG39" s="180"/>
      <c r="AH39" s="181"/>
      <c r="AI39" s="181"/>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69" customHeight="1" x14ac:dyDescent="0.3">
      <c r="A40" s="317">
        <v>5</v>
      </c>
      <c r="B40" s="509" t="s">
        <v>162</v>
      </c>
      <c r="C40" s="509" t="s">
        <v>203</v>
      </c>
      <c r="D40" s="509" t="s">
        <v>375</v>
      </c>
      <c r="E40" s="510" t="s">
        <v>204</v>
      </c>
      <c r="F40" s="509" t="s">
        <v>164</v>
      </c>
      <c r="G40" s="530">
        <v>1</v>
      </c>
      <c r="H40" s="512" t="str">
        <f>IF(G40&lt;=0,"",IF(G40&lt;=2,"Muy Baja",IF(G40&lt;=24,"Baja",IF(G40&lt;=500,"Media",IF(G40&lt;=5000,"Alta","Muy Alta")))))</f>
        <v>Muy Baja</v>
      </c>
      <c r="I40" s="513">
        <f>IF(H40="","",IF(H40="Muy Baja",0.2,IF(H40="Baja",0.4,IF(H40="Media",0.6,IF(H40="Alta",0.8,IF(H40="Muy Alta",1,))))))</f>
        <v>0.2</v>
      </c>
      <c r="J40" s="514" t="s">
        <v>165</v>
      </c>
      <c r="K40" s="513" t="str">
        <f>IF(NOT(ISERROR(MATCH(J40,'Tabla Impacto'!$B$221:$B$223,0))),'Tabla Impacto'!$F$223&amp;"Por favor no seleccionar los criterios de impacto(Afectación Económica o presupuestal y Pérdida Reputacional)",J40)</f>
        <v xml:space="preserve">     El riesgo afecta la imagen de la entidad con algunos usuarios de relevancia frente al logro de los objetivos</v>
      </c>
      <c r="L40" s="512" t="str">
        <f>IF(OR(K40='Tabla Impacto'!$C$11,K40='Tabla Impacto'!$D$11),"Leve",IF(OR(K40='Tabla Impacto'!$C$12,K40='Tabla Impacto'!$D$12),"Menor",IF(OR(K40='Tabla Impacto'!$C$13,K40='Tabla Impacto'!$D$13),"Moderado",IF(OR(K40='Tabla Impacto'!$C$14,K40='Tabla Impacto'!$D$14),"Mayor",IF(OR(K40='Tabla Impacto'!$C$15,K40='Tabla Impacto'!$D$15),"Catastrófico","")))))</f>
        <v>Moderado</v>
      </c>
      <c r="M40" s="513">
        <f>IF(L40="","",IF(L40="Leve",0.2,IF(L40="Menor",0.4,IF(L40="Moderado",0.6,IF(L40="Mayor",0.8,IF(L40="Catastrófico",1,))))))</f>
        <v>0.6</v>
      </c>
      <c r="N40" s="515"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Moderado</v>
      </c>
      <c r="O40" s="311">
        <v>1</v>
      </c>
      <c r="P40" s="313" t="s">
        <v>376</v>
      </c>
      <c r="Q40" s="315" t="str">
        <f t="shared" si="42"/>
        <v>Probabilidad</v>
      </c>
      <c r="R40" s="309" t="s">
        <v>166</v>
      </c>
      <c r="S40" s="309" t="s">
        <v>167</v>
      </c>
      <c r="T40" s="303" t="str">
        <f t="shared" si="43"/>
        <v>40%</v>
      </c>
      <c r="U40" s="309" t="s">
        <v>168</v>
      </c>
      <c r="V40" s="309" t="s">
        <v>169</v>
      </c>
      <c r="W40" s="309" t="s">
        <v>170</v>
      </c>
      <c r="X40" s="162">
        <f>IFERROR(IF(Q40="Probabilidad",(I40-(+I40*T40)),IF(Q40="Impacto",I40,"")),"")</f>
        <v>0.12</v>
      </c>
      <c r="Y40" s="305" t="str">
        <f>IFERROR(IF(X40="","",IF(X40&lt;=0.2,"Muy Baja",IF(X40&lt;=0.4,"Baja",IF(X40&lt;=0.6,"Media",IF(X40&lt;=0.8,"Alta","Muy Alta"))))),"")</f>
        <v>Muy Baja</v>
      </c>
      <c r="Z40" s="303">
        <f>+X40</f>
        <v>0.12</v>
      </c>
      <c r="AA40" s="305" t="str">
        <f>IFERROR(IF(AB40="","",IF(AB40&lt;=0.2,"Leve",IF(AB40&lt;=0.4,"Menor",IF(AB40&lt;=0.6,"Moderado",IF(AB40&lt;=0.8,"Mayor","Catastrófico"))))),"")</f>
        <v>Moderado</v>
      </c>
      <c r="AB40" s="303">
        <f>IFERROR(IF(Q40="Impacto",(M40-(+M40*T40)),IF(Q40="Probabilidad",M40,"")),"")</f>
        <v>0.6</v>
      </c>
      <c r="AC40" s="307"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Moderado</v>
      </c>
      <c r="AD40" s="309" t="s">
        <v>171</v>
      </c>
      <c r="AE40" s="137" t="s">
        <v>205</v>
      </c>
      <c r="AF40" s="134" t="s">
        <v>206</v>
      </c>
      <c r="AG40" s="134" t="s">
        <v>207</v>
      </c>
      <c r="AH40" s="135">
        <v>45689</v>
      </c>
      <c r="AI40" s="135">
        <v>46010</v>
      </c>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62.25" customHeight="1" x14ac:dyDescent="0.3">
      <c r="A41" s="318"/>
      <c r="B41" s="516"/>
      <c r="C41" s="516"/>
      <c r="D41" s="516"/>
      <c r="E41" s="517"/>
      <c r="F41" s="516"/>
      <c r="G41" s="531"/>
      <c r="H41" s="519"/>
      <c r="I41" s="520"/>
      <c r="J41" s="521"/>
      <c r="K41" s="520"/>
      <c r="L41" s="519"/>
      <c r="M41" s="520"/>
      <c r="N41" s="522"/>
      <c r="O41" s="312"/>
      <c r="P41" s="314"/>
      <c r="Q41" s="316"/>
      <c r="R41" s="310"/>
      <c r="S41" s="310"/>
      <c r="T41" s="304"/>
      <c r="U41" s="310"/>
      <c r="V41" s="310"/>
      <c r="W41" s="310"/>
      <c r="X41" s="162"/>
      <c r="Y41" s="306"/>
      <c r="Z41" s="304"/>
      <c r="AA41" s="306"/>
      <c r="AB41" s="304"/>
      <c r="AC41" s="308"/>
      <c r="AD41" s="310"/>
      <c r="AE41" s="137" t="s">
        <v>208</v>
      </c>
      <c r="AF41" s="134" t="s">
        <v>209</v>
      </c>
      <c r="AG41" s="134" t="s">
        <v>207</v>
      </c>
      <c r="AH41" s="135">
        <v>45689</v>
      </c>
      <c r="AI41" s="135">
        <v>46010</v>
      </c>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20.25" customHeight="1" x14ac:dyDescent="0.3">
      <c r="A42" s="318"/>
      <c r="B42" s="516"/>
      <c r="C42" s="516"/>
      <c r="D42" s="516"/>
      <c r="E42" s="517"/>
      <c r="F42" s="516"/>
      <c r="G42" s="531"/>
      <c r="H42" s="519"/>
      <c r="I42" s="520"/>
      <c r="J42" s="521"/>
      <c r="K42" s="520">
        <f>IF(NOT(ISERROR(MATCH(J42,_xlfn.ANCHORARRAY(E53),0))),I55&amp;"Por favor no seleccionar los criterios de impacto",J42)</f>
        <v>0</v>
      </c>
      <c r="L42" s="519"/>
      <c r="M42" s="520"/>
      <c r="N42" s="522"/>
      <c r="O42" s="170">
        <v>2</v>
      </c>
      <c r="P42" s="137"/>
      <c r="Q42" s="171" t="str">
        <f t="shared" ref="Q42" si="48">IF(OR(R42="Preventivo",R42="Detectivo"),"Probabilidad",IF(R42="Correctivo","Impacto",""))</f>
        <v/>
      </c>
      <c r="R42" s="172"/>
      <c r="S42" s="172"/>
      <c r="T42" s="173" t="str">
        <f t="shared" ref="T42" si="49">IF(AND(R42="Preventivo",S42="Automático"),"50%",IF(AND(R42="Preventivo",S42="Manual"),"40%",IF(AND(R42="Detectivo",S42="Automático"),"40%",IF(AND(R42="Detectivo",S42="Manual"),"30%",IF(AND(R42="Correctivo",S42="Automático"),"35%",IF(AND(R42="Correctivo",S42="Manual"),"25%",""))))))</f>
        <v/>
      </c>
      <c r="U42" s="172"/>
      <c r="V42" s="172"/>
      <c r="W42" s="172"/>
      <c r="X42" s="174" t="str">
        <f t="shared" ref="X42" si="50">IFERROR(IF(AND(Q41="Probabilidad",Q42="Probabilidad"),(Z41-(+Z41*T42)),IF(AND(Q41="Impacto",Q42="Probabilidad"),(Z40-(+Z40*T42)),IF(Q42="Impacto",Z41,""))),"")</f>
        <v/>
      </c>
      <c r="Y42" s="175" t="str">
        <f t="shared" ref="Y42" si="51">IFERROR(IF(X42="","",IF(X42&lt;=0.2,"Muy Baja",IF(X42&lt;=0.4,"Baja",IF(X42&lt;=0.6,"Media",IF(X42&lt;=0.8,"Alta","Muy Alta"))))),"")</f>
        <v/>
      </c>
      <c r="Z42" s="176" t="str">
        <f t="shared" ref="Z42" si="52">+X42</f>
        <v/>
      </c>
      <c r="AA42" s="175" t="str">
        <f t="shared" ref="AA42" si="53">IFERROR(IF(AB42="","",IF(AB42&lt;=0.2,"Leve",IF(AB42&lt;=0.4,"Menor",IF(AB42&lt;=0.6,"Moderado",IF(AB42&lt;=0.8,"Mayor","Catastrófico"))))),"")</f>
        <v/>
      </c>
      <c r="AB42" s="176" t="str">
        <f t="shared" ref="AB42" si="54">IFERROR(IF(AND(Q41="Impacto",Q42="Impacto"),(AB41-(+AB41*T42)),IF(AND(Q41="Probabilidad",Q42="Impacto"),(AB40-(+AB40*T42)),IF(Q42="Probabilidad",AB41,""))),"")</f>
        <v/>
      </c>
      <c r="AC42" s="177"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78"/>
      <c r="AE42" s="179"/>
      <c r="AF42" s="134"/>
      <c r="AG42" s="134"/>
      <c r="AH42" s="135"/>
      <c r="AI42" s="135"/>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customHeight="1" x14ac:dyDescent="0.3">
      <c r="A43" s="318"/>
      <c r="B43" s="516"/>
      <c r="C43" s="516"/>
      <c r="D43" s="516"/>
      <c r="E43" s="517"/>
      <c r="F43" s="516"/>
      <c r="G43" s="531"/>
      <c r="H43" s="519"/>
      <c r="I43" s="520"/>
      <c r="J43" s="521"/>
      <c r="K43" s="520">
        <f>IF(NOT(ISERROR(MATCH(J43,_xlfn.ANCHORARRAY(E54),0))),I56&amp;"Por favor no seleccionar los criterios de impacto",J43)</f>
        <v>0</v>
      </c>
      <c r="L43" s="519"/>
      <c r="M43" s="520"/>
      <c r="N43" s="522"/>
      <c r="O43" s="170">
        <v>3</v>
      </c>
      <c r="P43" s="138"/>
      <c r="Q43" s="171" t="str">
        <f>IF(OR(R43="Preventivo",R43="Detectivo"),"Probabilidad",IF(R43="Correctivo","Impacto",""))</f>
        <v/>
      </c>
      <c r="R43" s="172"/>
      <c r="S43" s="172"/>
      <c r="T43" s="173" t="str">
        <f t="shared" ref="T43:T47" si="55">IF(AND(R43="Preventivo",S43="Automático"),"50%",IF(AND(R43="Preventivo",S43="Manual"),"40%",IF(AND(R43="Detectivo",S43="Automático"),"40%",IF(AND(R43="Detectivo",S43="Manual"),"30%",IF(AND(R43="Correctivo",S43="Automático"),"35%",IF(AND(R43="Correctivo",S43="Manual"),"25%",""))))))</f>
        <v/>
      </c>
      <c r="U43" s="172"/>
      <c r="V43" s="172"/>
      <c r="W43" s="172"/>
      <c r="X43" s="174" t="str">
        <f>IFERROR(IF(AND(Q42="Probabilidad",Q43="Probabilidad"),(Z42-(+Z42*T43)),IF(AND(Q42="Impacto",Q43="Probabilidad"),(Z40-(+Z40*T43)),IF(Q43="Impacto",Z42,""))),"")</f>
        <v/>
      </c>
      <c r="Y43" s="175" t="str">
        <f t="shared" si="1"/>
        <v/>
      </c>
      <c r="Z43" s="176" t="str">
        <f t="shared" ref="Z43:Z46" si="56">+X43</f>
        <v/>
      </c>
      <c r="AA43" s="175" t="str">
        <f t="shared" si="3"/>
        <v/>
      </c>
      <c r="AB43" s="176" t="str">
        <f>IFERROR(IF(AND(Q42="Impacto",Q43="Impacto"),(AB42-(+AB42*T43)),IF(AND(Q42="Probabilidad",Q43="Impacto"),(AB40-(+AB40*T43)),IF(Q43="Probabilidad",AB42,""))),"")</f>
        <v/>
      </c>
      <c r="AC43" s="177" t="str">
        <f t="shared" ref="AC43" si="57">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78"/>
      <c r="AE43" s="179"/>
      <c r="AF43" s="180"/>
      <c r="AG43" s="180"/>
      <c r="AH43" s="181"/>
      <c r="AI43" s="181"/>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customHeight="1" x14ac:dyDescent="0.3">
      <c r="A44" s="318"/>
      <c r="B44" s="516"/>
      <c r="C44" s="516"/>
      <c r="D44" s="516"/>
      <c r="E44" s="517"/>
      <c r="F44" s="516"/>
      <c r="G44" s="531"/>
      <c r="H44" s="519"/>
      <c r="I44" s="520"/>
      <c r="J44" s="521"/>
      <c r="K44" s="520">
        <f>IF(NOT(ISERROR(MATCH(J44,_xlfn.ANCHORARRAY(E55),0))),I57&amp;"Por favor no seleccionar los criterios de impacto",J44)</f>
        <v>0</v>
      </c>
      <c r="L44" s="519"/>
      <c r="M44" s="520"/>
      <c r="N44" s="522"/>
      <c r="O44" s="170">
        <v>4</v>
      </c>
      <c r="P44" s="137"/>
      <c r="Q44" s="171" t="str">
        <f t="shared" ref="Q44:Q47" si="58">IF(OR(R44="Preventivo",R44="Detectivo"),"Probabilidad",IF(R44="Correctivo","Impacto",""))</f>
        <v/>
      </c>
      <c r="R44" s="172"/>
      <c r="S44" s="172"/>
      <c r="T44" s="173" t="str">
        <f t="shared" si="55"/>
        <v/>
      </c>
      <c r="U44" s="172"/>
      <c r="V44" s="172"/>
      <c r="W44" s="172"/>
      <c r="X44" s="174" t="str">
        <f t="shared" ref="X44:X46" si="59">IFERROR(IF(AND(Q43="Probabilidad",Q44="Probabilidad"),(Z43-(+Z43*T44)),IF(AND(Q43="Impacto",Q44="Probabilidad"),(Z42-(+Z42*T44)),IF(Q44="Impacto",Z43,""))),"")</f>
        <v/>
      </c>
      <c r="Y44" s="175" t="str">
        <f t="shared" si="1"/>
        <v/>
      </c>
      <c r="Z44" s="176" t="str">
        <f t="shared" si="56"/>
        <v/>
      </c>
      <c r="AA44" s="175" t="str">
        <f t="shared" si="3"/>
        <v/>
      </c>
      <c r="AB44" s="176" t="str">
        <f t="shared" ref="AB44:AB46" si="60">IFERROR(IF(AND(Q43="Impacto",Q44="Impacto"),(AB43-(+AB43*T44)),IF(AND(Q43="Probabilidad",Q44="Impacto"),(AB42-(+AB42*T44)),IF(Q44="Probabilidad",AB43,""))),"")</f>
        <v/>
      </c>
      <c r="AC44" s="177"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78"/>
      <c r="AE44" s="179"/>
      <c r="AF44" s="180"/>
      <c r="AG44" s="180"/>
      <c r="AH44" s="181"/>
      <c r="AI44" s="181"/>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customHeight="1" x14ac:dyDescent="0.3">
      <c r="A45" s="318"/>
      <c r="B45" s="516"/>
      <c r="C45" s="516"/>
      <c r="D45" s="516"/>
      <c r="E45" s="517"/>
      <c r="F45" s="516"/>
      <c r="G45" s="531"/>
      <c r="H45" s="519"/>
      <c r="I45" s="520"/>
      <c r="J45" s="521"/>
      <c r="K45" s="520">
        <f>IF(NOT(ISERROR(MATCH(J45,_xlfn.ANCHORARRAY(E56),0))),I58&amp;"Por favor no seleccionar los criterios de impacto",J45)</f>
        <v>0</v>
      </c>
      <c r="L45" s="519"/>
      <c r="M45" s="520"/>
      <c r="N45" s="522"/>
      <c r="O45" s="170">
        <v>5</v>
      </c>
      <c r="P45" s="137"/>
      <c r="Q45" s="171" t="str">
        <f t="shared" si="58"/>
        <v/>
      </c>
      <c r="R45" s="172"/>
      <c r="S45" s="172"/>
      <c r="T45" s="173" t="str">
        <f t="shared" si="55"/>
        <v/>
      </c>
      <c r="U45" s="172"/>
      <c r="V45" s="172"/>
      <c r="W45" s="172"/>
      <c r="X45" s="174" t="str">
        <f t="shared" si="59"/>
        <v/>
      </c>
      <c r="Y45" s="175" t="str">
        <f t="shared" si="1"/>
        <v/>
      </c>
      <c r="Z45" s="176" t="str">
        <f t="shared" si="56"/>
        <v/>
      </c>
      <c r="AA45" s="175" t="str">
        <f t="shared" si="3"/>
        <v/>
      </c>
      <c r="AB45" s="176" t="str">
        <f t="shared" si="60"/>
        <v/>
      </c>
      <c r="AC45" s="177" t="str">
        <f t="shared" ref="AC45:AC46" si="61">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78"/>
      <c r="AE45" s="179"/>
      <c r="AF45" s="180"/>
      <c r="AG45" s="180"/>
      <c r="AH45" s="181"/>
      <c r="AI45" s="181"/>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customHeight="1" x14ac:dyDescent="0.3">
      <c r="A46" s="319"/>
      <c r="B46" s="523"/>
      <c r="C46" s="523"/>
      <c r="D46" s="523"/>
      <c r="E46" s="524"/>
      <c r="F46" s="523"/>
      <c r="G46" s="532"/>
      <c r="H46" s="526"/>
      <c r="I46" s="527"/>
      <c r="J46" s="528"/>
      <c r="K46" s="527">
        <f>IF(NOT(ISERROR(MATCH(J46,_xlfn.ANCHORARRAY(E57),0))),I59&amp;"Por favor no seleccionar los criterios de impacto",J46)</f>
        <v>0</v>
      </c>
      <c r="L46" s="526"/>
      <c r="M46" s="527"/>
      <c r="N46" s="529"/>
      <c r="O46" s="170">
        <v>6</v>
      </c>
      <c r="P46" s="137"/>
      <c r="Q46" s="171" t="str">
        <f t="shared" si="58"/>
        <v/>
      </c>
      <c r="R46" s="172"/>
      <c r="S46" s="172"/>
      <c r="T46" s="173" t="str">
        <f t="shared" si="55"/>
        <v/>
      </c>
      <c r="U46" s="172"/>
      <c r="V46" s="172"/>
      <c r="W46" s="172"/>
      <c r="X46" s="174" t="str">
        <f t="shared" si="59"/>
        <v/>
      </c>
      <c r="Y46" s="175" t="str">
        <f t="shared" si="1"/>
        <v/>
      </c>
      <c r="Z46" s="176" t="str">
        <f t="shared" si="56"/>
        <v/>
      </c>
      <c r="AA46" s="175" t="str">
        <f t="shared" si="3"/>
        <v/>
      </c>
      <c r="AB46" s="176" t="str">
        <f t="shared" si="60"/>
        <v/>
      </c>
      <c r="AC46" s="177" t="str">
        <f t="shared" si="61"/>
        <v/>
      </c>
      <c r="AD46" s="178"/>
      <c r="AE46" s="179"/>
      <c r="AF46" s="180"/>
      <c r="AG46" s="180"/>
      <c r="AH46" s="181"/>
      <c r="AI46" s="181"/>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71.099999999999994" customHeight="1" x14ac:dyDescent="0.3">
      <c r="A47" s="317">
        <v>6</v>
      </c>
      <c r="B47" s="509" t="s">
        <v>162</v>
      </c>
      <c r="C47" s="509" t="s">
        <v>210</v>
      </c>
      <c r="D47" s="509" t="s">
        <v>377</v>
      </c>
      <c r="E47" s="510" t="s">
        <v>211</v>
      </c>
      <c r="F47" s="509" t="s">
        <v>164</v>
      </c>
      <c r="G47" s="511">
        <v>35</v>
      </c>
      <c r="H47" s="512" t="str">
        <f>IF(G47&lt;=0,"",IF(G47&lt;=2,"Muy Baja",IF(G47&lt;=24,"Baja",IF(G47&lt;=500,"Media",IF(G47&lt;=5000,"Alta","Muy Alta")))))</f>
        <v>Media</v>
      </c>
      <c r="I47" s="513">
        <f>IF(H47="","",IF(H47="Muy Baja",0.2,IF(H47="Baja",0.4,IF(H47="Media",0.6,IF(H47="Alta",0.8,IF(H47="Muy Alta",1,))))))</f>
        <v>0.6</v>
      </c>
      <c r="J47" s="514" t="s">
        <v>165</v>
      </c>
      <c r="K47" s="513" t="str">
        <f>IF(NOT(ISERROR(MATCH(J47,'Tabla Impacto'!$B$221:$B$223,0))),'Tabla Impacto'!$F$223&amp;"Por favor no seleccionar los criterios de impacto(Afectación Económica o presupuestal y Pérdida Reputacional)",J47)</f>
        <v xml:space="preserve">     El riesgo afecta la imagen de la entidad con algunos usuarios de relevancia frente al logro de los objetivos</v>
      </c>
      <c r="L47" s="512" t="str">
        <f>IF(OR(K47='Tabla Impacto'!$C$11,K47='Tabla Impacto'!$D$11),"Leve",IF(OR(K47='Tabla Impacto'!$C$12,K47='Tabla Impacto'!$D$12),"Menor",IF(OR(K47='Tabla Impacto'!$C$13,K47='Tabla Impacto'!$D$13),"Moderado",IF(OR(K47='Tabla Impacto'!$C$14,K47='Tabla Impacto'!$D$14),"Mayor",IF(OR(K47='Tabla Impacto'!$C$15,K47='Tabla Impacto'!$D$15),"Catastrófico","")))))</f>
        <v>Moderado</v>
      </c>
      <c r="M47" s="513">
        <f>IF(L47="","",IF(L47="Leve",0.2,IF(L47="Menor",0.4,IF(L47="Moderado",0.6,IF(L47="Mayor",0.8,IF(L47="Catastrófico",1,))))))</f>
        <v>0.6</v>
      </c>
      <c r="N47" s="515" t="str">
        <f>IF(OR(AND(H47="Muy Baja",L47="Leve"),AND(H47="Muy Baja",L47="Menor"),AND(H47="Baja",L47="Leve")),"Bajo",IF(OR(AND(H47="Muy baja",L47="Moderado"),AND(H47="Baja",L47="Menor"),AND(H47="Baja",L47="Moderado"),AND(H47="Media",L47="Leve"),AND(H47="Media",L47="Menor"),AND(H47="Media",L47="Moderado"),AND(H47="Alta",L47="Leve"),AND(H47="Alta",L47="Menor")),"Moderado",IF(OR(AND(H47="Muy Baja",L47="Mayor"),AND(H47="Baja",L47="Mayor"),AND(H47="Media",L47="Mayor"),AND(H47="Alta",L47="Moderado"),AND(H47="Alta",L47="Mayor"),AND(H47="Muy Alta",L47="Leve"),AND(H47="Muy Alta",L47="Menor"),AND(H47="Muy Alta",L47="Moderado"),AND(H47="Muy Alta",L47="Mayor")),"Alto",IF(OR(AND(H47="Muy Baja",L47="Catastrófico"),AND(H47="Baja",L47="Catastrófico"),AND(H47="Media",L47="Catastrófico"),AND(H47="Alta",L47="Catastrófico"),AND(H47="Muy Alta",L47="Catastrófico")),"Extremo",""))))</f>
        <v>Moderado</v>
      </c>
      <c r="O47" s="170">
        <v>1</v>
      </c>
      <c r="P47" s="137" t="s">
        <v>212</v>
      </c>
      <c r="Q47" s="159" t="str">
        <f t="shared" si="58"/>
        <v>Probabilidad</v>
      </c>
      <c r="R47" s="160" t="s">
        <v>166</v>
      </c>
      <c r="S47" s="160" t="s">
        <v>167</v>
      </c>
      <c r="T47" s="161" t="str">
        <f t="shared" si="55"/>
        <v>40%</v>
      </c>
      <c r="U47" s="160" t="s">
        <v>168</v>
      </c>
      <c r="V47" s="160" t="s">
        <v>169</v>
      </c>
      <c r="W47" s="160" t="s">
        <v>170</v>
      </c>
      <c r="X47" s="162">
        <f>IFERROR(IF(Q47="Probabilidad",(I47-(+I47*T47)),IF(Q47="Impacto",I47,"")),"")</f>
        <v>0.36</v>
      </c>
      <c r="Y47" s="163" t="str">
        <f>IFERROR(IF(X47="","",IF(X47&lt;=0.2,"Muy Baja",IF(X47&lt;=0.4,"Baja",IF(X47&lt;=0.6,"Media",IF(X47&lt;=0.8,"Alta","Muy Alta"))))),"")</f>
        <v>Baja</v>
      </c>
      <c r="Z47" s="164">
        <f>+X47</f>
        <v>0.36</v>
      </c>
      <c r="AA47" s="163" t="str">
        <f>IFERROR(IF(AB47="","",IF(AB47&lt;=0.2,"Leve",IF(AB47&lt;=0.4,"Menor",IF(AB47&lt;=0.6,"Moderado",IF(AB47&lt;=0.8,"Mayor","Catastrófico"))))),"")</f>
        <v>Moderado</v>
      </c>
      <c r="AB47" s="164">
        <f>IFERROR(IF(Q47="Impacto",(M47-(+M47*T47)),IF(Q47="Probabilidad",M47,"")),"")</f>
        <v>0.6</v>
      </c>
      <c r="AC47" s="165"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Moderado</v>
      </c>
      <c r="AD47" s="166" t="s">
        <v>171</v>
      </c>
      <c r="AE47" s="137" t="s">
        <v>213</v>
      </c>
      <c r="AF47" s="134" t="s">
        <v>209</v>
      </c>
      <c r="AG47" s="134" t="s">
        <v>176</v>
      </c>
      <c r="AH47" s="135">
        <v>45658</v>
      </c>
      <c r="AI47" s="135">
        <v>46010</v>
      </c>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customHeight="1" x14ac:dyDescent="0.3">
      <c r="A48" s="318"/>
      <c r="B48" s="516"/>
      <c r="C48" s="516"/>
      <c r="D48" s="516"/>
      <c r="E48" s="517"/>
      <c r="F48" s="516"/>
      <c r="G48" s="518"/>
      <c r="H48" s="519"/>
      <c r="I48" s="520"/>
      <c r="J48" s="521"/>
      <c r="K48" s="520">
        <f>IF(NOT(ISERROR(MATCH(J48,_xlfn.ANCHORARRAY(E59),0))),I61&amp;"Por favor no seleccionar los criterios de impacto",J48)</f>
        <v>0</v>
      </c>
      <c r="L48" s="519"/>
      <c r="M48" s="520"/>
      <c r="N48" s="522"/>
      <c r="O48" s="170">
        <v>2</v>
      </c>
      <c r="P48" s="137"/>
      <c r="Q48" s="171" t="str">
        <f>IF(OR(R48="Preventivo",R48="Detectivo"),"Probabilidad",IF(R48="Correctivo","Impacto",""))</f>
        <v/>
      </c>
      <c r="R48" s="172"/>
      <c r="S48" s="172"/>
      <c r="T48" s="173" t="str">
        <f t="shared" ref="T48:T52" si="62">IF(AND(R48="Preventivo",S48="Automático"),"50%",IF(AND(R48="Preventivo",S48="Manual"),"40%",IF(AND(R48="Detectivo",S48="Automático"),"40%",IF(AND(R48="Detectivo",S48="Manual"),"30%",IF(AND(R48="Correctivo",S48="Automático"),"35%",IF(AND(R48="Correctivo",S48="Manual"),"25%",""))))))</f>
        <v/>
      </c>
      <c r="U48" s="172"/>
      <c r="V48" s="172"/>
      <c r="W48" s="172"/>
      <c r="X48" s="174" t="str">
        <f>IFERROR(IF(AND(Q47="Probabilidad",Q48="Probabilidad"),(Z47-(+Z47*T48)),IF(Q48="Probabilidad",(I47-(+I47*T48)),IF(Q48="Impacto",Z47,""))),"")</f>
        <v/>
      </c>
      <c r="Y48" s="175" t="str">
        <f t="shared" si="1"/>
        <v/>
      </c>
      <c r="Z48" s="176" t="str">
        <f t="shared" ref="Z48:Z52" si="63">+X48</f>
        <v/>
      </c>
      <c r="AA48" s="175" t="str">
        <f t="shared" si="3"/>
        <v/>
      </c>
      <c r="AB48" s="176" t="str">
        <f>IFERROR(IF(AND(Q47="Impacto",Q48="Impacto"),(AB47-(+AB47*T48)),IF(Q48="Impacto",(M47-(+M47*T48)),IF(Q48="Probabilidad",AB47,""))),"")</f>
        <v/>
      </c>
      <c r="AC48" s="177" t="str">
        <f t="shared" ref="AC48:AC49" si="64">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78"/>
      <c r="AE48" s="179"/>
      <c r="AF48" s="180"/>
      <c r="AG48" s="180"/>
      <c r="AH48" s="181"/>
      <c r="AI48" s="181"/>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customHeight="1" x14ac:dyDescent="0.3">
      <c r="A49" s="318"/>
      <c r="B49" s="516"/>
      <c r="C49" s="516"/>
      <c r="D49" s="516"/>
      <c r="E49" s="517"/>
      <c r="F49" s="516"/>
      <c r="G49" s="518"/>
      <c r="H49" s="519"/>
      <c r="I49" s="520"/>
      <c r="J49" s="521"/>
      <c r="K49" s="520">
        <f>IF(NOT(ISERROR(MATCH(J49,_xlfn.ANCHORARRAY(E60),0))),I62&amp;"Por favor no seleccionar los criterios de impacto",J49)</f>
        <v>0</v>
      </c>
      <c r="L49" s="519"/>
      <c r="M49" s="520"/>
      <c r="N49" s="522"/>
      <c r="O49" s="170">
        <v>3</v>
      </c>
      <c r="P49" s="138"/>
      <c r="Q49" s="171" t="str">
        <f>IF(OR(R49="Preventivo",R49="Detectivo"),"Probabilidad",IF(R49="Correctivo","Impacto",""))</f>
        <v/>
      </c>
      <c r="R49" s="172"/>
      <c r="S49" s="172"/>
      <c r="T49" s="173" t="str">
        <f t="shared" si="62"/>
        <v/>
      </c>
      <c r="U49" s="172"/>
      <c r="V49" s="172"/>
      <c r="W49" s="172"/>
      <c r="X49" s="174" t="str">
        <f>IFERROR(IF(AND(Q48="Probabilidad",Q49="Probabilidad"),(Z48-(+Z48*T49)),IF(AND(Q48="Impacto",Q49="Probabilidad"),(Z47-(+Z47*T49)),IF(Q49="Impacto",Z48,""))),"")</f>
        <v/>
      </c>
      <c r="Y49" s="175" t="str">
        <f t="shared" si="1"/>
        <v/>
      </c>
      <c r="Z49" s="176" t="str">
        <f t="shared" si="63"/>
        <v/>
      </c>
      <c r="AA49" s="175" t="str">
        <f t="shared" si="3"/>
        <v/>
      </c>
      <c r="AB49" s="176" t="str">
        <f>IFERROR(IF(AND(Q48="Impacto",Q49="Impacto"),(AB48-(+AB48*T49)),IF(AND(Q48="Probabilidad",Q49="Impacto"),(AB47-(+AB47*T49)),IF(Q49="Probabilidad",AB48,""))),"")</f>
        <v/>
      </c>
      <c r="AC49" s="177" t="str">
        <f t="shared" si="64"/>
        <v/>
      </c>
      <c r="AD49" s="178"/>
      <c r="AE49" s="179"/>
      <c r="AF49" s="180"/>
      <c r="AG49" s="180"/>
      <c r="AH49" s="181"/>
      <c r="AI49" s="181"/>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customHeight="1" x14ac:dyDescent="0.3">
      <c r="A50" s="318"/>
      <c r="B50" s="516"/>
      <c r="C50" s="516"/>
      <c r="D50" s="516"/>
      <c r="E50" s="517"/>
      <c r="F50" s="516"/>
      <c r="G50" s="518"/>
      <c r="H50" s="519"/>
      <c r="I50" s="520"/>
      <c r="J50" s="521"/>
      <c r="K50" s="520">
        <f>IF(NOT(ISERROR(MATCH(J50,_xlfn.ANCHORARRAY(E61),0))),I63&amp;"Por favor no seleccionar los criterios de impacto",J50)</f>
        <v>0</v>
      </c>
      <c r="L50" s="519"/>
      <c r="M50" s="520"/>
      <c r="N50" s="522"/>
      <c r="O50" s="170">
        <v>4</v>
      </c>
      <c r="P50" s="137"/>
      <c r="Q50" s="171" t="str">
        <f t="shared" ref="Q50:Q52" si="65">IF(OR(R50="Preventivo",R50="Detectivo"),"Probabilidad",IF(R50="Correctivo","Impacto",""))</f>
        <v/>
      </c>
      <c r="R50" s="172"/>
      <c r="S50" s="172"/>
      <c r="T50" s="173" t="str">
        <f t="shared" si="62"/>
        <v/>
      </c>
      <c r="U50" s="172"/>
      <c r="V50" s="172"/>
      <c r="W50" s="172"/>
      <c r="X50" s="174" t="str">
        <f t="shared" ref="X50:X52" si="66">IFERROR(IF(AND(Q49="Probabilidad",Q50="Probabilidad"),(Z49-(+Z49*T50)),IF(AND(Q49="Impacto",Q50="Probabilidad"),(Z48-(+Z48*T50)),IF(Q50="Impacto",Z49,""))),"")</f>
        <v/>
      </c>
      <c r="Y50" s="175" t="str">
        <f t="shared" si="1"/>
        <v/>
      </c>
      <c r="Z50" s="176" t="str">
        <f t="shared" si="63"/>
        <v/>
      </c>
      <c r="AA50" s="175" t="str">
        <f t="shared" si="3"/>
        <v/>
      </c>
      <c r="AB50" s="176" t="str">
        <f t="shared" ref="AB50:AB52" si="67">IFERROR(IF(AND(Q49="Impacto",Q50="Impacto"),(AB49-(+AB49*T50)),IF(AND(Q49="Probabilidad",Q50="Impacto"),(AB48-(+AB48*T50)),IF(Q50="Probabilidad",AB49,""))),"")</f>
        <v/>
      </c>
      <c r="AC50" s="177"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78"/>
      <c r="AE50" s="179"/>
      <c r="AF50" s="180"/>
      <c r="AG50" s="180"/>
      <c r="AH50" s="181"/>
      <c r="AI50" s="181"/>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customHeight="1" x14ac:dyDescent="0.3">
      <c r="A51" s="318"/>
      <c r="B51" s="516"/>
      <c r="C51" s="516"/>
      <c r="D51" s="516"/>
      <c r="E51" s="517"/>
      <c r="F51" s="516"/>
      <c r="G51" s="518"/>
      <c r="H51" s="519"/>
      <c r="I51" s="520"/>
      <c r="J51" s="521"/>
      <c r="K51" s="520">
        <f>IF(NOT(ISERROR(MATCH(J51,_xlfn.ANCHORARRAY(E62),0))),I64&amp;"Por favor no seleccionar los criterios de impacto",J51)</f>
        <v>0</v>
      </c>
      <c r="L51" s="519"/>
      <c r="M51" s="520"/>
      <c r="N51" s="522"/>
      <c r="O51" s="170">
        <v>5</v>
      </c>
      <c r="P51" s="137"/>
      <c r="Q51" s="171" t="str">
        <f t="shared" si="65"/>
        <v/>
      </c>
      <c r="R51" s="172"/>
      <c r="S51" s="172"/>
      <c r="T51" s="173" t="str">
        <f t="shared" si="62"/>
        <v/>
      </c>
      <c r="U51" s="172"/>
      <c r="V51" s="172"/>
      <c r="W51" s="172"/>
      <c r="X51" s="174" t="str">
        <f t="shared" si="66"/>
        <v/>
      </c>
      <c r="Y51" s="175" t="str">
        <f t="shared" si="1"/>
        <v/>
      </c>
      <c r="Z51" s="176" t="str">
        <f t="shared" si="63"/>
        <v/>
      </c>
      <c r="AA51" s="175" t="str">
        <f t="shared" si="3"/>
        <v/>
      </c>
      <c r="AB51" s="176" t="str">
        <f t="shared" si="67"/>
        <v/>
      </c>
      <c r="AC51" s="177" t="str">
        <f t="shared" ref="AC51" si="68">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78"/>
      <c r="AE51" s="179"/>
      <c r="AF51" s="180"/>
      <c r="AG51" s="180"/>
      <c r="AH51" s="181"/>
      <c r="AI51" s="181"/>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customHeight="1" x14ac:dyDescent="0.3">
      <c r="A52" s="319"/>
      <c r="B52" s="523"/>
      <c r="C52" s="523"/>
      <c r="D52" s="523"/>
      <c r="E52" s="524"/>
      <c r="F52" s="523"/>
      <c r="G52" s="525"/>
      <c r="H52" s="526"/>
      <c r="I52" s="527"/>
      <c r="J52" s="528"/>
      <c r="K52" s="527">
        <f>IF(NOT(ISERROR(MATCH(J52,_xlfn.ANCHORARRAY(E63),0))),I65&amp;"Por favor no seleccionar los criterios de impacto",J52)</f>
        <v>0</v>
      </c>
      <c r="L52" s="526"/>
      <c r="M52" s="527"/>
      <c r="N52" s="529"/>
      <c r="O52" s="170">
        <v>6</v>
      </c>
      <c r="P52" s="137"/>
      <c r="Q52" s="171" t="str">
        <f t="shared" si="65"/>
        <v/>
      </c>
      <c r="R52" s="172"/>
      <c r="S52" s="172"/>
      <c r="T52" s="173" t="str">
        <f t="shared" si="62"/>
        <v/>
      </c>
      <c r="U52" s="172"/>
      <c r="V52" s="172"/>
      <c r="W52" s="172"/>
      <c r="X52" s="174" t="str">
        <f t="shared" si="66"/>
        <v/>
      </c>
      <c r="Y52" s="175" t="str">
        <f t="shared" si="1"/>
        <v/>
      </c>
      <c r="Z52" s="176" t="str">
        <f t="shared" si="63"/>
        <v/>
      </c>
      <c r="AA52" s="175" t="str">
        <f>IFERROR(IF(AB52="","",IF(AB52&lt;=0.2,"Leve",IF(AB52&lt;=0.4,"Menor",IF(AB52&lt;=0.6,"Moderado",IF(AB52&lt;=0.8,"Mayor","Catastrófico"))))),"")</f>
        <v/>
      </c>
      <c r="AB52" s="176" t="str">
        <f t="shared" si="67"/>
        <v/>
      </c>
      <c r="AC52" s="177"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78"/>
      <c r="AE52" s="179"/>
      <c r="AF52" s="180"/>
      <c r="AG52" s="180"/>
      <c r="AH52" s="181"/>
      <c r="AI52" s="181"/>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97.5" customHeight="1" x14ac:dyDescent="0.3">
      <c r="A53" s="317">
        <v>7</v>
      </c>
      <c r="B53" s="509" t="s">
        <v>162</v>
      </c>
      <c r="C53" s="509" t="s">
        <v>214</v>
      </c>
      <c r="D53" s="509" t="s">
        <v>215</v>
      </c>
      <c r="E53" s="510" t="s">
        <v>216</v>
      </c>
      <c r="F53" s="509" t="s">
        <v>164</v>
      </c>
      <c r="G53" s="511">
        <v>65</v>
      </c>
      <c r="H53" s="512" t="str">
        <f>IF(G53&lt;=0,"",IF(G53&lt;=2,"Muy Baja",IF(G53&lt;=24,"Baja",IF(G53&lt;=500,"Media",IF(G53&lt;=5000,"Alta","Muy Alta")))))</f>
        <v>Media</v>
      </c>
      <c r="I53" s="513">
        <f>IF(H53="","",IF(H53="Muy Baja",0.2,IF(H53="Baja",0.4,IF(H53="Media",0.6,IF(H53="Alta",0.8,IF(H53="Muy Alta",1,))))))</f>
        <v>0.6</v>
      </c>
      <c r="J53" s="514" t="s">
        <v>165</v>
      </c>
      <c r="K53" s="513" t="str">
        <f>IF(NOT(ISERROR(MATCH(J53,'Tabla Impacto'!$B$221:$B$223,0))),'Tabla Impacto'!$F$223&amp;"Por favor no seleccionar los criterios de impacto(Afectación Económica o presupuestal y Pérdida Reputacional)",J53)</f>
        <v xml:space="preserve">     El riesgo afecta la imagen de la entidad con algunos usuarios de relevancia frente al logro de los objetivos</v>
      </c>
      <c r="L53" s="512" t="str">
        <f>IF(OR(K53='Tabla Impacto'!$C$11,K53='Tabla Impacto'!$D$11),"Leve",IF(OR(K53='Tabla Impacto'!$C$12,K53='Tabla Impacto'!$D$12),"Menor",IF(OR(K53='Tabla Impacto'!$C$13,K53='Tabla Impacto'!$D$13),"Moderado",IF(OR(K53='Tabla Impacto'!$C$14,K53='Tabla Impacto'!$D$14),"Mayor",IF(OR(K53='Tabla Impacto'!$C$15,K53='Tabla Impacto'!$D$15),"Catastrófico","")))))</f>
        <v>Moderado</v>
      </c>
      <c r="M53" s="513">
        <f>IF(L53="","",IF(L53="Leve",0.2,IF(L53="Menor",0.4,IF(L53="Moderado",0.6,IF(L53="Mayor",0.8,IF(L53="Catastrófico",1,))))))</f>
        <v>0.6</v>
      </c>
      <c r="N53" s="515" t="str">
        <f>IF(OR(AND(H53="Muy Baja",L53="Leve"),AND(H53="Muy Baja",L53="Menor"),AND(H53="Baja",L53="Leve")),"Bajo",IF(OR(AND(H53="Muy baja",L53="Moderado"),AND(H53="Baja",L53="Menor"),AND(H53="Baja",L53="Moderado"),AND(H53="Media",L53="Leve"),AND(H53="Media",L53="Menor"),AND(H53="Media",L53="Moderado"),AND(H53="Alta",L53="Leve"),AND(H53="Alta",L53="Menor")),"Moderado",IF(OR(AND(H53="Muy Baja",L53="Mayor"),AND(H53="Baja",L53="Mayor"),AND(H53="Media",L53="Mayor"),AND(H53="Alta",L53="Moderado"),AND(H53="Alta",L53="Mayor"),AND(H53="Muy Alta",L53="Leve"),AND(H53="Muy Alta",L53="Menor"),AND(H53="Muy Alta",L53="Moderado"),AND(H53="Muy Alta",L53="Mayor")),"Alto",IF(OR(AND(H53="Muy Baja",L53="Catastrófico"),AND(H53="Baja",L53="Catastrófico"),AND(H53="Media",L53="Catastrófico"),AND(H53="Alta",L53="Catastrófico"),AND(H53="Muy Alta",L53="Catastrófico")),"Extremo",""))))</f>
        <v>Moderado</v>
      </c>
      <c r="O53" s="158">
        <v>1</v>
      </c>
      <c r="P53" s="137" t="s">
        <v>378</v>
      </c>
      <c r="Q53" s="159" t="str">
        <f>IF(OR(R53="Preventivo",R53="Detectivo"),"Probabilidad",IF(R53="Correctivo","Impacto",""))</f>
        <v>Probabilidad</v>
      </c>
      <c r="R53" s="160" t="s">
        <v>166</v>
      </c>
      <c r="S53" s="160" t="s">
        <v>167</v>
      </c>
      <c r="T53" s="161" t="str">
        <f>IF(AND(R53="Preventivo",S53="Automático"),"50%",IF(AND(R53="Preventivo",S53="Manual"),"40%",IF(AND(R53="Detectivo",S53="Automático"),"40%",IF(AND(R53="Detectivo",S53="Manual"),"30%",IF(AND(R53="Correctivo",S53="Automático"),"35%",IF(AND(R53="Correctivo",S53="Manual"),"25%",""))))))</f>
        <v>40%</v>
      </c>
      <c r="U53" s="160" t="s">
        <v>168</v>
      </c>
      <c r="V53" s="160" t="s">
        <v>169</v>
      </c>
      <c r="W53" s="160" t="s">
        <v>170</v>
      </c>
      <c r="X53" s="162">
        <f>IFERROR(IF(Q53="Probabilidad",(I53-(+I53*T53)),IF(Q53="Impacto",I53,"")),"")</f>
        <v>0.36</v>
      </c>
      <c r="Y53" s="163" t="str">
        <f>IFERROR(IF(X53="","",IF(X53&lt;=0.2,"Muy Baja",IF(X53&lt;=0.4,"Baja",IF(X53&lt;=0.6,"Media",IF(X53&lt;=0.8,"Alta","Muy Alta"))))),"")</f>
        <v>Baja</v>
      </c>
      <c r="Z53" s="164">
        <f>+X53</f>
        <v>0.36</v>
      </c>
      <c r="AA53" s="163" t="str">
        <f>IFERROR(IF(AB53="","",IF(AB53&lt;=0.2,"Leve",IF(AB53&lt;=0.4,"Menor",IF(AB53&lt;=0.6,"Moderado",IF(AB53&lt;=0.8,"Mayor","Catastrófico"))))),"")</f>
        <v>Moderado</v>
      </c>
      <c r="AB53" s="164">
        <f>IFERROR(IF(Q53="Impacto",(M53-(+M53*T53)),IF(Q53="Probabilidad",M53,"")),"")</f>
        <v>0.6</v>
      </c>
      <c r="AC53" s="165"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Moderado</v>
      </c>
      <c r="AD53" s="166" t="s">
        <v>171</v>
      </c>
      <c r="AE53" s="137" t="s">
        <v>217</v>
      </c>
      <c r="AF53" s="156" t="s">
        <v>218</v>
      </c>
      <c r="AG53" s="134" t="s">
        <v>219</v>
      </c>
      <c r="AH53" s="135">
        <v>45658</v>
      </c>
      <c r="AI53" s="135">
        <v>46010</v>
      </c>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customHeight="1" x14ac:dyDescent="0.3">
      <c r="A54" s="318"/>
      <c r="B54" s="516"/>
      <c r="C54" s="516"/>
      <c r="D54" s="516"/>
      <c r="E54" s="517"/>
      <c r="F54" s="516"/>
      <c r="G54" s="518"/>
      <c r="H54" s="519"/>
      <c r="I54" s="520"/>
      <c r="J54" s="521"/>
      <c r="K54" s="520">
        <f>IF(NOT(ISERROR(MATCH(J54,_xlfn.ANCHORARRAY(E65),0))),I67&amp;"Por favor no seleccionar los criterios de impacto",J54)</f>
        <v>0</v>
      </c>
      <c r="L54" s="519"/>
      <c r="M54" s="520"/>
      <c r="N54" s="522"/>
      <c r="O54" s="158">
        <v>2</v>
      </c>
      <c r="P54" s="137"/>
      <c r="Q54" s="159" t="str">
        <f>IF(OR(R54="Preventivo",R54="Detectivo"),"Probabilidad",IF(R54="Correctivo","Impacto",""))</f>
        <v/>
      </c>
      <c r="R54" s="160"/>
      <c r="S54" s="160"/>
      <c r="T54" s="161" t="str">
        <f t="shared" ref="T54:T58" si="69">IF(AND(R54="Preventivo",S54="Automático"),"50%",IF(AND(R54="Preventivo",S54="Manual"),"40%",IF(AND(R54="Detectivo",S54="Automático"),"40%",IF(AND(R54="Detectivo",S54="Manual"),"30%",IF(AND(R54="Correctivo",S54="Automático"),"35%",IF(AND(R54="Correctivo",S54="Manual"),"25%",""))))))</f>
        <v/>
      </c>
      <c r="U54" s="160"/>
      <c r="V54" s="160"/>
      <c r="W54" s="160"/>
      <c r="X54" s="162" t="str">
        <f>IFERROR(IF(AND(Q53="Probabilidad",Q54="Probabilidad"),(Z53-(+Z53*T54)),IF(Q54="Probabilidad",(I53-(+I53*T54)),IF(Q54="Impacto",Z53,""))),"")</f>
        <v/>
      </c>
      <c r="Y54" s="163" t="str">
        <f t="shared" si="1"/>
        <v/>
      </c>
      <c r="Z54" s="164" t="str">
        <f t="shared" ref="Z54:Z58" si="70">+X54</f>
        <v/>
      </c>
      <c r="AA54" s="163" t="str">
        <f t="shared" si="3"/>
        <v/>
      </c>
      <c r="AB54" s="164" t="str">
        <f>IFERROR(IF(AND(Q53="Impacto",Q54="Impacto"),(AB53-(+AB53*T54)),IF(Q54="Impacto",(M53-(+M53*T54)),IF(Q54="Probabilidad",AB53,""))),"")</f>
        <v/>
      </c>
      <c r="AC54" s="165" t="str">
        <f t="shared" ref="AC54:AC55" si="71">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66"/>
      <c r="AE54" s="179"/>
      <c r="AF54" s="180"/>
      <c r="AG54" s="180"/>
      <c r="AH54" s="181"/>
      <c r="AI54" s="181"/>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customHeight="1" x14ac:dyDescent="0.3">
      <c r="A55" s="318"/>
      <c r="B55" s="516"/>
      <c r="C55" s="516"/>
      <c r="D55" s="516"/>
      <c r="E55" s="517"/>
      <c r="F55" s="516"/>
      <c r="G55" s="518"/>
      <c r="H55" s="519"/>
      <c r="I55" s="520"/>
      <c r="J55" s="521"/>
      <c r="K55" s="520">
        <f>IF(NOT(ISERROR(MATCH(J55,_xlfn.ANCHORARRAY(E66),0))),I68&amp;"Por favor no seleccionar los criterios de impacto",J55)</f>
        <v>0</v>
      </c>
      <c r="L55" s="519"/>
      <c r="M55" s="520"/>
      <c r="N55" s="522"/>
      <c r="O55" s="158">
        <v>3</v>
      </c>
      <c r="P55" s="138"/>
      <c r="Q55" s="171" t="str">
        <f>IF(OR(R55="Preventivo",R55="Detectivo"),"Probabilidad",IF(R55="Correctivo","Impacto",""))</f>
        <v/>
      </c>
      <c r="R55" s="172"/>
      <c r="S55" s="172"/>
      <c r="T55" s="173" t="str">
        <f t="shared" si="69"/>
        <v/>
      </c>
      <c r="U55" s="172"/>
      <c r="V55" s="172"/>
      <c r="W55" s="172"/>
      <c r="X55" s="174" t="str">
        <f>IFERROR(IF(AND(Q54="Probabilidad",Q55="Probabilidad"),(Z54-(+Z54*T55)),IF(AND(Q54="Impacto",Q55="Probabilidad"),(Z53-(+Z53*T55)),IF(Q55="Impacto",Z54,""))),"")</f>
        <v/>
      </c>
      <c r="Y55" s="175" t="str">
        <f t="shared" si="1"/>
        <v/>
      </c>
      <c r="Z55" s="176" t="str">
        <f t="shared" si="70"/>
        <v/>
      </c>
      <c r="AA55" s="175" t="str">
        <f t="shared" si="3"/>
        <v/>
      </c>
      <c r="AB55" s="176" t="str">
        <f>IFERROR(IF(AND(Q54="Impacto",Q55="Impacto"),(AB54-(+AB54*T55)),IF(AND(Q54="Probabilidad",Q55="Impacto"),(AB53-(+AB53*T55)),IF(Q55="Probabilidad",AB54,""))),"")</f>
        <v/>
      </c>
      <c r="AC55" s="177" t="str">
        <f t="shared" si="71"/>
        <v/>
      </c>
      <c r="AD55" s="178"/>
      <c r="AE55" s="179"/>
      <c r="AF55" s="180"/>
      <c r="AG55" s="180"/>
      <c r="AH55" s="181"/>
      <c r="AI55" s="181"/>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customHeight="1" x14ac:dyDescent="0.3">
      <c r="A56" s="318"/>
      <c r="B56" s="516"/>
      <c r="C56" s="516"/>
      <c r="D56" s="516"/>
      <c r="E56" s="517"/>
      <c r="F56" s="516"/>
      <c r="G56" s="518"/>
      <c r="H56" s="519"/>
      <c r="I56" s="520"/>
      <c r="J56" s="521"/>
      <c r="K56" s="520">
        <f>IF(NOT(ISERROR(MATCH(J56,_xlfn.ANCHORARRAY(E67),0))),I69&amp;"Por favor no seleccionar los criterios de impacto",J56)</f>
        <v>0</v>
      </c>
      <c r="L56" s="519"/>
      <c r="M56" s="520"/>
      <c r="N56" s="522"/>
      <c r="O56" s="158">
        <v>4</v>
      </c>
      <c r="P56" s="137"/>
      <c r="Q56" s="171" t="str">
        <f t="shared" ref="Q56:Q59" si="72">IF(OR(R56="Preventivo",R56="Detectivo"),"Probabilidad",IF(R56="Correctivo","Impacto",""))</f>
        <v/>
      </c>
      <c r="R56" s="172"/>
      <c r="S56" s="172"/>
      <c r="T56" s="173" t="str">
        <f t="shared" si="69"/>
        <v/>
      </c>
      <c r="U56" s="172"/>
      <c r="V56" s="172"/>
      <c r="W56" s="172"/>
      <c r="X56" s="174" t="str">
        <f t="shared" ref="X56:X58" si="73">IFERROR(IF(AND(Q55="Probabilidad",Q56="Probabilidad"),(Z55-(+Z55*T56)),IF(AND(Q55="Impacto",Q56="Probabilidad"),(Z54-(+Z54*T56)),IF(Q56="Impacto",Z55,""))),"")</f>
        <v/>
      </c>
      <c r="Y56" s="175" t="str">
        <f t="shared" si="1"/>
        <v/>
      </c>
      <c r="Z56" s="176" t="str">
        <f t="shared" si="70"/>
        <v/>
      </c>
      <c r="AA56" s="175" t="str">
        <f t="shared" si="3"/>
        <v/>
      </c>
      <c r="AB56" s="176" t="str">
        <f t="shared" ref="AB56:AB58" si="74">IFERROR(IF(AND(Q55="Impacto",Q56="Impacto"),(AB55-(+AB55*T56)),IF(AND(Q55="Probabilidad",Q56="Impacto"),(AB54-(+AB54*T56)),IF(Q56="Probabilidad",AB55,""))),"")</f>
        <v/>
      </c>
      <c r="AC56" s="177"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78"/>
      <c r="AE56" s="179"/>
      <c r="AF56" s="180"/>
      <c r="AG56" s="180"/>
      <c r="AH56" s="181"/>
      <c r="AI56" s="181"/>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customHeight="1" x14ac:dyDescent="0.3">
      <c r="A57" s="318"/>
      <c r="B57" s="516"/>
      <c r="C57" s="516"/>
      <c r="D57" s="516"/>
      <c r="E57" s="517"/>
      <c r="F57" s="516"/>
      <c r="G57" s="518"/>
      <c r="H57" s="519"/>
      <c r="I57" s="520"/>
      <c r="J57" s="521"/>
      <c r="K57" s="520">
        <f>IF(NOT(ISERROR(MATCH(J57,_xlfn.ANCHORARRAY(E68),0))),I70&amp;"Por favor no seleccionar los criterios de impacto",J57)</f>
        <v>0</v>
      </c>
      <c r="L57" s="519"/>
      <c r="M57" s="520"/>
      <c r="N57" s="522"/>
      <c r="O57" s="158">
        <v>5</v>
      </c>
      <c r="P57" s="137"/>
      <c r="Q57" s="171" t="str">
        <f t="shared" si="72"/>
        <v/>
      </c>
      <c r="R57" s="172"/>
      <c r="S57" s="172"/>
      <c r="T57" s="173" t="str">
        <f t="shared" si="69"/>
        <v/>
      </c>
      <c r="U57" s="172"/>
      <c r="V57" s="172"/>
      <c r="W57" s="172"/>
      <c r="X57" s="174" t="str">
        <f t="shared" si="73"/>
        <v/>
      </c>
      <c r="Y57" s="175" t="str">
        <f t="shared" si="1"/>
        <v/>
      </c>
      <c r="Z57" s="176" t="str">
        <f t="shared" si="70"/>
        <v/>
      </c>
      <c r="AA57" s="175" t="str">
        <f t="shared" si="3"/>
        <v/>
      </c>
      <c r="AB57" s="176" t="str">
        <f t="shared" si="74"/>
        <v/>
      </c>
      <c r="AC57" s="177" t="str">
        <f t="shared" ref="AC57:AC58" si="75">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78"/>
      <c r="AE57" s="179"/>
      <c r="AF57" s="180"/>
      <c r="AG57" s="180"/>
      <c r="AH57" s="181"/>
      <c r="AI57" s="181"/>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customHeight="1" x14ac:dyDescent="0.3">
      <c r="A58" s="319"/>
      <c r="B58" s="523"/>
      <c r="C58" s="523"/>
      <c r="D58" s="523"/>
      <c r="E58" s="524"/>
      <c r="F58" s="523"/>
      <c r="G58" s="525"/>
      <c r="H58" s="526"/>
      <c r="I58" s="527"/>
      <c r="J58" s="528"/>
      <c r="K58" s="527">
        <f>IF(NOT(ISERROR(MATCH(J58,_xlfn.ANCHORARRAY(E69),0))),I71&amp;"Por favor no seleccionar los criterios de impacto",J58)</f>
        <v>0</v>
      </c>
      <c r="L58" s="526"/>
      <c r="M58" s="527"/>
      <c r="N58" s="529"/>
      <c r="O58" s="158">
        <v>6</v>
      </c>
      <c r="P58" s="137"/>
      <c r="Q58" s="171" t="str">
        <f t="shared" si="72"/>
        <v/>
      </c>
      <c r="R58" s="172"/>
      <c r="S58" s="172"/>
      <c r="T58" s="173" t="str">
        <f t="shared" si="69"/>
        <v/>
      </c>
      <c r="U58" s="172"/>
      <c r="V58" s="172"/>
      <c r="W58" s="172"/>
      <c r="X58" s="174" t="str">
        <f t="shared" si="73"/>
        <v/>
      </c>
      <c r="Y58" s="175" t="str">
        <f t="shared" si="1"/>
        <v/>
      </c>
      <c r="Z58" s="176" t="str">
        <f t="shared" si="70"/>
        <v/>
      </c>
      <c r="AA58" s="175" t="str">
        <f t="shared" si="3"/>
        <v/>
      </c>
      <c r="AB58" s="176" t="str">
        <f t="shared" si="74"/>
        <v/>
      </c>
      <c r="AC58" s="177" t="str">
        <f t="shared" si="75"/>
        <v/>
      </c>
      <c r="AD58" s="178"/>
      <c r="AE58" s="179"/>
      <c r="AF58" s="180"/>
      <c r="AG58" s="180"/>
      <c r="AH58" s="181"/>
      <c r="AI58" s="181"/>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63.6" customHeight="1" x14ac:dyDescent="0.3">
      <c r="A59" s="317">
        <v>8</v>
      </c>
      <c r="B59" s="509" t="s">
        <v>162</v>
      </c>
      <c r="C59" s="509" t="s">
        <v>245</v>
      </c>
      <c r="D59" s="509" t="s">
        <v>379</v>
      </c>
      <c r="E59" s="510" t="s">
        <v>220</v>
      </c>
      <c r="F59" s="509" t="s">
        <v>164</v>
      </c>
      <c r="G59" s="511">
        <v>32</v>
      </c>
      <c r="H59" s="512" t="str">
        <f>IF(G59&lt;=0,"",IF(G59&lt;=2,"Muy Baja",IF(G59&lt;=24,"Baja",IF(G59&lt;=500,"Media",IF(G59&lt;=5000,"Alta","Muy Alta")))))</f>
        <v>Media</v>
      </c>
      <c r="I59" s="513">
        <f>IF(H59="","",IF(H59="Muy Baja",0.2,IF(H59="Baja",0.4,IF(H59="Media",0.6,IF(H59="Alta",0.8,IF(H59="Muy Alta",1,))))))</f>
        <v>0.6</v>
      </c>
      <c r="J59" s="514" t="s">
        <v>165</v>
      </c>
      <c r="K59" s="513" t="str">
        <f>IF(NOT(ISERROR(MATCH(J59,'Tabla Impacto'!$B$221:$B$223,0))),'Tabla Impacto'!$F$223&amp;"Por favor no seleccionar los criterios de impacto(Afectación Económica o presupuestal y Pérdida Reputacional)",J59)</f>
        <v xml:space="preserve">     El riesgo afecta la imagen de la entidad con algunos usuarios de relevancia frente al logro de los objetivos</v>
      </c>
      <c r="L59" s="512" t="str">
        <f>IF(OR(K59='Tabla Impacto'!$C$11,K59='Tabla Impacto'!$D$11),"Leve",IF(OR(K59='Tabla Impacto'!$C$12,K59='Tabla Impacto'!$D$12),"Menor",IF(OR(K59='Tabla Impacto'!$C$13,K59='Tabla Impacto'!$D$13),"Moderado",IF(OR(K59='Tabla Impacto'!$C$14,K59='Tabla Impacto'!$D$14),"Mayor",IF(OR(K59='Tabla Impacto'!$C$15,K59='Tabla Impacto'!$D$15),"Catastrófico","")))))</f>
        <v>Moderado</v>
      </c>
      <c r="M59" s="513">
        <f>IF(L59="","",IF(L59="Leve",0.2,IF(L59="Menor",0.4,IF(L59="Moderado",0.6,IF(L59="Mayor",0.8,IF(L59="Catastrófico",1,))))))</f>
        <v>0.6</v>
      </c>
      <c r="N59" s="515" t="str">
        <f>IF(OR(AND(H59="Muy Baja",L59="Leve"),AND(H59="Muy Baja",L59="Menor"),AND(H59="Baja",L59="Leve")),"Bajo",IF(OR(AND(H59="Muy baja",L59="Moderado"),AND(H59="Baja",L59="Menor"),AND(H59="Baja",L59="Moderado"),AND(H59="Media",L59="Leve"),AND(H59="Media",L59="Menor"),AND(H59="Media",L59="Moderado"),AND(H59="Alta",L59="Leve"),AND(H59="Alta",L59="Menor")),"Moderado",IF(OR(AND(H59="Muy Baja",L59="Mayor"),AND(H59="Baja",L59="Mayor"),AND(H59="Media",L59="Mayor"),AND(H59="Alta",L59="Moderado"),AND(H59="Alta",L59="Mayor"),AND(H59="Muy Alta",L59="Leve"),AND(H59="Muy Alta",L59="Menor"),AND(H59="Muy Alta",L59="Moderado"),AND(H59="Muy Alta",L59="Mayor")),"Alto",IF(OR(AND(H59="Muy Baja",L59="Catastrófico"),AND(H59="Baja",L59="Catastrófico"),AND(H59="Media",L59="Catastrófico"),AND(H59="Alta",L59="Catastrófico"),AND(H59="Muy Alta",L59="Catastrófico")),"Extremo",""))))</f>
        <v>Moderado</v>
      </c>
      <c r="O59" s="170">
        <v>1</v>
      </c>
      <c r="P59" s="137" t="s">
        <v>221</v>
      </c>
      <c r="Q59" s="159" t="str">
        <f t="shared" si="72"/>
        <v>Probabilidad</v>
      </c>
      <c r="R59" s="160" t="s">
        <v>166</v>
      </c>
      <c r="S59" s="160" t="s">
        <v>167</v>
      </c>
      <c r="T59" s="161" t="str">
        <f>IF(AND(R59="Preventivo",S59="Automático"),"50%",IF(AND(R59="Preventivo",S59="Manual"),"40%",IF(AND(R59="Detectivo",S59="Automático"),"40%",IF(AND(R59="Detectivo",S59="Manual"),"30%",IF(AND(R59="Correctivo",S59="Automático"),"35%",IF(AND(R59="Correctivo",S59="Manual"),"25%",""))))))</f>
        <v>40%</v>
      </c>
      <c r="U59" s="160" t="s">
        <v>168</v>
      </c>
      <c r="V59" s="160" t="s">
        <v>169</v>
      </c>
      <c r="W59" s="160" t="s">
        <v>170</v>
      </c>
      <c r="X59" s="162">
        <f>IFERROR(IF(Q59="Probabilidad",(I59-(+I59*T59)),IF(Q59="Impacto",I59,"")),"")</f>
        <v>0.36</v>
      </c>
      <c r="Y59" s="163" t="str">
        <f>IFERROR(IF(X59="","",IF(X59&lt;=0.2,"Muy Baja",IF(X59&lt;=0.4,"Baja",IF(X59&lt;=0.6,"Media",IF(X59&lt;=0.8,"Alta","Muy Alta"))))),"")</f>
        <v>Baja</v>
      </c>
      <c r="Z59" s="164">
        <f>+X59</f>
        <v>0.36</v>
      </c>
      <c r="AA59" s="163" t="str">
        <f>IFERROR(IF(AB59="","",IF(AB59&lt;=0.2,"Leve",IF(AB59&lt;=0.4,"Menor",IF(AB59&lt;=0.6,"Moderado",IF(AB59&lt;=0.8,"Mayor","Catastrófico"))))),"")</f>
        <v>Moderado</v>
      </c>
      <c r="AB59" s="164">
        <f>IFERROR(IF(Q59="Impacto",(M59-(+M59*T59)),IF(Q59="Probabilidad",M59,"")),"")</f>
        <v>0.6</v>
      </c>
      <c r="AC59" s="165" t="str">
        <f>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Moderado</v>
      </c>
      <c r="AD59" s="166" t="s">
        <v>171</v>
      </c>
      <c r="AE59" s="137" t="s">
        <v>222</v>
      </c>
      <c r="AF59" s="134" t="s">
        <v>223</v>
      </c>
      <c r="AG59" s="134" t="s">
        <v>224</v>
      </c>
      <c r="AH59" s="135">
        <v>45748</v>
      </c>
      <c r="AI59" s="135">
        <v>45868</v>
      </c>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customHeight="1" x14ac:dyDescent="0.3">
      <c r="A60" s="318"/>
      <c r="B60" s="516"/>
      <c r="C60" s="516"/>
      <c r="D60" s="516"/>
      <c r="E60" s="517"/>
      <c r="F60" s="516"/>
      <c r="G60" s="518"/>
      <c r="H60" s="519"/>
      <c r="I60" s="520"/>
      <c r="J60" s="521"/>
      <c r="K60" s="520">
        <f>IF(NOT(ISERROR(MATCH(J60,_xlfn.ANCHORARRAY(E71),0))),I73&amp;"Por favor no seleccionar los criterios de impacto",J60)</f>
        <v>0</v>
      </c>
      <c r="L60" s="519"/>
      <c r="M60" s="520"/>
      <c r="N60" s="522"/>
      <c r="O60" s="170">
        <v>2</v>
      </c>
      <c r="P60" s="137"/>
      <c r="Q60" s="171" t="str">
        <f>IF(OR(R60="Preventivo",R60="Detectivo"),"Probabilidad",IF(R60="Correctivo","Impacto",""))</f>
        <v/>
      </c>
      <c r="R60" s="172"/>
      <c r="S60" s="172"/>
      <c r="T60" s="173" t="str">
        <f t="shared" ref="T60:T64" si="76">IF(AND(R60="Preventivo",S60="Automático"),"50%",IF(AND(R60="Preventivo",S60="Manual"),"40%",IF(AND(R60="Detectivo",S60="Automático"),"40%",IF(AND(R60="Detectivo",S60="Manual"),"30%",IF(AND(R60="Correctivo",S60="Automático"),"35%",IF(AND(R60="Correctivo",S60="Manual"),"25%",""))))))</f>
        <v/>
      </c>
      <c r="U60" s="172"/>
      <c r="V60" s="172"/>
      <c r="W60" s="172"/>
      <c r="X60" s="174" t="str">
        <f>IFERROR(IF(AND(Q59="Probabilidad",Q60="Probabilidad"),(Z59-(+Z59*T60)),IF(Q60="Probabilidad",(I59-(+I59*T60)),IF(Q60="Impacto",Z59,""))),"")</f>
        <v/>
      </c>
      <c r="Y60" s="175" t="str">
        <f t="shared" si="1"/>
        <v/>
      </c>
      <c r="Z60" s="176" t="str">
        <f t="shared" ref="Z60:Z64" si="77">+X60</f>
        <v/>
      </c>
      <c r="AA60" s="175" t="str">
        <f t="shared" si="3"/>
        <v/>
      </c>
      <c r="AB60" s="176" t="str">
        <f>IFERROR(IF(AND(Q59="Impacto",Q60="Impacto"),(AB59-(+AB59*T60)),IF(Q60="Impacto",(M59-(+M59*T60)),IF(Q60="Probabilidad",AB59,""))),"")</f>
        <v/>
      </c>
      <c r="AC60" s="177" t="str">
        <f t="shared" ref="AC60:AC61" si="78">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78"/>
      <c r="AE60" s="134"/>
      <c r="AF60" s="134"/>
      <c r="AG60" s="134"/>
      <c r="AH60" s="181"/>
      <c r="AI60" s="181"/>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customHeight="1" x14ac:dyDescent="0.3">
      <c r="A61" s="318"/>
      <c r="B61" s="516"/>
      <c r="C61" s="516"/>
      <c r="D61" s="516"/>
      <c r="E61" s="517"/>
      <c r="F61" s="516"/>
      <c r="G61" s="518"/>
      <c r="H61" s="519"/>
      <c r="I61" s="520"/>
      <c r="J61" s="521"/>
      <c r="K61" s="520">
        <f>IF(NOT(ISERROR(MATCH(J61,_xlfn.ANCHORARRAY(E72),0))),I74&amp;"Por favor no seleccionar los criterios de impacto",J61)</f>
        <v>0</v>
      </c>
      <c r="L61" s="519"/>
      <c r="M61" s="520"/>
      <c r="N61" s="522"/>
      <c r="O61" s="170">
        <v>3</v>
      </c>
      <c r="P61" s="138"/>
      <c r="Q61" s="171" t="str">
        <f>IF(OR(R61="Preventivo",R61="Detectivo"),"Probabilidad",IF(R61="Correctivo","Impacto",""))</f>
        <v/>
      </c>
      <c r="R61" s="172"/>
      <c r="S61" s="172"/>
      <c r="T61" s="173" t="str">
        <f t="shared" si="76"/>
        <v/>
      </c>
      <c r="U61" s="172"/>
      <c r="V61" s="172"/>
      <c r="W61" s="172"/>
      <c r="X61" s="174" t="str">
        <f>IFERROR(IF(AND(Q60="Probabilidad",Q61="Probabilidad"),(Z60-(+Z60*T61)),IF(AND(Q60="Impacto",Q61="Probabilidad"),(Z59-(+Z59*T61)),IF(Q61="Impacto",Z60,""))),"")</f>
        <v/>
      </c>
      <c r="Y61" s="175" t="str">
        <f t="shared" si="1"/>
        <v/>
      </c>
      <c r="Z61" s="176" t="str">
        <f t="shared" si="77"/>
        <v/>
      </c>
      <c r="AA61" s="175" t="str">
        <f t="shared" si="3"/>
        <v/>
      </c>
      <c r="AB61" s="176" t="str">
        <f>IFERROR(IF(AND(Q60="Impacto",Q61="Impacto"),(AB60-(+AB60*T61)),IF(AND(Q60="Probabilidad",Q61="Impacto"),(AB59-(+AB59*T61)),IF(Q61="Probabilidad",AB60,""))),"")</f>
        <v/>
      </c>
      <c r="AC61" s="177" t="str">
        <f t="shared" si="78"/>
        <v/>
      </c>
      <c r="AD61" s="178"/>
      <c r="AE61" s="134"/>
      <c r="AF61" s="134"/>
      <c r="AG61" s="134"/>
      <c r="AH61" s="181"/>
      <c r="AI61" s="181"/>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customHeight="1" x14ac:dyDescent="0.3">
      <c r="A62" s="318"/>
      <c r="B62" s="516"/>
      <c r="C62" s="516"/>
      <c r="D62" s="516"/>
      <c r="E62" s="517"/>
      <c r="F62" s="516"/>
      <c r="G62" s="518"/>
      <c r="H62" s="519"/>
      <c r="I62" s="520"/>
      <c r="J62" s="521"/>
      <c r="K62" s="520">
        <f>IF(NOT(ISERROR(MATCH(J62,_xlfn.ANCHORARRAY(E73),0))),I75&amp;"Por favor no seleccionar los criterios de impacto",J62)</f>
        <v>0</v>
      </c>
      <c r="L62" s="519"/>
      <c r="M62" s="520"/>
      <c r="N62" s="522"/>
      <c r="O62" s="170">
        <v>4</v>
      </c>
      <c r="P62" s="137"/>
      <c r="Q62" s="171" t="str">
        <f t="shared" ref="Q62:Q65" si="79">IF(OR(R62="Preventivo",R62="Detectivo"),"Probabilidad",IF(R62="Correctivo","Impacto",""))</f>
        <v/>
      </c>
      <c r="R62" s="172"/>
      <c r="S62" s="172"/>
      <c r="T62" s="173" t="str">
        <f t="shared" si="76"/>
        <v/>
      </c>
      <c r="U62" s="172"/>
      <c r="V62" s="172"/>
      <c r="W62" s="172"/>
      <c r="X62" s="174" t="str">
        <f t="shared" ref="X62:X64" si="80">IFERROR(IF(AND(Q61="Probabilidad",Q62="Probabilidad"),(Z61-(+Z61*T62)),IF(AND(Q61="Impacto",Q62="Probabilidad"),(Z60-(+Z60*T62)),IF(Q62="Impacto",Z61,""))),"")</f>
        <v/>
      </c>
      <c r="Y62" s="175" t="str">
        <f t="shared" si="1"/>
        <v/>
      </c>
      <c r="Z62" s="176" t="str">
        <f t="shared" si="77"/>
        <v/>
      </c>
      <c r="AA62" s="175" t="str">
        <f t="shared" si="3"/>
        <v/>
      </c>
      <c r="AB62" s="176" t="str">
        <f t="shared" ref="AB62:AB64" si="81">IFERROR(IF(AND(Q61="Impacto",Q62="Impacto"),(AB61-(+AB61*T62)),IF(AND(Q61="Probabilidad",Q62="Impacto"),(AB60-(+AB60*T62)),IF(Q62="Probabilidad",AB61,""))),"")</f>
        <v/>
      </c>
      <c r="AC62" s="177" t="str">
        <f>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78"/>
      <c r="AE62" s="134"/>
      <c r="AF62" s="134"/>
      <c r="AG62" s="134"/>
      <c r="AH62" s="181"/>
      <c r="AI62" s="181"/>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customHeight="1" x14ac:dyDescent="0.3">
      <c r="A63" s="318"/>
      <c r="B63" s="516"/>
      <c r="C63" s="516"/>
      <c r="D63" s="516"/>
      <c r="E63" s="517"/>
      <c r="F63" s="516"/>
      <c r="G63" s="518"/>
      <c r="H63" s="519"/>
      <c r="I63" s="520"/>
      <c r="J63" s="521"/>
      <c r="K63" s="520">
        <f>IF(NOT(ISERROR(MATCH(J63,_xlfn.ANCHORARRAY(E74),0))),I76&amp;"Por favor no seleccionar los criterios de impacto",J63)</f>
        <v>0</v>
      </c>
      <c r="L63" s="519"/>
      <c r="M63" s="520"/>
      <c r="N63" s="522"/>
      <c r="O63" s="170">
        <v>5</v>
      </c>
      <c r="P63" s="137"/>
      <c r="Q63" s="171" t="str">
        <f t="shared" si="79"/>
        <v/>
      </c>
      <c r="R63" s="172"/>
      <c r="S63" s="172"/>
      <c r="T63" s="173" t="str">
        <f t="shared" si="76"/>
        <v/>
      </c>
      <c r="U63" s="172"/>
      <c r="V63" s="172"/>
      <c r="W63" s="172"/>
      <c r="X63" s="174" t="str">
        <f t="shared" si="80"/>
        <v/>
      </c>
      <c r="Y63" s="175" t="str">
        <f t="shared" si="1"/>
        <v/>
      </c>
      <c r="Z63" s="176" t="str">
        <f t="shared" si="77"/>
        <v/>
      </c>
      <c r="AA63" s="175" t="str">
        <f t="shared" si="3"/>
        <v/>
      </c>
      <c r="AB63" s="176" t="str">
        <f t="shared" si="81"/>
        <v/>
      </c>
      <c r="AC63" s="177" t="str">
        <f t="shared" ref="AC63:AC64" si="82">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78"/>
      <c r="AE63" s="134"/>
      <c r="AF63" s="134"/>
      <c r="AG63" s="134"/>
      <c r="AH63" s="181"/>
      <c r="AI63" s="181"/>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customHeight="1" x14ac:dyDescent="0.3">
      <c r="A64" s="319"/>
      <c r="B64" s="523"/>
      <c r="C64" s="523"/>
      <c r="D64" s="523"/>
      <c r="E64" s="524"/>
      <c r="F64" s="523"/>
      <c r="G64" s="525"/>
      <c r="H64" s="526"/>
      <c r="I64" s="527"/>
      <c r="J64" s="528"/>
      <c r="K64" s="527">
        <f>IF(NOT(ISERROR(MATCH(J64,_xlfn.ANCHORARRAY(E75),0))),I95&amp;"Por favor no seleccionar los criterios de impacto",J64)</f>
        <v>0</v>
      </c>
      <c r="L64" s="526"/>
      <c r="M64" s="527"/>
      <c r="N64" s="529"/>
      <c r="O64" s="170">
        <v>6</v>
      </c>
      <c r="P64" s="137"/>
      <c r="Q64" s="171" t="str">
        <f t="shared" si="79"/>
        <v/>
      </c>
      <c r="R64" s="172"/>
      <c r="S64" s="172"/>
      <c r="T64" s="173" t="str">
        <f t="shared" si="76"/>
        <v/>
      </c>
      <c r="U64" s="172"/>
      <c r="V64" s="172"/>
      <c r="W64" s="172"/>
      <c r="X64" s="174" t="str">
        <f t="shared" si="80"/>
        <v/>
      </c>
      <c r="Y64" s="175" t="str">
        <f t="shared" si="1"/>
        <v/>
      </c>
      <c r="Z64" s="176" t="str">
        <f t="shared" si="77"/>
        <v/>
      </c>
      <c r="AA64" s="175" t="str">
        <f t="shared" si="3"/>
        <v/>
      </c>
      <c r="AB64" s="176" t="str">
        <f t="shared" si="81"/>
        <v/>
      </c>
      <c r="AC64" s="177" t="str">
        <f t="shared" si="82"/>
        <v/>
      </c>
      <c r="AD64" s="178"/>
      <c r="AE64" s="134"/>
      <c r="AF64" s="134"/>
      <c r="AG64" s="134"/>
      <c r="AH64" s="181"/>
      <c r="AI64" s="181"/>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65.45" customHeight="1" x14ac:dyDescent="0.3">
      <c r="A65" s="317">
        <v>9</v>
      </c>
      <c r="B65" s="509" t="s">
        <v>162</v>
      </c>
      <c r="C65" s="509" t="s">
        <v>245</v>
      </c>
      <c r="D65" s="509" t="s">
        <v>380</v>
      </c>
      <c r="E65" s="510" t="s">
        <v>225</v>
      </c>
      <c r="F65" s="509" t="s">
        <v>164</v>
      </c>
      <c r="G65" s="511">
        <v>4</v>
      </c>
      <c r="H65" s="512" t="str">
        <f>IF(G65&lt;=0,"",IF(G65&lt;=2,"Muy Baja",IF(G65&lt;=24,"Baja",IF(G65&lt;=500,"Media",IF(G65&lt;=5000,"Alta","Muy Alta")))))</f>
        <v>Baja</v>
      </c>
      <c r="I65" s="513">
        <f>IF(H65="","",IF(H65="Muy Baja",0.2,IF(H65="Baja",0.4,IF(H65="Media",0.6,IF(H65="Alta",0.8,IF(H65="Muy Alta",1,))))))</f>
        <v>0.4</v>
      </c>
      <c r="J65" s="514" t="s">
        <v>226</v>
      </c>
      <c r="K65" s="513" t="str">
        <f>IF(NOT(ISERROR(MATCH(J65,'Tabla Impacto'!$B$221:$B$223,0))),'Tabla Impacto'!$F$223&amp;"Por favor no seleccionar los criterios de impacto(Afectación Económica o presupuestal y Pérdida Reputacional)",J65)</f>
        <v xml:space="preserve">     El riesgo afecta la imagen de alguna área de la organización</v>
      </c>
      <c r="L65" s="512" t="str">
        <f>IF(OR(K65='Tabla Impacto'!$C$11,K65='Tabla Impacto'!$D$11),"Leve",IF(OR(K65='Tabla Impacto'!$C$12,K65='Tabla Impacto'!$D$12),"Menor",IF(OR(K65='Tabla Impacto'!$C$13,K65='Tabla Impacto'!$D$13),"Moderado",IF(OR(K65='Tabla Impacto'!$C$14,K65='Tabla Impacto'!$D$14),"Mayor",IF(OR(K65='Tabla Impacto'!$C$15,K65='Tabla Impacto'!$D$15),"Catastrófico","")))))</f>
        <v>Leve</v>
      </c>
      <c r="M65" s="513">
        <f>IF(L65="","",IF(L65="Leve",0.2,IF(L65="Menor",0.4,IF(L65="Moderado",0.6,IF(L65="Mayor",0.8,IF(L65="Catastrófico",1,))))))</f>
        <v>0.2</v>
      </c>
      <c r="N65" s="515" t="str">
        <f>IF(OR(AND(H65="Muy Baja",L65="Leve"),AND(H65="Muy Baja",L65="Menor"),AND(H65="Baja",L65="Leve")),"Bajo",IF(OR(AND(H65="Muy baja",L65="Moderado"),AND(H65="Baja",L65="Menor"),AND(H65="Baja",L65="Moderado"),AND(H65="Media",L65="Leve"),AND(H65="Media",L65="Menor"),AND(H65="Media",L65="Moderado"),AND(H65="Alta",L65="Leve"),AND(H65="Alta",L65="Menor")),"Moderado",IF(OR(AND(H65="Muy Baja",L65="Mayor"),AND(H65="Baja",L65="Mayor"),AND(H65="Media",L65="Mayor"),AND(H65="Alta",L65="Moderado"),AND(H65="Alta",L65="Mayor"),AND(H65="Muy Alta",L65="Leve"),AND(H65="Muy Alta",L65="Menor"),AND(H65="Muy Alta",L65="Moderado"),AND(H65="Muy Alta",L65="Mayor")),"Alto",IF(OR(AND(H65="Muy Baja",L65="Catastrófico"),AND(H65="Baja",L65="Catastrófico"),AND(H65="Media",L65="Catastrófico"),AND(H65="Alta",L65="Catastrófico"),AND(H65="Muy Alta",L65="Catastrófico")),"Extremo",""))))</f>
        <v>Bajo</v>
      </c>
      <c r="O65" s="170">
        <v>1</v>
      </c>
      <c r="P65" s="137" t="s">
        <v>227</v>
      </c>
      <c r="Q65" s="159" t="str">
        <f t="shared" si="79"/>
        <v>Probabilidad</v>
      </c>
      <c r="R65" s="160" t="s">
        <v>166</v>
      </c>
      <c r="S65" s="160" t="s">
        <v>167</v>
      </c>
      <c r="T65" s="161" t="str">
        <f>IF(AND(R65="Preventivo",S65="Automático"),"50%",IF(AND(R65="Preventivo",S65="Manual"),"40%",IF(AND(R65="Detectivo",S65="Automático"),"40%",IF(AND(R65="Detectivo",S65="Manual"),"30%",IF(AND(R65="Correctivo",S65="Automático"),"35%",IF(AND(R65="Correctivo",S65="Manual"),"25%",""))))))</f>
        <v>40%</v>
      </c>
      <c r="U65" s="160" t="s">
        <v>168</v>
      </c>
      <c r="V65" s="160" t="s">
        <v>169</v>
      </c>
      <c r="W65" s="160" t="s">
        <v>170</v>
      </c>
      <c r="X65" s="162">
        <f>IFERROR(IF(Q65="Probabilidad",(I65-(+I65*T65)),IF(Q65="Impacto",I65,"")),"")</f>
        <v>0.24</v>
      </c>
      <c r="Y65" s="163" t="str">
        <f>IFERROR(IF(X65="","",IF(X65&lt;=0.2,"Muy Baja",IF(X65&lt;=0.4,"Baja",IF(X65&lt;=0.6,"Media",IF(X65&lt;=0.8,"Alta","Muy Alta"))))),"")</f>
        <v>Baja</v>
      </c>
      <c r="Z65" s="164">
        <f>+X65</f>
        <v>0.24</v>
      </c>
      <c r="AA65" s="163" t="str">
        <f>IFERROR(IF(AB65="","",IF(AB65&lt;=0.2,"Leve",IF(AB65&lt;=0.4,"Menor",IF(AB65&lt;=0.6,"Moderado",IF(AB65&lt;=0.8,"Mayor","Catastrófico"))))),"")</f>
        <v>Leve</v>
      </c>
      <c r="AB65" s="164">
        <f>IFERROR(IF(Q65="Impacto",(M65-(+M65*T65)),IF(Q65="Probabilidad",M65,"")),"")</f>
        <v>0.2</v>
      </c>
      <c r="AC65" s="165" t="str">
        <f>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Bajo</v>
      </c>
      <c r="AD65" s="166" t="s">
        <v>171</v>
      </c>
      <c r="AE65" s="137" t="s">
        <v>228</v>
      </c>
      <c r="AF65" s="134" t="s">
        <v>229</v>
      </c>
      <c r="AG65" s="134" t="s">
        <v>230</v>
      </c>
      <c r="AH65" s="135">
        <v>45658</v>
      </c>
      <c r="AI65" s="135">
        <v>46010</v>
      </c>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customHeight="1" x14ac:dyDescent="0.3">
      <c r="A66" s="318"/>
      <c r="B66" s="516"/>
      <c r="C66" s="516"/>
      <c r="D66" s="516"/>
      <c r="E66" s="517"/>
      <c r="F66" s="516"/>
      <c r="G66" s="518"/>
      <c r="H66" s="519"/>
      <c r="I66" s="520"/>
      <c r="J66" s="521"/>
      <c r="K66" s="520">
        <f>IF(NOT(ISERROR(MATCH(J66,_xlfn.ANCHORARRAY(E95),0))),I97&amp;"Por favor no seleccionar los criterios de impacto",J66)</f>
        <v>0</v>
      </c>
      <c r="L66" s="519"/>
      <c r="M66" s="520"/>
      <c r="N66" s="522"/>
      <c r="O66" s="170">
        <v>2</v>
      </c>
      <c r="P66" s="137"/>
      <c r="Q66" s="171" t="str">
        <f>IF(OR(R66="Preventivo",R66="Detectivo"),"Probabilidad",IF(R66="Correctivo","Impacto",""))</f>
        <v/>
      </c>
      <c r="R66" s="172"/>
      <c r="S66" s="172"/>
      <c r="T66" s="173" t="str">
        <f t="shared" ref="T66:T70" si="83">IF(AND(R66="Preventivo",S66="Automático"),"50%",IF(AND(R66="Preventivo",S66="Manual"),"40%",IF(AND(R66="Detectivo",S66="Automático"),"40%",IF(AND(R66="Detectivo",S66="Manual"),"30%",IF(AND(R66="Correctivo",S66="Automático"),"35%",IF(AND(R66="Correctivo",S66="Manual"),"25%",""))))))</f>
        <v/>
      </c>
      <c r="U66" s="172"/>
      <c r="V66" s="172"/>
      <c r="W66" s="172"/>
      <c r="X66" s="174" t="str">
        <f>IFERROR(IF(AND(Q65="Probabilidad",Q66="Probabilidad"),(Z65-(+Z65*T66)),IF(Q66="Probabilidad",(I65-(+I65*T66)),IF(Q66="Impacto",Z65,""))),"")</f>
        <v/>
      </c>
      <c r="Y66" s="175" t="str">
        <f t="shared" si="1"/>
        <v/>
      </c>
      <c r="Z66" s="176" t="str">
        <f t="shared" ref="Z66:Z70" si="84">+X66</f>
        <v/>
      </c>
      <c r="AA66" s="175" t="str">
        <f t="shared" si="3"/>
        <v/>
      </c>
      <c r="AB66" s="176" t="str">
        <f>IFERROR(IF(AND(Q65="Impacto",Q66="Impacto"),(AB65-(+AB65*T66)),IF(Q66="Impacto",(M65-(+M65*T66)),IF(Q66="Probabilidad",AB65,""))),"")</f>
        <v/>
      </c>
      <c r="AC66" s="177" t="str">
        <f t="shared" ref="AC66:AC67" si="85">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78"/>
      <c r="AE66" s="179"/>
      <c r="AF66" s="180"/>
      <c r="AG66" s="180"/>
      <c r="AH66" s="181"/>
      <c r="AI66" s="181"/>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customHeight="1" x14ac:dyDescent="0.3">
      <c r="A67" s="318"/>
      <c r="B67" s="516"/>
      <c r="C67" s="516"/>
      <c r="D67" s="516"/>
      <c r="E67" s="517"/>
      <c r="F67" s="516"/>
      <c r="G67" s="518"/>
      <c r="H67" s="519"/>
      <c r="I67" s="520"/>
      <c r="J67" s="521"/>
      <c r="K67" s="520">
        <f>IF(NOT(ISERROR(MATCH(J67,_xlfn.ANCHORARRAY(E96),0))),I98&amp;"Por favor no seleccionar los criterios de impacto",J67)</f>
        <v>0</v>
      </c>
      <c r="L67" s="519"/>
      <c r="M67" s="520"/>
      <c r="N67" s="522"/>
      <c r="O67" s="170">
        <v>3</v>
      </c>
      <c r="P67" s="138"/>
      <c r="Q67" s="171" t="str">
        <f>IF(OR(R67="Preventivo",R67="Detectivo"),"Probabilidad",IF(R67="Correctivo","Impacto",""))</f>
        <v/>
      </c>
      <c r="R67" s="172"/>
      <c r="S67" s="172"/>
      <c r="T67" s="173" t="str">
        <f t="shared" si="83"/>
        <v/>
      </c>
      <c r="U67" s="172"/>
      <c r="V67" s="172"/>
      <c r="W67" s="172"/>
      <c r="X67" s="174" t="str">
        <f>IFERROR(IF(AND(Q66="Probabilidad",Q67="Probabilidad"),(Z66-(+Z66*T67)),IF(AND(Q66="Impacto",Q67="Probabilidad"),(Z65-(+Z65*T67)),IF(Q67="Impacto",Z66,""))),"")</f>
        <v/>
      </c>
      <c r="Y67" s="175" t="str">
        <f t="shared" si="1"/>
        <v/>
      </c>
      <c r="Z67" s="176" t="str">
        <f t="shared" si="84"/>
        <v/>
      </c>
      <c r="AA67" s="175" t="str">
        <f t="shared" si="3"/>
        <v/>
      </c>
      <c r="AB67" s="176" t="str">
        <f>IFERROR(IF(AND(Q66="Impacto",Q67="Impacto"),(AB66-(+AB66*T67)),IF(AND(Q66="Probabilidad",Q67="Impacto"),(AB65-(+AB65*T67)),IF(Q67="Probabilidad",AB66,""))),"")</f>
        <v/>
      </c>
      <c r="AC67" s="177" t="str">
        <f t="shared" si="85"/>
        <v/>
      </c>
      <c r="AD67" s="178"/>
      <c r="AE67" s="179"/>
      <c r="AF67" s="180"/>
      <c r="AG67" s="180"/>
      <c r="AH67" s="181"/>
      <c r="AI67" s="181"/>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customHeight="1" x14ac:dyDescent="0.3">
      <c r="A68" s="318"/>
      <c r="B68" s="516"/>
      <c r="C68" s="516"/>
      <c r="D68" s="516"/>
      <c r="E68" s="517"/>
      <c r="F68" s="516"/>
      <c r="G68" s="518"/>
      <c r="H68" s="519"/>
      <c r="I68" s="520"/>
      <c r="J68" s="521"/>
      <c r="K68" s="520">
        <f>IF(NOT(ISERROR(MATCH(J68,_xlfn.ANCHORARRAY(E97),0))),I99&amp;"Por favor no seleccionar los criterios de impacto",J68)</f>
        <v>0</v>
      </c>
      <c r="L68" s="519"/>
      <c r="M68" s="520"/>
      <c r="N68" s="522"/>
      <c r="O68" s="170">
        <v>4</v>
      </c>
      <c r="P68" s="137"/>
      <c r="Q68" s="171" t="str">
        <f t="shared" ref="Q68:Q71" si="86">IF(OR(R68="Preventivo",R68="Detectivo"),"Probabilidad",IF(R68="Correctivo","Impacto",""))</f>
        <v/>
      </c>
      <c r="R68" s="172"/>
      <c r="S68" s="172"/>
      <c r="T68" s="173" t="str">
        <f t="shared" si="83"/>
        <v/>
      </c>
      <c r="U68" s="172"/>
      <c r="V68" s="172"/>
      <c r="W68" s="172"/>
      <c r="X68" s="174" t="str">
        <f t="shared" ref="X68:X69" si="87">IFERROR(IF(AND(Q67="Probabilidad",Q68="Probabilidad"),(Z67-(+Z67*T68)),IF(AND(Q67="Impacto",Q68="Probabilidad"),(Z66-(+Z66*T68)),IF(Q68="Impacto",Z67,""))),"")</f>
        <v/>
      </c>
      <c r="Y68" s="175" t="str">
        <f t="shared" si="1"/>
        <v/>
      </c>
      <c r="Z68" s="176" t="str">
        <f t="shared" si="84"/>
        <v/>
      </c>
      <c r="AA68" s="175" t="str">
        <f t="shared" si="3"/>
        <v/>
      </c>
      <c r="AB68" s="176" t="str">
        <f t="shared" ref="AB68:AB69" si="88">IFERROR(IF(AND(Q67="Impacto",Q68="Impacto"),(AB67-(+AB67*T68)),IF(AND(Q67="Probabilidad",Q68="Impacto"),(AB66-(+AB66*T68)),IF(Q68="Probabilidad",AB67,""))),"")</f>
        <v/>
      </c>
      <c r="AC68" s="177" t="str">
        <f>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78"/>
      <c r="AE68" s="179"/>
      <c r="AF68" s="180"/>
      <c r="AG68" s="180"/>
      <c r="AH68" s="181"/>
      <c r="AI68" s="181"/>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spans="1:67" ht="18" customHeight="1" x14ac:dyDescent="0.3">
      <c r="A69" s="318"/>
      <c r="B69" s="516"/>
      <c r="C69" s="516"/>
      <c r="D69" s="516"/>
      <c r="E69" s="517"/>
      <c r="F69" s="516"/>
      <c r="G69" s="518"/>
      <c r="H69" s="519"/>
      <c r="I69" s="520"/>
      <c r="J69" s="521"/>
      <c r="K69" s="520">
        <f>IF(NOT(ISERROR(MATCH(J69,_xlfn.ANCHORARRAY(E98),0))),I100&amp;"Por favor no seleccionar los criterios de impacto",J69)</f>
        <v>0</v>
      </c>
      <c r="L69" s="519"/>
      <c r="M69" s="520"/>
      <c r="N69" s="522"/>
      <c r="O69" s="170">
        <v>5</v>
      </c>
      <c r="P69" s="137"/>
      <c r="Q69" s="171" t="str">
        <f t="shared" si="86"/>
        <v/>
      </c>
      <c r="R69" s="172"/>
      <c r="S69" s="172"/>
      <c r="T69" s="173" t="str">
        <f t="shared" si="83"/>
        <v/>
      </c>
      <c r="U69" s="172"/>
      <c r="V69" s="172"/>
      <c r="W69" s="172"/>
      <c r="X69" s="174" t="str">
        <f t="shared" si="87"/>
        <v/>
      </c>
      <c r="Y69" s="175" t="str">
        <f t="shared" si="1"/>
        <v/>
      </c>
      <c r="Z69" s="176" t="str">
        <f t="shared" si="84"/>
        <v/>
      </c>
      <c r="AA69" s="175" t="str">
        <f t="shared" si="3"/>
        <v/>
      </c>
      <c r="AB69" s="176" t="str">
        <f t="shared" si="88"/>
        <v/>
      </c>
      <c r="AC69" s="177" t="str">
        <f t="shared" ref="AC69:AC70" si="89">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78"/>
      <c r="AE69" s="179"/>
      <c r="AF69" s="180"/>
      <c r="AG69" s="180"/>
      <c r="AH69" s="181"/>
      <c r="AI69" s="181"/>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row>
    <row r="70" spans="1:67" ht="18" customHeight="1" x14ac:dyDescent="0.3">
      <c r="A70" s="319"/>
      <c r="B70" s="523"/>
      <c r="C70" s="523"/>
      <c r="D70" s="523"/>
      <c r="E70" s="524"/>
      <c r="F70" s="523"/>
      <c r="G70" s="525"/>
      <c r="H70" s="526"/>
      <c r="I70" s="527"/>
      <c r="J70" s="528"/>
      <c r="K70" s="527">
        <f>IF(NOT(ISERROR(MATCH(J70,_xlfn.ANCHORARRAY(E99),0))),I101&amp;"Por favor no seleccionar los criterios de impacto",J70)</f>
        <v>0</v>
      </c>
      <c r="L70" s="526"/>
      <c r="M70" s="527"/>
      <c r="N70" s="529"/>
      <c r="O70" s="170">
        <v>6</v>
      </c>
      <c r="P70" s="137"/>
      <c r="Q70" s="171" t="str">
        <f t="shared" si="86"/>
        <v/>
      </c>
      <c r="R70" s="172"/>
      <c r="S70" s="172"/>
      <c r="T70" s="173" t="str">
        <f t="shared" si="83"/>
        <v/>
      </c>
      <c r="U70" s="172"/>
      <c r="V70" s="172"/>
      <c r="W70" s="172"/>
      <c r="X70" s="174" t="str">
        <f>IFERROR(IF(AND(Q69="Probabilidad",Q70="Probabilidad"),(Z69-(+Z69*T70)),IF(AND(Q69="Impacto",Q70="Probabilidad"),(Z68-(+Z68*T70)),IF(Q70="Impacto",Z69,""))),"")</f>
        <v/>
      </c>
      <c r="Y70" s="175" t="str">
        <f t="shared" si="1"/>
        <v/>
      </c>
      <c r="Z70" s="176" t="str">
        <f t="shared" si="84"/>
        <v/>
      </c>
      <c r="AA70" s="175" t="str">
        <f t="shared" si="3"/>
        <v/>
      </c>
      <c r="AB70" s="176" t="str">
        <f>IFERROR(IF(AND(Q69="Impacto",Q70="Impacto"),(AB69-(+AB69*T70)),IF(AND(Q69="Probabilidad",Q70="Impacto"),(AB68-(+AB68*T70)),IF(Q70="Probabilidad",AB69,""))),"")</f>
        <v/>
      </c>
      <c r="AC70" s="177" t="str">
        <f t="shared" si="89"/>
        <v/>
      </c>
      <c r="AD70" s="178"/>
      <c r="AE70" s="179"/>
      <c r="AF70" s="180"/>
      <c r="AG70" s="180"/>
      <c r="AH70" s="181"/>
      <c r="AI70" s="181"/>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row>
    <row r="71" spans="1:67" ht="86.1" customHeight="1" x14ac:dyDescent="0.3">
      <c r="A71" s="317">
        <v>10</v>
      </c>
      <c r="B71" s="509" t="s">
        <v>162</v>
      </c>
      <c r="C71" s="509" t="s">
        <v>381</v>
      </c>
      <c r="D71" s="509" t="s">
        <v>382</v>
      </c>
      <c r="E71" s="510" t="s">
        <v>231</v>
      </c>
      <c r="F71" s="509" t="s">
        <v>164</v>
      </c>
      <c r="G71" s="511">
        <v>43</v>
      </c>
      <c r="H71" s="512" t="str">
        <f>IF(G71&lt;=0,"",IF(G71&lt;=2,"Muy Baja",IF(G71&lt;=24,"Baja",IF(G71&lt;=500,"Media",IF(G71&lt;=5000,"Alta","Muy Alta")))))</f>
        <v>Media</v>
      </c>
      <c r="I71" s="513">
        <f>IF(H71="","",IF(H71="Muy Baja",0.2,IF(H71="Baja",0.4,IF(H71="Media",0.6,IF(H71="Alta",0.8,IF(H71="Muy Alta",1,))))))</f>
        <v>0.6</v>
      </c>
      <c r="J71" s="514" t="s">
        <v>165</v>
      </c>
      <c r="K71" s="513" t="str">
        <f>IF(NOT(ISERROR(MATCH(J71,'Tabla Impacto'!$B$221:$B$223,0))),'Tabla Impacto'!$F$223&amp;"Por favor no seleccionar los criterios de impacto(Afectación Económica o presupuestal y Pérdida Reputacional)",J71)</f>
        <v xml:space="preserve">     El riesgo afecta la imagen de la entidad con algunos usuarios de relevancia frente al logro de los objetivos</v>
      </c>
      <c r="L71" s="512" t="str">
        <f>IF(OR(K71='Tabla Impacto'!$C$11,K71='Tabla Impacto'!$D$11),"Leve",IF(OR(K71='Tabla Impacto'!$C$12,K71='Tabla Impacto'!$D$12),"Menor",IF(OR(K71='Tabla Impacto'!$C$13,K71='Tabla Impacto'!$D$13),"Moderado",IF(OR(K71='Tabla Impacto'!$C$14,K71='Tabla Impacto'!$D$14),"Mayor",IF(OR(K71='Tabla Impacto'!$C$15,K71='Tabla Impacto'!$D$15),"Catastrófico","")))))</f>
        <v>Moderado</v>
      </c>
      <c r="M71" s="513">
        <f>IF(L71="","",IF(L71="Leve",0.2,IF(L71="Menor",0.4,IF(L71="Moderado",0.6,IF(L71="Mayor",0.8,IF(L71="Catastrófico",1,))))))</f>
        <v>0.6</v>
      </c>
      <c r="N71" s="515" t="str">
        <f>IF(OR(AND(H71="Muy Baja",L71="Leve"),AND(H71="Muy Baja",L71="Menor"),AND(H71="Baja",L71="Leve")),"Bajo",IF(OR(AND(H71="Muy baja",L71="Moderado"),AND(H71="Baja",L71="Menor"),AND(H71="Baja",L71="Moderado"),AND(H71="Media",L71="Leve"),AND(H71="Media",L71="Menor"),AND(H71="Media",L71="Moderado"),AND(H71="Alta",L71="Leve"),AND(H71="Alta",L71="Menor")),"Moderado",IF(OR(AND(H71="Muy Baja",L71="Mayor"),AND(H71="Baja",L71="Mayor"),AND(H71="Media",L71="Mayor"),AND(H71="Alta",L71="Moderado"),AND(H71="Alta",L71="Mayor"),AND(H71="Muy Alta",L71="Leve"),AND(H71="Muy Alta",L71="Menor"),AND(H71="Muy Alta",L71="Moderado"),AND(H71="Muy Alta",L71="Mayor")),"Alto",IF(OR(AND(H71="Muy Baja",L71="Catastrófico"),AND(H71="Baja",L71="Catastrófico"),AND(H71="Media",L71="Catastrófico"),AND(H71="Alta",L71="Catastrófico"),AND(H71="Muy Alta",L71="Catastrófico")),"Extremo",""))))</f>
        <v>Moderado</v>
      </c>
      <c r="O71" s="170">
        <v>1</v>
      </c>
      <c r="P71" s="137" t="s">
        <v>232</v>
      </c>
      <c r="Q71" s="159" t="str">
        <f t="shared" si="86"/>
        <v>Probabilidad</v>
      </c>
      <c r="R71" s="160" t="s">
        <v>166</v>
      </c>
      <c r="S71" s="160" t="s">
        <v>167</v>
      </c>
      <c r="T71" s="161" t="str">
        <f>IF(AND(R71="Preventivo",S71="Automático"),"50%",IF(AND(R71="Preventivo",S71="Manual"),"40%",IF(AND(R71="Detectivo",S71="Automático"),"40%",IF(AND(R71="Detectivo",S71="Manual"),"30%",IF(AND(R71="Correctivo",S71="Automático"),"35%",IF(AND(R71="Correctivo",S71="Manual"),"25%",""))))))</f>
        <v>40%</v>
      </c>
      <c r="U71" s="160" t="s">
        <v>168</v>
      </c>
      <c r="V71" s="160" t="s">
        <v>169</v>
      </c>
      <c r="W71" s="160" t="s">
        <v>170</v>
      </c>
      <c r="X71" s="162">
        <f>IFERROR(IF(Q71="Probabilidad",(I71-(+I71*T71)),IF(Q71="Impacto",I71,"")),"")</f>
        <v>0.36</v>
      </c>
      <c r="Y71" s="163" t="str">
        <f>IFERROR(IF(X71="","",IF(X71&lt;=0.2,"Muy Baja",IF(X71&lt;=0.4,"Baja",IF(X71&lt;=0.6,"Media",IF(X71&lt;=0.8,"Alta","Muy Alta"))))),"")</f>
        <v>Baja</v>
      </c>
      <c r="Z71" s="164">
        <f>+X71</f>
        <v>0.36</v>
      </c>
      <c r="AA71" s="163" t="str">
        <f>IFERROR(IF(AB71="","",IF(AB71&lt;=0.2,"Leve",IF(AB71&lt;=0.4,"Menor",IF(AB71&lt;=0.6,"Moderado",IF(AB71&lt;=0.8,"Mayor","Catastrófico"))))),"")</f>
        <v>Moderado</v>
      </c>
      <c r="AB71" s="164">
        <f>IFERROR(IF(Q71="Impacto",(M71-(+M71*T71)),IF(Q71="Probabilidad",M71,"")),"")</f>
        <v>0.6</v>
      </c>
      <c r="AC71" s="165" t="str">
        <f>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Moderado</v>
      </c>
      <c r="AD71" s="166" t="s">
        <v>171</v>
      </c>
      <c r="AE71" s="137" t="s">
        <v>233</v>
      </c>
      <c r="AF71" s="134" t="s">
        <v>234</v>
      </c>
      <c r="AG71" s="157" t="s">
        <v>235</v>
      </c>
      <c r="AH71" s="135">
        <v>45658</v>
      </c>
      <c r="AI71" s="135">
        <v>46021</v>
      </c>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row>
    <row r="72" spans="1:67" ht="18" customHeight="1" x14ac:dyDescent="0.3">
      <c r="A72" s="318"/>
      <c r="B72" s="516"/>
      <c r="C72" s="516"/>
      <c r="D72" s="516"/>
      <c r="E72" s="517"/>
      <c r="F72" s="516"/>
      <c r="G72" s="518"/>
      <c r="H72" s="519"/>
      <c r="I72" s="520"/>
      <c r="J72" s="521"/>
      <c r="K72" s="520">
        <f>IF(NOT(ISERROR(MATCH(J72,_xlfn.ANCHORARRAY(E101),0))),I103&amp;"Por favor no seleccionar los criterios de impacto",J72)</f>
        <v>0</v>
      </c>
      <c r="L72" s="519"/>
      <c r="M72" s="520"/>
      <c r="N72" s="522"/>
      <c r="O72" s="170">
        <v>2</v>
      </c>
      <c r="P72" s="137"/>
      <c r="Q72" s="171" t="str">
        <f>IF(OR(R72="Preventivo",R72="Detectivo"),"Probabilidad",IF(R72="Correctivo","Impacto",""))</f>
        <v/>
      </c>
      <c r="R72" s="172"/>
      <c r="S72" s="172"/>
      <c r="T72" s="173" t="str">
        <f t="shared" ref="T72:T77" si="90">IF(AND(R72="Preventivo",S72="Automático"),"50%",IF(AND(R72="Preventivo",S72="Manual"),"40%",IF(AND(R72="Detectivo",S72="Automático"),"40%",IF(AND(R72="Detectivo",S72="Manual"),"30%",IF(AND(R72="Correctivo",S72="Automático"),"35%",IF(AND(R72="Correctivo",S72="Manual"),"25%",""))))))</f>
        <v/>
      </c>
      <c r="U72" s="172"/>
      <c r="V72" s="172"/>
      <c r="W72" s="172"/>
      <c r="X72" s="174" t="str">
        <f>IFERROR(IF(AND(Q71="Probabilidad",Q72="Probabilidad"),(Z71-(+Z71*T72)),IF(Q72="Probabilidad",(I71-(+I71*T72)),IF(Q72="Impacto",Z71,""))),"")</f>
        <v/>
      </c>
      <c r="Y72" s="175" t="str">
        <f t="shared" si="1"/>
        <v/>
      </c>
      <c r="Z72" s="176" t="str">
        <f t="shared" ref="Z72:Z77" si="91">+X72</f>
        <v/>
      </c>
      <c r="AA72" s="175" t="str">
        <f t="shared" si="3"/>
        <v/>
      </c>
      <c r="AB72" s="176" t="str">
        <f>IFERROR(IF(AND(Q71="Impacto",Q72="Impacto"),(AB71-(+AB71*T72)),IF(Q72="Impacto",(M71-(+M71*T72)),IF(Q72="Probabilidad",AB71,""))),"")</f>
        <v/>
      </c>
      <c r="AC72" s="177" t="str">
        <f t="shared" ref="AC72:AC73" si="92">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78"/>
      <c r="AE72" s="179"/>
      <c r="AF72" s="180"/>
      <c r="AG72" s="180"/>
      <c r="AH72" s="181"/>
      <c r="AI72" s="181"/>
    </row>
    <row r="73" spans="1:67" ht="18" customHeight="1" x14ac:dyDescent="0.3">
      <c r="A73" s="318"/>
      <c r="B73" s="516"/>
      <c r="C73" s="516"/>
      <c r="D73" s="516"/>
      <c r="E73" s="517"/>
      <c r="F73" s="516"/>
      <c r="G73" s="518"/>
      <c r="H73" s="519"/>
      <c r="I73" s="520"/>
      <c r="J73" s="521"/>
      <c r="K73" s="520">
        <f>IF(NOT(ISERROR(MATCH(J73,_xlfn.ANCHORARRAY(E102),0))),I104&amp;"Por favor no seleccionar los criterios de impacto",J73)</f>
        <v>0</v>
      </c>
      <c r="L73" s="519"/>
      <c r="M73" s="520"/>
      <c r="N73" s="522"/>
      <c r="O73" s="170">
        <v>3</v>
      </c>
      <c r="P73" s="138"/>
      <c r="Q73" s="171" t="str">
        <f>IF(OR(R73="Preventivo",R73="Detectivo"),"Probabilidad",IF(R73="Correctivo","Impacto",""))</f>
        <v/>
      </c>
      <c r="R73" s="172"/>
      <c r="S73" s="172"/>
      <c r="T73" s="173" t="str">
        <f t="shared" si="90"/>
        <v/>
      </c>
      <c r="U73" s="172"/>
      <c r="V73" s="172"/>
      <c r="W73" s="172"/>
      <c r="X73" s="174" t="str">
        <f>IFERROR(IF(AND(Q72="Probabilidad",Q73="Probabilidad"),(Z72-(+Z72*T73)),IF(AND(Q72="Impacto",Q73="Probabilidad"),(Z71-(+Z71*T73)),IF(Q73="Impacto",Z72,""))),"")</f>
        <v/>
      </c>
      <c r="Y73" s="175" t="str">
        <f t="shared" si="1"/>
        <v/>
      </c>
      <c r="Z73" s="176" t="str">
        <f t="shared" si="91"/>
        <v/>
      </c>
      <c r="AA73" s="175" t="str">
        <f t="shared" si="3"/>
        <v/>
      </c>
      <c r="AB73" s="176" t="str">
        <f>IFERROR(IF(AND(Q72="Impacto",Q73="Impacto"),(AB72-(+AB72*T73)),IF(AND(Q72="Probabilidad",Q73="Impacto"),(AB71-(+AB71*T73)),IF(Q73="Probabilidad",AB72,""))),"")</f>
        <v/>
      </c>
      <c r="AC73" s="177" t="str">
        <f t="shared" si="92"/>
        <v/>
      </c>
      <c r="AD73" s="178"/>
      <c r="AE73" s="179"/>
      <c r="AF73" s="180"/>
      <c r="AG73" s="180"/>
      <c r="AH73" s="181"/>
      <c r="AI73" s="181"/>
    </row>
    <row r="74" spans="1:67" ht="18" customHeight="1" x14ac:dyDescent="0.3">
      <c r="A74" s="318"/>
      <c r="B74" s="516"/>
      <c r="C74" s="516"/>
      <c r="D74" s="516"/>
      <c r="E74" s="517"/>
      <c r="F74" s="516"/>
      <c r="G74" s="518"/>
      <c r="H74" s="519"/>
      <c r="I74" s="520"/>
      <c r="J74" s="521"/>
      <c r="K74" s="520">
        <f>IF(NOT(ISERROR(MATCH(J74,_xlfn.ANCHORARRAY(E103),0))),I105&amp;"Por favor no seleccionar los criterios de impacto",J74)</f>
        <v>0</v>
      </c>
      <c r="L74" s="519"/>
      <c r="M74" s="520"/>
      <c r="N74" s="522"/>
      <c r="O74" s="170">
        <v>4</v>
      </c>
      <c r="P74" s="137"/>
      <c r="Q74" s="171" t="str">
        <f t="shared" ref="Q74:Q79" si="93">IF(OR(R74="Preventivo",R74="Detectivo"),"Probabilidad",IF(R74="Correctivo","Impacto",""))</f>
        <v/>
      </c>
      <c r="R74" s="172"/>
      <c r="S74" s="172"/>
      <c r="T74" s="173" t="str">
        <f t="shared" si="90"/>
        <v/>
      </c>
      <c r="U74" s="172"/>
      <c r="V74" s="172"/>
      <c r="W74" s="172"/>
      <c r="X74" s="174" t="str">
        <f t="shared" ref="X74:X75" si="94">IFERROR(IF(AND(Q73="Probabilidad",Q74="Probabilidad"),(Z73-(+Z73*T74)),IF(AND(Q73="Impacto",Q74="Probabilidad"),(Z72-(+Z72*T74)),IF(Q74="Impacto",Z73,""))),"")</f>
        <v/>
      </c>
      <c r="Y74" s="175" t="str">
        <f t="shared" si="1"/>
        <v/>
      </c>
      <c r="Z74" s="176" t="str">
        <f t="shared" si="91"/>
        <v/>
      </c>
      <c r="AA74" s="175" t="str">
        <f t="shared" si="3"/>
        <v/>
      </c>
      <c r="AB74" s="176" t="str">
        <f t="shared" ref="AB74:AB75" si="95">IFERROR(IF(AND(Q73="Impacto",Q74="Impacto"),(AB73-(+AB73*T74)),IF(AND(Q73="Probabilidad",Q74="Impacto"),(AB72-(+AB72*T74)),IF(Q74="Probabilidad",AB73,""))),"")</f>
        <v/>
      </c>
      <c r="AC74" s="177" t="str">
        <f>IFERROR(IF(OR(AND(Y74="Muy Baja",AA74="Leve"),AND(Y74="Muy Baja",AA74="Menor"),AND(Y74="Baja",AA74="Leve")),"Bajo",IF(OR(AND(Y74="Muy baja",AA74="Moderado"),AND(Y74="Baja",AA74="Menor"),AND(Y74="Baja",AA74="Moderado"),AND(Y74="Media",AA74="Leve"),AND(Y74="Media",AA74="Menor"),AND(Y74="Media",AA74="Moderado"),AND(Y74="Alta",AA74="Leve"),AND(Y74="Alta",AA74="Menor")),"Moderado",IF(OR(AND(Y74="Muy Baja",AA74="Mayor"),AND(Y74="Baja",AA74="Mayor"),AND(Y74="Media",AA74="Mayor"),AND(Y74="Alta",AA74="Moderado"),AND(Y74="Alta",AA74="Mayor"),AND(Y74="Muy Alta",AA74="Leve"),AND(Y74="Muy Alta",AA74="Menor"),AND(Y74="Muy Alta",AA74="Moderado"),AND(Y74="Muy Alta",AA74="Mayor")),"Alto",IF(OR(AND(Y74="Muy Baja",AA74="Catastrófico"),AND(Y74="Baja",AA74="Catastrófico"),AND(Y74="Media",AA74="Catastrófico"),AND(Y74="Alta",AA74="Catastrófico"),AND(Y74="Muy Alta",AA74="Catastrófico")),"Extremo","")))),"")</f>
        <v/>
      </c>
      <c r="AD74" s="178"/>
      <c r="AE74" s="179"/>
      <c r="AF74" s="180"/>
      <c r="AG74" s="180"/>
      <c r="AH74" s="181"/>
      <c r="AI74" s="181"/>
    </row>
    <row r="75" spans="1:67" ht="18" customHeight="1" x14ac:dyDescent="0.3">
      <c r="A75" s="318"/>
      <c r="B75" s="516"/>
      <c r="C75" s="516"/>
      <c r="D75" s="516"/>
      <c r="E75" s="517"/>
      <c r="F75" s="516"/>
      <c r="G75" s="518"/>
      <c r="H75" s="519"/>
      <c r="I75" s="520"/>
      <c r="J75" s="521"/>
      <c r="K75" s="520">
        <f>IF(NOT(ISERROR(MATCH(J75,_xlfn.ANCHORARRAY(E104),0))),I106&amp;"Por favor no seleccionar los criterios de impacto",J75)</f>
        <v>0</v>
      </c>
      <c r="L75" s="519"/>
      <c r="M75" s="520"/>
      <c r="N75" s="522"/>
      <c r="O75" s="170">
        <v>5</v>
      </c>
      <c r="P75" s="137"/>
      <c r="Q75" s="171" t="str">
        <f t="shared" si="93"/>
        <v/>
      </c>
      <c r="R75" s="172"/>
      <c r="S75" s="172"/>
      <c r="T75" s="173" t="str">
        <f t="shared" si="90"/>
        <v/>
      </c>
      <c r="U75" s="172"/>
      <c r="V75" s="172"/>
      <c r="W75" s="172"/>
      <c r="X75" s="174" t="str">
        <f t="shared" si="94"/>
        <v/>
      </c>
      <c r="Y75" s="175" t="str">
        <f t="shared" si="1"/>
        <v/>
      </c>
      <c r="Z75" s="176" t="str">
        <f t="shared" si="91"/>
        <v/>
      </c>
      <c r="AA75" s="175" t="str">
        <f t="shared" si="3"/>
        <v/>
      </c>
      <c r="AB75" s="176" t="str">
        <f t="shared" si="95"/>
        <v/>
      </c>
      <c r="AC75" s="177" t="str">
        <f t="shared" ref="AC75:AC80" si="96">IFERROR(IF(OR(AND(Y75="Muy Baja",AA75="Leve"),AND(Y75="Muy Baja",AA75="Menor"),AND(Y75="Baja",AA75="Leve")),"Bajo",IF(OR(AND(Y75="Muy baja",AA75="Moderado"),AND(Y75="Baja",AA75="Menor"),AND(Y75="Baja",AA75="Moderado"),AND(Y75="Media",AA75="Leve"),AND(Y75="Media",AA75="Menor"),AND(Y75="Media",AA75="Moderado"),AND(Y75="Alta",AA75="Leve"),AND(Y75="Alta",AA75="Menor")),"Moderado",IF(OR(AND(Y75="Muy Baja",AA75="Mayor"),AND(Y75="Baja",AA75="Mayor"),AND(Y75="Media",AA75="Mayor"),AND(Y75="Alta",AA75="Moderado"),AND(Y75="Alta",AA75="Mayor"),AND(Y75="Muy Alta",AA75="Leve"),AND(Y75="Muy Alta",AA75="Menor"),AND(Y75="Muy Alta",AA75="Moderado"),AND(Y75="Muy Alta",AA75="Mayor")),"Alto",IF(OR(AND(Y75="Muy Baja",AA75="Catastrófico"),AND(Y75="Baja",AA75="Catastrófico"),AND(Y75="Media",AA75="Catastrófico"),AND(Y75="Alta",AA75="Catastrófico"),AND(Y75="Muy Alta",AA75="Catastrófico")),"Extremo","")))),"")</f>
        <v/>
      </c>
      <c r="AD75" s="178"/>
      <c r="AE75" s="179"/>
      <c r="AF75" s="180"/>
      <c r="AG75" s="180"/>
      <c r="AH75" s="181"/>
      <c r="AI75" s="181"/>
    </row>
    <row r="76" spans="1:67" ht="18" customHeight="1" x14ac:dyDescent="0.3">
      <c r="A76" s="319"/>
      <c r="B76" s="523"/>
      <c r="C76" s="523"/>
      <c r="D76" s="523"/>
      <c r="E76" s="524"/>
      <c r="F76" s="523"/>
      <c r="G76" s="525"/>
      <c r="H76" s="526"/>
      <c r="I76" s="527"/>
      <c r="J76" s="528"/>
      <c r="K76" s="527">
        <f>IF(NOT(ISERROR(MATCH(J76,_xlfn.ANCHORARRAY(E105),0))),I107&amp;"Por favor no seleccionar los criterios de impacto",J76)</f>
        <v>0</v>
      </c>
      <c r="L76" s="526"/>
      <c r="M76" s="527"/>
      <c r="N76" s="529"/>
      <c r="O76" s="170">
        <v>6</v>
      </c>
      <c r="P76" s="137"/>
      <c r="Q76" s="171" t="str">
        <f t="shared" si="93"/>
        <v/>
      </c>
      <c r="R76" s="172"/>
      <c r="S76" s="172"/>
      <c r="T76" s="173" t="str">
        <f t="shared" si="90"/>
        <v/>
      </c>
      <c r="U76" s="172"/>
      <c r="V76" s="172"/>
      <c r="W76" s="172"/>
      <c r="X76" s="174" t="str">
        <f>IFERROR(IF(AND(Q75="Probabilidad",Q76="Probabilidad"),(Z75-(+Z75*T76)),IF(AND(Q75="Impacto",Q76="Probabilidad"),(Z74-(+Z74*T76)),IF(Q76="Impacto",Z75,""))),"")</f>
        <v/>
      </c>
      <c r="Y76" s="175" t="str">
        <f t="shared" si="1"/>
        <v/>
      </c>
      <c r="Z76" s="176" t="str">
        <f t="shared" si="91"/>
        <v/>
      </c>
      <c r="AA76" s="175" t="str">
        <f t="shared" si="3"/>
        <v/>
      </c>
      <c r="AB76" s="176" t="str">
        <f>IFERROR(IF(AND(Q75="Impacto",Q76="Impacto"),(AB75-(+AB75*T76)),IF(AND(Q75="Probabilidad",Q76="Impacto"),(AB74-(+AB74*T76)),IF(Q76="Probabilidad",AB75,""))),"")</f>
        <v/>
      </c>
      <c r="AC76" s="177" t="str">
        <f t="shared" si="96"/>
        <v/>
      </c>
      <c r="AD76" s="178"/>
      <c r="AE76" s="179"/>
      <c r="AF76" s="180"/>
      <c r="AG76" s="180"/>
      <c r="AH76" s="181"/>
      <c r="AI76" s="181"/>
    </row>
    <row r="77" spans="1:67" ht="86.1" customHeight="1" x14ac:dyDescent="0.3">
      <c r="A77" s="317">
        <v>11</v>
      </c>
      <c r="B77" s="509" t="s">
        <v>186</v>
      </c>
      <c r="C77" s="509" t="s">
        <v>236</v>
      </c>
      <c r="D77" s="509" t="s">
        <v>237</v>
      </c>
      <c r="E77" s="510" t="s">
        <v>238</v>
      </c>
      <c r="F77" s="509" t="s">
        <v>164</v>
      </c>
      <c r="G77" s="511">
        <v>360</v>
      </c>
      <c r="H77" s="512" t="str">
        <f t="shared" ref="H77" si="97">IF(G77&lt;=0,"",IF(G77&lt;=2,"Muy Baja",IF(G77&lt;=24,"Baja",IF(G77&lt;=500,"Media",IF(G77&lt;=5000,"Alta","Muy Alta")))))</f>
        <v>Media</v>
      </c>
      <c r="I77" s="513">
        <f t="shared" ref="I77" si="98">IF(H77="","",IF(H77="Muy Baja",0.2,IF(H77="Baja",0.4,IF(H77="Media",0.6,IF(H77="Alta",0.8,IF(H77="Muy Alta",1,))))))</f>
        <v>0.6</v>
      </c>
      <c r="J77" s="514" t="s">
        <v>165</v>
      </c>
      <c r="K77" s="513" t="str">
        <f>IF(NOT(ISERROR(MATCH(J77,'Tabla Impacto'!$B$221:$B$223,0))),'Tabla Impacto'!$F$223&amp;"Por favor no seleccionar los criterios de impacto(Afectación Económica o presupuestal y Pérdida Reputacional)",J77)</f>
        <v xml:space="preserve">     El riesgo afecta la imagen de la entidad con algunos usuarios de relevancia frente al logro de los objetivos</v>
      </c>
      <c r="L77" s="512" t="str">
        <f>IF(OR(K77='Tabla Impacto'!$C$11,K77='Tabla Impacto'!$D$11),"Leve",IF(OR(K77='Tabla Impacto'!$C$12,K77='Tabla Impacto'!$D$12),"Menor",IF(OR(K77='Tabla Impacto'!$C$13,K77='Tabla Impacto'!$D$13),"Moderado",IF(OR(K77='Tabla Impacto'!$C$14,K77='Tabla Impacto'!$D$14),"Mayor",IF(OR(K77='Tabla Impacto'!$C$15,K77='Tabla Impacto'!$D$15),"Catastrófico","")))))</f>
        <v>Moderado</v>
      </c>
      <c r="M77" s="513">
        <f t="shared" ref="M77" si="99">IF(L77="","",IF(L77="Leve",0.2,IF(L77="Menor",0.4,IF(L77="Moderado",0.6,IF(L77="Mayor",0.8,IF(L77="Catastrófico",1,))))))</f>
        <v>0.6</v>
      </c>
      <c r="N77" s="515" t="str">
        <f t="shared" ref="N77" si="100">IF(OR(AND(H77="Muy Baja",L77="Leve"),AND(H77="Muy Baja",L77="Menor"),AND(H77="Baja",L77="Leve")),"Bajo",IF(OR(AND(H77="Muy baja",L77="Moderado"),AND(H77="Baja",L77="Menor"),AND(H77="Baja",L77="Moderado"),AND(H77="Media",L77="Leve"),AND(H77="Media",L77="Menor"),AND(H77="Media",L77="Moderado"),AND(H77="Alta",L77="Leve"),AND(H77="Alta",L77="Menor")),"Moderado",IF(OR(AND(H77="Muy Baja",L77="Mayor"),AND(H77="Baja",L77="Mayor"),AND(H77="Media",L77="Mayor"),AND(H77="Alta",L77="Moderado"),AND(H77="Alta",L77="Mayor"),AND(H77="Muy Alta",L77="Leve"),AND(H77="Muy Alta",L77="Menor"),AND(H77="Muy Alta",L77="Moderado"),AND(H77="Muy Alta",L77="Mayor")),"Alto",IF(OR(AND(H77="Muy Baja",L77="Catastrófico"),AND(H77="Baja",L77="Catastrófico"),AND(H77="Media",L77="Catastrófico"),AND(H77="Alta",L77="Catastrófico"),AND(H77="Muy Alta",L77="Catastrófico")),"Extremo",""))))</f>
        <v>Moderado</v>
      </c>
      <c r="O77" s="170">
        <v>1</v>
      </c>
      <c r="P77" s="137" t="s">
        <v>383</v>
      </c>
      <c r="Q77" s="159" t="str">
        <f t="shared" si="93"/>
        <v>Probabilidad</v>
      </c>
      <c r="R77" s="160" t="s">
        <v>166</v>
      </c>
      <c r="S77" s="160" t="s">
        <v>167</v>
      </c>
      <c r="T77" s="161" t="str">
        <f t="shared" si="90"/>
        <v>40%</v>
      </c>
      <c r="U77" s="160" t="s">
        <v>168</v>
      </c>
      <c r="V77" s="160" t="s">
        <v>169</v>
      </c>
      <c r="W77" s="160" t="s">
        <v>170</v>
      </c>
      <c r="X77" s="162">
        <f t="shared" ref="X77" si="101">IFERROR(IF(Q77="Probabilidad",(I77-(+I77*T77)),IF(Q77="Impacto",I77,"")),"")</f>
        <v>0.36</v>
      </c>
      <c r="Y77" s="163" t="str">
        <f t="shared" si="1"/>
        <v>Baja</v>
      </c>
      <c r="Z77" s="164">
        <f t="shared" si="91"/>
        <v>0.36</v>
      </c>
      <c r="AA77" s="163" t="str">
        <f t="shared" si="3"/>
        <v>Moderado</v>
      </c>
      <c r="AB77" s="164">
        <f t="shared" ref="AB77" si="102">IFERROR(IF(Q77="Impacto",(M77-(+M77*T77)),IF(Q77="Probabilidad",M77,"")),"")</f>
        <v>0.6</v>
      </c>
      <c r="AC77" s="165" t="str">
        <f t="shared" si="96"/>
        <v>Moderado</v>
      </c>
      <c r="AD77" s="166" t="s">
        <v>171</v>
      </c>
      <c r="AE77" s="137" t="s">
        <v>239</v>
      </c>
      <c r="AF77" s="134" t="s">
        <v>240</v>
      </c>
      <c r="AG77" s="134" t="s">
        <v>241</v>
      </c>
      <c r="AH77" s="135">
        <v>45658</v>
      </c>
      <c r="AI77" s="135">
        <v>46021</v>
      </c>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row>
    <row r="78" spans="1:67" ht="18" customHeight="1" x14ac:dyDescent="0.3">
      <c r="A78" s="318"/>
      <c r="B78" s="516"/>
      <c r="C78" s="516"/>
      <c r="D78" s="516"/>
      <c r="E78" s="517"/>
      <c r="F78" s="516"/>
      <c r="G78" s="518"/>
      <c r="H78" s="519"/>
      <c r="I78" s="520"/>
      <c r="J78" s="521"/>
      <c r="K78" s="520">
        <f>IF(NOT(ISERROR(MATCH(J78,_xlfn.ANCHORARRAY(E107),0))),I109&amp;"Por favor no seleccionar los criterios de impacto",J78)</f>
        <v>0</v>
      </c>
      <c r="L78" s="519"/>
      <c r="M78" s="520"/>
      <c r="N78" s="522"/>
      <c r="O78" s="170">
        <v>2</v>
      </c>
      <c r="P78" s="137"/>
      <c r="Q78" s="171" t="str">
        <f t="shared" si="93"/>
        <v/>
      </c>
      <c r="R78" s="172"/>
      <c r="S78" s="172"/>
      <c r="T78" s="173" t="str">
        <f t="shared" ref="T78:T94" si="103">IF(AND(R78="Preventivo",S78="Automático"),"50%",IF(AND(R78="Preventivo",S78="Manual"),"40%",IF(AND(R78="Detectivo",S78="Automático"),"40%",IF(AND(R78="Detectivo",S78="Manual"),"30%",IF(AND(R78="Correctivo",S78="Automático"),"35%",IF(AND(R78="Correctivo",S78="Manual"),"25%",""))))))</f>
        <v/>
      </c>
      <c r="U78" s="172"/>
      <c r="V78" s="172"/>
      <c r="W78" s="172"/>
      <c r="X78" s="174" t="str">
        <f t="shared" ref="X78" si="104">IFERROR(IF(AND(Q77="Probabilidad",Q78="Probabilidad"),(Z77-(+Z77*T78)),IF(Q78="Probabilidad",(I77-(+I77*T78)),IF(Q78="Impacto",Z77,""))),"")</f>
        <v/>
      </c>
      <c r="Y78" s="175" t="str">
        <f t="shared" ref="Y78:Y94" si="105">IFERROR(IF(X78="","",IF(X78&lt;=0.2,"Muy Baja",IF(X78&lt;=0.4,"Baja",IF(X78&lt;=0.6,"Media",IF(X78&lt;=0.8,"Alta","Muy Alta"))))),"")</f>
        <v/>
      </c>
      <c r="Z78" s="176" t="str">
        <f t="shared" ref="Z78:Z94" si="106">+X78</f>
        <v/>
      </c>
      <c r="AA78" s="175" t="str">
        <f t="shared" ref="AA78:AA94" si="107">IFERROR(IF(AB78="","",IF(AB78&lt;=0.2,"Leve",IF(AB78&lt;=0.4,"Menor",IF(AB78&lt;=0.6,"Moderado",IF(AB78&lt;=0.8,"Mayor","Catastrófico"))))),"")</f>
        <v/>
      </c>
      <c r="AB78" s="176" t="str">
        <f t="shared" ref="AB78" si="108">IFERROR(IF(AND(Q77="Impacto",Q78="Impacto"),(AB77-(+AB77*T78)),IF(Q78="Impacto",(M77-(+M77*T78)),IF(Q78="Probabilidad",AB77,""))),"")</f>
        <v/>
      </c>
      <c r="AC78" s="177" t="str">
        <f t="shared" si="96"/>
        <v/>
      </c>
      <c r="AD78" s="178"/>
      <c r="AE78" s="179"/>
      <c r="AF78" s="180"/>
      <c r="AG78" s="180"/>
      <c r="AH78" s="181"/>
      <c r="AI78" s="181"/>
    </row>
    <row r="79" spans="1:67" ht="18" customHeight="1" x14ac:dyDescent="0.3">
      <c r="A79" s="318"/>
      <c r="B79" s="516"/>
      <c r="C79" s="516"/>
      <c r="D79" s="516"/>
      <c r="E79" s="517"/>
      <c r="F79" s="516"/>
      <c r="G79" s="518"/>
      <c r="H79" s="519"/>
      <c r="I79" s="520"/>
      <c r="J79" s="521"/>
      <c r="K79" s="520">
        <f>IF(NOT(ISERROR(MATCH(J79,_xlfn.ANCHORARRAY(E108),0))),I110&amp;"Por favor no seleccionar los criterios de impacto",J79)</f>
        <v>0</v>
      </c>
      <c r="L79" s="519"/>
      <c r="M79" s="520"/>
      <c r="N79" s="522"/>
      <c r="O79" s="170">
        <v>3</v>
      </c>
      <c r="P79" s="138"/>
      <c r="Q79" s="171" t="str">
        <f t="shared" si="93"/>
        <v/>
      </c>
      <c r="R79" s="172"/>
      <c r="S79" s="172"/>
      <c r="T79" s="173" t="str">
        <f t="shared" si="103"/>
        <v/>
      </c>
      <c r="U79" s="172"/>
      <c r="V79" s="172"/>
      <c r="W79" s="172"/>
      <c r="X79" s="174" t="str">
        <f t="shared" ref="X79:X82" si="109">IFERROR(IF(AND(Q78="Probabilidad",Q79="Probabilidad"),(Z78-(+Z78*T79)),IF(AND(Q78="Impacto",Q79="Probabilidad"),(Z77-(+Z77*T79)),IF(Q79="Impacto",Z78,""))),"")</f>
        <v/>
      </c>
      <c r="Y79" s="175" t="str">
        <f t="shared" si="105"/>
        <v/>
      </c>
      <c r="Z79" s="176" t="str">
        <f t="shared" si="106"/>
        <v/>
      </c>
      <c r="AA79" s="175" t="str">
        <f t="shared" si="107"/>
        <v/>
      </c>
      <c r="AB79" s="176" t="str">
        <f t="shared" ref="AB79:AB82" si="110">IFERROR(IF(AND(Q78="Impacto",Q79="Impacto"),(AB78-(+AB78*T79)),IF(AND(Q78="Probabilidad",Q79="Impacto"),(AB77-(+AB77*T79)),IF(Q79="Probabilidad",AB78,""))),"")</f>
        <v/>
      </c>
      <c r="AC79" s="177" t="str">
        <f t="shared" si="96"/>
        <v/>
      </c>
      <c r="AD79" s="178"/>
      <c r="AE79" s="179"/>
      <c r="AF79" s="180"/>
      <c r="AG79" s="180"/>
      <c r="AH79" s="181"/>
      <c r="AI79" s="181"/>
    </row>
    <row r="80" spans="1:67" ht="18" customHeight="1" x14ac:dyDescent="0.3">
      <c r="A80" s="318"/>
      <c r="B80" s="516"/>
      <c r="C80" s="516"/>
      <c r="D80" s="516"/>
      <c r="E80" s="517"/>
      <c r="F80" s="516"/>
      <c r="G80" s="518"/>
      <c r="H80" s="519"/>
      <c r="I80" s="520"/>
      <c r="J80" s="521"/>
      <c r="K80" s="520">
        <f>IF(NOT(ISERROR(MATCH(J80,_xlfn.ANCHORARRAY(E109),0))),I111&amp;"Por favor no seleccionar los criterios de impacto",J80)</f>
        <v>0</v>
      </c>
      <c r="L80" s="519"/>
      <c r="M80" s="520"/>
      <c r="N80" s="522"/>
      <c r="O80" s="170">
        <v>4</v>
      </c>
      <c r="P80" s="137"/>
      <c r="Q80" s="171" t="str">
        <f t="shared" ref="Q80:Q94" si="111">IF(OR(R80="Preventivo",R80="Detectivo"),"Probabilidad",IF(R80="Correctivo","Impacto",""))</f>
        <v/>
      </c>
      <c r="R80" s="172"/>
      <c r="S80" s="172"/>
      <c r="T80" s="173" t="str">
        <f t="shared" si="103"/>
        <v/>
      </c>
      <c r="U80" s="172"/>
      <c r="V80" s="172"/>
      <c r="W80" s="172"/>
      <c r="X80" s="174" t="str">
        <f t="shared" si="109"/>
        <v/>
      </c>
      <c r="Y80" s="175" t="str">
        <f t="shared" si="105"/>
        <v/>
      </c>
      <c r="Z80" s="176" t="str">
        <f t="shared" si="106"/>
        <v/>
      </c>
      <c r="AA80" s="175" t="str">
        <f t="shared" si="107"/>
        <v/>
      </c>
      <c r="AB80" s="176" t="str">
        <f t="shared" si="110"/>
        <v/>
      </c>
      <c r="AC80" s="177" t="str">
        <f t="shared" si="96"/>
        <v/>
      </c>
      <c r="AD80" s="178"/>
      <c r="AE80" s="179"/>
      <c r="AF80" s="180"/>
      <c r="AG80" s="180"/>
      <c r="AH80" s="181"/>
      <c r="AI80" s="181"/>
    </row>
    <row r="81" spans="1:67" ht="18" customHeight="1" x14ac:dyDescent="0.3">
      <c r="A81" s="318"/>
      <c r="B81" s="516"/>
      <c r="C81" s="516"/>
      <c r="D81" s="516"/>
      <c r="E81" s="517"/>
      <c r="F81" s="516"/>
      <c r="G81" s="518"/>
      <c r="H81" s="519"/>
      <c r="I81" s="520"/>
      <c r="J81" s="521"/>
      <c r="K81" s="520">
        <f>IF(NOT(ISERROR(MATCH(J81,_xlfn.ANCHORARRAY(E110),0))),I112&amp;"Por favor no seleccionar los criterios de impacto",J81)</f>
        <v>0</v>
      </c>
      <c r="L81" s="519"/>
      <c r="M81" s="520"/>
      <c r="N81" s="522"/>
      <c r="O81" s="170">
        <v>5</v>
      </c>
      <c r="P81" s="137"/>
      <c r="Q81" s="171" t="str">
        <f t="shared" si="111"/>
        <v/>
      </c>
      <c r="R81" s="172"/>
      <c r="S81" s="172"/>
      <c r="T81" s="173" t="str">
        <f t="shared" si="103"/>
        <v/>
      </c>
      <c r="U81" s="172"/>
      <c r="V81" s="172"/>
      <c r="W81" s="172"/>
      <c r="X81" s="174" t="str">
        <f t="shared" si="109"/>
        <v/>
      </c>
      <c r="Y81" s="175" t="str">
        <f t="shared" si="105"/>
        <v/>
      </c>
      <c r="Z81" s="176" t="str">
        <f t="shared" si="106"/>
        <v/>
      </c>
      <c r="AA81" s="175" t="str">
        <f t="shared" si="107"/>
        <v/>
      </c>
      <c r="AB81" s="176" t="str">
        <f t="shared" si="110"/>
        <v/>
      </c>
      <c r="AC81" s="177" t="str">
        <f t="shared" ref="AC81:AC94" si="112">IFERROR(IF(OR(AND(Y81="Muy Baja",AA81="Leve"),AND(Y81="Muy Baja",AA81="Menor"),AND(Y81="Baja",AA81="Leve")),"Bajo",IF(OR(AND(Y81="Muy baja",AA81="Moderado"),AND(Y81="Baja",AA81="Menor"),AND(Y81="Baja",AA81="Moderado"),AND(Y81="Media",AA81="Leve"),AND(Y81="Media",AA81="Menor"),AND(Y81="Media",AA81="Moderado"),AND(Y81="Alta",AA81="Leve"),AND(Y81="Alta",AA81="Menor")),"Moderado",IF(OR(AND(Y81="Muy Baja",AA81="Mayor"),AND(Y81="Baja",AA81="Mayor"),AND(Y81="Media",AA81="Mayor"),AND(Y81="Alta",AA81="Moderado"),AND(Y81="Alta",AA81="Mayor"),AND(Y81="Muy Alta",AA81="Leve"),AND(Y81="Muy Alta",AA81="Menor"),AND(Y81="Muy Alta",AA81="Moderado"),AND(Y81="Muy Alta",AA81="Mayor")),"Alto",IF(OR(AND(Y81="Muy Baja",AA81="Catastrófico"),AND(Y81="Baja",AA81="Catastrófico"),AND(Y81="Media",AA81="Catastrófico"),AND(Y81="Alta",AA81="Catastrófico"),AND(Y81="Muy Alta",AA81="Catastrófico")),"Extremo","")))),"")</f>
        <v/>
      </c>
      <c r="AD81" s="178"/>
      <c r="AE81" s="179"/>
      <c r="AF81" s="180"/>
      <c r="AG81" s="180"/>
      <c r="AH81" s="181"/>
      <c r="AI81" s="181"/>
    </row>
    <row r="82" spans="1:67" ht="18" customHeight="1" x14ac:dyDescent="0.3">
      <c r="A82" s="319"/>
      <c r="B82" s="523"/>
      <c r="C82" s="523"/>
      <c r="D82" s="523"/>
      <c r="E82" s="524"/>
      <c r="F82" s="523"/>
      <c r="G82" s="525"/>
      <c r="H82" s="526"/>
      <c r="I82" s="527"/>
      <c r="J82" s="528"/>
      <c r="K82" s="527">
        <f>IF(NOT(ISERROR(MATCH(J82,_xlfn.ANCHORARRAY(E111),0))),I113&amp;"Por favor no seleccionar los criterios de impacto",J82)</f>
        <v>0</v>
      </c>
      <c r="L82" s="526"/>
      <c r="M82" s="527"/>
      <c r="N82" s="529"/>
      <c r="O82" s="170">
        <v>6</v>
      </c>
      <c r="P82" s="137"/>
      <c r="Q82" s="171" t="str">
        <f t="shared" si="111"/>
        <v/>
      </c>
      <c r="R82" s="172"/>
      <c r="S82" s="172"/>
      <c r="T82" s="173" t="str">
        <f t="shared" si="103"/>
        <v/>
      </c>
      <c r="U82" s="172"/>
      <c r="V82" s="172"/>
      <c r="W82" s="172"/>
      <c r="X82" s="174" t="str">
        <f t="shared" si="109"/>
        <v/>
      </c>
      <c r="Y82" s="175" t="str">
        <f t="shared" si="105"/>
        <v/>
      </c>
      <c r="Z82" s="176" t="str">
        <f t="shared" si="106"/>
        <v/>
      </c>
      <c r="AA82" s="175" t="str">
        <f t="shared" si="107"/>
        <v/>
      </c>
      <c r="AB82" s="176" t="str">
        <f t="shared" si="110"/>
        <v/>
      </c>
      <c r="AC82" s="177" t="str">
        <f t="shared" si="112"/>
        <v/>
      </c>
      <c r="AD82" s="178"/>
      <c r="AE82" s="179"/>
      <c r="AF82" s="180"/>
      <c r="AG82" s="180"/>
      <c r="AH82" s="181"/>
      <c r="AI82" s="181"/>
    </row>
    <row r="83" spans="1:67" ht="86.1" customHeight="1" x14ac:dyDescent="0.3">
      <c r="A83" s="317">
        <v>12</v>
      </c>
      <c r="B83" s="509" t="s">
        <v>162</v>
      </c>
      <c r="C83" s="509" t="s">
        <v>384</v>
      </c>
      <c r="D83" s="509" t="s">
        <v>385</v>
      </c>
      <c r="E83" s="510" t="s">
        <v>242</v>
      </c>
      <c r="F83" s="509" t="s">
        <v>164</v>
      </c>
      <c r="G83" s="511">
        <v>30</v>
      </c>
      <c r="H83" s="512" t="str">
        <f t="shared" ref="H83" si="113">IF(G83&lt;=0,"",IF(G83&lt;=2,"Muy Baja",IF(G83&lt;=24,"Baja",IF(G83&lt;=500,"Media",IF(G83&lt;=5000,"Alta","Muy Alta")))))</f>
        <v>Media</v>
      </c>
      <c r="I83" s="513">
        <f t="shared" ref="I83" si="114">IF(H83="","",IF(H83="Muy Baja",0.2,IF(H83="Baja",0.4,IF(H83="Media",0.6,IF(H83="Alta",0.8,IF(H83="Muy Alta",1,))))))</f>
        <v>0.6</v>
      </c>
      <c r="J83" s="514" t="s">
        <v>165</v>
      </c>
      <c r="K83" s="513" t="str">
        <f>IF(NOT(ISERROR(MATCH(J83,'Tabla Impacto'!$B$221:$B$223,0))),'Tabla Impacto'!$F$223&amp;"Por favor no seleccionar los criterios de impacto(Afectación Económica o presupuestal y Pérdida Reputacional)",J83)</f>
        <v xml:space="preserve">     El riesgo afecta la imagen de la entidad con algunos usuarios de relevancia frente al logro de los objetivos</v>
      </c>
      <c r="L83" s="512" t="str">
        <f>IF(OR(K83='Tabla Impacto'!$C$11,K83='Tabla Impacto'!$D$11),"Leve",IF(OR(K83='Tabla Impacto'!$C$12,K83='Tabla Impacto'!$D$12),"Menor",IF(OR(K83='Tabla Impacto'!$C$13,K83='Tabla Impacto'!$D$13),"Moderado",IF(OR(K83='Tabla Impacto'!$C$14,K83='Tabla Impacto'!$D$14),"Mayor",IF(OR(K83='Tabla Impacto'!$C$15,K83='Tabla Impacto'!$D$15),"Catastrófico","")))))</f>
        <v>Moderado</v>
      </c>
      <c r="M83" s="513">
        <f t="shared" ref="M83" si="115">IF(L83="","",IF(L83="Leve",0.2,IF(L83="Menor",0.4,IF(L83="Moderado",0.6,IF(L83="Mayor",0.8,IF(L83="Catastrófico",1,))))))</f>
        <v>0.6</v>
      </c>
      <c r="N83" s="515" t="str">
        <f t="shared" ref="N83" si="116">IF(OR(AND(H83="Muy Baja",L83="Leve"),AND(H83="Muy Baja",L83="Menor"),AND(H83="Baja",L83="Leve")),"Bajo",IF(OR(AND(H83="Muy baja",L83="Moderado"),AND(H83="Baja",L83="Menor"),AND(H83="Baja",L83="Moderado"),AND(H83="Media",L83="Leve"),AND(H83="Media",L83="Menor"),AND(H83="Media",L83="Moderado"),AND(H83="Alta",L83="Leve"),AND(H83="Alta",L83="Menor")),"Moderado",IF(OR(AND(H83="Muy Baja",L83="Mayor"),AND(H83="Baja",L83="Mayor"),AND(H83="Media",L83="Mayor"),AND(H83="Alta",L83="Moderado"),AND(H83="Alta",L83="Mayor"),AND(H83="Muy Alta",L83="Leve"),AND(H83="Muy Alta",L83="Menor"),AND(H83="Muy Alta",L83="Moderado"),AND(H83="Muy Alta",L83="Mayor")),"Alto",IF(OR(AND(H83="Muy Baja",L83="Catastrófico"),AND(H83="Baja",L83="Catastrófico"),AND(H83="Media",L83="Catastrófico"),AND(H83="Alta",L83="Catastrófico"),AND(H83="Muy Alta",L83="Catastrófico")),"Extremo",""))))</f>
        <v>Moderado</v>
      </c>
      <c r="O83" s="170">
        <v>1</v>
      </c>
      <c r="P83" s="137" t="s">
        <v>386</v>
      </c>
      <c r="Q83" s="159" t="str">
        <f t="shared" si="111"/>
        <v>Probabilidad</v>
      </c>
      <c r="R83" s="160" t="s">
        <v>166</v>
      </c>
      <c r="S83" s="160" t="s">
        <v>167</v>
      </c>
      <c r="T83" s="161" t="str">
        <f t="shared" si="103"/>
        <v>40%</v>
      </c>
      <c r="U83" s="160" t="s">
        <v>168</v>
      </c>
      <c r="V83" s="160" t="s">
        <v>169</v>
      </c>
      <c r="W83" s="160" t="s">
        <v>170</v>
      </c>
      <c r="X83" s="162">
        <f t="shared" ref="X83" si="117">IFERROR(IF(Q83="Probabilidad",(I83-(+I83*T83)),IF(Q83="Impacto",I83,"")),"")</f>
        <v>0.36</v>
      </c>
      <c r="Y83" s="163" t="str">
        <f t="shared" si="105"/>
        <v>Baja</v>
      </c>
      <c r="Z83" s="164">
        <f t="shared" si="106"/>
        <v>0.36</v>
      </c>
      <c r="AA83" s="163" t="str">
        <f t="shared" si="107"/>
        <v>Moderado</v>
      </c>
      <c r="AB83" s="164">
        <f t="shared" ref="AB83" si="118">IFERROR(IF(Q83="Impacto",(M83-(+M83*T83)),IF(Q83="Probabilidad",M83,"")),"")</f>
        <v>0.6</v>
      </c>
      <c r="AC83" s="165" t="str">
        <f t="shared" si="112"/>
        <v>Moderado</v>
      </c>
      <c r="AD83" s="166" t="s">
        <v>171</v>
      </c>
      <c r="AE83" s="137" t="s">
        <v>387</v>
      </c>
      <c r="AF83" s="134" t="s">
        <v>243</v>
      </c>
      <c r="AG83" s="157" t="s">
        <v>244</v>
      </c>
      <c r="AH83" s="135">
        <v>45748</v>
      </c>
      <c r="AI83" s="135">
        <v>46010</v>
      </c>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row>
    <row r="84" spans="1:67" ht="18" customHeight="1" x14ac:dyDescent="0.3">
      <c r="A84" s="318"/>
      <c r="B84" s="516"/>
      <c r="C84" s="516"/>
      <c r="D84" s="516"/>
      <c r="E84" s="517"/>
      <c r="F84" s="516"/>
      <c r="G84" s="518"/>
      <c r="H84" s="519"/>
      <c r="I84" s="520"/>
      <c r="J84" s="521"/>
      <c r="K84" s="520">
        <f>IF(NOT(ISERROR(MATCH(J84,_xlfn.ANCHORARRAY(E113),0))),I115&amp;"Por favor no seleccionar los criterios de impacto",J84)</f>
        <v>0</v>
      </c>
      <c r="L84" s="519"/>
      <c r="M84" s="520"/>
      <c r="N84" s="522"/>
      <c r="O84" s="170">
        <v>2</v>
      </c>
      <c r="P84" s="137"/>
      <c r="Q84" s="171" t="str">
        <f t="shared" si="111"/>
        <v/>
      </c>
      <c r="R84" s="172"/>
      <c r="S84" s="172"/>
      <c r="T84" s="173" t="str">
        <f t="shared" ref="T84:T88" si="119">IF(AND(R84="Preventivo",S84="Automático"),"50%",IF(AND(R84="Preventivo",S84="Manual"),"40%",IF(AND(R84="Detectivo",S84="Automático"),"40%",IF(AND(R84="Detectivo",S84="Manual"),"30%",IF(AND(R84="Correctivo",S84="Automático"),"35%",IF(AND(R84="Correctivo",S84="Manual"),"25%",""))))))</f>
        <v/>
      </c>
      <c r="U84" s="172"/>
      <c r="V84" s="172"/>
      <c r="W84" s="172"/>
      <c r="X84" s="174" t="str">
        <f t="shared" ref="X84" si="120">IFERROR(IF(AND(Q83="Probabilidad",Q84="Probabilidad"),(Z83-(+Z83*T84)),IF(Q84="Probabilidad",(I83-(+I83*T84)),IF(Q84="Impacto",Z83,""))),"")</f>
        <v/>
      </c>
      <c r="Y84" s="175" t="str">
        <f t="shared" ref="Y84:Y88" si="121">IFERROR(IF(X84="","",IF(X84&lt;=0.2,"Muy Baja",IF(X84&lt;=0.4,"Baja",IF(X84&lt;=0.6,"Media",IF(X84&lt;=0.8,"Alta","Muy Alta"))))),"")</f>
        <v/>
      </c>
      <c r="Z84" s="176" t="str">
        <f t="shared" ref="Z84:Z88" si="122">+X84</f>
        <v/>
      </c>
      <c r="AA84" s="175" t="str">
        <f t="shared" ref="AA84:AA88" si="123">IFERROR(IF(AB84="","",IF(AB84&lt;=0.2,"Leve",IF(AB84&lt;=0.4,"Menor",IF(AB84&lt;=0.6,"Moderado",IF(AB84&lt;=0.8,"Mayor","Catastrófico"))))),"")</f>
        <v/>
      </c>
      <c r="AB84" s="176" t="str">
        <f t="shared" ref="AB84" si="124">IFERROR(IF(AND(Q83="Impacto",Q84="Impacto"),(AB83-(+AB83*T84)),IF(Q84="Impacto",(M83-(+M83*T84)),IF(Q84="Probabilidad",AB83,""))),"")</f>
        <v/>
      </c>
      <c r="AC84" s="177" t="str">
        <f t="shared" si="112"/>
        <v/>
      </c>
      <c r="AD84" s="178"/>
      <c r="AE84" s="179"/>
      <c r="AF84" s="180"/>
      <c r="AG84" s="180"/>
      <c r="AH84" s="181"/>
      <c r="AI84" s="181"/>
    </row>
    <row r="85" spans="1:67" ht="18" customHeight="1" x14ac:dyDescent="0.3">
      <c r="A85" s="318"/>
      <c r="B85" s="516"/>
      <c r="C85" s="516"/>
      <c r="D85" s="516"/>
      <c r="E85" s="517"/>
      <c r="F85" s="516"/>
      <c r="G85" s="518"/>
      <c r="H85" s="519"/>
      <c r="I85" s="520"/>
      <c r="J85" s="521"/>
      <c r="K85" s="520">
        <f>IF(NOT(ISERROR(MATCH(J85,_xlfn.ANCHORARRAY(E114),0))),I116&amp;"Por favor no seleccionar los criterios de impacto",J85)</f>
        <v>0</v>
      </c>
      <c r="L85" s="519"/>
      <c r="M85" s="520"/>
      <c r="N85" s="522"/>
      <c r="O85" s="170">
        <v>3</v>
      </c>
      <c r="P85" s="138"/>
      <c r="Q85" s="171" t="str">
        <f t="shared" si="111"/>
        <v/>
      </c>
      <c r="R85" s="172"/>
      <c r="S85" s="172"/>
      <c r="T85" s="173" t="str">
        <f t="shared" si="119"/>
        <v/>
      </c>
      <c r="U85" s="172"/>
      <c r="V85" s="172"/>
      <c r="W85" s="172"/>
      <c r="X85" s="174" t="str">
        <f t="shared" ref="X85:X88" si="125">IFERROR(IF(AND(Q84="Probabilidad",Q85="Probabilidad"),(Z84-(+Z84*T85)),IF(AND(Q84="Impacto",Q85="Probabilidad"),(Z83-(+Z83*T85)),IF(Q85="Impacto",Z84,""))),"")</f>
        <v/>
      </c>
      <c r="Y85" s="175" t="str">
        <f t="shared" si="121"/>
        <v/>
      </c>
      <c r="Z85" s="176" t="str">
        <f t="shared" si="122"/>
        <v/>
      </c>
      <c r="AA85" s="175" t="str">
        <f t="shared" si="123"/>
        <v/>
      </c>
      <c r="AB85" s="176" t="str">
        <f t="shared" ref="AB85:AB88" si="126">IFERROR(IF(AND(Q84="Impacto",Q85="Impacto"),(AB84-(+AB84*T85)),IF(AND(Q84="Probabilidad",Q85="Impacto"),(AB83-(+AB83*T85)),IF(Q85="Probabilidad",AB84,""))),"")</f>
        <v/>
      </c>
      <c r="AC85" s="177" t="str">
        <f t="shared" si="112"/>
        <v/>
      </c>
      <c r="AD85" s="178"/>
      <c r="AE85" s="179"/>
      <c r="AF85" s="180"/>
      <c r="AG85" s="180"/>
      <c r="AH85" s="181"/>
      <c r="AI85" s="181"/>
    </row>
    <row r="86" spans="1:67" ht="18" customHeight="1" x14ac:dyDescent="0.3">
      <c r="A86" s="318"/>
      <c r="B86" s="516"/>
      <c r="C86" s="516"/>
      <c r="D86" s="516"/>
      <c r="E86" s="517"/>
      <c r="F86" s="516"/>
      <c r="G86" s="518"/>
      <c r="H86" s="519"/>
      <c r="I86" s="520"/>
      <c r="J86" s="521"/>
      <c r="K86" s="520">
        <f>IF(NOT(ISERROR(MATCH(J86,_xlfn.ANCHORARRAY(E115),0))),I117&amp;"Por favor no seleccionar los criterios de impacto",J86)</f>
        <v>0</v>
      </c>
      <c r="L86" s="519"/>
      <c r="M86" s="520"/>
      <c r="N86" s="522"/>
      <c r="O86" s="170">
        <v>4</v>
      </c>
      <c r="P86" s="137"/>
      <c r="Q86" s="171" t="str">
        <f t="shared" ref="Q86:Q88" si="127">IF(OR(R86="Preventivo",R86="Detectivo"),"Probabilidad",IF(R86="Correctivo","Impacto",""))</f>
        <v/>
      </c>
      <c r="R86" s="172"/>
      <c r="S86" s="172"/>
      <c r="T86" s="173" t="str">
        <f t="shared" si="119"/>
        <v/>
      </c>
      <c r="U86" s="172"/>
      <c r="V86" s="172"/>
      <c r="W86" s="172"/>
      <c r="X86" s="174" t="str">
        <f t="shared" si="125"/>
        <v/>
      </c>
      <c r="Y86" s="175" t="str">
        <f t="shared" si="121"/>
        <v/>
      </c>
      <c r="Z86" s="176" t="str">
        <f t="shared" si="122"/>
        <v/>
      </c>
      <c r="AA86" s="175" t="str">
        <f t="shared" si="123"/>
        <v/>
      </c>
      <c r="AB86" s="176" t="str">
        <f t="shared" si="126"/>
        <v/>
      </c>
      <c r="AC86" s="177" t="str">
        <f t="shared" si="112"/>
        <v/>
      </c>
      <c r="AD86" s="178"/>
      <c r="AE86" s="179"/>
      <c r="AF86" s="180"/>
      <c r="AG86" s="180"/>
      <c r="AH86" s="181"/>
      <c r="AI86" s="181"/>
    </row>
    <row r="87" spans="1:67" ht="18" customHeight="1" x14ac:dyDescent="0.3">
      <c r="A87" s="318"/>
      <c r="B87" s="516"/>
      <c r="C87" s="516"/>
      <c r="D87" s="516"/>
      <c r="E87" s="517"/>
      <c r="F87" s="516"/>
      <c r="G87" s="518"/>
      <c r="H87" s="519"/>
      <c r="I87" s="520"/>
      <c r="J87" s="521"/>
      <c r="K87" s="520">
        <f>IF(NOT(ISERROR(MATCH(J87,_xlfn.ANCHORARRAY(E116),0))),I118&amp;"Por favor no seleccionar los criterios de impacto",J87)</f>
        <v>0</v>
      </c>
      <c r="L87" s="519"/>
      <c r="M87" s="520"/>
      <c r="N87" s="522"/>
      <c r="O87" s="170">
        <v>5</v>
      </c>
      <c r="P87" s="137"/>
      <c r="Q87" s="171" t="str">
        <f t="shared" si="127"/>
        <v/>
      </c>
      <c r="R87" s="172"/>
      <c r="S87" s="172"/>
      <c r="T87" s="173" t="str">
        <f t="shared" si="119"/>
        <v/>
      </c>
      <c r="U87" s="172"/>
      <c r="V87" s="172"/>
      <c r="W87" s="172"/>
      <c r="X87" s="174" t="str">
        <f t="shared" si="125"/>
        <v/>
      </c>
      <c r="Y87" s="175" t="str">
        <f t="shared" si="121"/>
        <v/>
      </c>
      <c r="Z87" s="176" t="str">
        <f t="shared" si="122"/>
        <v/>
      </c>
      <c r="AA87" s="175" t="str">
        <f t="shared" si="123"/>
        <v/>
      </c>
      <c r="AB87" s="176" t="str">
        <f t="shared" si="126"/>
        <v/>
      </c>
      <c r="AC87" s="177" t="str">
        <f t="shared" ref="AC87:AC88" si="128">IFERROR(IF(OR(AND(Y87="Muy Baja",AA87="Leve"),AND(Y87="Muy Baja",AA87="Menor"),AND(Y87="Baja",AA87="Leve")),"Bajo",IF(OR(AND(Y87="Muy baja",AA87="Moderado"),AND(Y87="Baja",AA87="Menor"),AND(Y87="Baja",AA87="Moderado"),AND(Y87="Media",AA87="Leve"),AND(Y87="Media",AA87="Menor"),AND(Y87="Media",AA87="Moderado"),AND(Y87="Alta",AA87="Leve"),AND(Y87="Alta",AA87="Menor")),"Moderado",IF(OR(AND(Y87="Muy Baja",AA87="Mayor"),AND(Y87="Baja",AA87="Mayor"),AND(Y87="Media",AA87="Mayor"),AND(Y87="Alta",AA87="Moderado"),AND(Y87="Alta",AA87="Mayor"),AND(Y87="Muy Alta",AA87="Leve"),AND(Y87="Muy Alta",AA87="Menor"),AND(Y87="Muy Alta",AA87="Moderado"),AND(Y87="Muy Alta",AA87="Mayor")),"Alto",IF(OR(AND(Y87="Muy Baja",AA87="Catastrófico"),AND(Y87="Baja",AA87="Catastrófico"),AND(Y87="Media",AA87="Catastrófico"),AND(Y87="Alta",AA87="Catastrófico"),AND(Y87="Muy Alta",AA87="Catastrófico")),"Extremo","")))),"")</f>
        <v/>
      </c>
      <c r="AD87" s="178"/>
      <c r="AE87" s="179"/>
      <c r="AF87" s="180"/>
      <c r="AG87" s="180"/>
      <c r="AH87" s="181"/>
      <c r="AI87" s="181"/>
    </row>
    <row r="88" spans="1:67" ht="18" customHeight="1" x14ac:dyDescent="0.3">
      <c r="A88" s="319"/>
      <c r="B88" s="523"/>
      <c r="C88" s="523"/>
      <c r="D88" s="523"/>
      <c r="E88" s="524"/>
      <c r="F88" s="523"/>
      <c r="G88" s="525"/>
      <c r="H88" s="526"/>
      <c r="I88" s="527"/>
      <c r="J88" s="528"/>
      <c r="K88" s="527">
        <f>IF(NOT(ISERROR(MATCH(J88,_xlfn.ANCHORARRAY(E117),0))),I119&amp;"Por favor no seleccionar los criterios de impacto",J88)</f>
        <v>0</v>
      </c>
      <c r="L88" s="526"/>
      <c r="M88" s="527"/>
      <c r="N88" s="529"/>
      <c r="O88" s="170">
        <v>6</v>
      </c>
      <c r="P88" s="137"/>
      <c r="Q88" s="171" t="str">
        <f t="shared" si="127"/>
        <v/>
      </c>
      <c r="R88" s="172"/>
      <c r="S88" s="172"/>
      <c r="T88" s="173" t="str">
        <f t="shared" si="119"/>
        <v/>
      </c>
      <c r="U88" s="172"/>
      <c r="V88" s="172"/>
      <c r="W88" s="172"/>
      <c r="X88" s="174" t="str">
        <f t="shared" si="125"/>
        <v/>
      </c>
      <c r="Y88" s="175" t="str">
        <f t="shared" si="121"/>
        <v/>
      </c>
      <c r="Z88" s="176" t="str">
        <f t="shared" si="122"/>
        <v/>
      </c>
      <c r="AA88" s="175" t="str">
        <f t="shared" si="123"/>
        <v/>
      </c>
      <c r="AB88" s="176" t="str">
        <f t="shared" si="126"/>
        <v/>
      </c>
      <c r="AC88" s="177" t="str">
        <f t="shared" si="128"/>
        <v/>
      </c>
      <c r="AD88" s="178"/>
      <c r="AE88" s="179"/>
      <c r="AF88" s="180"/>
      <c r="AG88" s="180"/>
      <c r="AH88" s="181"/>
      <c r="AI88" s="181"/>
    </row>
    <row r="89" spans="1:67" ht="86.1" customHeight="1" x14ac:dyDescent="0.3">
      <c r="A89" s="317">
        <v>13</v>
      </c>
      <c r="B89" s="509" t="s">
        <v>162</v>
      </c>
      <c r="C89" s="509" t="s">
        <v>245</v>
      </c>
      <c r="D89" s="509" t="s">
        <v>388</v>
      </c>
      <c r="E89" s="510" t="s">
        <v>246</v>
      </c>
      <c r="F89" s="509" t="s">
        <v>164</v>
      </c>
      <c r="G89" s="530">
        <v>21</v>
      </c>
      <c r="H89" s="512" t="str">
        <f t="shared" ref="H89" si="129">IF(G89&lt;=0,"",IF(G89&lt;=2,"Muy Baja",IF(G89&lt;=24,"Baja",IF(G89&lt;=500,"Media",IF(G89&lt;=5000,"Alta","Muy Alta")))))</f>
        <v>Baja</v>
      </c>
      <c r="I89" s="513">
        <f t="shared" ref="I89" si="130">IF(H89="","",IF(H89="Muy Baja",0.2,IF(H89="Baja",0.4,IF(H89="Media",0.6,IF(H89="Alta",0.8,IF(H89="Muy Alta",1,))))))</f>
        <v>0.4</v>
      </c>
      <c r="J89" s="514" t="s">
        <v>165</v>
      </c>
      <c r="K89" s="513" t="str">
        <f>IF(NOT(ISERROR(MATCH(J89,'Tabla Impacto'!$B$221:$B$223,0))),'Tabla Impacto'!$F$223&amp;"Por favor no seleccionar los criterios de impacto(Afectación Económica o presupuestal y Pérdida Reputacional)",J89)</f>
        <v xml:space="preserve">     El riesgo afecta la imagen de la entidad con algunos usuarios de relevancia frente al logro de los objetivos</v>
      </c>
      <c r="L89" s="512" t="str">
        <f>IF(OR(K89='Tabla Impacto'!$C$11,K89='Tabla Impacto'!$D$11),"Leve",IF(OR(K89='Tabla Impacto'!$C$12,K89='Tabla Impacto'!$D$12),"Menor",IF(OR(K89='Tabla Impacto'!$C$13,K89='Tabla Impacto'!$D$13),"Moderado",IF(OR(K89='Tabla Impacto'!$C$14,K89='Tabla Impacto'!$D$14),"Mayor",IF(OR(K89='Tabla Impacto'!$C$15,K89='Tabla Impacto'!$D$15),"Catastrófico","")))))</f>
        <v>Moderado</v>
      </c>
      <c r="M89" s="513">
        <f t="shared" ref="M89" si="131">IF(L89="","",IF(L89="Leve",0.2,IF(L89="Menor",0.4,IF(L89="Moderado",0.6,IF(L89="Mayor",0.8,IF(L89="Catastrófico",1,))))))</f>
        <v>0.6</v>
      </c>
      <c r="N89" s="515" t="str">
        <f t="shared" ref="N89" si="132">IF(OR(AND(H89="Muy Baja",L89="Leve"),AND(H89="Muy Baja",L89="Menor"),AND(H89="Baja",L89="Leve")),"Bajo",IF(OR(AND(H89="Muy baja",L89="Moderado"),AND(H89="Baja",L89="Menor"),AND(H89="Baja",L89="Moderado"),AND(H89="Media",L89="Leve"),AND(H89="Media",L89="Menor"),AND(H89="Media",L89="Moderado"),AND(H89="Alta",L89="Leve"),AND(H89="Alta",L89="Menor")),"Moderado",IF(OR(AND(H89="Muy Baja",L89="Mayor"),AND(H89="Baja",L89="Mayor"),AND(H89="Media",L89="Mayor"),AND(H89="Alta",L89="Moderado"),AND(H89="Alta",L89="Mayor"),AND(H89="Muy Alta",L89="Leve"),AND(H89="Muy Alta",L89="Menor"),AND(H89="Muy Alta",L89="Moderado"),AND(H89="Muy Alta",L89="Mayor")),"Alto",IF(OR(AND(H89="Muy Baja",L89="Catastrófico"),AND(H89="Baja",L89="Catastrófico"),AND(H89="Media",L89="Catastrófico"),AND(H89="Alta",L89="Catastrófico"),AND(H89="Muy Alta",L89="Catastrófico")),"Extremo",""))))</f>
        <v>Moderado</v>
      </c>
      <c r="O89" s="170">
        <v>1</v>
      </c>
      <c r="P89" s="137" t="s">
        <v>247</v>
      </c>
      <c r="Q89" s="159" t="str">
        <f t="shared" si="111"/>
        <v>Probabilidad</v>
      </c>
      <c r="R89" s="160" t="s">
        <v>166</v>
      </c>
      <c r="S89" s="160" t="s">
        <v>167</v>
      </c>
      <c r="T89" s="161" t="str">
        <f t="shared" si="103"/>
        <v>40%</v>
      </c>
      <c r="U89" s="160" t="s">
        <v>168</v>
      </c>
      <c r="V89" s="160" t="s">
        <v>169</v>
      </c>
      <c r="W89" s="160" t="s">
        <v>170</v>
      </c>
      <c r="X89" s="162">
        <f t="shared" ref="X89" si="133">IFERROR(IF(Q89="Probabilidad",(I89-(+I89*T89)),IF(Q89="Impacto",I89,"")),"")</f>
        <v>0.24</v>
      </c>
      <c r="Y89" s="163" t="str">
        <f t="shared" si="105"/>
        <v>Baja</v>
      </c>
      <c r="Z89" s="164">
        <f t="shared" si="106"/>
        <v>0.24</v>
      </c>
      <c r="AA89" s="163" t="str">
        <f t="shared" si="107"/>
        <v>Moderado</v>
      </c>
      <c r="AB89" s="164">
        <f t="shared" ref="AB89" si="134">IFERROR(IF(Q89="Impacto",(M89-(+M89*T89)),IF(Q89="Probabilidad",M89,"")),"")</f>
        <v>0.6</v>
      </c>
      <c r="AC89" s="165" t="str">
        <f t="shared" si="112"/>
        <v>Moderado</v>
      </c>
      <c r="AD89" s="166" t="s">
        <v>171</v>
      </c>
      <c r="AE89" s="137" t="s">
        <v>248</v>
      </c>
      <c r="AF89" s="134" t="s">
        <v>249</v>
      </c>
      <c r="AG89" s="157" t="s">
        <v>250</v>
      </c>
      <c r="AH89" s="135">
        <v>45658</v>
      </c>
      <c r="AI89" s="135">
        <v>46021</v>
      </c>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row>
    <row r="90" spans="1:67" ht="18" customHeight="1" x14ac:dyDescent="0.3">
      <c r="A90" s="318"/>
      <c r="B90" s="516"/>
      <c r="C90" s="516"/>
      <c r="D90" s="516"/>
      <c r="E90" s="517"/>
      <c r="F90" s="516"/>
      <c r="G90" s="531"/>
      <c r="H90" s="519"/>
      <c r="I90" s="520"/>
      <c r="J90" s="521"/>
      <c r="K90" s="520">
        <f>IF(NOT(ISERROR(MATCH(J90,_xlfn.ANCHORARRAY(E113),0))),I115&amp;"Por favor no seleccionar los criterios de impacto",J90)</f>
        <v>0</v>
      </c>
      <c r="L90" s="519"/>
      <c r="M90" s="520"/>
      <c r="N90" s="522"/>
      <c r="O90" s="170">
        <v>2</v>
      </c>
      <c r="P90" s="137"/>
      <c r="Q90" s="171" t="str">
        <f t="shared" si="111"/>
        <v/>
      </c>
      <c r="R90" s="172"/>
      <c r="S90" s="172"/>
      <c r="T90" s="173" t="str">
        <f t="shared" si="103"/>
        <v/>
      </c>
      <c r="U90" s="172"/>
      <c r="V90" s="172"/>
      <c r="W90" s="172"/>
      <c r="X90" s="174" t="str">
        <f t="shared" ref="X90" si="135">IFERROR(IF(AND(Q89="Probabilidad",Q90="Probabilidad"),(Z89-(+Z89*T90)),IF(Q90="Probabilidad",(I89-(+I89*T90)),IF(Q90="Impacto",Z89,""))),"")</f>
        <v/>
      </c>
      <c r="Y90" s="175" t="str">
        <f t="shared" si="105"/>
        <v/>
      </c>
      <c r="Z90" s="176" t="str">
        <f t="shared" si="106"/>
        <v/>
      </c>
      <c r="AA90" s="175" t="str">
        <f t="shared" si="107"/>
        <v/>
      </c>
      <c r="AB90" s="176" t="str">
        <f t="shared" ref="AB90" si="136">IFERROR(IF(AND(Q89="Impacto",Q90="Impacto"),(AB89-(+AB89*T90)),IF(Q90="Impacto",(M89-(+M89*T90)),IF(Q90="Probabilidad",AB89,""))),"")</f>
        <v/>
      </c>
      <c r="AC90" s="177" t="str">
        <f t="shared" si="112"/>
        <v/>
      </c>
      <c r="AD90" s="178"/>
      <c r="AE90" s="179"/>
      <c r="AF90" s="180"/>
      <c r="AG90" s="180"/>
      <c r="AH90" s="181"/>
      <c r="AI90" s="181"/>
    </row>
    <row r="91" spans="1:67" ht="18" customHeight="1" x14ac:dyDescent="0.3">
      <c r="A91" s="318"/>
      <c r="B91" s="516"/>
      <c r="C91" s="516"/>
      <c r="D91" s="516"/>
      <c r="E91" s="517"/>
      <c r="F91" s="516"/>
      <c r="G91" s="531"/>
      <c r="H91" s="519"/>
      <c r="I91" s="520"/>
      <c r="J91" s="521"/>
      <c r="K91" s="520">
        <f>IF(NOT(ISERROR(MATCH(J91,_xlfn.ANCHORARRAY(E114),0))),I116&amp;"Por favor no seleccionar los criterios de impacto",J91)</f>
        <v>0</v>
      </c>
      <c r="L91" s="519"/>
      <c r="M91" s="520"/>
      <c r="N91" s="522"/>
      <c r="O91" s="170">
        <v>3</v>
      </c>
      <c r="P91" s="138"/>
      <c r="Q91" s="171" t="str">
        <f t="shared" si="111"/>
        <v/>
      </c>
      <c r="R91" s="172"/>
      <c r="S91" s="172"/>
      <c r="T91" s="173" t="str">
        <f t="shared" si="103"/>
        <v/>
      </c>
      <c r="U91" s="172"/>
      <c r="V91" s="172"/>
      <c r="W91" s="172"/>
      <c r="X91" s="174" t="str">
        <f t="shared" ref="X91:X94" si="137">IFERROR(IF(AND(Q90="Probabilidad",Q91="Probabilidad"),(Z90-(+Z90*T91)),IF(AND(Q90="Impacto",Q91="Probabilidad"),(Z89-(+Z89*T91)),IF(Q91="Impacto",Z90,""))),"")</f>
        <v/>
      </c>
      <c r="Y91" s="175" t="str">
        <f t="shared" si="105"/>
        <v/>
      </c>
      <c r="Z91" s="176" t="str">
        <f t="shared" si="106"/>
        <v/>
      </c>
      <c r="AA91" s="175" t="str">
        <f t="shared" si="107"/>
        <v/>
      </c>
      <c r="AB91" s="176" t="str">
        <f t="shared" ref="AB91:AB94" si="138">IFERROR(IF(AND(Q90="Impacto",Q91="Impacto"),(AB90-(+AB90*T91)),IF(AND(Q90="Probabilidad",Q91="Impacto"),(AB89-(+AB89*T91)),IF(Q91="Probabilidad",AB90,""))),"")</f>
        <v/>
      </c>
      <c r="AC91" s="177" t="str">
        <f t="shared" si="112"/>
        <v/>
      </c>
      <c r="AD91" s="178"/>
      <c r="AE91" s="179"/>
      <c r="AF91" s="180"/>
      <c r="AG91" s="180"/>
      <c r="AH91" s="181"/>
      <c r="AI91" s="181"/>
    </row>
    <row r="92" spans="1:67" ht="18" customHeight="1" x14ac:dyDescent="0.3">
      <c r="A92" s="318"/>
      <c r="B92" s="516"/>
      <c r="C92" s="516"/>
      <c r="D92" s="516"/>
      <c r="E92" s="517"/>
      <c r="F92" s="516"/>
      <c r="G92" s="531"/>
      <c r="H92" s="519"/>
      <c r="I92" s="520"/>
      <c r="J92" s="521"/>
      <c r="K92" s="520">
        <f>IF(NOT(ISERROR(MATCH(J92,_xlfn.ANCHORARRAY(E115),0))),I117&amp;"Por favor no seleccionar los criterios de impacto",J92)</f>
        <v>0</v>
      </c>
      <c r="L92" s="519"/>
      <c r="M92" s="520"/>
      <c r="N92" s="522"/>
      <c r="O92" s="170">
        <v>4</v>
      </c>
      <c r="P92" s="137"/>
      <c r="Q92" s="171" t="str">
        <f t="shared" si="111"/>
        <v/>
      </c>
      <c r="R92" s="172"/>
      <c r="S92" s="172"/>
      <c r="T92" s="173" t="str">
        <f t="shared" si="103"/>
        <v/>
      </c>
      <c r="U92" s="172"/>
      <c r="V92" s="172"/>
      <c r="W92" s="172"/>
      <c r="X92" s="174" t="str">
        <f t="shared" si="137"/>
        <v/>
      </c>
      <c r="Y92" s="175" t="str">
        <f t="shared" si="105"/>
        <v/>
      </c>
      <c r="Z92" s="176" t="str">
        <f t="shared" si="106"/>
        <v/>
      </c>
      <c r="AA92" s="175" t="str">
        <f t="shared" si="107"/>
        <v/>
      </c>
      <c r="AB92" s="176" t="str">
        <f t="shared" si="138"/>
        <v/>
      </c>
      <c r="AC92" s="177" t="str">
        <f t="shared" si="112"/>
        <v/>
      </c>
      <c r="AD92" s="178"/>
      <c r="AE92" s="179"/>
      <c r="AF92" s="180"/>
      <c r="AG92" s="180"/>
      <c r="AH92" s="181"/>
      <c r="AI92" s="181"/>
    </row>
    <row r="93" spans="1:67" ht="18" customHeight="1" x14ac:dyDescent="0.3">
      <c r="A93" s="318"/>
      <c r="B93" s="516"/>
      <c r="C93" s="516"/>
      <c r="D93" s="516"/>
      <c r="E93" s="517"/>
      <c r="F93" s="516"/>
      <c r="G93" s="531"/>
      <c r="H93" s="519"/>
      <c r="I93" s="520"/>
      <c r="J93" s="521"/>
      <c r="K93" s="520">
        <f>IF(NOT(ISERROR(MATCH(J93,_xlfn.ANCHORARRAY(E116),0))),I118&amp;"Por favor no seleccionar los criterios de impacto",J93)</f>
        <v>0</v>
      </c>
      <c r="L93" s="519"/>
      <c r="M93" s="520"/>
      <c r="N93" s="522"/>
      <c r="O93" s="170">
        <v>5</v>
      </c>
      <c r="P93" s="137"/>
      <c r="Q93" s="171" t="str">
        <f t="shared" si="111"/>
        <v/>
      </c>
      <c r="R93" s="172"/>
      <c r="S93" s="172"/>
      <c r="T93" s="173" t="str">
        <f t="shared" si="103"/>
        <v/>
      </c>
      <c r="U93" s="172"/>
      <c r="V93" s="172"/>
      <c r="W93" s="172"/>
      <c r="X93" s="174" t="str">
        <f t="shared" si="137"/>
        <v/>
      </c>
      <c r="Y93" s="175" t="str">
        <f t="shared" si="105"/>
        <v/>
      </c>
      <c r="Z93" s="176" t="str">
        <f t="shared" si="106"/>
        <v/>
      </c>
      <c r="AA93" s="175" t="str">
        <f t="shared" si="107"/>
        <v/>
      </c>
      <c r="AB93" s="176" t="str">
        <f t="shared" si="138"/>
        <v/>
      </c>
      <c r="AC93" s="177" t="str">
        <f t="shared" si="112"/>
        <v/>
      </c>
      <c r="AD93" s="178"/>
      <c r="AE93" s="179"/>
      <c r="AF93" s="180"/>
      <c r="AG93" s="180"/>
      <c r="AH93" s="181"/>
      <c r="AI93" s="181"/>
    </row>
    <row r="94" spans="1:67" ht="18" customHeight="1" x14ac:dyDescent="0.3">
      <c r="A94" s="319"/>
      <c r="B94" s="523"/>
      <c r="C94" s="523"/>
      <c r="D94" s="523"/>
      <c r="E94" s="524"/>
      <c r="F94" s="523"/>
      <c r="G94" s="532"/>
      <c r="H94" s="526"/>
      <c r="I94" s="527"/>
      <c r="J94" s="528"/>
      <c r="K94" s="527">
        <f>IF(NOT(ISERROR(MATCH(J94,_xlfn.ANCHORARRAY(E117),0))),I119&amp;"Por favor no seleccionar los criterios de impacto",J94)</f>
        <v>0</v>
      </c>
      <c r="L94" s="526"/>
      <c r="M94" s="527"/>
      <c r="N94" s="529"/>
      <c r="O94" s="170">
        <v>6</v>
      </c>
      <c r="P94" s="137"/>
      <c r="Q94" s="171" t="str">
        <f t="shared" si="111"/>
        <v/>
      </c>
      <c r="R94" s="172"/>
      <c r="S94" s="172"/>
      <c r="T94" s="173" t="str">
        <f t="shared" si="103"/>
        <v/>
      </c>
      <c r="U94" s="172"/>
      <c r="V94" s="172"/>
      <c r="W94" s="172"/>
      <c r="X94" s="174" t="str">
        <f t="shared" si="137"/>
        <v/>
      </c>
      <c r="Y94" s="175" t="str">
        <f t="shared" si="105"/>
        <v/>
      </c>
      <c r="Z94" s="176" t="str">
        <f t="shared" si="106"/>
        <v/>
      </c>
      <c r="AA94" s="175" t="str">
        <f t="shared" si="107"/>
        <v/>
      </c>
      <c r="AB94" s="176" t="str">
        <f t="shared" si="138"/>
        <v/>
      </c>
      <c r="AC94" s="177" t="str">
        <f t="shared" si="112"/>
        <v/>
      </c>
      <c r="AD94" s="178"/>
      <c r="AE94" s="179"/>
      <c r="AF94" s="180"/>
      <c r="AG94" s="180"/>
      <c r="AH94" s="181"/>
      <c r="AI94" s="181"/>
    </row>
    <row r="95" spans="1:67" ht="34.5" customHeight="1" x14ac:dyDescent="0.3">
      <c r="A95" s="6"/>
      <c r="B95" s="339" t="s">
        <v>251</v>
      </c>
      <c r="C95" s="340"/>
      <c r="D95" s="340"/>
      <c r="E95" s="340"/>
      <c r="F95" s="340"/>
      <c r="G95" s="340"/>
      <c r="H95" s="340"/>
      <c r="I95" s="340"/>
      <c r="J95" s="340"/>
      <c r="K95" s="340"/>
      <c r="L95" s="340"/>
      <c r="M95" s="340"/>
      <c r="N95" s="340"/>
      <c r="O95" s="340"/>
      <c r="P95" s="340"/>
      <c r="Q95" s="340"/>
      <c r="R95" s="340"/>
      <c r="S95" s="340"/>
      <c r="T95" s="340"/>
      <c r="U95" s="340"/>
      <c r="V95" s="340"/>
      <c r="W95" s="340"/>
      <c r="X95" s="340"/>
      <c r="Y95" s="340"/>
      <c r="Z95" s="340"/>
      <c r="AA95" s="340"/>
      <c r="AB95" s="340"/>
      <c r="AC95" s="340"/>
      <c r="AD95" s="340"/>
      <c r="AE95" s="340"/>
      <c r="AF95" s="340"/>
      <c r="AG95" s="340"/>
      <c r="AH95" s="340"/>
      <c r="AI95" s="340"/>
    </row>
    <row r="97" spans="1:6" x14ac:dyDescent="0.3">
      <c r="A97" s="1"/>
      <c r="B97" s="24" t="s">
        <v>252</v>
      </c>
      <c r="C97" s="1"/>
      <c r="D97" s="1"/>
      <c r="F97" s="1"/>
    </row>
  </sheetData>
  <dataConsolidate/>
  <mergeCells count="291">
    <mergeCell ref="F83:F88"/>
    <mergeCell ref="G83:G88"/>
    <mergeCell ref="H83:H88"/>
    <mergeCell ref="I83:I88"/>
    <mergeCell ref="J83:J88"/>
    <mergeCell ref="K83:K88"/>
    <mergeCell ref="L83:L88"/>
    <mergeCell ref="M83:M88"/>
    <mergeCell ref="N83:N88"/>
    <mergeCell ref="J77:J82"/>
    <mergeCell ref="K77:K82"/>
    <mergeCell ref="L77:L82"/>
    <mergeCell ref="M77:M82"/>
    <mergeCell ref="N77:N82"/>
    <mergeCell ref="A89:A94"/>
    <mergeCell ref="B89:B94"/>
    <mergeCell ref="C89:C94"/>
    <mergeCell ref="D89:D94"/>
    <mergeCell ref="E89:E94"/>
    <mergeCell ref="F89:F94"/>
    <mergeCell ref="G89:G94"/>
    <mergeCell ref="H89:H94"/>
    <mergeCell ref="I89:I94"/>
    <mergeCell ref="J89:J94"/>
    <mergeCell ref="K89:K94"/>
    <mergeCell ref="L89:L94"/>
    <mergeCell ref="M89:M94"/>
    <mergeCell ref="N89:N94"/>
    <mergeCell ref="A83:A88"/>
    <mergeCell ref="B83:B88"/>
    <mergeCell ref="C83:C88"/>
    <mergeCell ref="D83:D88"/>
    <mergeCell ref="E83:E88"/>
    <mergeCell ref="A77:A82"/>
    <mergeCell ref="B77:B82"/>
    <mergeCell ref="C77:C82"/>
    <mergeCell ref="D77:D82"/>
    <mergeCell ref="E77:E82"/>
    <mergeCell ref="F77:F82"/>
    <mergeCell ref="G77:G82"/>
    <mergeCell ref="H77:H82"/>
    <mergeCell ref="I77:I82"/>
    <mergeCell ref="O33:O34"/>
    <mergeCell ref="P33:P34"/>
    <mergeCell ref="Q33:Q34"/>
    <mergeCell ref="R33:R34"/>
    <mergeCell ref="S33:S34"/>
    <mergeCell ref="T33:T34"/>
    <mergeCell ref="U33:U34"/>
    <mergeCell ref="V33:V34"/>
    <mergeCell ref="W33:W34"/>
    <mergeCell ref="AH1:AI1"/>
    <mergeCell ref="AH4:AI4"/>
    <mergeCell ref="AH3:AI3"/>
    <mergeCell ref="AH2:AI2"/>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Y10:Y11"/>
    <mergeCell ref="Z10:Z11"/>
    <mergeCell ref="G10:G11"/>
    <mergeCell ref="H10:H11"/>
    <mergeCell ref="I10:I11"/>
    <mergeCell ref="J10:J11"/>
    <mergeCell ref="Q10:Q11"/>
    <mergeCell ref="R10:W10"/>
    <mergeCell ref="B18:B24"/>
    <mergeCell ref="C18:C24"/>
    <mergeCell ref="D18:D24"/>
    <mergeCell ref="E18:E24"/>
    <mergeCell ref="E1:AG4"/>
    <mergeCell ref="P18:P19"/>
    <mergeCell ref="O18:O19"/>
    <mergeCell ref="Q18:Q19"/>
    <mergeCell ref="R18:R19"/>
    <mergeCell ref="S18:S19"/>
    <mergeCell ref="T18:T19"/>
    <mergeCell ref="U18:U19"/>
    <mergeCell ref="V18:V19"/>
    <mergeCell ref="W18:W19"/>
    <mergeCell ref="Y18:Y19"/>
    <mergeCell ref="Z18:Z19"/>
    <mergeCell ref="AA18:AA19"/>
    <mergeCell ref="AB18:AB19"/>
    <mergeCell ref="AC18:AC19"/>
    <mergeCell ref="AD18:AD19"/>
    <mergeCell ref="AE10:AE11"/>
    <mergeCell ref="AH10:AH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0:L11"/>
    <mergeCell ref="M10:M11"/>
    <mergeCell ref="B10:B11"/>
    <mergeCell ref="N10:N11"/>
    <mergeCell ref="K10:K11"/>
    <mergeCell ref="G33:G39"/>
    <mergeCell ref="H33:H39"/>
    <mergeCell ref="I33:I39"/>
    <mergeCell ref="L18:L24"/>
    <mergeCell ref="M18:M24"/>
    <mergeCell ref="N18:N24"/>
    <mergeCell ref="A25:A32"/>
    <mergeCell ref="B25:B32"/>
    <mergeCell ref="C25:C32"/>
    <mergeCell ref="D25:D32"/>
    <mergeCell ref="E25:E32"/>
    <mergeCell ref="F25:F32"/>
    <mergeCell ref="G25:G32"/>
    <mergeCell ref="H25:H32"/>
    <mergeCell ref="I25:I32"/>
    <mergeCell ref="J25:J32"/>
    <mergeCell ref="K25:K32"/>
    <mergeCell ref="L25:L32"/>
    <mergeCell ref="F18:F24"/>
    <mergeCell ref="G18:G24"/>
    <mergeCell ref="H18:H24"/>
    <mergeCell ref="I18:I24"/>
    <mergeCell ref="J18:J24"/>
    <mergeCell ref="A18:A24"/>
    <mergeCell ref="D59:D64"/>
    <mergeCell ref="C47:C52"/>
    <mergeCell ref="D47:D52"/>
    <mergeCell ref="E47:E52"/>
    <mergeCell ref="F47:F52"/>
    <mergeCell ref="D40:D46"/>
    <mergeCell ref="E40:E46"/>
    <mergeCell ref="F40:F46"/>
    <mergeCell ref="A33:A39"/>
    <mergeCell ref="B33:B39"/>
    <mergeCell ref="C33:C39"/>
    <mergeCell ref="D33:D39"/>
    <mergeCell ref="E33:E39"/>
    <mergeCell ref="F33:F39"/>
    <mergeCell ref="C53:C58"/>
    <mergeCell ref="B47:B52"/>
    <mergeCell ref="E53:E58"/>
    <mergeCell ref="D53:D58"/>
    <mergeCell ref="B95:AI95"/>
    <mergeCell ref="M65:M70"/>
    <mergeCell ref="N65:N70"/>
    <mergeCell ref="J65:J70"/>
    <mergeCell ref="K65:K70"/>
    <mergeCell ref="L65:L70"/>
    <mergeCell ref="M53:M58"/>
    <mergeCell ref="N53:N58"/>
    <mergeCell ref="F59:F64"/>
    <mergeCell ref="G59:G64"/>
    <mergeCell ref="H59:H64"/>
    <mergeCell ref="I59:I64"/>
    <mergeCell ref="J59:J64"/>
    <mergeCell ref="F53:F58"/>
    <mergeCell ref="G53:G58"/>
    <mergeCell ref="H53:H58"/>
    <mergeCell ref="I53:I58"/>
    <mergeCell ref="K59:K64"/>
    <mergeCell ref="L59:L64"/>
    <mergeCell ref="M59:M64"/>
    <mergeCell ref="N59:N64"/>
    <mergeCell ref="B59:B64"/>
    <mergeCell ref="C59:C64"/>
    <mergeCell ref="J71:J76"/>
    <mergeCell ref="N47:N52"/>
    <mergeCell ref="A1:D4"/>
    <mergeCell ref="A71:A76"/>
    <mergeCell ref="B71:B76"/>
    <mergeCell ref="C71:C76"/>
    <mergeCell ref="D71:D76"/>
    <mergeCell ref="E71:E76"/>
    <mergeCell ref="F71:F76"/>
    <mergeCell ref="G71:G76"/>
    <mergeCell ref="H71:H76"/>
    <mergeCell ref="C6:N6"/>
    <mergeCell ref="A9:G9"/>
    <mergeCell ref="H9:N9"/>
    <mergeCell ref="I40:I46"/>
    <mergeCell ref="J40:J46"/>
    <mergeCell ref="G47:G52"/>
    <mergeCell ref="H47:H52"/>
    <mergeCell ref="I47:I52"/>
    <mergeCell ref="K40:K46"/>
    <mergeCell ref="L40:L46"/>
    <mergeCell ref="A59:A64"/>
    <mergeCell ref="E59:E64"/>
    <mergeCell ref="A53:A58"/>
    <mergeCell ref="B53:B58"/>
    <mergeCell ref="K71:K76"/>
    <mergeCell ref="L71:L76"/>
    <mergeCell ref="M71:M76"/>
    <mergeCell ref="N71:N76"/>
    <mergeCell ref="I71:I76"/>
    <mergeCell ref="AI10:AI11"/>
    <mergeCell ref="O6:Q6"/>
    <mergeCell ref="O9:W9"/>
    <mergeCell ref="X9:AD9"/>
    <mergeCell ref="M25:M32"/>
    <mergeCell ref="N25:N32"/>
    <mergeCell ref="J33:J39"/>
    <mergeCell ref="K33:K39"/>
    <mergeCell ref="L33:L39"/>
    <mergeCell ref="M33:M39"/>
    <mergeCell ref="N33:N39"/>
    <mergeCell ref="K18:K24"/>
    <mergeCell ref="M40:M46"/>
    <mergeCell ref="N40:N46"/>
    <mergeCell ref="M47:M52"/>
    <mergeCell ref="AG10:AG11"/>
    <mergeCell ref="AE9:AI9"/>
    <mergeCell ref="J53:J58"/>
    <mergeCell ref="K53:K58"/>
    <mergeCell ref="A65:A70"/>
    <mergeCell ref="B65:B70"/>
    <mergeCell ref="C65:C70"/>
    <mergeCell ref="D65:D70"/>
    <mergeCell ref="E65:E70"/>
    <mergeCell ref="F65:F70"/>
    <mergeCell ref="G65:G70"/>
    <mergeCell ref="H65:H70"/>
    <mergeCell ref="I65:I70"/>
    <mergeCell ref="L53:L58"/>
    <mergeCell ref="J47:J52"/>
    <mergeCell ref="K47:K52"/>
    <mergeCell ref="L47:L52"/>
    <mergeCell ref="G40:G46"/>
    <mergeCell ref="H40:H46"/>
    <mergeCell ref="A40:A46"/>
    <mergeCell ref="B40:B46"/>
    <mergeCell ref="C40:C46"/>
    <mergeCell ref="A47:A52"/>
    <mergeCell ref="W25:W27"/>
    <mergeCell ref="Y25:Y27"/>
    <mergeCell ref="Z25:Z27"/>
    <mergeCell ref="AA25:AA27"/>
    <mergeCell ref="AB25:AB27"/>
    <mergeCell ref="AC25:AC27"/>
    <mergeCell ref="AD25:AD27"/>
    <mergeCell ref="O25:O27"/>
    <mergeCell ref="P25:P27"/>
    <mergeCell ref="Q25:Q27"/>
    <mergeCell ref="R25:R27"/>
    <mergeCell ref="S25:S27"/>
    <mergeCell ref="T25:T27"/>
    <mergeCell ref="U25:U27"/>
    <mergeCell ref="V25:V27"/>
    <mergeCell ref="O40:O41"/>
    <mergeCell ref="P40:P41"/>
    <mergeCell ref="Q40:Q41"/>
    <mergeCell ref="R40:R41"/>
    <mergeCell ref="S40:S41"/>
    <mergeCell ref="T40:T41"/>
    <mergeCell ref="U40:U41"/>
    <mergeCell ref="V40:V41"/>
    <mergeCell ref="W40:W41"/>
    <mergeCell ref="Z40:Z41"/>
    <mergeCell ref="AA40:AA41"/>
    <mergeCell ref="AB40:AB41"/>
    <mergeCell ref="AC40:AC41"/>
    <mergeCell ref="AD40:AD41"/>
    <mergeCell ref="Y40:Y41"/>
    <mergeCell ref="Y33:Y34"/>
    <mergeCell ref="Z33:Z34"/>
    <mergeCell ref="AA33:AA34"/>
    <mergeCell ref="AB33:AB34"/>
    <mergeCell ref="AC33:AC34"/>
    <mergeCell ref="AD33:AD34"/>
  </mergeCells>
  <conditionalFormatting sqref="H12 H18:H19">
    <cfRule type="cellIs" dxfId="187" priority="591" operator="equal">
      <formula>"Muy Alta"</formula>
    </cfRule>
    <cfRule type="cellIs" dxfId="186" priority="592" operator="equal">
      <formula>"Alta"</formula>
    </cfRule>
    <cfRule type="cellIs" dxfId="185" priority="593" operator="equal">
      <formula>"Media"</formula>
    </cfRule>
    <cfRule type="cellIs" dxfId="184" priority="594" operator="equal">
      <formula>"Baja"</formula>
    </cfRule>
    <cfRule type="cellIs" dxfId="183" priority="595" operator="equal">
      <formula>"Muy Baja"</formula>
    </cfRule>
  </conditionalFormatting>
  <conditionalFormatting sqref="H25:H27">
    <cfRule type="cellIs" dxfId="182" priority="493" operator="equal">
      <formula>"Muy Alta"</formula>
    </cfRule>
    <cfRule type="cellIs" dxfId="181" priority="494" operator="equal">
      <formula>"Alta"</formula>
    </cfRule>
    <cfRule type="cellIs" dxfId="180" priority="495" operator="equal">
      <formula>"Media"</formula>
    </cfRule>
    <cfRule type="cellIs" dxfId="179" priority="496" operator="equal">
      <formula>"Baja"</formula>
    </cfRule>
    <cfRule type="cellIs" dxfId="178" priority="497" operator="equal">
      <formula>"Muy Baja"</formula>
    </cfRule>
  </conditionalFormatting>
  <conditionalFormatting sqref="H33:H34 H40:H41">
    <cfRule type="cellIs" dxfId="177" priority="465" operator="equal">
      <formula>"Muy Alta"</formula>
    </cfRule>
    <cfRule type="cellIs" dxfId="176" priority="466" operator="equal">
      <formula>"Alta"</formula>
    </cfRule>
    <cfRule type="cellIs" dxfId="175" priority="467" operator="equal">
      <formula>"Media"</formula>
    </cfRule>
    <cfRule type="cellIs" dxfId="174" priority="468" operator="equal">
      <formula>"Baja"</formula>
    </cfRule>
    <cfRule type="cellIs" dxfId="173" priority="469" operator="equal">
      <formula>"Muy Baja"</formula>
    </cfRule>
  </conditionalFormatting>
  <conditionalFormatting sqref="H47">
    <cfRule type="cellIs" dxfId="172" priority="409" operator="equal">
      <formula>"Muy Alta"</formula>
    </cfRule>
    <cfRule type="cellIs" dxfId="171" priority="410" operator="equal">
      <formula>"Alta"</formula>
    </cfRule>
    <cfRule type="cellIs" dxfId="170" priority="411" operator="equal">
      <formula>"Media"</formula>
    </cfRule>
    <cfRule type="cellIs" dxfId="169" priority="412" operator="equal">
      <formula>"Baja"</formula>
    </cfRule>
    <cfRule type="cellIs" dxfId="168" priority="413" operator="equal">
      <formula>"Muy Baja"</formula>
    </cfRule>
  </conditionalFormatting>
  <conditionalFormatting sqref="H53">
    <cfRule type="cellIs" dxfId="167" priority="381" operator="equal">
      <formula>"Muy Alta"</formula>
    </cfRule>
    <cfRule type="cellIs" dxfId="166" priority="382" operator="equal">
      <formula>"Alta"</formula>
    </cfRule>
    <cfRule type="cellIs" dxfId="165" priority="383" operator="equal">
      <formula>"Media"</formula>
    </cfRule>
    <cfRule type="cellIs" dxfId="164" priority="384" operator="equal">
      <formula>"Baja"</formula>
    </cfRule>
    <cfRule type="cellIs" dxfId="163" priority="385" operator="equal">
      <formula>"Muy Baja"</formula>
    </cfRule>
  </conditionalFormatting>
  <conditionalFormatting sqref="H59">
    <cfRule type="cellIs" dxfId="162" priority="353" operator="equal">
      <formula>"Muy Alta"</formula>
    </cfRule>
    <cfRule type="cellIs" dxfId="161" priority="354" operator="equal">
      <formula>"Alta"</formula>
    </cfRule>
    <cfRule type="cellIs" dxfId="160" priority="355" operator="equal">
      <formula>"Media"</formula>
    </cfRule>
    <cfRule type="cellIs" dxfId="159" priority="356" operator="equal">
      <formula>"Baja"</formula>
    </cfRule>
    <cfRule type="cellIs" dxfId="158" priority="357" operator="equal">
      <formula>"Muy Baja"</formula>
    </cfRule>
  </conditionalFormatting>
  <conditionalFormatting sqref="H65">
    <cfRule type="cellIs" dxfId="157" priority="325" operator="equal">
      <formula>"Muy Alta"</formula>
    </cfRule>
    <cfRule type="cellIs" dxfId="156" priority="326" operator="equal">
      <formula>"Alta"</formula>
    </cfRule>
    <cfRule type="cellIs" dxfId="155" priority="327" operator="equal">
      <formula>"Media"</formula>
    </cfRule>
    <cfRule type="cellIs" dxfId="154" priority="328" operator="equal">
      <formula>"Baja"</formula>
    </cfRule>
    <cfRule type="cellIs" dxfId="153" priority="329" operator="equal">
      <formula>"Muy Baja"</formula>
    </cfRule>
  </conditionalFormatting>
  <conditionalFormatting sqref="H71">
    <cfRule type="cellIs" dxfId="152" priority="297" operator="equal">
      <formula>"Muy Alta"</formula>
    </cfRule>
    <cfRule type="cellIs" dxfId="151" priority="298" operator="equal">
      <formula>"Alta"</formula>
    </cfRule>
    <cfRule type="cellIs" dxfId="150" priority="299" operator="equal">
      <formula>"Media"</formula>
    </cfRule>
    <cfRule type="cellIs" dxfId="149" priority="300" operator="equal">
      <formula>"Baja"</formula>
    </cfRule>
    <cfRule type="cellIs" dxfId="148" priority="301" operator="equal">
      <formula>"Muy Baja"</formula>
    </cfRule>
  </conditionalFormatting>
  <conditionalFormatting sqref="H77 H89">
    <cfRule type="cellIs" dxfId="147" priority="89" operator="equal">
      <formula>"Muy Alta"</formula>
    </cfRule>
    <cfRule type="cellIs" dxfId="146" priority="90" operator="equal">
      <formula>"Alta"</formula>
    </cfRule>
    <cfRule type="cellIs" dxfId="145" priority="91" operator="equal">
      <formula>"Media"</formula>
    </cfRule>
    <cfRule type="cellIs" dxfId="144" priority="92" operator="equal">
      <formula>"Baja"</formula>
    </cfRule>
    <cfRule type="cellIs" dxfId="143" priority="93" operator="equal">
      <formula>"Muy Baja"</formula>
    </cfRule>
  </conditionalFormatting>
  <conditionalFormatting sqref="H83">
    <cfRule type="cellIs" dxfId="142" priority="75" operator="equal">
      <formula>"Muy Alta"</formula>
    </cfRule>
    <cfRule type="cellIs" dxfId="141" priority="76" operator="equal">
      <formula>"Alta"</formula>
    </cfRule>
    <cfRule type="cellIs" dxfId="140" priority="77" operator="equal">
      <formula>"Media"</formula>
    </cfRule>
    <cfRule type="cellIs" dxfId="139" priority="78" operator="equal">
      <formula>"Baja"</formula>
    </cfRule>
    <cfRule type="cellIs" dxfId="138" priority="79" operator="equal">
      <formula>"Muy Baja"</formula>
    </cfRule>
  </conditionalFormatting>
  <conditionalFormatting sqref="K12:K94">
    <cfRule type="containsText" dxfId="137" priority="273" operator="containsText" text="❌">
      <formula>NOT(ISERROR(SEARCH("❌",K12)))</formula>
    </cfRule>
  </conditionalFormatting>
  <conditionalFormatting sqref="L12 L18:L19 L25:L27 L33:L34 L40:L41 L47 L53 L59 L65 L71">
    <cfRule type="cellIs" dxfId="136" priority="586" operator="equal">
      <formula>"Catastrófico"</formula>
    </cfRule>
    <cfRule type="cellIs" dxfId="135" priority="587" operator="equal">
      <formula>"Mayor"</formula>
    </cfRule>
    <cfRule type="cellIs" dxfId="134" priority="588" operator="equal">
      <formula>"Moderado"</formula>
    </cfRule>
    <cfRule type="cellIs" dxfId="133" priority="589" operator="equal">
      <formula>"Menor"</formula>
    </cfRule>
    <cfRule type="cellIs" dxfId="132" priority="590" operator="equal">
      <formula>"Leve"</formula>
    </cfRule>
  </conditionalFormatting>
  <conditionalFormatting sqref="L77 L89">
    <cfRule type="cellIs" dxfId="131" priority="94" operator="equal">
      <formula>"Catastrófico"</formula>
    </cfRule>
    <cfRule type="cellIs" dxfId="130" priority="95" operator="equal">
      <formula>"Mayor"</formula>
    </cfRule>
    <cfRule type="cellIs" dxfId="129" priority="96" operator="equal">
      <formula>"Moderado"</formula>
    </cfRule>
    <cfRule type="cellIs" dxfId="128" priority="97" operator="equal">
      <formula>"Menor"</formula>
    </cfRule>
    <cfRule type="cellIs" dxfId="127" priority="98" operator="equal">
      <formula>"Leve"</formula>
    </cfRule>
  </conditionalFormatting>
  <conditionalFormatting sqref="L83">
    <cfRule type="cellIs" dxfId="126" priority="80" operator="equal">
      <formula>"Catastrófico"</formula>
    </cfRule>
    <cfRule type="cellIs" dxfId="125" priority="81" operator="equal">
      <formula>"Mayor"</formula>
    </cfRule>
    <cfRule type="cellIs" dxfId="124" priority="82" operator="equal">
      <formula>"Moderado"</formula>
    </cfRule>
    <cfRule type="cellIs" dxfId="123" priority="83" operator="equal">
      <formula>"Menor"</formula>
    </cfRule>
    <cfRule type="cellIs" dxfId="122" priority="84" operator="equal">
      <formula>"Leve"</formula>
    </cfRule>
  </conditionalFormatting>
  <conditionalFormatting sqref="N12">
    <cfRule type="cellIs" dxfId="121" priority="582" operator="equal">
      <formula>"Extremo"</formula>
    </cfRule>
    <cfRule type="cellIs" dxfId="120" priority="583" operator="equal">
      <formula>"Alto"</formula>
    </cfRule>
    <cfRule type="cellIs" dxfId="119" priority="584" operator="equal">
      <formula>"Moderado"</formula>
    </cfRule>
    <cfRule type="cellIs" dxfId="118" priority="585" operator="equal">
      <formula>"Bajo"</formula>
    </cfRule>
  </conditionalFormatting>
  <conditionalFormatting sqref="N18:N19">
    <cfRule type="cellIs" dxfId="117" priority="512" operator="equal">
      <formula>"Extremo"</formula>
    </cfRule>
    <cfRule type="cellIs" dxfId="116" priority="513" operator="equal">
      <formula>"Alto"</formula>
    </cfRule>
    <cfRule type="cellIs" dxfId="115" priority="514" operator="equal">
      <formula>"Moderado"</formula>
    </cfRule>
    <cfRule type="cellIs" dxfId="114" priority="515" operator="equal">
      <formula>"Bajo"</formula>
    </cfRule>
  </conditionalFormatting>
  <conditionalFormatting sqref="N25:N27">
    <cfRule type="cellIs" dxfId="113" priority="484" operator="equal">
      <formula>"Extremo"</formula>
    </cfRule>
    <cfRule type="cellIs" dxfId="112" priority="485" operator="equal">
      <formula>"Alto"</formula>
    </cfRule>
    <cfRule type="cellIs" dxfId="111" priority="486" operator="equal">
      <formula>"Moderado"</formula>
    </cfRule>
    <cfRule type="cellIs" dxfId="110" priority="487" operator="equal">
      <formula>"Bajo"</formula>
    </cfRule>
  </conditionalFormatting>
  <conditionalFormatting sqref="N33:N34">
    <cfRule type="cellIs" dxfId="109" priority="456" operator="equal">
      <formula>"Extremo"</formula>
    </cfRule>
    <cfRule type="cellIs" dxfId="108" priority="457" operator="equal">
      <formula>"Alto"</formula>
    </cfRule>
    <cfRule type="cellIs" dxfId="107" priority="458" operator="equal">
      <formula>"Moderado"</formula>
    </cfRule>
    <cfRule type="cellIs" dxfId="106" priority="459" operator="equal">
      <formula>"Bajo"</formula>
    </cfRule>
  </conditionalFormatting>
  <conditionalFormatting sqref="N40:N41">
    <cfRule type="cellIs" dxfId="105" priority="428" operator="equal">
      <formula>"Extremo"</formula>
    </cfRule>
    <cfRule type="cellIs" dxfId="104" priority="429" operator="equal">
      <formula>"Alto"</formula>
    </cfRule>
    <cfRule type="cellIs" dxfId="103" priority="430" operator="equal">
      <formula>"Moderado"</formula>
    </cfRule>
    <cfRule type="cellIs" dxfId="102" priority="431" operator="equal">
      <formula>"Bajo"</formula>
    </cfRule>
  </conditionalFormatting>
  <conditionalFormatting sqref="N47">
    <cfRule type="cellIs" dxfId="101" priority="400" operator="equal">
      <formula>"Extremo"</formula>
    </cfRule>
    <cfRule type="cellIs" dxfId="100" priority="401" operator="equal">
      <formula>"Alto"</formula>
    </cfRule>
    <cfRule type="cellIs" dxfId="99" priority="402" operator="equal">
      <formula>"Moderado"</formula>
    </cfRule>
    <cfRule type="cellIs" dxfId="98" priority="403" operator="equal">
      <formula>"Bajo"</formula>
    </cfRule>
  </conditionalFormatting>
  <conditionalFormatting sqref="N53">
    <cfRule type="cellIs" dxfId="97" priority="372" operator="equal">
      <formula>"Extremo"</formula>
    </cfRule>
    <cfRule type="cellIs" dxfId="96" priority="373" operator="equal">
      <formula>"Alto"</formula>
    </cfRule>
    <cfRule type="cellIs" dxfId="95" priority="374" operator="equal">
      <formula>"Moderado"</formula>
    </cfRule>
    <cfRule type="cellIs" dxfId="94" priority="375" operator="equal">
      <formula>"Bajo"</formula>
    </cfRule>
  </conditionalFormatting>
  <conditionalFormatting sqref="N59">
    <cfRule type="cellIs" dxfId="93" priority="344" operator="equal">
      <formula>"Extremo"</formula>
    </cfRule>
    <cfRule type="cellIs" dxfId="92" priority="345" operator="equal">
      <formula>"Alto"</formula>
    </cfRule>
    <cfRule type="cellIs" dxfId="91" priority="346" operator="equal">
      <formula>"Moderado"</formula>
    </cfRule>
    <cfRule type="cellIs" dxfId="90" priority="347" operator="equal">
      <formula>"Bajo"</formula>
    </cfRule>
  </conditionalFormatting>
  <conditionalFormatting sqref="N65">
    <cfRule type="cellIs" dxfId="89" priority="316" operator="equal">
      <formula>"Extremo"</formula>
    </cfRule>
    <cfRule type="cellIs" dxfId="88" priority="317" operator="equal">
      <formula>"Alto"</formula>
    </cfRule>
    <cfRule type="cellIs" dxfId="87" priority="318" operator="equal">
      <formula>"Moderado"</formula>
    </cfRule>
    <cfRule type="cellIs" dxfId="86" priority="319" operator="equal">
      <formula>"Bajo"</formula>
    </cfRule>
  </conditionalFormatting>
  <conditionalFormatting sqref="N71">
    <cfRule type="cellIs" dxfId="85" priority="288" operator="equal">
      <formula>"Extremo"</formula>
    </cfRule>
    <cfRule type="cellIs" dxfId="84" priority="289" operator="equal">
      <formula>"Alto"</formula>
    </cfRule>
    <cfRule type="cellIs" dxfId="83" priority="290" operator="equal">
      <formula>"Moderado"</formula>
    </cfRule>
    <cfRule type="cellIs" dxfId="82" priority="291" operator="equal">
      <formula>"Bajo"</formula>
    </cfRule>
  </conditionalFormatting>
  <conditionalFormatting sqref="N77 N89">
    <cfRule type="cellIs" dxfId="81" priority="85" operator="equal">
      <formula>"Extremo"</formula>
    </cfRule>
    <cfRule type="cellIs" dxfId="80" priority="86" operator="equal">
      <formula>"Alto"</formula>
    </cfRule>
    <cfRule type="cellIs" dxfId="79" priority="87" operator="equal">
      <formula>"Moderado"</formula>
    </cfRule>
    <cfRule type="cellIs" dxfId="78" priority="88" operator="equal">
      <formula>"Bajo"</formula>
    </cfRule>
  </conditionalFormatting>
  <conditionalFormatting sqref="N83">
    <cfRule type="cellIs" dxfId="77" priority="71" operator="equal">
      <formula>"Extremo"</formula>
    </cfRule>
    <cfRule type="cellIs" dxfId="76" priority="72" operator="equal">
      <formula>"Alto"</formula>
    </cfRule>
    <cfRule type="cellIs" dxfId="75" priority="73" operator="equal">
      <formula>"Moderado"</formula>
    </cfRule>
    <cfRule type="cellIs" dxfId="74" priority="74" operator="equal">
      <formula>"Bajo"</formula>
    </cfRule>
  </conditionalFormatting>
  <conditionalFormatting sqref="Y12:Y18 Y21:Y25 Y30:Y33 Y37:Y40 Y43:Y94">
    <cfRule type="cellIs" dxfId="73" priority="283" operator="equal">
      <formula>"Muy Alta"</formula>
    </cfRule>
    <cfRule type="cellIs" dxfId="72" priority="284" operator="equal">
      <formula>"Alta"</formula>
    </cfRule>
    <cfRule type="cellIs" dxfId="71" priority="285" operator="equal">
      <formula>"Media"</formula>
    </cfRule>
    <cfRule type="cellIs" dxfId="70" priority="286" operator="equal">
      <formula>"Baja"</formula>
    </cfRule>
    <cfRule type="cellIs" dxfId="69" priority="287" operator="equal">
      <formula>"Muy Baja"</formula>
    </cfRule>
  </conditionalFormatting>
  <conditionalFormatting sqref="AA12:AA18 AA21:AA25 AA30:AA33 AA37:AA40 AA43:AA94">
    <cfRule type="cellIs" dxfId="68" priority="278" operator="equal">
      <formula>"Catastrófico"</formula>
    </cfRule>
    <cfRule type="cellIs" dxfId="67" priority="279" operator="equal">
      <formula>"Mayor"</formula>
    </cfRule>
    <cfRule type="cellIs" dxfId="66" priority="280" operator="equal">
      <formula>"Moderado"</formula>
    </cfRule>
    <cfRule type="cellIs" dxfId="65" priority="281" operator="equal">
      <formula>"Menor"</formula>
    </cfRule>
    <cfRule type="cellIs" dxfId="64" priority="282" operator="equal">
      <formula>"Leve"</formula>
    </cfRule>
  </conditionalFormatting>
  <conditionalFormatting sqref="AC12:AC18 AC21:AC25 AC30:AC33 AC37:AC40 AC43:AC94">
    <cfRule type="cellIs" dxfId="63" priority="274" operator="equal">
      <formula>"Extremo"</formula>
    </cfRule>
    <cfRule type="cellIs" dxfId="62" priority="275" operator="equal">
      <formula>"Alto"</formula>
    </cfRule>
    <cfRule type="cellIs" dxfId="61" priority="276" operator="equal">
      <formula>"Moderado"</formula>
    </cfRule>
    <cfRule type="cellIs" dxfId="60" priority="277" operator="equal">
      <formula>"Bajo"</formula>
    </cfRule>
  </conditionalFormatting>
  <conditionalFormatting sqref="Y20">
    <cfRule type="cellIs" dxfId="59" priority="52" operator="equal">
      <formula>"Muy Alta"</formula>
    </cfRule>
    <cfRule type="cellIs" dxfId="58" priority="53" operator="equal">
      <formula>"Alta"</formula>
    </cfRule>
    <cfRule type="cellIs" dxfId="57" priority="54" operator="equal">
      <formula>"Media"</formula>
    </cfRule>
    <cfRule type="cellIs" dxfId="56" priority="55" operator="equal">
      <formula>"Baja"</formula>
    </cfRule>
    <cfRule type="cellIs" dxfId="55" priority="56" operator="equal">
      <formula>"Muy Baja"</formula>
    </cfRule>
  </conditionalFormatting>
  <conditionalFormatting sqref="AA20">
    <cfRule type="cellIs" dxfId="54" priority="47" operator="equal">
      <formula>"Catastrófico"</formula>
    </cfRule>
    <cfRule type="cellIs" dxfId="53" priority="48" operator="equal">
      <formula>"Mayor"</formula>
    </cfRule>
    <cfRule type="cellIs" dxfId="52" priority="49" operator="equal">
      <formula>"Moderado"</formula>
    </cfRule>
    <cfRule type="cellIs" dxfId="51" priority="50" operator="equal">
      <formula>"Menor"</formula>
    </cfRule>
    <cfRule type="cellIs" dxfId="50" priority="51" operator="equal">
      <formula>"Leve"</formula>
    </cfRule>
  </conditionalFormatting>
  <conditionalFormatting sqref="AC20">
    <cfRule type="cellIs" dxfId="49" priority="43" operator="equal">
      <formula>"Extremo"</formula>
    </cfRule>
    <cfRule type="cellIs" dxfId="48" priority="44" operator="equal">
      <formula>"Alto"</formula>
    </cfRule>
    <cfRule type="cellIs" dxfId="47" priority="45" operator="equal">
      <formula>"Moderado"</formula>
    </cfRule>
    <cfRule type="cellIs" dxfId="46" priority="46" operator="equal">
      <formula>"Bajo"</formula>
    </cfRule>
  </conditionalFormatting>
  <conditionalFormatting sqref="Y28:Y29">
    <cfRule type="cellIs" dxfId="45" priority="38" operator="equal">
      <formula>"Muy Alta"</formula>
    </cfRule>
    <cfRule type="cellIs" dxfId="44" priority="39" operator="equal">
      <formula>"Alta"</formula>
    </cfRule>
    <cfRule type="cellIs" dxfId="43" priority="40" operator="equal">
      <formula>"Media"</formula>
    </cfRule>
    <cfRule type="cellIs" dxfId="42" priority="41" operator="equal">
      <formula>"Baja"</formula>
    </cfRule>
    <cfRule type="cellIs" dxfId="41" priority="42" operator="equal">
      <formula>"Muy Baja"</formula>
    </cfRule>
  </conditionalFormatting>
  <conditionalFormatting sqref="AA28:AA29">
    <cfRule type="cellIs" dxfId="40" priority="33" operator="equal">
      <formula>"Catastrófico"</formula>
    </cfRule>
    <cfRule type="cellIs" dxfId="39" priority="34" operator="equal">
      <formula>"Mayor"</formula>
    </cfRule>
    <cfRule type="cellIs" dxfId="38" priority="35" operator="equal">
      <formula>"Moderado"</formula>
    </cfRule>
    <cfRule type="cellIs" dxfId="37" priority="36" operator="equal">
      <formula>"Menor"</formula>
    </cfRule>
    <cfRule type="cellIs" dxfId="36" priority="37" operator="equal">
      <formula>"Leve"</formula>
    </cfRule>
  </conditionalFormatting>
  <conditionalFormatting sqref="AC28:AC29">
    <cfRule type="cellIs" dxfId="35" priority="29" operator="equal">
      <formula>"Extremo"</formula>
    </cfRule>
    <cfRule type="cellIs" dxfId="34" priority="30" operator="equal">
      <formula>"Alto"</formula>
    </cfRule>
    <cfRule type="cellIs" dxfId="33" priority="31" operator="equal">
      <formula>"Moderado"</formula>
    </cfRule>
    <cfRule type="cellIs" dxfId="32" priority="32" operator="equal">
      <formula>"Bajo"</formula>
    </cfRule>
  </conditionalFormatting>
  <conditionalFormatting sqref="Y35:Y36">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35:AA36">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35:AC36">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42">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42">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42">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R42:R94 R20:R25 R12:R18 R28:R33 R35:R40</xm:sqref>
        </x14:dataValidation>
        <x14:dataValidation type="list" allowBlank="1" showInputMessage="1" showErrorMessage="1" xr:uid="{00000000-0002-0000-0200-000001000000}">
          <x14:formula1>
            <xm:f>'Tabla Valoración controles'!$D$7:$D$8</xm:f>
          </x14:formula1>
          <xm:sqref>S42:S94 S20:S25 S12:S18 S28:S33 S35:S40</xm:sqref>
        </x14:dataValidation>
        <x14:dataValidation type="list" allowBlank="1" showInputMessage="1" showErrorMessage="1" xr:uid="{00000000-0002-0000-0200-000002000000}">
          <x14:formula1>
            <xm:f>'Tabla Valoración controles'!$D$9:$D$10</xm:f>
          </x14:formula1>
          <xm:sqref>U42:U94 U20:U25 U12:U18 U28:U33 U35:U40</xm:sqref>
        </x14:dataValidation>
        <x14:dataValidation type="list" allowBlank="1" showInputMessage="1" showErrorMessage="1" xr:uid="{00000000-0002-0000-0200-000003000000}">
          <x14:formula1>
            <xm:f>'Tabla Valoración controles'!$D$11:$D$12</xm:f>
          </x14:formula1>
          <xm:sqref>V42:V94 V20:V25 V12:V18 V28:V33 V35:V40</xm:sqref>
        </x14:dataValidation>
        <x14:dataValidation type="list" allowBlank="1" showInputMessage="1" showErrorMessage="1" xr:uid="{00000000-0002-0000-0200-000004000000}">
          <x14:formula1>
            <xm:f>'Tabla Valoración controles'!$D$13:$D$14</xm:f>
          </x14:formula1>
          <xm:sqref>W42:W94 W20:W25 W12:W18 W28:W33 W35:W40</xm:sqref>
        </x14:dataValidation>
        <x14:dataValidation type="list" allowBlank="1" showInputMessage="1" showErrorMessage="1" xr:uid="{00000000-0002-0000-0200-000007000000}">
          <x14:formula1>
            <xm:f>'Opciones Tratamiento'!$B$2:$B$5</xm:f>
          </x14:formula1>
          <xm:sqref>AD42:AD94 AD20:AD25 AD12:AD18 AD28:AD33 AD35:AD40</xm:sqref>
        </x14:dataValidation>
        <x14:dataValidation type="custom" allowBlank="1" showInputMessage="1" showErrorMessage="1" error="Recuerde que las acciones se generan bajo la medida de mitigar el riesgo" xr:uid="{00000000-0002-0000-0200-000009000000}">
          <x14:formula1>
            <xm:f>IF(OR(AD12='Opciones Tratamiento'!$B$2,AD12='Opciones Tratamiento'!$B$3,AD12='Opciones Tratamiento'!$B$4),ISBLANK(AD12),ISTEXT(AD12))</xm:f>
          </x14:formula1>
          <xm:sqref>AE12:AE32 AE34:AE94</xm:sqref>
        </x14:dataValidation>
        <x14:dataValidation type="custom" allowBlank="1" showInputMessage="1" showErrorMessage="1" error="Recuerde que las acciones se generan bajo la medida de mitigar el riesgo" xr:uid="{00000000-0002-0000-0200-00000A000000}">
          <x14:formula1>
            <xm:f>IF(OR(AD12='Opciones Tratamiento'!$B$2,AD12='Opciones Tratamiento'!$B$3,AD12='Opciones Tratamiento'!$B$4),ISBLANK(AD12),ISTEXT(AD12))</xm:f>
          </x14:formula1>
          <xm:sqref>AF12:AG17 AF21:AG24 AF30:AG32 AF90:AG94 AF48:AG52 AF54:AG58 AF60:AG70 AF72:AG76 AF84:AG88 AF78:AG82 AF36:AG46</xm:sqref>
        </x14:dataValidation>
        <x14:dataValidation type="custom" allowBlank="1" showInputMessage="1" showErrorMessage="1" error="Recuerde que las acciones se generan bajo la medida de mitigar el riesgo" xr:uid="{00000000-0002-0000-0200-00000B000000}">
          <x14:formula1>
            <xm:f>IF(OR(AD14='Opciones Tratamiento'!$B$2,AD14='Opciones Tratamiento'!$B$3,AD14='Opciones Tratamiento'!$B$4),ISBLANK(AD14),ISTEXT(AD14))</xm:f>
          </x14:formula1>
          <xm:sqref>AH14:AI17 AH21:AI24 AH30:AI32 AH36:AI39 AH90:AI94 AH48:AI52 AH54:AI58 AH60:AI64 AH66:AI70 AH72:AI76 AH84:AI88 AH78:AI82 AH43:AI46</xm:sqref>
        </x14:dataValidation>
        <x14:dataValidation type="list" allowBlank="1" showInputMessage="1" showErrorMessage="1" xr:uid="{00000000-0002-0000-0200-000005000000}">
          <x14:formula1>
            <xm:f>'Opciones Tratamiento'!$B$13:$B$19</xm:f>
          </x14:formula1>
          <xm:sqref>F12:F94</xm:sqref>
        </x14:dataValidation>
        <x14:dataValidation type="list" allowBlank="1" showInputMessage="1" showErrorMessage="1" xr:uid="{00000000-0002-0000-0200-000006000000}">
          <x14:formula1>
            <xm:f>'Opciones Tratamiento'!$E$2:$E$4</xm:f>
          </x14:formula1>
          <xm:sqref>B12:B94</xm:sqref>
        </x14:dataValidation>
        <x14:dataValidation type="list" allowBlank="1" showInputMessage="1" showErrorMessage="1" xr:uid="{00000000-0002-0000-0200-000008000000}">
          <x14:formula1>
            <xm:f>'Tabla Impacto'!$F$210:$F$221</xm:f>
          </x14:formula1>
          <xm:sqref>J12:J94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43" t="s">
        <v>253</v>
      </c>
      <c r="C2" s="443"/>
      <c r="D2" s="443"/>
      <c r="E2" s="443"/>
      <c r="F2" s="443"/>
      <c r="G2" s="443"/>
      <c r="H2" s="443"/>
      <c r="I2" s="443"/>
      <c r="J2" s="411" t="s">
        <v>26</v>
      </c>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43"/>
      <c r="C3" s="443"/>
      <c r="D3" s="443"/>
      <c r="E3" s="443"/>
      <c r="F3" s="443"/>
      <c r="G3" s="443"/>
      <c r="H3" s="443"/>
      <c r="I3" s="443"/>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43"/>
      <c r="C4" s="443"/>
      <c r="D4" s="443"/>
      <c r="E4" s="443"/>
      <c r="F4" s="443"/>
      <c r="G4" s="443"/>
      <c r="H4" s="443"/>
      <c r="I4" s="443"/>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1"/>
      <c r="AL4" s="411"/>
      <c r="AM4" s="411"/>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358" t="s">
        <v>254</v>
      </c>
      <c r="C6" s="358"/>
      <c r="D6" s="359"/>
      <c r="E6" s="396" t="s">
        <v>255</v>
      </c>
      <c r="F6" s="397"/>
      <c r="G6" s="397"/>
      <c r="H6" s="397"/>
      <c r="I6" s="398"/>
      <c r="J6" s="407" t="str">
        <f>IF(AND('Mapa de Riesgos'!$H$12="Muy Alta",'Mapa de Riesgos'!$L$12="Leve"),CONCATENATE("R",'Mapa de Riesgos'!$A$12),"")</f>
        <v/>
      </c>
      <c r="K6" s="408"/>
      <c r="L6" s="408" t="str">
        <f>IF(AND('Mapa de Riesgos'!$H$18="Muy Alta",'Mapa de Riesgos'!$L$18="Leve"),CONCATENATE("R",'Mapa de Riesgos'!$A$18),"")</f>
        <v/>
      </c>
      <c r="M6" s="408"/>
      <c r="N6" s="408" t="str">
        <f>IF(AND('Mapa de Riesgos'!$H$25="Muy Alta",'Mapa de Riesgos'!$L$25="Leve"),CONCATENATE("R",'Mapa de Riesgos'!$A$25),"")</f>
        <v/>
      </c>
      <c r="O6" s="410"/>
      <c r="P6" s="407" t="str">
        <f>IF(AND('Mapa de Riesgos'!$H$12="Muy Alta",'Mapa de Riesgos'!$L$12="Menor"),CONCATENATE("R",'Mapa de Riesgos'!$A$12),"")</f>
        <v/>
      </c>
      <c r="Q6" s="408"/>
      <c r="R6" s="408" t="str">
        <f>IF(AND('Mapa de Riesgos'!$H$18="Muy Alta",'Mapa de Riesgos'!$L$18="Menor"),CONCATENATE("R",'Mapa de Riesgos'!$A$18),"")</f>
        <v/>
      </c>
      <c r="S6" s="408"/>
      <c r="T6" s="408" t="str">
        <f>IF(AND('Mapa de Riesgos'!$H$25="Muy Alta",'Mapa de Riesgos'!$L$25="Menor"),CONCATENATE("R",'Mapa de Riesgos'!$A$25),"")</f>
        <v/>
      </c>
      <c r="U6" s="410"/>
      <c r="V6" s="407" t="str">
        <f>IF(AND('Mapa de Riesgos'!$H$12="Muy Alta",'Mapa de Riesgos'!$L$12="Moderado"),CONCATENATE("R",'Mapa de Riesgos'!$A$12),"")</f>
        <v/>
      </c>
      <c r="W6" s="408"/>
      <c r="X6" s="408" t="str">
        <f>IF(AND('Mapa de Riesgos'!$H$18="Muy Alta",'Mapa de Riesgos'!$L$18="Moderado"),CONCATENATE("R",'Mapa de Riesgos'!$A$18),"")</f>
        <v/>
      </c>
      <c r="Y6" s="408"/>
      <c r="Z6" s="408" t="str">
        <f>IF(AND('Mapa de Riesgos'!$H$25="Muy Alta",'Mapa de Riesgos'!$L$25="Moderado"),CONCATENATE("R",'Mapa de Riesgos'!$A$25),"")</f>
        <v/>
      </c>
      <c r="AA6" s="410"/>
      <c r="AB6" s="407" t="str">
        <f>IF(AND('Mapa de Riesgos'!$H$12="Muy Alta",'Mapa de Riesgos'!$L$12="Mayor"),CONCATENATE("R",'Mapa de Riesgos'!$A$12),"")</f>
        <v/>
      </c>
      <c r="AC6" s="408"/>
      <c r="AD6" s="408" t="str">
        <f>IF(AND('Mapa de Riesgos'!$H$18="Muy Alta",'Mapa de Riesgos'!$L$18="Mayor"),CONCATENATE("R",'Mapa de Riesgos'!$A$18),"")</f>
        <v/>
      </c>
      <c r="AE6" s="408"/>
      <c r="AF6" s="408" t="str">
        <f>IF(AND('Mapa de Riesgos'!$H$25="Muy Alta",'Mapa de Riesgos'!$L$25="Mayor"),CONCATENATE("R",'Mapa de Riesgos'!$A$25),"")</f>
        <v/>
      </c>
      <c r="AG6" s="410"/>
      <c r="AH6" s="422" t="str">
        <f>IF(AND('Mapa de Riesgos'!$H$12="Muy Alta",'Mapa de Riesgos'!$L$12="Catastrófico"),CONCATENATE("R",'Mapa de Riesgos'!$A$12),"")</f>
        <v/>
      </c>
      <c r="AI6" s="423"/>
      <c r="AJ6" s="423" t="str">
        <f>IF(AND('Mapa de Riesgos'!$H$18="Muy Alta",'Mapa de Riesgos'!$L$18="Catastrófico"),CONCATENATE("R",'Mapa de Riesgos'!$A$18),"")</f>
        <v/>
      </c>
      <c r="AK6" s="423"/>
      <c r="AL6" s="423" t="str">
        <f>IF(AND('Mapa de Riesgos'!$H$25="Muy Alta",'Mapa de Riesgos'!$L$25="Catastrófico"),CONCATENATE("R",'Mapa de Riesgos'!$A$25),"")</f>
        <v/>
      </c>
      <c r="AM6" s="424"/>
      <c r="AO6" s="360" t="s">
        <v>256</v>
      </c>
      <c r="AP6" s="361"/>
      <c r="AQ6" s="361"/>
      <c r="AR6" s="361"/>
      <c r="AS6" s="361"/>
      <c r="AT6" s="362"/>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358"/>
      <c r="C7" s="358"/>
      <c r="D7" s="359"/>
      <c r="E7" s="399"/>
      <c r="F7" s="400"/>
      <c r="G7" s="400"/>
      <c r="H7" s="400"/>
      <c r="I7" s="401"/>
      <c r="J7" s="409"/>
      <c r="K7" s="405"/>
      <c r="L7" s="405"/>
      <c r="M7" s="405"/>
      <c r="N7" s="405"/>
      <c r="O7" s="406"/>
      <c r="P7" s="409"/>
      <c r="Q7" s="405"/>
      <c r="R7" s="405"/>
      <c r="S7" s="405"/>
      <c r="T7" s="405"/>
      <c r="U7" s="406"/>
      <c r="V7" s="409"/>
      <c r="W7" s="405"/>
      <c r="X7" s="405"/>
      <c r="Y7" s="405"/>
      <c r="Z7" s="405"/>
      <c r="AA7" s="406"/>
      <c r="AB7" s="409"/>
      <c r="AC7" s="405"/>
      <c r="AD7" s="405"/>
      <c r="AE7" s="405"/>
      <c r="AF7" s="405"/>
      <c r="AG7" s="406"/>
      <c r="AH7" s="416"/>
      <c r="AI7" s="417"/>
      <c r="AJ7" s="417"/>
      <c r="AK7" s="417"/>
      <c r="AL7" s="417"/>
      <c r="AM7" s="418"/>
      <c r="AN7" s="83"/>
      <c r="AO7" s="363"/>
      <c r="AP7" s="364"/>
      <c r="AQ7" s="364"/>
      <c r="AR7" s="364"/>
      <c r="AS7" s="364"/>
      <c r="AT7" s="365"/>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358"/>
      <c r="C8" s="358"/>
      <c r="D8" s="359"/>
      <c r="E8" s="399"/>
      <c r="F8" s="400"/>
      <c r="G8" s="400"/>
      <c r="H8" s="400"/>
      <c r="I8" s="401"/>
      <c r="J8" s="409" t="str">
        <f>IF(AND('Mapa de Riesgos'!$H$33="Muy Alta",'Mapa de Riesgos'!$L$33="Leve"),CONCATENATE("R",'Mapa de Riesgos'!$A$33),"")</f>
        <v/>
      </c>
      <c r="K8" s="405"/>
      <c r="L8" s="405" t="str">
        <f>IF(AND('Mapa de Riesgos'!$H$40="Muy Alta",'Mapa de Riesgos'!$L$40="Leve"),CONCATENATE("R",'Mapa de Riesgos'!$A$40),"")</f>
        <v/>
      </c>
      <c r="M8" s="405"/>
      <c r="N8" s="405" t="str">
        <f>IF(AND('Mapa de Riesgos'!$H$47="Muy Alta",'Mapa de Riesgos'!$L$47="Leve"),CONCATENATE("R",'Mapa de Riesgos'!$A$47),"")</f>
        <v/>
      </c>
      <c r="O8" s="406"/>
      <c r="P8" s="409" t="str">
        <f>IF(AND('Mapa de Riesgos'!$H$33="Muy Alta",'Mapa de Riesgos'!$L$33="Menor"),CONCATENATE("R",'Mapa de Riesgos'!$A$33),"")</f>
        <v/>
      </c>
      <c r="Q8" s="405"/>
      <c r="R8" s="405" t="str">
        <f>IF(AND('Mapa de Riesgos'!$H$40="Muy Alta",'Mapa de Riesgos'!$L$40="Menor"),CONCATENATE("R",'Mapa de Riesgos'!$A$40),"")</f>
        <v/>
      </c>
      <c r="S8" s="405"/>
      <c r="T8" s="405" t="str">
        <f>IF(AND('Mapa de Riesgos'!$H$47="Muy Alta",'Mapa de Riesgos'!$L$47="Menor"),CONCATENATE("R",'Mapa de Riesgos'!$A$47),"")</f>
        <v/>
      </c>
      <c r="U8" s="406"/>
      <c r="V8" s="409" t="str">
        <f>IF(AND('Mapa de Riesgos'!$H$33="Muy Alta",'Mapa de Riesgos'!$L$33="Moderado"),CONCATENATE("R",'Mapa de Riesgos'!$A$33),"")</f>
        <v/>
      </c>
      <c r="W8" s="405"/>
      <c r="X8" s="405" t="str">
        <f>IF(AND('Mapa de Riesgos'!$H$40="Muy Alta",'Mapa de Riesgos'!$L$40="Moderado"),CONCATENATE("R",'Mapa de Riesgos'!$A$40),"")</f>
        <v/>
      </c>
      <c r="Y8" s="405"/>
      <c r="Z8" s="405" t="str">
        <f>IF(AND('Mapa de Riesgos'!$H$47="Muy Alta",'Mapa de Riesgos'!$L$47="Moderado"),CONCATENATE("R",'Mapa de Riesgos'!$A$47),"")</f>
        <v/>
      </c>
      <c r="AA8" s="406"/>
      <c r="AB8" s="409" t="str">
        <f>IF(AND('Mapa de Riesgos'!$H$33="Muy Alta",'Mapa de Riesgos'!$L$33="Mayor"),CONCATENATE("R",'Mapa de Riesgos'!$A$33),"")</f>
        <v/>
      </c>
      <c r="AC8" s="405"/>
      <c r="AD8" s="405" t="str">
        <f>IF(AND('Mapa de Riesgos'!$H$40="Muy Alta",'Mapa de Riesgos'!$L$40="Mayor"),CONCATENATE("R",'Mapa de Riesgos'!$A$40),"")</f>
        <v/>
      </c>
      <c r="AE8" s="405"/>
      <c r="AF8" s="405" t="str">
        <f>IF(AND('Mapa de Riesgos'!$H$47="Muy Alta",'Mapa de Riesgos'!$L$47="Mayor"),CONCATENATE("R",'Mapa de Riesgos'!$A$47),"")</f>
        <v/>
      </c>
      <c r="AG8" s="406"/>
      <c r="AH8" s="416" t="str">
        <f>IF(AND('Mapa de Riesgos'!$H$33="Muy Alta",'Mapa de Riesgos'!$L$33="Catastrófico"),CONCATENATE("R",'Mapa de Riesgos'!$A$33),"")</f>
        <v/>
      </c>
      <c r="AI8" s="417"/>
      <c r="AJ8" s="417" t="str">
        <f>IF(AND('Mapa de Riesgos'!$H$40="Muy Alta",'Mapa de Riesgos'!$L$40="Catastrófico"),CONCATENATE("R",'Mapa de Riesgos'!$A$40),"")</f>
        <v/>
      </c>
      <c r="AK8" s="417"/>
      <c r="AL8" s="417" t="str">
        <f>IF(AND('Mapa de Riesgos'!$H$47="Muy Alta",'Mapa de Riesgos'!$L$47="Catastrófico"),CONCATENATE("R",'Mapa de Riesgos'!$A$47),"")</f>
        <v/>
      </c>
      <c r="AM8" s="418"/>
      <c r="AN8" s="83"/>
      <c r="AO8" s="363"/>
      <c r="AP8" s="364"/>
      <c r="AQ8" s="364"/>
      <c r="AR8" s="364"/>
      <c r="AS8" s="364"/>
      <c r="AT8" s="365"/>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358"/>
      <c r="C9" s="358"/>
      <c r="D9" s="359"/>
      <c r="E9" s="399"/>
      <c r="F9" s="400"/>
      <c r="G9" s="400"/>
      <c r="H9" s="400"/>
      <c r="I9" s="401"/>
      <c r="J9" s="409"/>
      <c r="K9" s="405"/>
      <c r="L9" s="405"/>
      <c r="M9" s="405"/>
      <c r="N9" s="405"/>
      <c r="O9" s="406"/>
      <c r="P9" s="409"/>
      <c r="Q9" s="405"/>
      <c r="R9" s="405"/>
      <c r="S9" s="405"/>
      <c r="T9" s="405"/>
      <c r="U9" s="406"/>
      <c r="V9" s="409"/>
      <c r="W9" s="405"/>
      <c r="X9" s="405"/>
      <c r="Y9" s="405"/>
      <c r="Z9" s="405"/>
      <c r="AA9" s="406"/>
      <c r="AB9" s="409"/>
      <c r="AC9" s="405"/>
      <c r="AD9" s="405"/>
      <c r="AE9" s="405"/>
      <c r="AF9" s="405"/>
      <c r="AG9" s="406"/>
      <c r="AH9" s="416"/>
      <c r="AI9" s="417"/>
      <c r="AJ9" s="417"/>
      <c r="AK9" s="417"/>
      <c r="AL9" s="417"/>
      <c r="AM9" s="418"/>
      <c r="AN9" s="83"/>
      <c r="AO9" s="363"/>
      <c r="AP9" s="364"/>
      <c r="AQ9" s="364"/>
      <c r="AR9" s="364"/>
      <c r="AS9" s="364"/>
      <c r="AT9" s="365"/>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358"/>
      <c r="C10" s="358"/>
      <c r="D10" s="359"/>
      <c r="E10" s="399"/>
      <c r="F10" s="400"/>
      <c r="G10" s="400"/>
      <c r="H10" s="400"/>
      <c r="I10" s="401"/>
      <c r="J10" s="409" t="str">
        <f>IF(AND('Mapa de Riesgos'!$H$53="Muy Alta",'Mapa de Riesgos'!$L$53="Leve"),CONCATENATE("R",'Mapa de Riesgos'!$A$53),"")</f>
        <v/>
      </c>
      <c r="K10" s="405"/>
      <c r="L10" s="405" t="str">
        <f>IF(AND('Mapa de Riesgos'!$H$59="Muy Alta",'Mapa de Riesgos'!$L$59="Leve"),CONCATENATE("R",'Mapa de Riesgos'!$A$59),"")</f>
        <v/>
      </c>
      <c r="M10" s="405"/>
      <c r="N10" s="405" t="str">
        <f>IF(AND('Mapa de Riesgos'!$H$65="Muy Alta",'Mapa de Riesgos'!$L$65="Leve"),CONCATENATE("R",'Mapa de Riesgos'!$A$65),"")</f>
        <v/>
      </c>
      <c r="O10" s="406"/>
      <c r="P10" s="409" t="str">
        <f>IF(AND('Mapa de Riesgos'!$H$53="Muy Alta",'Mapa de Riesgos'!$L$53="Menor"),CONCATENATE("R",'Mapa de Riesgos'!$A$53),"")</f>
        <v/>
      </c>
      <c r="Q10" s="405"/>
      <c r="R10" s="405" t="str">
        <f>IF(AND('Mapa de Riesgos'!$H$59="Muy Alta",'Mapa de Riesgos'!$L$59="Menor"),CONCATENATE("R",'Mapa de Riesgos'!$A$59),"")</f>
        <v/>
      </c>
      <c r="S10" s="405"/>
      <c r="T10" s="405" t="str">
        <f>IF(AND('Mapa de Riesgos'!$H$65="Muy Alta",'Mapa de Riesgos'!$L$65="Menor"),CONCATENATE("R",'Mapa de Riesgos'!$A$65),"")</f>
        <v/>
      </c>
      <c r="U10" s="406"/>
      <c r="V10" s="409" t="str">
        <f>IF(AND('Mapa de Riesgos'!$H$53="Muy Alta",'Mapa de Riesgos'!$L$53="Moderado"),CONCATENATE("R",'Mapa de Riesgos'!$A$53),"")</f>
        <v/>
      </c>
      <c r="W10" s="405"/>
      <c r="X10" s="405" t="str">
        <f>IF(AND('Mapa de Riesgos'!$H$59="Muy Alta",'Mapa de Riesgos'!$L$59="Moderado"),CONCATENATE("R",'Mapa de Riesgos'!$A$59),"")</f>
        <v/>
      </c>
      <c r="Y10" s="405"/>
      <c r="Z10" s="405" t="str">
        <f>IF(AND('Mapa de Riesgos'!$H$65="Muy Alta",'Mapa de Riesgos'!$L$65="Moderado"),CONCATENATE("R",'Mapa de Riesgos'!$A$65),"")</f>
        <v/>
      </c>
      <c r="AA10" s="406"/>
      <c r="AB10" s="409" t="str">
        <f>IF(AND('Mapa de Riesgos'!$H$53="Muy Alta",'Mapa de Riesgos'!$L$53="Mayor"),CONCATENATE("R",'Mapa de Riesgos'!$A$53),"")</f>
        <v/>
      </c>
      <c r="AC10" s="405"/>
      <c r="AD10" s="405" t="str">
        <f>IF(AND('Mapa de Riesgos'!$H$59="Muy Alta",'Mapa de Riesgos'!$L$59="Mayor"),CONCATENATE("R",'Mapa de Riesgos'!$A$59),"")</f>
        <v/>
      </c>
      <c r="AE10" s="405"/>
      <c r="AF10" s="405" t="str">
        <f>IF(AND('Mapa de Riesgos'!$H$65="Muy Alta",'Mapa de Riesgos'!$L$65="Mayor"),CONCATENATE("R",'Mapa de Riesgos'!$A$65),"")</f>
        <v/>
      </c>
      <c r="AG10" s="406"/>
      <c r="AH10" s="416" t="str">
        <f>IF(AND('Mapa de Riesgos'!$H$53="Muy Alta",'Mapa de Riesgos'!$L$53="Catastrófico"),CONCATENATE("R",'Mapa de Riesgos'!$A$53),"")</f>
        <v/>
      </c>
      <c r="AI10" s="417"/>
      <c r="AJ10" s="417" t="str">
        <f>IF(AND('Mapa de Riesgos'!$H$59="Muy Alta",'Mapa de Riesgos'!$L$59="Catastrófico"),CONCATENATE("R",'Mapa de Riesgos'!$A$59),"")</f>
        <v/>
      </c>
      <c r="AK10" s="417"/>
      <c r="AL10" s="417" t="str">
        <f>IF(AND('Mapa de Riesgos'!$H$65="Muy Alta",'Mapa de Riesgos'!$L$65="Catastrófico"),CONCATENATE("R",'Mapa de Riesgos'!$A$65),"")</f>
        <v/>
      </c>
      <c r="AM10" s="418"/>
      <c r="AN10" s="83"/>
      <c r="AO10" s="363"/>
      <c r="AP10" s="364"/>
      <c r="AQ10" s="364"/>
      <c r="AR10" s="364"/>
      <c r="AS10" s="364"/>
      <c r="AT10" s="365"/>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358"/>
      <c r="C11" s="358"/>
      <c r="D11" s="359"/>
      <c r="E11" s="399"/>
      <c r="F11" s="400"/>
      <c r="G11" s="400"/>
      <c r="H11" s="400"/>
      <c r="I11" s="401"/>
      <c r="J11" s="409"/>
      <c r="K11" s="405"/>
      <c r="L11" s="405"/>
      <c r="M11" s="405"/>
      <c r="N11" s="405"/>
      <c r="O11" s="406"/>
      <c r="P11" s="409"/>
      <c r="Q11" s="405"/>
      <c r="R11" s="405"/>
      <c r="S11" s="405"/>
      <c r="T11" s="405"/>
      <c r="U11" s="406"/>
      <c r="V11" s="409"/>
      <c r="W11" s="405"/>
      <c r="X11" s="405"/>
      <c r="Y11" s="405"/>
      <c r="Z11" s="405"/>
      <c r="AA11" s="406"/>
      <c r="AB11" s="409"/>
      <c r="AC11" s="405"/>
      <c r="AD11" s="405"/>
      <c r="AE11" s="405"/>
      <c r="AF11" s="405"/>
      <c r="AG11" s="406"/>
      <c r="AH11" s="416"/>
      <c r="AI11" s="417"/>
      <c r="AJ11" s="417"/>
      <c r="AK11" s="417"/>
      <c r="AL11" s="417"/>
      <c r="AM11" s="418"/>
      <c r="AN11" s="83"/>
      <c r="AO11" s="363"/>
      <c r="AP11" s="364"/>
      <c r="AQ11" s="364"/>
      <c r="AR11" s="364"/>
      <c r="AS11" s="364"/>
      <c r="AT11" s="365"/>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358"/>
      <c r="C12" s="358"/>
      <c r="D12" s="359"/>
      <c r="E12" s="399"/>
      <c r="F12" s="400"/>
      <c r="G12" s="400"/>
      <c r="H12" s="400"/>
      <c r="I12" s="401"/>
      <c r="J12" s="409" t="str">
        <f>IF(AND('Mapa de Riesgos'!$H$71="Muy Alta",'Mapa de Riesgos'!$L$71="Leve"),CONCATENATE("R",'Mapa de Riesgos'!$A$71),"")</f>
        <v/>
      </c>
      <c r="K12" s="405"/>
      <c r="L12" s="405" t="str">
        <f>IF(AND('Mapa de Riesgos'!$H$95="Muy Alta",'Mapa de Riesgos'!$L$95="Leve"),CONCATENATE("R",'Mapa de Riesgos'!$A$95),"")</f>
        <v/>
      </c>
      <c r="M12" s="405"/>
      <c r="N12" s="405" t="str">
        <f>IF(AND('Mapa de Riesgos'!$H$101="Muy Alta",'Mapa de Riesgos'!$L$101="Leve"),CONCATENATE("R",'Mapa de Riesgos'!$A$101),"")</f>
        <v/>
      </c>
      <c r="O12" s="406"/>
      <c r="P12" s="409" t="str">
        <f>IF(AND('Mapa de Riesgos'!$H$71="Muy Alta",'Mapa de Riesgos'!$L$71="Menor"),CONCATENATE("R",'Mapa de Riesgos'!$A$71),"")</f>
        <v/>
      </c>
      <c r="Q12" s="405"/>
      <c r="R12" s="405" t="str">
        <f>IF(AND('Mapa de Riesgos'!$H$95="Muy Alta",'Mapa de Riesgos'!$L$95="Menor"),CONCATENATE("R",'Mapa de Riesgos'!$A$95),"")</f>
        <v/>
      </c>
      <c r="S12" s="405"/>
      <c r="T12" s="405" t="str">
        <f>IF(AND('Mapa de Riesgos'!$H$101="Muy Alta",'Mapa de Riesgos'!$L$101="Menor"),CONCATENATE("R",'Mapa de Riesgos'!$A$101),"")</f>
        <v/>
      </c>
      <c r="U12" s="406"/>
      <c r="V12" s="409" t="str">
        <f>IF(AND('Mapa de Riesgos'!$H$71="Muy Alta",'Mapa de Riesgos'!$L$71="Moderado"),CONCATENATE("R",'Mapa de Riesgos'!$A$71),"")</f>
        <v/>
      </c>
      <c r="W12" s="405"/>
      <c r="X12" s="405" t="str">
        <f>IF(AND('Mapa de Riesgos'!$H$95="Muy Alta",'Mapa de Riesgos'!$L$95="Moderado"),CONCATENATE("R",'Mapa de Riesgos'!$A$95),"")</f>
        <v/>
      </c>
      <c r="Y12" s="405"/>
      <c r="Z12" s="405" t="str">
        <f>IF(AND('Mapa de Riesgos'!$H$101="Muy Alta",'Mapa de Riesgos'!$L$101="Moderado"),CONCATENATE("R",'Mapa de Riesgos'!$A$101),"")</f>
        <v/>
      </c>
      <c r="AA12" s="406"/>
      <c r="AB12" s="409" t="str">
        <f>IF(AND('Mapa de Riesgos'!$H$71="Muy Alta",'Mapa de Riesgos'!$L$71="Mayor"),CONCATENATE("R",'Mapa de Riesgos'!$A$71),"")</f>
        <v/>
      </c>
      <c r="AC12" s="405"/>
      <c r="AD12" s="405" t="str">
        <f>IF(AND('Mapa de Riesgos'!$H$95="Muy Alta",'Mapa de Riesgos'!$L$95="Mayor"),CONCATENATE("R",'Mapa de Riesgos'!$A$95),"")</f>
        <v/>
      </c>
      <c r="AE12" s="405"/>
      <c r="AF12" s="405" t="str">
        <f>IF(AND('Mapa de Riesgos'!$H$101="Muy Alta",'Mapa de Riesgos'!$L$101="Mayor"),CONCATENATE("R",'Mapa de Riesgos'!$A$101),"")</f>
        <v/>
      </c>
      <c r="AG12" s="406"/>
      <c r="AH12" s="416" t="str">
        <f>IF(AND('Mapa de Riesgos'!$H$71="Muy Alta",'Mapa de Riesgos'!$L$71="Catastrófico"),CONCATENATE("R",'Mapa de Riesgos'!$A$71),"")</f>
        <v/>
      </c>
      <c r="AI12" s="417"/>
      <c r="AJ12" s="417" t="str">
        <f>IF(AND('Mapa de Riesgos'!$H$95="Muy Alta",'Mapa de Riesgos'!$L$95="Catastrófico"),CONCATENATE("R",'Mapa de Riesgos'!$A$95),"")</f>
        <v/>
      </c>
      <c r="AK12" s="417"/>
      <c r="AL12" s="417" t="str">
        <f>IF(AND('Mapa de Riesgos'!$H$101="Muy Alta",'Mapa de Riesgos'!$L$101="Catastrófico"),CONCATENATE("R",'Mapa de Riesgos'!$A$101),"")</f>
        <v/>
      </c>
      <c r="AM12" s="418"/>
      <c r="AN12" s="83"/>
      <c r="AO12" s="363"/>
      <c r="AP12" s="364"/>
      <c r="AQ12" s="364"/>
      <c r="AR12" s="364"/>
      <c r="AS12" s="364"/>
      <c r="AT12" s="365"/>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358"/>
      <c r="C13" s="358"/>
      <c r="D13" s="359"/>
      <c r="E13" s="402"/>
      <c r="F13" s="403"/>
      <c r="G13" s="403"/>
      <c r="H13" s="403"/>
      <c r="I13" s="404"/>
      <c r="J13" s="409"/>
      <c r="K13" s="405"/>
      <c r="L13" s="405"/>
      <c r="M13" s="405"/>
      <c r="N13" s="405"/>
      <c r="O13" s="406"/>
      <c r="P13" s="409"/>
      <c r="Q13" s="405"/>
      <c r="R13" s="405"/>
      <c r="S13" s="405"/>
      <c r="T13" s="405"/>
      <c r="U13" s="406"/>
      <c r="V13" s="409"/>
      <c r="W13" s="405"/>
      <c r="X13" s="405"/>
      <c r="Y13" s="405"/>
      <c r="Z13" s="405"/>
      <c r="AA13" s="406"/>
      <c r="AB13" s="409"/>
      <c r="AC13" s="405"/>
      <c r="AD13" s="405"/>
      <c r="AE13" s="405"/>
      <c r="AF13" s="405"/>
      <c r="AG13" s="406"/>
      <c r="AH13" s="419"/>
      <c r="AI13" s="420"/>
      <c r="AJ13" s="420"/>
      <c r="AK13" s="420"/>
      <c r="AL13" s="420"/>
      <c r="AM13" s="421"/>
      <c r="AN13" s="83"/>
      <c r="AO13" s="366"/>
      <c r="AP13" s="367"/>
      <c r="AQ13" s="367"/>
      <c r="AR13" s="367"/>
      <c r="AS13" s="367"/>
      <c r="AT13" s="368"/>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358"/>
      <c r="C14" s="358"/>
      <c r="D14" s="359"/>
      <c r="E14" s="396" t="s">
        <v>257</v>
      </c>
      <c r="F14" s="397"/>
      <c r="G14" s="397"/>
      <c r="H14" s="397"/>
      <c r="I14" s="397"/>
      <c r="J14" s="431" t="str">
        <f>IF(AND('Mapa de Riesgos'!$H$12="Alta",'Mapa de Riesgos'!$L$12="Leve"),CONCATENATE("R",'Mapa de Riesgos'!$A$12),"")</f>
        <v/>
      </c>
      <c r="K14" s="432"/>
      <c r="L14" s="432" t="str">
        <f>IF(AND('Mapa de Riesgos'!$H$18="Alta",'Mapa de Riesgos'!$L$18="Leve"),CONCATENATE("R",'Mapa de Riesgos'!$A$18),"")</f>
        <v/>
      </c>
      <c r="M14" s="432"/>
      <c r="N14" s="432" t="str">
        <f>IF(AND('Mapa de Riesgos'!$H$25="Alta",'Mapa de Riesgos'!$L$25="Leve"),CONCATENATE("R",'Mapa de Riesgos'!$A$25),"")</f>
        <v/>
      </c>
      <c r="O14" s="433"/>
      <c r="P14" s="431" t="str">
        <f>IF(AND('Mapa de Riesgos'!$H$12="Alta",'Mapa de Riesgos'!$L$12="Menor"),CONCATENATE("R",'Mapa de Riesgos'!$A$12),"")</f>
        <v/>
      </c>
      <c r="Q14" s="432"/>
      <c r="R14" s="432" t="str">
        <f>IF(AND('Mapa de Riesgos'!$H$18="Alta",'Mapa de Riesgos'!$L$18="Menor"),CONCATENATE("R",'Mapa de Riesgos'!$A$18),"")</f>
        <v/>
      </c>
      <c r="S14" s="432"/>
      <c r="T14" s="432" t="str">
        <f>IF(AND('Mapa de Riesgos'!$H$25="Alta",'Mapa de Riesgos'!$L$25="Menor"),CONCATENATE("R",'Mapa de Riesgos'!$A$25),"")</f>
        <v/>
      </c>
      <c r="U14" s="433"/>
      <c r="V14" s="407" t="str">
        <f>IF(AND('Mapa de Riesgos'!$H$12="Alta",'Mapa de Riesgos'!$L$12="Moderado"),CONCATENATE("R",'Mapa de Riesgos'!$A$12),"")</f>
        <v/>
      </c>
      <c r="W14" s="408"/>
      <c r="X14" s="408" t="str">
        <f>IF(AND('Mapa de Riesgos'!$H$18="Alta",'Mapa de Riesgos'!$L$18="Moderado"),CONCATENATE("R",'Mapa de Riesgos'!$A$18),"")</f>
        <v/>
      </c>
      <c r="Y14" s="408"/>
      <c r="Z14" s="408" t="str">
        <f>IF(AND('Mapa de Riesgos'!$H$25="Alta",'Mapa de Riesgos'!$L$25="Moderado"),CONCATENATE("R",'Mapa de Riesgos'!$A$25),"")</f>
        <v/>
      </c>
      <c r="AA14" s="410"/>
      <c r="AB14" s="407" t="str">
        <f>IF(AND('Mapa de Riesgos'!$H$12="Alta",'Mapa de Riesgos'!$L$12="Mayor"),CONCATENATE("R",'Mapa de Riesgos'!$A$12),"")</f>
        <v/>
      </c>
      <c r="AC14" s="408"/>
      <c r="AD14" s="408" t="str">
        <f>IF(AND('Mapa de Riesgos'!$H$18="Alta",'Mapa de Riesgos'!$L$18="Mayor"),CONCATENATE("R",'Mapa de Riesgos'!$A$18),"")</f>
        <v/>
      </c>
      <c r="AE14" s="408"/>
      <c r="AF14" s="408" t="str">
        <f>IF(AND('Mapa de Riesgos'!$H$25="Alta",'Mapa de Riesgos'!$L$25="Mayor"),CONCATENATE("R",'Mapa de Riesgos'!$A$25),"")</f>
        <v/>
      </c>
      <c r="AG14" s="410"/>
      <c r="AH14" s="422" t="str">
        <f>IF(AND('Mapa de Riesgos'!$H$12="Alta",'Mapa de Riesgos'!$L$12="Catastrófico"),CONCATENATE("R",'Mapa de Riesgos'!$A$12),"")</f>
        <v/>
      </c>
      <c r="AI14" s="423"/>
      <c r="AJ14" s="423" t="str">
        <f>IF(AND('Mapa de Riesgos'!$H$18="Alta",'Mapa de Riesgos'!$L$18="Catastrófico"),CONCATENATE("R",'Mapa de Riesgos'!$A$18),"")</f>
        <v/>
      </c>
      <c r="AK14" s="423"/>
      <c r="AL14" s="423" t="str">
        <f>IF(AND('Mapa de Riesgos'!$H$25="Alta",'Mapa de Riesgos'!$L$25="Catastrófico"),CONCATENATE("R",'Mapa de Riesgos'!$A$25),"")</f>
        <v/>
      </c>
      <c r="AM14" s="424"/>
      <c r="AN14" s="83"/>
      <c r="AO14" s="369" t="s">
        <v>258</v>
      </c>
      <c r="AP14" s="370"/>
      <c r="AQ14" s="370"/>
      <c r="AR14" s="370"/>
      <c r="AS14" s="370"/>
      <c r="AT14" s="371"/>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358"/>
      <c r="C15" s="358"/>
      <c r="D15" s="359"/>
      <c r="E15" s="399"/>
      <c r="F15" s="400"/>
      <c r="G15" s="400"/>
      <c r="H15" s="400"/>
      <c r="I15" s="400"/>
      <c r="J15" s="425"/>
      <c r="K15" s="426"/>
      <c r="L15" s="426"/>
      <c r="M15" s="426"/>
      <c r="N15" s="426"/>
      <c r="O15" s="427"/>
      <c r="P15" s="425"/>
      <c r="Q15" s="426"/>
      <c r="R15" s="426"/>
      <c r="S15" s="426"/>
      <c r="T15" s="426"/>
      <c r="U15" s="427"/>
      <c r="V15" s="409"/>
      <c r="W15" s="405"/>
      <c r="X15" s="405"/>
      <c r="Y15" s="405"/>
      <c r="Z15" s="405"/>
      <c r="AA15" s="406"/>
      <c r="AB15" s="409"/>
      <c r="AC15" s="405"/>
      <c r="AD15" s="405"/>
      <c r="AE15" s="405"/>
      <c r="AF15" s="405"/>
      <c r="AG15" s="406"/>
      <c r="AH15" s="416"/>
      <c r="AI15" s="417"/>
      <c r="AJ15" s="417"/>
      <c r="AK15" s="417"/>
      <c r="AL15" s="417"/>
      <c r="AM15" s="418"/>
      <c r="AN15" s="83"/>
      <c r="AO15" s="372"/>
      <c r="AP15" s="373"/>
      <c r="AQ15" s="373"/>
      <c r="AR15" s="373"/>
      <c r="AS15" s="373"/>
      <c r="AT15" s="374"/>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358"/>
      <c r="C16" s="358"/>
      <c r="D16" s="359"/>
      <c r="E16" s="399"/>
      <c r="F16" s="400"/>
      <c r="G16" s="400"/>
      <c r="H16" s="400"/>
      <c r="I16" s="400"/>
      <c r="J16" s="425" t="str">
        <f>IF(AND('Mapa de Riesgos'!$H$33="Alta",'Mapa de Riesgos'!$L$33="Leve"),CONCATENATE("R",'Mapa de Riesgos'!$A$33),"")</f>
        <v/>
      </c>
      <c r="K16" s="426"/>
      <c r="L16" s="426" t="str">
        <f>IF(AND('Mapa de Riesgos'!$H$40="Alta",'Mapa de Riesgos'!$L$40="Leve"),CONCATENATE("R",'Mapa de Riesgos'!$A$40),"")</f>
        <v/>
      </c>
      <c r="M16" s="426"/>
      <c r="N16" s="426" t="str">
        <f>IF(AND('Mapa de Riesgos'!$H$47="Alta",'Mapa de Riesgos'!$L$47="Leve"),CONCATENATE("R",'Mapa de Riesgos'!$A$47),"")</f>
        <v/>
      </c>
      <c r="O16" s="427"/>
      <c r="P16" s="425" t="str">
        <f>IF(AND('Mapa de Riesgos'!$H$33="Alta",'Mapa de Riesgos'!$L$33="Menor"),CONCATENATE("R",'Mapa de Riesgos'!$A$33),"")</f>
        <v/>
      </c>
      <c r="Q16" s="426"/>
      <c r="R16" s="426" t="str">
        <f>IF(AND('Mapa de Riesgos'!$H$40="Alta",'Mapa de Riesgos'!$L$40="Menor"),CONCATENATE("R",'Mapa de Riesgos'!$A$40),"")</f>
        <v/>
      </c>
      <c r="S16" s="426"/>
      <c r="T16" s="426" t="str">
        <f>IF(AND('Mapa de Riesgos'!$H$47="Alta",'Mapa de Riesgos'!$L$47="Menor"),CONCATENATE("R",'Mapa de Riesgos'!$A$47),"")</f>
        <v/>
      </c>
      <c r="U16" s="427"/>
      <c r="V16" s="409" t="str">
        <f>IF(AND('Mapa de Riesgos'!$H$33="Alta",'Mapa de Riesgos'!$L$33="Moderado"),CONCATENATE("R",'Mapa de Riesgos'!$A$33),"")</f>
        <v/>
      </c>
      <c r="W16" s="405"/>
      <c r="X16" s="405" t="str">
        <f>IF(AND('Mapa de Riesgos'!$H$40="Alta",'Mapa de Riesgos'!$L$40="Moderado"),CONCATENATE("R",'Mapa de Riesgos'!$A$40),"")</f>
        <v/>
      </c>
      <c r="Y16" s="405"/>
      <c r="Z16" s="405" t="str">
        <f>IF(AND('Mapa de Riesgos'!$H$47="Alta",'Mapa de Riesgos'!$L$47="Moderado"),CONCATENATE("R",'Mapa de Riesgos'!$A$47),"")</f>
        <v/>
      </c>
      <c r="AA16" s="406"/>
      <c r="AB16" s="409" t="str">
        <f>IF(AND('Mapa de Riesgos'!$H$33="Alta",'Mapa de Riesgos'!$L$33="Mayor"),CONCATENATE("R",'Mapa de Riesgos'!$A$33),"")</f>
        <v/>
      </c>
      <c r="AC16" s="405"/>
      <c r="AD16" s="405" t="str">
        <f>IF(AND('Mapa de Riesgos'!$H$40="Alta",'Mapa de Riesgos'!$L$40="Mayor"),CONCATENATE("R",'Mapa de Riesgos'!$A$40),"")</f>
        <v/>
      </c>
      <c r="AE16" s="405"/>
      <c r="AF16" s="405" t="str">
        <f>IF(AND('Mapa de Riesgos'!$H$47="Alta",'Mapa de Riesgos'!$L$47="Mayor"),CONCATENATE("R",'Mapa de Riesgos'!$A$47),"")</f>
        <v/>
      </c>
      <c r="AG16" s="406"/>
      <c r="AH16" s="416" t="str">
        <f>IF(AND('Mapa de Riesgos'!$H$33="Alta",'Mapa de Riesgos'!$L$33="Catastrófico"),CONCATENATE("R",'Mapa de Riesgos'!$A$33),"")</f>
        <v/>
      </c>
      <c r="AI16" s="417"/>
      <c r="AJ16" s="417" t="str">
        <f>IF(AND('Mapa de Riesgos'!$H$40="Alta",'Mapa de Riesgos'!$L$40="Catastrófico"),CONCATENATE("R",'Mapa de Riesgos'!$A$40),"")</f>
        <v/>
      </c>
      <c r="AK16" s="417"/>
      <c r="AL16" s="417" t="str">
        <f>IF(AND('Mapa de Riesgos'!$H$47="Alta",'Mapa de Riesgos'!$L$47="Catastrófico"),CONCATENATE("R",'Mapa de Riesgos'!$A$47),"")</f>
        <v/>
      </c>
      <c r="AM16" s="418"/>
      <c r="AN16" s="83"/>
      <c r="AO16" s="372"/>
      <c r="AP16" s="373"/>
      <c r="AQ16" s="373"/>
      <c r="AR16" s="373"/>
      <c r="AS16" s="373"/>
      <c r="AT16" s="374"/>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358"/>
      <c r="C17" s="358"/>
      <c r="D17" s="359"/>
      <c r="E17" s="399"/>
      <c r="F17" s="400"/>
      <c r="G17" s="400"/>
      <c r="H17" s="400"/>
      <c r="I17" s="400"/>
      <c r="J17" s="425"/>
      <c r="K17" s="426"/>
      <c r="L17" s="426"/>
      <c r="M17" s="426"/>
      <c r="N17" s="426"/>
      <c r="O17" s="427"/>
      <c r="P17" s="425"/>
      <c r="Q17" s="426"/>
      <c r="R17" s="426"/>
      <c r="S17" s="426"/>
      <c r="T17" s="426"/>
      <c r="U17" s="427"/>
      <c r="V17" s="409"/>
      <c r="W17" s="405"/>
      <c r="X17" s="405"/>
      <c r="Y17" s="405"/>
      <c r="Z17" s="405"/>
      <c r="AA17" s="406"/>
      <c r="AB17" s="409"/>
      <c r="AC17" s="405"/>
      <c r="AD17" s="405"/>
      <c r="AE17" s="405"/>
      <c r="AF17" s="405"/>
      <c r="AG17" s="406"/>
      <c r="AH17" s="416"/>
      <c r="AI17" s="417"/>
      <c r="AJ17" s="417"/>
      <c r="AK17" s="417"/>
      <c r="AL17" s="417"/>
      <c r="AM17" s="418"/>
      <c r="AN17" s="83"/>
      <c r="AO17" s="372"/>
      <c r="AP17" s="373"/>
      <c r="AQ17" s="373"/>
      <c r="AR17" s="373"/>
      <c r="AS17" s="373"/>
      <c r="AT17" s="374"/>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358"/>
      <c r="C18" s="358"/>
      <c r="D18" s="359"/>
      <c r="E18" s="399"/>
      <c r="F18" s="400"/>
      <c r="G18" s="400"/>
      <c r="H18" s="400"/>
      <c r="I18" s="400"/>
      <c r="J18" s="425" t="str">
        <f>IF(AND('Mapa de Riesgos'!$H$53="Alta",'Mapa de Riesgos'!$L$53="Leve"),CONCATENATE("R",'Mapa de Riesgos'!$A$53),"")</f>
        <v/>
      </c>
      <c r="K18" s="426"/>
      <c r="L18" s="426" t="str">
        <f>IF(AND('Mapa de Riesgos'!$H$59="Alta",'Mapa de Riesgos'!$L$59="Leve"),CONCATENATE("R",'Mapa de Riesgos'!$A$59),"")</f>
        <v/>
      </c>
      <c r="M18" s="426"/>
      <c r="N18" s="426" t="str">
        <f>IF(AND('Mapa de Riesgos'!$H$65="Alta",'Mapa de Riesgos'!$L$65="Leve"),CONCATENATE("R",'Mapa de Riesgos'!$A$65),"")</f>
        <v/>
      </c>
      <c r="O18" s="427"/>
      <c r="P18" s="425" t="str">
        <f>IF(AND('Mapa de Riesgos'!$H$53="Alta",'Mapa de Riesgos'!$L$53="Menor"),CONCATENATE("R",'Mapa de Riesgos'!$A$53),"")</f>
        <v/>
      </c>
      <c r="Q18" s="426"/>
      <c r="R18" s="426" t="str">
        <f>IF(AND('Mapa de Riesgos'!$H$59="Alta",'Mapa de Riesgos'!$L$59="Menor"),CONCATENATE("R",'Mapa de Riesgos'!$A$59),"")</f>
        <v/>
      </c>
      <c r="S18" s="426"/>
      <c r="T18" s="426" t="str">
        <f>IF(AND('Mapa de Riesgos'!$H$65="Alta",'Mapa de Riesgos'!$L$65="Menor"),CONCATENATE("R",'Mapa de Riesgos'!$A$65),"")</f>
        <v/>
      </c>
      <c r="U18" s="427"/>
      <c r="V18" s="409" t="str">
        <f>IF(AND('Mapa de Riesgos'!$H$53="Alta",'Mapa de Riesgos'!$L$53="Moderado"),CONCATENATE("R",'Mapa de Riesgos'!$A$53),"")</f>
        <v/>
      </c>
      <c r="W18" s="405"/>
      <c r="X18" s="405" t="str">
        <f>IF(AND('Mapa de Riesgos'!$H$59="Alta",'Mapa de Riesgos'!$L$59="Moderado"),CONCATENATE("R",'Mapa de Riesgos'!$A$59),"")</f>
        <v/>
      </c>
      <c r="Y18" s="405"/>
      <c r="Z18" s="405" t="str">
        <f>IF(AND('Mapa de Riesgos'!$H$65="Alta",'Mapa de Riesgos'!$L$65="Moderado"),CONCATENATE("R",'Mapa de Riesgos'!$A$65),"")</f>
        <v/>
      </c>
      <c r="AA18" s="406"/>
      <c r="AB18" s="409" t="str">
        <f>IF(AND('Mapa de Riesgos'!$H$53="Alta",'Mapa de Riesgos'!$L$53="Mayor"),CONCATENATE("R",'Mapa de Riesgos'!$A$53),"")</f>
        <v/>
      </c>
      <c r="AC18" s="405"/>
      <c r="AD18" s="405" t="str">
        <f>IF(AND('Mapa de Riesgos'!$H$59="Alta",'Mapa de Riesgos'!$L$59="Mayor"),CONCATENATE("R",'Mapa de Riesgos'!$A$59),"")</f>
        <v/>
      </c>
      <c r="AE18" s="405"/>
      <c r="AF18" s="405" t="str">
        <f>IF(AND('Mapa de Riesgos'!$H$65="Alta",'Mapa de Riesgos'!$L$65="Mayor"),CONCATENATE("R",'Mapa de Riesgos'!$A$65),"")</f>
        <v/>
      </c>
      <c r="AG18" s="406"/>
      <c r="AH18" s="416" t="str">
        <f>IF(AND('Mapa de Riesgos'!$H$53="Alta",'Mapa de Riesgos'!$L$53="Catastrófico"),CONCATENATE("R",'Mapa de Riesgos'!$A$53),"")</f>
        <v/>
      </c>
      <c r="AI18" s="417"/>
      <c r="AJ18" s="417" t="str">
        <f>IF(AND('Mapa de Riesgos'!$H$59="Alta",'Mapa de Riesgos'!$L$59="Catastrófico"),CONCATENATE("R",'Mapa de Riesgos'!$A$59),"")</f>
        <v/>
      </c>
      <c r="AK18" s="417"/>
      <c r="AL18" s="417" t="str">
        <f>IF(AND('Mapa de Riesgos'!$H$65="Alta",'Mapa de Riesgos'!$L$65="Catastrófico"),CONCATENATE("R",'Mapa de Riesgos'!$A$65),"")</f>
        <v/>
      </c>
      <c r="AM18" s="418"/>
      <c r="AN18" s="83"/>
      <c r="AO18" s="372"/>
      <c r="AP18" s="373"/>
      <c r="AQ18" s="373"/>
      <c r="AR18" s="373"/>
      <c r="AS18" s="373"/>
      <c r="AT18" s="374"/>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358"/>
      <c r="C19" s="358"/>
      <c r="D19" s="359"/>
      <c r="E19" s="399"/>
      <c r="F19" s="400"/>
      <c r="G19" s="400"/>
      <c r="H19" s="400"/>
      <c r="I19" s="400"/>
      <c r="J19" s="425"/>
      <c r="K19" s="426"/>
      <c r="L19" s="426"/>
      <c r="M19" s="426"/>
      <c r="N19" s="426"/>
      <c r="O19" s="427"/>
      <c r="P19" s="425"/>
      <c r="Q19" s="426"/>
      <c r="R19" s="426"/>
      <c r="S19" s="426"/>
      <c r="T19" s="426"/>
      <c r="U19" s="427"/>
      <c r="V19" s="409"/>
      <c r="W19" s="405"/>
      <c r="X19" s="405"/>
      <c r="Y19" s="405"/>
      <c r="Z19" s="405"/>
      <c r="AA19" s="406"/>
      <c r="AB19" s="409"/>
      <c r="AC19" s="405"/>
      <c r="AD19" s="405"/>
      <c r="AE19" s="405"/>
      <c r="AF19" s="405"/>
      <c r="AG19" s="406"/>
      <c r="AH19" s="416"/>
      <c r="AI19" s="417"/>
      <c r="AJ19" s="417"/>
      <c r="AK19" s="417"/>
      <c r="AL19" s="417"/>
      <c r="AM19" s="418"/>
      <c r="AN19" s="83"/>
      <c r="AO19" s="372"/>
      <c r="AP19" s="373"/>
      <c r="AQ19" s="373"/>
      <c r="AR19" s="373"/>
      <c r="AS19" s="373"/>
      <c r="AT19" s="374"/>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358"/>
      <c r="C20" s="358"/>
      <c r="D20" s="359"/>
      <c r="E20" s="399"/>
      <c r="F20" s="400"/>
      <c r="G20" s="400"/>
      <c r="H20" s="400"/>
      <c r="I20" s="400"/>
      <c r="J20" s="425" t="str">
        <f>IF(AND('Mapa de Riesgos'!$H$71="Alta",'Mapa de Riesgos'!$L$71="Leve"),CONCATENATE("R",'Mapa de Riesgos'!$A$71),"")</f>
        <v/>
      </c>
      <c r="K20" s="426"/>
      <c r="L20" s="426" t="str">
        <f>IF(AND('Mapa de Riesgos'!$H$95="Alta",'Mapa de Riesgos'!$L$95="Leve"),CONCATENATE("R",'Mapa de Riesgos'!$A$95),"")</f>
        <v/>
      </c>
      <c r="M20" s="426"/>
      <c r="N20" s="426" t="str">
        <f>IF(AND('Mapa de Riesgos'!$H$101="Alta",'Mapa de Riesgos'!$L$101="Leve"),CONCATENATE("R",'Mapa de Riesgos'!$A$101),"")</f>
        <v/>
      </c>
      <c r="O20" s="427"/>
      <c r="P20" s="425" t="str">
        <f>IF(AND('Mapa de Riesgos'!$H$71="Alta",'Mapa de Riesgos'!$L$71="Menor"),CONCATENATE("R",'Mapa de Riesgos'!$A$71),"")</f>
        <v/>
      </c>
      <c r="Q20" s="426"/>
      <c r="R20" s="426" t="str">
        <f>IF(AND('Mapa de Riesgos'!$H$95="Alta",'Mapa de Riesgos'!$L$95="Menor"),CONCATENATE("R",'Mapa de Riesgos'!$A$95),"")</f>
        <v/>
      </c>
      <c r="S20" s="426"/>
      <c r="T20" s="426" t="str">
        <f>IF(AND('Mapa de Riesgos'!$H$101="Alta",'Mapa de Riesgos'!$L$101="Menor"),CONCATENATE("R",'Mapa de Riesgos'!$A$101),"")</f>
        <v/>
      </c>
      <c r="U20" s="427"/>
      <c r="V20" s="409" t="str">
        <f>IF(AND('Mapa de Riesgos'!$H$71="Alta",'Mapa de Riesgos'!$L$71="Moderado"),CONCATENATE("R",'Mapa de Riesgos'!$A$71),"")</f>
        <v/>
      </c>
      <c r="W20" s="405"/>
      <c r="X20" s="405" t="str">
        <f>IF(AND('Mapa de Riesgos'!$H$95="Alta",'Mapa de Riesgos'!$L$95="Moderado"),CONCATENATE("R",'Mapa de Riesgos'!$A$95),"")</f>
        <v/>
      </c>
      <c r="Y20" s="405"/>
      <c r="Z20" s="405" t="str">
        <f>IF(AND('Mapa de Riesgos'!$H$101="Alta",'Mapa de Riesgos'!$L$101="Moderado"),CONCATENATE("R",'Mapa de Riesgos'!$A$101),"")</f>
        <v/>
      </c>
      <c r="AA20" s="406"/>
      <c r="AB20" s="409" t="str">
        <f>IF(AND('Mapa de Riesgos'!$H$71="Alta",'Mapa de Riesgos'!$L$71="Mayor"),CONCATENATE("R",'Mapa de Riesgos'!$A$71),"")</f>
        <v/>
      </c>
      <c r="AC20" s="405"/>
      <c r="AD20" s="405" t="str">
        <f>IF(AND('Mapa de Riesgos'!$H$95="Alta",'Mapa de Riesgos'!$L$95="Mayor"),CONCATENATE("R",'Mapa de Riesgos'!$A$95),"")</f>
        <v/>
      </c>
      <c r="AE20" s="405"/>
      <c r="AF20" s="405" t="str">
        <f>IF(AND('Mapa de Riesgos'!$H$101="Alta",'Mapa de Riesgos'!$L$101="Mayor"),CONCATENATE("R",'Mapa de Riesgos'!$A$101),"")</f>
        <v/>
      </c>
      <c r="AG20" s="406"/>
      <c r="AH20" s="416" t="str">
        <f>IF(AND('Mapa de Riesgos'!$H$71="Alta",'Mapa de Riesgos'!$L$71="Catastrófico"),CONCATENATE("R",'Mapa de Riesgos'!$A$71),"")</f>
        <v/>
      </c>
      <c r="AI20" s="417"/>
      <c r="AJ20" s="417" t="str">
        <f>IF(AND('Mapa de Riesgos'!$H$95="Alta",'Mapa de Riesgos'!$L$95="Catastrófico"),CONCATENATE("R",'Mapa de Riesgos'!$A$95),"")</f>
        <v/>
      </c>
      <c r="AK20" s="417"/>
      <c r="AL20" s="417" t="str">
        <f>IF(AND('Mapa de Riesgos'!$H$101="Alta",'Mapa de Riesgos'!$L$101="Catastrófico"),CONCATENATE("R",'Mapa de Riesgos'!$A$101),"")</f>
        <v/>
      </c>
      <c r="AM20" s="418"/>
      <c r="AN20" s="83"/>
      <c r="AO20" s="372"/>
      <c r="AP20" s="373"/>
      <c r="AQ20" s="373"/>
      <c r="AR20" s="373"/>
      <c r="AS20" s="373"/>
      <c r="AT20" s="374"/>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358"/>
      <c r="C21" s="358"/>
      <c r="D21" s="359"/>
      <c r="E21" s="402"/>
      <c r="F21" s="403"/>
      <c r="G21" s="403"/>
      <c r="H21" s="403"/>
      <c r="I21" s="403"/>
      <c r="J21" s="428"/>
      <c r="K21" s="429"/>
      <c r="L21" s="429"/>
      <c r="M21" s="429"/>
      <c r="N21" s="429"/>
      <c r="O21" s="430"/>
      <c r="P21" s="428"/>
      <c r="Q21" s="429"/>
      <c r="R21" s="429"/>
      <c r="S21" s="429"/>
      <c r="T21" s="429"/>
      <c r="U21" s="430"/>
      <c r="V21" s="413"/>
      <c r="W21" s="414"/>
      <c r="X21" s="414"/>
      <c r="Y21" s="414"/>
      <c r="Z21" s="414"/>
      <c r="AA21" s="415"/>
      <c r="AB21" s="413"/>
      <c r="AC21" s="414"/>
      <c r="AD21" s="414"/>
      <c r="AE21" s="414"/>
      <c r="AF21" s="414"/>
      <c r="AG21" s="415"/>
      <c r="AH21" s="419"/>
      <c r="AI21" s="420"/>
      <c r="AJ21" s="420"/>
      <c r="AK21" s="420"/>
      <c r="AL21" s="420"/>
      <c r="AM21" s="421"/>
      <c r="AN21" s="83"/>
      <c r="AO21" s="375"/>
      <c r="AP21" s="376"/>
      <c r="AQ21" s="376"/>
      <c r="AR21" s="376"/>
      <c r="AS21" s="376"/>
      <c r="AT21" s="377"/>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358"/>
      <c r="C22" s="358"/>
      <c r="D22" s="359"/>
      <c r="E22" s="396" t="s">
        <v>259</v>
      </c>
      <c r="F22" s="397"/>
      <c r="G22" s="397"/>
      <c r="H22" s="397"/>
      <c r="I22" s="398"/>
      <c r="J22" s="431" t="str">
        <f>IF(AND('Mapa de Riesgos'!$H$12="Media",'Mapa de Riesgos'!$L$12="Leve"),CONCATENATE("R",'Mapa de Riesgos'!$A$12),"")</f>
        <v/>
      </c>
      <c r="K22" s="432"/>
      <c r="L22" s="432" t="str">
        <f>IF(AND('Mapa de Riesgos'!$H$18="Media",'Mapa de Riesgos'!$L$18="Leve"),CONCATENATE("R",'Mapa de Riesgos'!$A$18),"")</f>
        <v/>
      </c>
      <c r="M22" s="432"/>
      <c r="N22" s="432" t="str">
        <f>IF(AND('Mapa de Riesgos'!$H$25="Media",'Mapa de Riesgos'!$L$25="Leve"),CONCATENATE("R",'Mapa de Riesgos'!$A$25),"")</f>
        <v/>
      </c>
      <c r="O22" s="433"/>
      <c r="P22" s="431" t="str">
        <f>IF(AND('Mapa de Riesgos'!$H$12="Media",'Mapa de Riesgos'!$L$12="Menor"),CONCATENATE("R",'Mapa de Riesgos'!$A$12),"")</f>
        <v/>
      </c>
      <c r="Q22" s="432"/>
      <c r="R22" s="432" t="str">
        <f>IF(AND('Mapa de Riesgos'!$H$18="Media",'Mapa de Riesgos'!$L$18="Menor"),CONCATENATE("R",'Mapa de Riesgos'!$A$18),"")</f>
        <v/>
      </c>
      <c r="S22" s="432"/>
      <c r="T22" s="432" t="str">
        <f>IF(AND('Mapa de Riesgos'!$H$25="Media",'Mapa de Riesgos'!$L$25="Menor"),CONCATENATE("R",'Mapa de Riesgos'!$A$25),"")</f>
        <v/>
      </c>
      <c r="U22" s="433"/>
      <c r="V22" s="431" t="str">
        <f>IF(AND('Mapa de Riesgos'!$H$12="Media",'Mapa de Riesgos'!$L$12="Moderado"),CONCATENATE("R",'Mapa de Riesgos'!$A$12),"")</f>
        <v>R1</v>
      </c>
      <c r="W22" s="432"/>
      <c r="X22" s="432" t="str">
        <f>IF(AND('Mapa de Riesgos'!$H$18="Media",'Mapa de Riesgos'!$L$18="Moderado"),CONCATENATE("R",'Mapa de Riesgos'!$A$18),"")</f>
        <v/>
      </c>
      <c r="Y22" s="432"/>
      <c r="Z22" s="432" t="str">
        <f>IF(AND('Mapa de Riesgos'!$H$25="Media",'Mapa de Riesgos'!$L$25="Moderado"),CONCATENATE("R",'Mapa de Riesgos'!$A$25),"")</f>
        <v>R3</v>
      </c>
      <c r="AA22" s="433"/>
      <c r="AB22" s="407" t="str">
        <f>IF(AND('Mapa de Riesgos'!$H$12="Media",'Mapa de Riesgos'!$L$12="Mayor"),CONCATENATE("R",'Mapa de Riesgos'!$A$12),"")</f>
        <v/>
      </c>
      <c r="AC22" s="408"/>
      <c r="AD22" s="408" t="str">
        <f>IF(AND('Mapa de Riesgos'!$H$18="Media",'Mapa de Riesgos'!$L$18="Mayor"),CONCATENATE("R",'Mapa de Riesgos'!$A$18),"")</f>
        <v>R2</v>
      </c>
      <c r="AE22" s="408"/>
      <c r="AF22" s="408" t="str">
        <f>IF(AND('Mapa de Riesgos'!$H$25="Media",'Mapa de Riesgos'!$L$25="Mayor"),CONCATENATE("R",'Mapa de Riesgos'!$A$25),"")</f>
        <v/>
      </c>
      <c r="AG22" s="410"/>
      <c r="AH22" s="422" t="str">
        <f>IF(AND('Mapa de Riesgos'!$H$12="Media",'Mapa de Riesgos'!$L$12="Catastrófico"),CONCATENATE("R",'Mapa de Riesgos'!$A$12),"")</f>
        <v/>
      </c>
      <c r="AI22" s="423"/>
      <c r="AJ22" s="423" t="str">
        <f>IF(AND('Mapa de Riesgos'!$H$18="Media",'Mapa de Riesgos'!$L$18="Catastrófico"),CONCATENATE("R",'Mapa de Riesgos'!$A$18),"")</f>
        <v/>
      </c>
      <c r="AK22" s="423"/>
      <c r="AL22" s="423" t="str">
        <f>IF(AND('Mapa de Riesgos'!$H$25="Media",'Mapa de Riesgos'!$L$25="Catastrófico"),CONCATENATE("R",'Mapa de Riesgos'!$A$25),"")</f>
        <v/>
      </c>
      <c r="AM22" s="424"/>
      <c r="AN22" s="83"/>
      <c r="AO22" s="378" t="s">
        <v>260</v>
      </c>
      <c r="AP22" s="379"/>
      <c r="AQ22" s="379"/>
      <c r="AR22" s="379"/>
      <c r="AS22" s="379"/>
      <c r="AT22" s="380"/>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358"/>
      <c r="C23" s="358"/>
      <c r="D23" s="359"/>
      <c r="E23" s="399"/>
      <c r="F23" s="400"/>
      <c r="G23" s="400"/>
      <c r="H23" s="400"/>
      <c r="I23" s="401"/>
      <c r="J23" s="425"/>
      <c r="K23" s="426"/>
      <c r="L23" s="426"/>
      <c r="M23" s="426"/>
      <c r="N23" s="426"/>
      <c r="O23" s="427"/>
      <c r="P23" s="425"/>
      <c r="Q23" s="426"/>
      <c r="R23" s="426"/>
      <c r="S23" s="426"/>
      <c r="T23" s="426"/>
      <c r="U23" s="427"/>
      <c r="V23" s="425"/>
      <c r="W23" s="426"/>
      <c r="X23" s="426"/>
      <c r="Y23" s="426"/>
      <c r="Z23" s="426"/>
      <c r="AA23" s="427"/>
      <c r="AB23" s="409"/>
      <c r="AC23" s="405"/>
      <c r="AD23" s="405"/>
      <c r="AE23" s="405"/>
      <c r="AF23" s="405"/>
      <c r="AG23" s="406"/>
      <c r="AH23" s="416"/>
      <c r="AI23" s="417"/>
      <c r="AJ23" s="417"/>
      <c r="AK23" s="417"/>
      <c r="AL23" s="417"/>
      <c r="AM23" s="418"/>
      <c r="AN23" s="83"/>
      <c r="AO23" s="381"/>
      <c r="AP23" s="382"/>
      <c r="AQ23" s="382"/>
      <c r="AR23" s="382"/>
      <c r="AS23" s="382"/>
      <c r="AT23" s="3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358"/>
      <c r="C24" s="358"/>
      <c r="D24" s="359"/>
      <c r="E24" s="399"/>
      <c r="F24" s="400"/>
      <c r="G24" s="400"/>
      <c r="H24" s="400"/>
      <c r="I24" s="401"/>
      <c r="J24" s="425" t="str">
        <f>IF(AND('Mapa de Riesgos'!$H$33="Media",'Mapa de Riesgos'!$L$33="Leve"),CONCATENATE("R",'Mapa de Riesgos'!$A$33),"")</f>
        <v/>
      </c>
      <c r="K24" s="426"/>
      <c r="L24" s="426" t="str">
        <f>IF(AND('Mapa de Riesgos'!$H$40="Media",'Mapa de Riesgos'!$L$40="Leve"),CONCATENATE("R",'Mapa de Riesgos'!$A$40),"")</f>
        <v/>
      </c>
      <c r="M24" s="426"/>
      <c r="N24" s="426" t="str">
        <f>IF(AND('Mapa de Riesgos'!$H$47="Media",'Mapa de Riesgos'!$L$47="Leve"),CONCATENATE("R",'Mapa de Riesgos'!$A$47),"")</f>
        <v/>
      </c>
      <c r="O24" s="427"/>
      <c r="P24" s="425" t="str">
        <f>IF(AND('Mapa de Riesgos'!$H$33="Media",'Mapa de Riesgos'!$L$33="Menor"),CONCATENATE("R",'Mapa de Riesgos'!$A$33),"")</f>
        <v/>
      </c>
      <c r="Q24" s="426"/>
      <c r="R24" s="426" t="str">
        <f>IF(AND('Mapa de Riesgos'!$H$40="Media",'Mapa de Riesgos'!$L$40="Menor"),CONCATENATE("R",'Mapa de Riesgos'!$A$40),"")</f>
        <v/>
      </c>
      <c r="S24" s="426"/>
      <c r="T24" s="426" t="str">
        <f>IF(AND('Mapa de Riesgos'!$H$47="Media",'Mapa de Riesgos'!$L$47="Menor"),CONCATENATE("R",'Mapa de Riesgos'!$A$47),"")</f>
        <v/>
      </c>
      <c r="U24" s="427"/>
      <c r="V24" s="425" t="str">
        <f>IF(AND('Mapa de Riesgos'!$H$33="Media",'Mapa de Riesgos'!$L$33="Moderado"),CONCATENATE("R",'Mapa de Riesgos'!$A$33),"")</f>
        <v/>
      </c>
      <c r="W24" s="426"/>
      <c r="X24" s="426" t="str">
        <f>IF(AND('Mapa de Riesgos'!$H$40="Media",'Mapa de Riesgos'!$L$40="Moderado"),CONCATENATE("R",'Mapa de Riesgos'!$A$40),"")</f>
        <v/>
      </c>
      <c r="Y24" s="426"/>
      <c r="Z24" s="426" t="str">
        <f>IF(AND('Mapa de Riesgos'!$H$47="Media",'Mapa de Riesgos'!$L$47="Moderado"),CONCATENATE("R",'Mapa de Riesgos'!$A$47),"")</f>
        <v>R6</v>
      </c>
      <c r="AA24" s="427"/>
      <c r="AB24" s="409" t="str">
        <f>IF(AND('Mapa de Riesgos'!$H$33="Media",'Mapa de Riesgos'!$L$33="Mayor"),CONCATENATE("R",'Mapa de Riesgos'!$A$33),"")</f>
        <v/>
      </c>
      <c r="AC24" s="405"/>
      <c r="AD24" s="405" t="str">
        <f>IF(AND('Mapa de Riesgos'!$H$40="Media",'Mapa de Riesgos'!$L$40="Mayor"),CONCATENATE("R",'Mapa de Riesgos'!$A$40),"")</f>
        <v/>
      </c>
      <c r="AE24" s="405"/>
      <c r="AF24" s="405" t="str">
        <f>IF(AND('Mapa de Riesgos'!$H$47="Media",'Mapa de Riesgos'!$L$47="Mayor"),CONCATENATE("R",'Mapa de Riesgos'!$A$47),"")</f>
        <v/>
      </c>
      <c r="AG24" s="406"/>
      <c r="AH24" s="416" t="str">
        <f>IF(AND('Mapa de Riesgos'!$H$33="Media",'Mapa de Riesgos'!$L$33="Catastrófico"),CONCATENATE("R",'Mapa de Riesgos'!$A$33),"")</f>
        <v>R4</v>
      </c>
      <c r="AI24" s="417"/>
      <c r="AJ24" s="417" t="str">
        <f>IF(AND('Mapa de Riesgos'!$H$40="Media",'Mapa de Riesgos'!$L$40="Catastrófico"),CONCATENATE("R",'Mapa de Riesgos'!$A$40),"")</f>
        <v/>
      </c>
      <c r="AK24" s="417"/>
      <c r="AL24" s="417" t="str">
        <f>IF(AND('Mapa de Riesgos'!$H$47="Media",'Mapa de Riesgos'!$L$47="Catastrófico"),CONCATENATE("R",'Mapa de Riesgos'!$A$47),"")</f>
        <v/>
      </c>
      <c r="AM24" s="418"/>
      <c r="AN24" s="83"/>
      <c r="AO24" s="381"/>
      <c r="AP24" s="382"/>
      <c r="AQ24" s="382"/>
      <c r="AR24" s="382"/>
      <c r="AS24" s="382"/>
      <c r="AT24" s="3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358"/>
      <c r="C25" s="358"/>
      <c r="D25" s="359"/>
      <c r="E25" s="399"/>
      <c r="F25" s="400"/>
      <c r="G25" s="400"/>
      <c r="H25" s="400"/>
      <c r="I25" s="401"/>
      <c r="J25" s="425"/>
      <c r="K25" s="426"/>
      <c r="L25" s="426"/>
      <c r="M25" s="426"/>
      <c r="N25" s="426"/>
      <c r="O25" s="427"/>
      <c r="P25" s="425"/>
      <c r="Q25" s="426"/>
      <c r="R25" s="426"/>
      <c r="S25" s="426"/>
      <c r="T25" s="426"/>
      <c r="U25" s="427"/>
      <c r="V25" s="425"/>
      <c r="W25" s="426"/>
      <c r="X25" s="426"/>
      <c r="Y25" s="426"/>
      <c r="Z25" s="426"/>
      <c r="AA25" s="427"/>
      <c r="AB25" s="409"/>
      <c r="AC25" s="405"/>
      <c r="AD25" s="405"/>
      <c r="AE25" s="405"/>
      <c r="AF25" s="405"/>
      <c r="AG25" s="406"/>
      <c r="AH25" s="416"/>
      <c r="AI25" s="417"/>
      <c r="AJ25" s="417"/>
      <c r="AK25" s="417"/>
      <c r="AL25" s="417"/>
      <c r="AM25" s="418"/>
      <c r="AN25" s="83"/>
      <c r="AO25" s="381"/>
      <c r="AP25" s="382"/>
      <c r="AQ25" s="382"/>
      <c r="AR25" s="382"/>
      <c r="AS25" s="382"/>
      <c r="AT25" s="3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358"/>
      <c r="C26" s="358"/>
      <c r="D26" s="359"/>
      <c r="E26" s="399"/>
      <c r="F26" s="400"/>
      <c r="G26" s="400"/>
      <c r="H26" s="400"/>
      <c r="I26" s="401"/>
      <c r="J26" s="425" t="str">
        <f>IF(AND('Mapa de Riesgos'!$H$53="Media",'Mapa de Riesgos'!$L$53="Leve"),CONCATENATE("R",'Mapa de Riesgos'!$A$53),"")</f>
        <v/>
      </c>
      <c r="K26" s="426"/>
      <c r="L26" s="426" t="str">
        <f>IF(AND('Mapa de Riesgos'!$H$59="Media",'Mapa de Riesgos'!$L$59="Leve"),CONCATENATE("R",'Mapa de Riesgos'!$A$59),"")</f>
        <v/>
      </c>
      <c r="M26" s="426"/>
      <c r="N26" s="426" t="str">
        <f>IF(AND('Mapa de Riesgos'!$H$65="Media",'Mapa de Riesgos'!$L$65="Leve"),CONCATENATE("R",'Mapa de Riesgos'!$A$65),"")</f>
        <v/>
      </c>
      <c r="O26" s="427"/>
      <c r="P26" s="425" t="str">
        <f>IF(AND('Mapa de Riesgos'!$H$53="Media",'Mapa de Riesgos'!$L$53="Menor"),CONCATENATE("R",'Mapa de Riesgos'!$A$53),"")</f>
        <v/>
      </c>
      <c r="Q26" s="426"/>
      <c r="R26" s="426" t="str">
        <f>IF(AND('Mapa de Riesgos'!$H$59="Media",'Mapa de Riesgos'!$L$59="Menor"),CONCATENATE("R",'Mapa de Riesgos'!$A$59),"")</f>
        <v/>
      </c>
      <c r="S26" s="426"/>
      <c r="T26" s="426" t="str">
        <f>IF(AND('Mapa de Riesgos'!$H$65="Media",'Mapa de Riesgos'!$L$65="Menor"),CONCATENATE("R",'Mapa de Riesgos'!$A$65),"")</f>
        <v/>
      </c>
      <c r="U26" s="427"/>
      <c r="V26" s="425" t="str">
        <f>IF(AND('Mapa de Riesgos'!$H$53="Media",'Mapa de Riesgos'!$L$53="Moderado"),CONCATENATE("R",'Mapa de Riesgos'!$A$53),"")</f>
        <v>R7</v>
      </c>
      <c r="W26" s="426"/>
      <c r="X26" s="426" t="str">
        <f>IF(AND('Mapa de Riesgos'!$H$59="Media",'Mapa de Riesgos'!$L$59="Moderado"),CONCATENATE("R",'Mapa de Riesgos'!$A$59),"")</f>
        <v>R8</v>
      </c>
      <c r="Y26" s="426"/>
      <c r="Z26" s="426" t="str">
        <f>IF(AND('Mapa de Riesgos'!$H$65="Media",'Mapa de Riesgos'!$L$65="Moderado"),CONCATENATE("R",'Mapa de Riesgos'!$A$65),"")</f>
        <v/>
      </c>
      <c r="AA26" s="427"/>
      <c r="AB26" s="409" t="str">
        <f>IF(AND('Mapa de Riesgos'!$H$53="Media",'Mapa de Riesgos'!$L$53="Mayor"),CONCATENATE("R",'Mapa de Riesgos'!$A$53),"")</f>
        <v/>
      </c>
      <c r="AC26" s="405"/>
      <c r="AD26" s="405" t="str">
        <f>IF(AND('Mapa de Riesgos'!$H$59="Media",'Mapa de Riesgos'!$L$59="Mayor"),CONCATENATE("R",'Mapa de Riesgos'!$A$59),"")</f>
        <v/>
      </c>
      <c r="AE26" s="405"/>
      <c r="AF26" s="405" t="str">
        <f>IF(AND('Mapa de Riesgos'!$H$65="Media",'Mapa de Riesgos'!$L$65="Mayor"),CONCATENATE("R",'Mapa de Riesgos'!$A$65),"")</f>
        <v/>
      </c>
      <c r="AG26" s="406"/>
      <c r="AH26" s="416" t="str">
        <f>IF(AND('Mapa de Riesgos'!$H$53="Media",'Mapa de Riesgos'!$L$53="Catastrófico"),CONCATENATE("R",'Mapa de Riesgos'!$A$53),"")</f>
        <v/>
      </c>
      <c r="AI26" s="417"/>
      <c r="AJ26" s="417" t="str">
        <f>IF(AND('Mapa de Riesgos'!$H$59="Media",'Mapa de Riesgos'!$L$59="Catastrófico"),CONCATENATE("R",'Mapa de Riesgos'!$A$59),"")</f>
        <v/>
      </c>
      <c r="AK26" s="417"/>
      <c r="AL26" s="417" t="str">
        <f>IF(AND('Mapa de Riesgos'!$H$65="Media",'Mapa de Riesgos'!$L$65="Catastrófico"),CONCATENATE("R",'Mapa de Riesgos'!$A$65),"")</f>
        <v/>
      </c>
      <c r="AM26" s="418"/>
      <c r="AN26" s="83"/>
      <c r="AO26" s="381"/>
      <c r="AP26" s="382"/>
      <c r="AQ26" s="382"/>
      <c r="AR26" s="382"/>
      <c r="AS26" s="382"/>
      <c r="AT26" s="3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358"/>
      <c r="C27" s="358"/>
      <c r="D27" s="359"/>
      <c r="E27" s="399"/>
      <c r="F27" s="400"/>
      <c r="G27" s="400"/>
      <c r="H27" s="400"/>
      <c r="I27" s="401"/>
      <c r="J27" s="425"/>
      <c r="K27" s="426"/>
      <c r="L27" s="426"/>
      <c r="M27" s="426"/>
      <c r="N27" s="426"/>
      <c r="O27" s="427"/>
      <c r="P27" s="425"/>
      <c r="Q27" s="426"/>
      <c r="R27" s="426"/>
      <c r="S27" s="426"/>
      <c r="T27" s="426"/>
      <c r="U27" s="427"/>
      <c r="V27" s="425"/>
      <c r="W27" s="426"/>
      <c r="X27" s="426"/>
      <c r="Y27" s="426"/>
      <c r="Z27" s="426"/>
      <c r="AA27" s="427"/>
      <c r="AB27" s="409"/>
      <c r="AC27" s="405"/>
      <c r="AD27" s="405"/>
      <c r="AE27" s="405"/>
      <c r="AF27" s="405"/>
      <c r="AG27" s="406"/>
      <c r="AH27" s="416"/>
      <c r="AI27" s="417"/>
      <c r="AJ27" s="417"/>
      <c r="AK27" s="417"/>
      <c r="AL27" s="417"/>
      <c r="AM27" s="418"/>
      <c r="AN27" s="83"/>
      <c r="AO27" s="381"/>
      <c r="AP27" s="382"/>
      <c r="AQ27" s="382"/>
      <c r="AR27" s="382"/>
      <c r="AS27" s="382"/>
      <c r="AT27" s="3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358"/>
      <c r="C28" s="358"/>
      <c r="D28" s="359"/>
      <c r="E28" s="399"/>
      <c r="F28" s="400"/>
      <c r="G28" s="400"/>
      <c r="H28" s="400"/>
      <c r="I28" s="401"/>
      <c r="J28" s="425" t="str">
        <f>IF(AND('Mapa de Riesgos'!$H$71="Media",'Mapa de Riesgos'!$L$71="Leve"),CONCATENATE("R",'Mapa de Riesgos'!$A$71),"")</f>
        <v/>
      </c>
      <c r="K28" s="426"/>
      <c r="L28" s="426" t="str">
        <f>IF(AND('Mapa de Riesgos'!$H$95="Media",'Mapa de Riesgos'!$L$95="Leve"),CONCATENATE("R",'Mapa de Riesgos'!$A$95),"")</f>
        <v/>
      </c>
      <c r="M28" s="426"/>
      <c r="N28" s="426" t="str">
        <f>IF(AND('Mapa de Riesgos'!$H$101="Media",'Mapa de Riesgos'!$L$101="Leve"),CONCATENATE("R",'Mapa de Riesgos'!$A$101),"")</f>
        <v/>
      </c>
      <c r="O28" s="427"/>
      <c r="P28" s="425" t="str">
        <f>IF(AND('Mapa de Riesgos'!$H$71="Media",'Mapa de Riesgos'!$L$71="Menor"),CONCATENATE("R",'Mapa de Riesgos'!$A$71),"")</f>
        <v/>
      </c>
      <c r="Q28" s="426"/>
      <c r="R28" s="426" t="str">
        <f>IF(AND('Mapa de Riesgos'!$H$95="Media",'Mapa de Riesgos'!$L$95="Menor"),CONCATENATE("R",'Mapa de Riesgos'!$A$95),"")</f>
        <v/>
      </c>
      <c r="S28" s="426"/>
      <c r="T28" s="426" t="str">
        <f>IF(AND('Mapa de Riesgos'!$H$101="Media",'Mapa de Riesgos'!$L$101="Menor"),CONCATENATE("R",'Mapa de Riesgos'!$A$101),"")</f>
        <v/>
      </c>
      <c r="U28" s="427"/>
      <c r="V28" s="425" t="str">
        <f>IF(AND('Mapa de Riesgos'!$H$71="Media",'Mapa de Riesgos'!$L$71="Moderado"),CONCATENATE("R",'Mapa de Riesgos'!$A$71),"")</f>
        <v>R10</v>
      </c>
      <c r="W28" s="426"/>
      <c r="X28" s="426" t="str">
        <f>IF(AND('Mapa de Riesgos'!$H$95="Media",'Mapa de Riesgos'!$L$95="Moderado"),CONCATENATE("R",'Mapa de Riesgos'!$A$95),"")</f>
        <v/>
      </c>
      <c r="Y28" s="426"/>
      <c r="Z28" s="426" t="str">
        <f>IF(AND('Mapa de Riesgos'!$H$101="Media",'Mapa de Riesgos'!$L$101="Moderado"),CONCATENATE("R",'Mapa de Riesgos'!$A$101),"")</f>
        <v/>
      </c>
      <c r="AA28" s="427"/>
      <c r="AB28" s="409" t="str">
        <f>IF(AND('Mapa de Riesgos'!$H$71="Media",'Mapa de Riesgos'!$L$71="Mayor"),CONCATENATE("R",'Mapa de Riesgos'!$A$71),"")</f>
        <v/>
      </c>
      <c r="AC28" s="405"/>
      <c r="AD28" s="405" t="str">
        <f>IF(AND('Mapa de Riesgos'!$H$95="Media",'Mapa de Riesgos'!$L$95="Mayor"),CONCATENATE("R",'Mapa de Riesgos'!$A$95),"")</f>
        <v/>
      </c>
      <c r="AE28" s="405"/>
      <c r="AF28" s="405" t="str">
        <f>IF(AND('Mapa de Riesgos'!$H$101="Media",'Mapa de Riesgos'!$L$101="Mayor"),CONCATENATE("R",'Mapa de Riesgos'!$A$101),"")</f>
        <v/>
      </c>
      <c r="AG28" s="406"/>
      <c r="AH28" s="416" t="str">
        <f>IF(AND('Mapa de Riesgos'!$H$71="Media",'Mapa de Riesgos'!$L$71="Catastrófico"),CONCATENATE("R",'Mapa de Riesgos'!$A$71),"")</f>
        <v/>
      </c>
      <c r="AI28" s="417"/>
      <c r="AJ28" s="417" t="str">
        <f>IF(AND('Mapa de Riesgos'!$H$95="Media",'Mapa de Riesgos'!$L$95="Catastrófico"),CONCATENATE("R",'Mapa de Riesgos'!$A$95),"")</f>
        <v/>
      </c>
      <c r="AK28" s="417"/>
      <c r="AL28" s="417" t="str">
        <f>IF(AND('Mapa de Riesgos'!$H$101="Media",'Mapa de Riesgos'!$L$101="Catastrófico"),CONCATENATE("R",'Mapa de Riesgos'!$A$101),"")</f>
        <v/>
      </c>
      <c r="AM28" s="418"/>
      <c r="AN28" s="83"/>
      <c r="AO28" s="381"/>
      <c r="AP28" s="382"/>
      <c r="AQ28" s="382"/>
      <c r="AR28" s="382"/>
      <c r="AS28" s="382"/>
      <c r="AT28" s="3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358"/>
      <c r="C29" s="358"/>
      <c r="D29" s="359"/>
      <c r="E29" s="402"/>
      <c r="F29" s="403"/>
      <c r="G29" s="403"/>
      <c r="H29" s="403"/>
      <c r="I29" s="404"/>
      <c r="J29" s="425"/>
      <c r="K29" s="426"/>
      <c r="L29" s="426"/>
      <c r="M29" s="426"/>
      <c r="N29" s="426"/>
      <c r="O29" s="427"/>
      <c r="P29" s="428"/>
      <c r="Q29" s="429"/>
      <c r="R29" s="429"/>
      <c r="S29" s="429"/>
      <c r="T29" s="429"/>
      <c r="U29" s="430"/>
      <c r="V29" s="428"/>
      <c r="W29" s="429"/>
      <c r="X29" s="429"/>
      <c r="Y29" s="429"/>
      <c r="Z29" s="429"/>
      <c r="AA29" s="430"/>
      <c r="AB29" s="413"/>
      <c r="AC29" s="414"/>
      <c r="AD29" s="414"/>
      <c r="AE29" s="414"/>
      <c r="AF29" s="414"/>
      <c r="AG29" s="415"/>
      <c r="AH29" s="419"/>
      <c r="AI29" s="420"/>
      <c r="AJ29" s="420"/>
      <c r="AK29" s="420"/>
      <c r="AL29" s="420"/>
      <c r="AM29" s="421"/>
      <c r="AN29" s="83"/>
      <c r="AO29" s="384"/>
      <c r="AP29" s="385"/>
      <c r="AQ29" s="385"/>
      <c r="AR29" s="385"/>
      <c r="AS29" s="385"/>
      <c r="AT29" s="386"/>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358"/>
      <c r="C30" s="358"/>
      <c r="D30" s="359"/>
      <c r="E30" s="396" t="s">
        <v>261</v>
      </c>
      <c r="F30" s="397"/>
      <c r="G30" s="397"/>
      <c r="H30" s="397"/>
      <c r="I30" s="397"/>
      <c r="J30" s="440" t="str">
        <f>IF(AND('Mapa de Riesgos'!$H$12="Baja",'Mapa de Riesgos'!$L$12="Leve"),CONCATENATE("R",'Mapa de Riesgos'!$A$12),"")</f>
        <v/>
      </c>
      <c r="K30" s="441"/>
      <c r="L30" s="441" t="str">
        <f>IF(AND('Mapa de Riesgos'!$H$18="Baja",'Mapa de Riesgos'!$L$18="Leve"),CONCATENATE("R",'Mapa de Riesgos'!$A$18),"")</f>
        <v/>
      </c>
      <c r="M30" s="441"/>
      <c r="N30" s="441" t="str">
        <f>IF(AND('Mapa de Riesgos'!$H$25="Baja",'Mapa de Riesgos'!$L$25="Leve"),CONCATENATE("R",'Mapa de Riesgos'!$A$25),"")</f>
        <v/>
      </c>
      <c r="O30" s="442"/>
      <c r="P30" s="432" t="str">
        <f>IF(AND('Mapa de Riesgos'!$H$12="Baja",'Mapa de Riesgos'!$L$12="Menor"),CONCATENATE("R",'Mapa de Riesgos'!$A$12),"")</f>
        <v/>
      </c>
      <c r="Q30" s="432"/>
      <c r="R30" s="432" t="str">
        <f>IF(AND('Mapa de Riesgos'!$H$18="Baja",'Mapa de Riesgos'!$L$18="Menor"),CONCATENATE("R",'Mapa de Riesgos'!$A$18),"")</f>
        <v/>
      </c>
      <c r="S30" s="432"/>
      <c r="T30" s="432" t="str">
        <f>IF(AND('Mapa de Riesgos'!$H$25="Baja",'Mapa de Riesgos'!$L$25="Menor"),CONCATENATE("R",'Mapa de Riesgos'!$A$25),"")</f>
        <v/>
      </c>
      <c r="U30" s="433"/>
      <c r="V30" s="431" t="str">
        <f>IF(AND('Mapa de Riesgos'!$H$12="Baja",'Mapa de Riesgos'!$L$12="Moderado"),CONCATENATE("R",'Mapa de Riesgos'!$A$12),"")</f>
        <v/>
      </c>
      <c r="W30" s="432"/>
      <c r="X30" s="432" t="str">
        <f>IF(AND('Mapa de Riesgos'!$H$18="Baja",'Mapa de Riesgos'!$L$18="Moderado"),CONCATENATE("R",'Mapa de Riesgos'!$A$18),"")</f>
        <v/>
      </c>
      <c r="Y30" s="432"/>
      <c r="Z30" s="432" t="str">
        <f>IF(AND('Mapa de Riesgos'!$H$25="Baja",'Mapa de Riesgos'!$L$25="Moderado"),CONCATENATE("R",'Mapa de Riesgos'!$A$25),"")</f>
        <v/>
      </c>
      <c r="AA30" s="433"/>
      <c r="AB30" s="407" t="str">
        <f>IF(AND('Mapa de Riesgos'!$H$12="Baja",'Mapa de Riesgos'!$L$12="Mayor"),CONCATENATE("R",'Mapa de Riesgos'!$A$12),"")</f>
        <v/>
      </c>
      <c r="AC30" s="408"/>
      <c r="AD30" s="408" t="str">
        <f>IF(AND('Mapa de Riesgos'!$H$18="Baja",'Mapa de Riesgos'!$L$18="Mayor"),CONCATENATE("R",'Mapa de Riesgos'!$A$18),"")</f>
        <v/>
      </c>
      <c r="AE30" s="408"/>
      <c r="AF30" s="408" t="str">
        <f>IF(AND('Mapa de Riesgos'!$H$25="Baja",'Mapa de Riesgos'!$L$25="Mayor"),CONCATENATE("R",'Mapa de Riesgos'!$A$25),"")</f>
        <v/>
      </c>
      <c r="AG30" s="410"/>
      <c r="AH30" s="422" t="str">
        <f>IF(AND('Mapa de Riesgos'!$H$12="Baja",'Mapa de Riesgos'!$L$12="Catastrófico"),CONCATENATE("R",'Mapa de Riesgos'!$A$12),"")</f>
        <v/>
      </c>
      <c r="AI30" s="423"/>
      <c r="AJ30" s="423" t="str">
        <f>IF(AND('Mapa de Riesgos'!$H$18="Baja",'Mapa de Riesgos'!$L$18="Catastrófico"),CONCATENATE("R",'Mapa de Riesgos'!$A$18),"")</f>
        <v/>
      </c>
      <c r="AK30" s="423"/>
      <c r="AL30" s="423" t="str">
        <f>IF(AND('Mapa de Riesgos'!$H$25="Baja",'Mapa de Riesgos'!$L$25="Catastrófico"),CONCATENATE("R",'Mapa de Riesgos'!$A$25),"")</f>
        <v/>
      </c>
      <c r="AM30" s="424"/>
      <c r="AN30" s="83"/>
      <c r="AO30" s="387" t="s">
        <v>262</v>
      </c>
      <c r="AP30" s="388"/>
      <c r="AQ30" s="388"/>
      <c r="AR30" s="388"/>
      <c r="AS30" s="388"/>
      <c r="AT30" s="389"/>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358"/>
      <c r="C31" s="358"/>
      <c r="D31" s="359"/>
      <c r="E31" s="399"/>
      <c r="F31" s="400"/>
      <c r="G31" s="400"/>
      <c r="H31" s="400"/>
      <c r="I31" s="400"/>
      <c r="J31" s="436"/>
      <c r="K31" s="434"/>
      <c r="L31" s="434"/>
      <c r="M31" s="434"/>
      <c r="N31" s="434"/>
      <c r="O31" s="435"/>
      <c r="P31" s="426"/>
      <c r="Q31" s="426"/>
      <c r="R31" s="426"/>
      <c r="S31" s="426"/>
      <c r="T31" s="426"/>
      <c r="U31" s="427"/>
      <c r="V31" s="425"/>
      <c r="W31" s="426"/>
      <c r="X31" s="426"/>
      <c r="Y31" s="426"/>
      <c r="Z31" s="426"/>
      <c r="AA31" s="427"/>
      <c r="AB31" s="409"/>
      <c r="AC31" s="405"/>
      <c r="AD31" s="405"/>
      <c r="AE31" s="405"/>
      <c r="AF31" s="405"/>
      <c r="AG31" s="406"/>
      <c r="AH31" s="416"/>
      <c r="AI31" s="417"/>
      <c r="AJ31" s="417"/>
      <c r="AK31" s="417"/>
      <c r="AL31" s="417"/>
      <c r="AM31" s="418"/>
      <c r="AN31" s="83"/>
      <c r="AO31" s="390"/>
      <c r="AP31" s="391"/>
      <c r="AQ31" s="391"/>
      <c r="AR31" s="391"/>
      <c r="AS31" s="391"/>
      <c r="AT31" s="392"/>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358"/>
      <c r="C32" s="358"/>
      <c r="D32" s="359"/>
      <c r="E32" s="399"/>
      <c r="F32" s="400"/>
      <c r="G32" s="400"/>
      <c r="H32" s="400"/>
      <c r="I32" s="400"/>
      <c r="J32" s="436" t="str">
        <f>IF(AND('Mapa de Riesgos'!$H$33="Baja",'Mapa de Riesgos'!$L$33="Leve"),CONCATENATE("R",'Mapa de Riesgos'!$A$33),"")</f>
        <v/>
      </c>
      <c r="K32" s="434"/>
      <c r="L32" s="434" t="str">
        <f>IF(AND('Mapa de Riesgos'!$H$40="Baja",'Mapa de Riesgos'!$L$40="Leve"),CONCATENATE("R",'Mapa de Riesgos'!$A$40),"")</f>
        <v/>
      </c>
      <c r="M32" s="434"/>
      <c r="N32" s="434" t="str">
        <f>IF(AND('Mapa de Riesgos'!$H$47="Baja",'Mapa de Riesgos'!$L$47="Leve"),CONCATENATE("R",'Mapa de Riesgos'!$A$47),"")</f>
        <v/>
      </c>
      <c r="O32" s="435"/>
      <c r="P32" s="426" t="str">
        <f>IF(AND('Mapa de Riesgos'!$H$33="Baja",'Mapa de Riesgos'!$L$33="Menor"),CONCATENATE("R",'Mapa de Riesgos'!$A$33),"")</f>
        <v/>
      </c>
      <c r="Q32" s="426"/>
      <c r="R32" s="426" t="str">
        <f>IF(AND('Mapa de Riesgos'!$H$40="Baja",'Mapa de Riesgos'!$L$40="Menor"),CONCATENATE("R",'Mapa de Riesgos'!$A$40),"")</f>
        <v/>
      </c>
      <c r="S32" s="426"/>
      <c r="T32" s="426" t="str">
        <f>IF(AND('Mapa de Riesgos'!$H$47="Baja",'Mapa de Riesgos'!$L$47="Menor"),CONCATENATE("R",'Mapa de Riesgos'!$A$47),"")</f>
        <v/>
      </c>
      <c r="U32" s="427"/>
      <c r="V32" s="425" t="str">
        <f>IF(AND('Mapa de Riesgos'!$H$33="Baja",'Mapa de Riesgos'!$L$33="Moderado"),CONCATENATE("R",'Mapa de Riesgos'!$A$33),"")</f>
        <v/>
      </c>
      <c r="W32" s="426"/>
      <c r="X32" s="426" t="str">
        <f>IF(AND('Mapa de Riesgos'!$H$40="Baja",'Mapa de Riesgos'!$L$40="Moderado"),CONCATENATE("R",'Mapa de Riesgos'!$A$40),"")</f>
        <v/>
      </c>
      <c r="Y32" s="426"/>
      <c r="Z32" s="426" t="str">
        <f>IF(AND('Mapa de Riesgos'!$H$47="Baja",'Mapa de Riesgos'!$L$47="Moderado"),CONCATENATE("R",'Mapa de Riesgos'!$A$47),"")</f>
        <v/>
      </c>
      <c r="AA32" s="427"/>
      <c r="AB32" s="409" t="str">
        <f>IF(AND('Mapa de Riesgos'!$H$33="Baja",'Mapa de Riesgos'!$L$33="Mayor"),CONCATENATE("R",'Mapa de Riesgos'!$A$33),"")</f>
        <v/>
      </c>
      <c r="AC32" s="405"/>
      <c r="AD32" s="405" t="str">
        <f>IF(AND('Mapa de Riesgos'!$H$40="Baja",'Mapa de Riesgos'!$L$40="Mayor"),CONCATENATE("R",'Mapa de Riesgos'!$A$40),"")</f>
        <v/>
      </c>
      <c r="AE32" s="405"/>
      <c r="AF32" s="405" t="str">
        <f>IF(AND('Mapa de Riesgos'!$H$47="Baja",'Mapa de Riesgos'!$L$47="Mayor"),CONCATENATE("R",'Mapa de Riesgos'!$A$47),"")</f>
        <v/>
      </c>
      <c r="AG32" s="406"/>
      <c r="AH32" s="416" t="str">
        <f>IF(AND('Mapa de Riesgos'!$H$33="Baja",'Mapa de Riesgos'!$L$33="Catastrófico"),CONCATENATE("R",'Mapa de Riesgos'!$A$33),"")</f>
        <v/>
      </c>
      <c r="AI32" s="417"/>
      <c r="AJ32" s="417" t="str">
        <f>IF(AND('Mapa de Riesgos'!$H$40="Baja",'Mapa de Riesgos'!$L$40="Catastrófico"),CONCATENATE("R",'Mapa de Riesgos'!$A$40),"")</f>
        <v/>
      </c>
      <c r="AK32" s="417"/>
      <c r="AL32" s="417" t="str">
        <f>IF(AND('Mapa de Riesgos'!$H$47="Baja",'Mapa de Riesgos'!$L$47="Catastrófico"),CONCATENATE("R",'Mapa de Riesgos'!$A$47),"")</f>
        <v/>
      </c>
      <c r="AM32" s="418"/>
      <c r="AN32" s="83"/>
      <c r="AO32" s="390"/>
      <c r="AP32" s="391"/>
      <c r="AQ32" s="391"/>
      <c r="AR32" s="391"/>
      <c r="AS32" s="391"/>
      <c r="AT32" s="392"/>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358"/>
      <c r="C33" s="358"/>
      <c r="D33" s="359"/>
      <c r="E33" s="399"/>
      <c r="F33" s="400"/>
      <c r="G33" s="400"/>
      <c r="H33" s="400"/>
      <c r="I33" s="400"/>
      <c r="J33" s="436"/>
      <c r="K33" s="434"/>
      <c r="L33" s="434"/>
      <c r="M33" s="434"/>
      <c r="N33" s="434"/>
      <c r="O33" s="435"/>
      <c r="P33" s="426"/>
      <c r="Q33" s="426"/>
      <c r="R33" s="426"/>
      <c r="S33" s="426"/>
      <c r="T33" s="426"/>
      <c r="U33" s="427"/>
      <c r="V33" s="425"/>
      <c r="W33" s="426"/>
      <c r="X33" s="426"/>
      <c r="Y33" s="426"/>
      <c r="Z33" s="426"/>
      <c r="AA33" s="427"/>
      <c r="AB33" s="409"/>
      <c r="AC33" s="405"/>
      <c r="AD33" s="405"/>
      <c r="AE33" s="405"/>
      <c r="AF33" s="405"/>
      <c r="AG33" s="406"/>
      <c r="AH33" s="416"/>
      <c r="AI33" s="417"/>
      <c r="AJ33" s="417"/>
      <c r="AK33" s="417"/>
      <c r="AL33" s="417"/>
      <c r="AM33" s="418"/>
      <c r="AN33" s="83"/>
      <c r="AO33" s="390"/>
      <c r="AP33" s="391"/>
      <c r="AQ33" s="391"/>
      <c r="AR33" s="391"/>
      <c r="AS33" s="391"/>
      <c r="AT33" s="392"/>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358"/>
      <c r="C34" s="358"/>
      <c r="D34" s="359"/>
      <c r="E34" s="399"/>
      <c r="F34" s="400"/>
      <c r="G34" s="400"/>
      <c r="H34" s="400"/>
      <c r="I34" s="400"/>
      <c r="J34" s="436" t="str">
        <f>IF(AND('Mapa de Riesgos'!$H$53="Baja",'Mapa de Riesgos'!$L$53="Leve"),CONCATENATE("R",'Mapa de Riesgos'!$A$53),"")</f>
        <v/>
      </c>
      <c r="K34" s="434"/>
      <c r="L34" s="434" t="str">
        <f>IF(AND('Mapa de Riesgos'!$H$59="Baja",'Mapa de Riesgos'!$L$59="Leve"),CONCATENATE("R",'Mapa de Riesgos'!$A$59),"")</f>
        <v/>
      </c>
      <c r="M34" s="434"/>
      <c r="N34" s="434" t="str">
        <f>IF(AND('Mapa de Riesgos'!$H$65="Baja",'Mapa de Riesgos'!$L$65="Leve"),CONCATENATE("R",'Mapa de Riesgos'!$A$65),"")</f>
        <v>R9</v>
      </c>
      <c r="O34" s="435"/>
      <c r="P34" s="426" t="str">
        <f>IF(AND('Mapa de Riesgos'!$H$53="Baja",'Mapa de Riesgos'!$L$53="Menor"),CONCATENATE("R",'Mapa de Riesgos'!$A$53),"")</f>
        <v/>
      </c>
      <c r="Q34" s="426"/>
      <c r="R34" s="426" t="str">
        <f>IF(AND('Mapa de Riesgos'!$H$59="Baja",'Mapa de Riesgos'!$L$59="Menor"),CONCATENATE("R",'Mapa de Riesgos'!$A$59),"")</f>
        <v/>
      </c>
      <c r="S34" s="426"/>
      <c r="T34" s="426" t="str">
        <f>IF(AND('Mapa de Riesgos'!$H$65="Baja",'Mapa de Riesgos'!$L$65="Menor"),CONCATENATE("R",'Mapa de Riesgos'!$A$65),"")</f>
        <v/>
      </c>
      <c r="U34" s="427"/>
      <c r="V34" s="425" t="str">
        <f>IF(AND('Mapa de Riesgos'!$H$53="Baja",'Mapa de Riesgos'!$L$53="Moderado"),CONCATENATE("R",'Mapa de Riesgos'!$A$53),"")</f>
        <v/>
      </c>
      <c r="W34" s="426"/>
      <c r="X34" s="426" t="str">
        <f>IF(AND('Mapa de Riesgos'!$H$59="Baja",'Mapa de Riesgos'!$L$59="Moderado"),CONCATENATE("R",'Mapa de Riesgos'!$A$59),"")</f>
        <v/>
      </c>
      <c r="Y34" s="426"/>
      <c r="Z34" s="426" t="str">
        <f>IF(AND('Mapa de Riesgos'!$H$65="Baja",'Mapa de Riesgos'!$L$65="Moderado"),CONCATENATE("R",'Mapa de Riesgos'!$A$65),"")</f>
        <v/>
      </c>
      <c r="AA34" s="427"/>
      <c r="AB34" s="409" t="str">
        <f>IF(AND('Mapa de Riesgos'!$H$53="Baja",'Mapa de Riesgos'!$L$53="Mayor"),CONCATENATE("R",'Mapa de Riesgos'!$A$53),"")</f>
        <v/>
      </c>
      <c r="AC34" s="405"/>
      <c r="AD34" s="405" t="str">
        <f>IF(AND('Mapa de Riesgos'!$H$59="Baja",'Mapa de Riesgos'!$L$59="Mayor"),CONCATENATE("R",'Mapa de Riesgos'!$A$59),"")</f>
        <v/>
      </c>
      <c r="AE34" s="405"/>
      <c r="AF34" s="405" t="str">
        <f>IF(AND('Mapa de Riesgos'!$H$65="Baja",'Mapa de Riesgos'!$L$65="Mayor"),CONCATENATE("R",'Mapa de Riesgos'!$A$65),"")</f>
        <v/>
      </c>
      <c r="AG34" s="406"/>
      <c r="AH34" s="416" t="str">
        <f>IF(AND('Mapa de Riesgos'!$H$53="Baja",'Mapa de Riesgos'!$L$53="Catastrófico"),CONCATENATE("R",'Mapa de Riesgos'!$A$53),"")</f>
        <v/>
      </c>
      <c r="AI34" s="417"/>
      <c r="AJ34" s="417" t="str">
        <f>IF(AND('Mapa de Riesgos'!$H$59="Baja",'Mapa de Riesgos'!$L$59="Catastrófico"),CONCATENATE("R",'Mapa de Riesgos'!$A$59),"")</f>
        <v/>
      </c>
      <c r="AK34" s="417"/>
      <c r="AL34" s="417" t="str">
        <f>IF(AND('Mapa de Riesgos'!$H$65="Baja",'Mapa de Riesgos'!$L$65="Catastrófico"),CONCATENATE("R",'Mapa de Riesgos'!$A$65),"")</f>
        <v/>
      </c>
      <c r="AM34" s="418"/>
      <c r="AN34" s="83"/>
      <c r="AO34" s="390"/>
      <c r="AP34" s="391"/>
      <c r="AQ34" s="391"/>
      <c r="AR34" s="391"/>
      <c r="AS34" s="391"/>
      <c r="AT34" s="392"/>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358"/>
      <c r="C35" s="358"/>
      <c r="D35" s="359"/>
      <c r="E35" s="399"/>
      <c r="F35" s="400"/>
      <c r="G35" s="400"/>
      <c r="H35" s="400"/>
      <c r="I35" s="400"/>
      <c r="J35" s="436"/>
      <c r="K35" s="434"/>
      <c r="L35" s="434"/>
      <c r="M35" s="434"/>
      <c r="N35" s="434"/>
      <c r="O35" s="435"/>
      <c r="P35" s="426"/>
      <c r="Q35" s="426"/>
      <c r="R35" s="426"/>
      <c r="S35" s="426"/>
      <c r="T35" s="426"/>
      <c r="U35" s="427"/>
      <c r="V35" s="425"/>
      <c r="W35" s="426"/>
      <c r="X35" s="426"/>
      <c r="Y35" s="426"/>
      <c r="Z35" s="426"/>
      <c r="AA35" s="427"/>
      <c r="AB35" s="409"/>
      <c r="AC35" s="405"/>
      <c r="AD35" s="405"/>
      <c r="AE35" s="405"/>
      <c r="AF35" s="405"/>
      <c r="AG35" s="406"/>
      <c r="AH35" s="416"/>
      <c r="AI35" s="417"/>
      <c r="AJ35" s="417"/>
      <c r="AK35" s="417"/>
      <c r="AL35" s="417"/>
      <c r="AM35" s="418"/>
      <c r="AN35" s="83"/>
      <c r="AO35" s="390"/>
      <c r="AP35" s="391"/>
      <c r="AQ35" s="391"/>
      <c r="AR35" s="391"/>
      <c r="AS35" s="391"/>
      <c r="AT35" s="392"/>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358"/>
      <c r="C36" s="358"/>
      <c r="D36" s="359"/>
      <c r="E36" s="399"/>
      <c r="F36" s="400"/>
      <c r="G36" s="400"/>
      <c r="H36" s="400"/>
      <c r="I36" s="400"/>
      <c r="J36" s="436" t="str">
        <f>IF(AND('Mapa de Riesgos'!$H$71="Baja",'Mapa de Riesgos'!$L$71="Leve"),CONCATENATE("R",'Mapa de Riesgos'!$A$71),"")</f>
        <v/>
      </c>
      <c r="K36" s="434"/>
      <c r="L36" s="434" t="str">
        <f>IF(AND('Mapa de Riesgos'!$H$95="Baja",'Mapa de Riesgos'!$L$95="Leve"),CONCATENATE("R",'Mapa de Riesgos'!$A$95),"")</f>
        <v/>
      </c>
      <c r="M36" s="434"/>
      <c r="N36" s="434" t="str">
        <f>IF(AND('Mapa de Riesgos'!$H$101="Baja",'Mapa de Riesgos'!$L$101="Leve"),CONCATENATE("R",'Mapa de Riesgos'!$A$101),"")</f>
        <v/>
      </c>
      <c r="O36" s="435"/>
      <c r="P36" s="426" t="str">
        <f>IF(AND('Mapa de Riesgos'!$H$71="Baja",'Mapa de Riesgos'!$L$71="Menor"),CONCATENATE("R",'Mapa de Riesgos'!$A$71),"")</f>
        <v/>
      </c>
      <c r="Q36" s="426"/>
      <c r="R36" s="426" t="str">
        <f>IF(AND('Mapa de Riesgos'!$H$95="Baja",'Mapa de Riesgos'!$L$95="Menor"),CONCATENATE("R",'Mapa de Riesgos'!$A$95),"")</f>
        <v/>
      </c>
      <c r="S36" s="426"/>
      <c r="T36" s="426" t="str">
        <f>IF(AND('Mapa de Riesgos'!$H$101="Baja",'Mapa de Riesgos'!$L$101="Menor"),CONCATENATE("R",'Mapa de Riesgos'!$A$101),"")</f>
        <v/>
      </c>
      <c r="U36" s="427"/>
      <c r="V36" s="425" t="str">
        <f>IF(AND('Mapa de Riesgos'!$H$71="Baja",'Mapa de Riesgos'!$L$71="Moderado"),CONCATENATE("R",'Mapa de Riesgos'!$A$71),"")</f>
        <v/>
      </c>
      <c r="W36" s="426"/>
      <c r="X36" s="426" t="str">
        <f>IF(AND('Mapa de Riesgos'!$H$95="Baja",'Mapa de Riesgos'!$L$95="Moderado"),CONCATENATE("R",'Mapa de Riesgos'!$A$95),"")</f>
        <v/>
      </c>
      <c r="Y36" s="426"/>
      <c r="Z36" s="426" t="str">
        <f>IF(AND('Mapa de Riesgos'!$H$101="Baja",'Mapa de Riesgos'!$L$101="Moderado"),CONCATENATE("R",'Mapa de Riesgos'!$A$101),"")</f>
        <v/>
      </c>
      <c r="AA36" s="427"/>
      <c r="AB36" s="409" t="str">
        <f>IF(AND('Mapa de Riesgos'!$H$71="Baja",'Mapa de Riesgos'!$L$71="Mayor"),CONCATENATE("R",'Mapa de Riesgos'!$A$71),"")</f>
        <v/>
      </c>
      <c r="AC36" s="405"/>
      <c r="AD36" s="405" t="str">
        <f>IF(AND('Mapa de Riesgos'!$H$95="Baja",'Mapa de Riesgos'!$L$95="Mayor"),CONCATENATE("R",'Mapa de Riesgos'!$A$95),"")</f>
        <v/>
      </c>
      <c r="AE36" s="405"/>
      <c r="AF36" s="405" t="str">
        <f>IF(AND('Mapa de Riesgos'!$H$101="Baja",'Mapa de Riesgos'!$L$101="Mayor"),CONCATENATE("R",'Mapa de Riesgos'!$A$101),"")</f>
        <v/>
      </c>
      <c r="AG36" s="406"/>
      <c r="AH36" s="416" t="str">
        <f>IF(AND('Mapa de Riesgos'!$H$71="Baja",'Mapa de Riesgos'!$L$71="Catastrófico"),CONCATENATE("R",'Mapa de Riesgos'!$A$71),"")</f>
        <v/>
      </c>
      <c r="AI36" s="417"/>
      <c r="AJ36" s="417" t="str">
        <f>IF(AND('Mapa de Riesgos'!$H$95="Baja",'Mapa de Riesgos'!$L$95="Catastrófico"),CONCATENATE("R",'Mapa de Riesgos'!$A$95),"")</f>
        <v/>
      </c>
      <c r="AK36" s="417"/>
      <c r="AL36" s="417" t="str">
        <f>IF(AND('Mapa de Riesgos'!$H$101="Baja",'Mapa de Riesgos'!$L$101="Catastrófico"),CONCATENATE("R",'Mapa de Riesgos'!$A$101),"")</f>
        <v/>
      </c>
      <c r="AM36" s="418"/>
      <c r="AN36" s="83"/>
      <c r="AO36" s="390"/>
      <c r="AP36" s="391"/>
      <c r="AQ36" s="391"/>
      <c r="AR36" s="391"/>
      <c r="AS36" s="391"/>
      <c r="AT36" s="392"/>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358"/>
      <c r="C37" s="358"/>
      <c r="D37" s="359"/>
      <c r="E37" s="402"/>
      <c r="F37" s="403"/>
      <c r="G37" s="403"/>
      <c r="H37" s="403"/>
      <c r="I37" s="403"/>
      <c r="J37" s="437"/>
      <c r="K37" s="438"/>
      <c r="L37" s="438"/>
      <c r="M37" s="438"/>
      <c r="N37" s="438"/>
      <c r="O37" s="439"/>
      <c r="P37" s="429"/>
      <c r="Q37" s="429"/>
      <c r="R37" s="429"/>
      <c r="S37" s="429"/>
      <c r="T37" s="429"/>
      <c r="U37" s="430"/>
      <c r="V37" s="428"/>
      <c r="W37" s="429"/>
      <c r="X37" s="429"/>
      <c r="Y37" s="429"/>
      <c r="Z37" s="429"/>
      <c r="AA37" s="430"/>
      <c r="AB37" s="413"/>
      <c r="AC37" s="414"/>
      <c r="AD37" s="414"/>
      <c r="AE37" s="414"/>
      <c r="AF37" s="414"/>
      <c r="AG37" s="415"/>
      <c r="AH37" s="419"/>
      <c r="AI37" s="420"/>
      <c r="AJ37" s="420"/>
      <c r="AK37" s="420"/>
      <c r="AL37" s="420"/>
      <c r="AM37" s="421"/>
      <c r="AN37" s="83"/>
      <c r="AO37" s="393"/>
      <c r="AP37" s="394"/>
      <c r="AQ37" s="394"/>
      <c r="AR37" s="394"/>
      <c r="AS37" s="394"/>
      <c r="AT37" s="395"/>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358"/>
      <c r="C38" s="358"/>
      <c r="D38" s="359"/>
      <c r="E38" s="396" t="s">
        <v>263</v>
      </c>
      <c r="F38" s="397"/>
      <c r="G38" s="397"/>
      <c r="H38" s="397"/>
      <c r="I38" s="398"/>
      <c r="J38" s="440" t="str">
        <f>IF(AND('Mapa de Riesgos'!$H$12="Muy Baja",'Mapa de Riesgos'!$L$12="Leve"),CONCATENATE("R",'Mapa de Riesgos'!$A$12),"")</f>
        <v/>
      </c>
      <c r="K38" s="441"/>
      <c r="L38" s="441" t="str">
        <f>IF(AND('Mapa de Riesgos'!$H$18="Muy Baja",'Mapa de Riesgos'!$L$18="Leve"),CONCATENATE("R",'Mapa de Riesgos'!$A$18),"")</f>
        <v/>
      </c>
      <c r="M38" s="441"/>
      <c r="N38" s="441" t="str">
        <f>IF(AND('Mapa de Riesgos'!$H$25="Muy Baja",'Mapa de Riesgos'!$L$25="Leve"),CONCATENATE("R",'Mapa de Riesgos'!$A$25),"")</f>
        <v/>
      </c>
      <c r="O38" s="442"/>
      <c r="P38" s="440" t="str">
        <f>IF(AND('Mapa de Riesgos'!$H$12="Muy Baja",'Mapa de Riesgos'!$L$12="Menor"),CONCATENATE("R",'Mapa de Riesgos'!$A$12),"")</f>
        <v/>
      </c>
      <c r="Q38" s="441"/>
      <c r="R38" s="441" t="str">
        <f>IF(AND('Mapa de Riesgos'!$H$18="Muy Baja",'Mapa de Riesgos'!$L$18="Menor"),CONCATENATE("R",'Mapa de Riesgos'!$A$18),"")</f>
        <v/>
      </c>
      <c r="S38" s="441"/>
      <c r="T38" s="441" t="str">
        <f>IF(AND('Mapa de Riesgos'!$H$25="Muy Baja",'Mapa de Riesgos'!$L$25="Menor"),CONCATENATE("R",'Mapa de Riesgos'!$A$25),"")</f>
        <v/>
      </c>
      <c r="U38" s="442"/>
      <c r="V38" s="431" t="str">
        <f>IF(AND('Mapa de Riesgos'!$H$12="Muy Baja",'Mapa de Riesgos'!$L$12="Moderado"),CONCATENATE("R",'Mapa de Riesgos'!$A$12),"")</f>
        <v/>
      </c>
      <c r="W38" s="432"/>
      <c r="X38" s="432" t="str">
        <f>IF(AND('Mapa de Riesgos'!$H$18="Muy Baja",'Mapa de Riesgos'!$L$18="Moderado"),CONCATENATE("R",'Mapa de Riesgos'!$A$18),"")</f>
        <v/>
      </c>
      <c r="Y38" s="432"/>
      <c r="Z38" s="432" t="str">
        <f>IF(AND('Mapa de Riesgos'!$H$25="Muy Baja",'Mapa de Riesgos'!$L$25="Moderado"),CONCATENATE("R",'Mapa de Riesgos'!$A$25),"")</f>
        <v/>
      </c>
      <c r="AA38" s="433"/>
      <c r="AB38" s="407" t="str">
        <f>IF(AND('Mapa de Riesgos'!$H$12="Muy Baja",'Mapa de Riesgos'!$L$12="Mayor"),CONCATENATE("R",'Mapa de Riesgos'!$A$12),"")</f>
        <v/>
      </c>
      <c r="AC38" s="408"/>
      <c r="AD38" s="408" t="str">
        <f>IF(AND('Mapa de Riesgos'!$H$18="Muy Baja",'Mapa de Riesgos'!$L$18="Mayor"),CONCATENATE("R",'Mapa de Riesgos'!$A$18),"")</f>
        <v/>
      </c>
      <c r="AE38" s="408"/>
      <c r="AF38" s="408" t="str">
        <f>IF(AND('Mapa de Riesgos'!$H$25="Muy Baja",'Mapa de Riesgos'!$L$25="Mayor"),CONCATENATE("R",'Mapa de Riesgos'!$A$25),"")</f>
        <v/>
      </c>
      <c r="AG38" s="410"/>
      <c r="AH38" s="422" t="str">
        <f>IF(AND('Mapa de Riesgos'!$H$12="Muy Baja",'Mapa de Riesgos'!$L$12="Catastrófico"),CONCATENATE("R",'Mapa de Riesgos'!$A$12),"")</f>
        <v/>
      </c>
      <c r="AI38" s="423"/>
      <c r="AJ38" s="423" t="str">
        <f>IF(AND('Mapa de Riesgos'!$H$18="Muy Baja",'Mapa de Riesgos'!$L$18="Catastrófico"),CONCATENATE("R",'Mapa de Riesgos'!$A$18),"")</f>
        <v/>
      </c>
      <c r="AK38" s="423"/>
      <c r="AL38" s="423" t="str">
        <f>IF(AND('Mapa de Riesgos'!$H$25="Muy Baja",'Mapa de Riesgos'!$L$25="Catastrófico"),CONCATENATE("R",'Mapa de Riesgos'!$A$25),"")</f>
        <v/>
      </c>
      <c r="AM38" s="424"/>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358"/>
      <c r="C39" s="358"/>
      <c r="D39" s="359"/>
      <c r="E39" s="399"/>
      <c r="F39" s="400"/>
      <c r="G39" s="400"/>
      <c r="H39" s="400"/>
      <c r="I39" s="401"/>
      <c r="J39" s="436"/>
      <c r="K39" s="434"/>
      <c r="L39" s="434"/>
      <c r="M39" s="434"/>
      <c r="N39" s="434"/>
      <c r="O39" s="435"/>
      <c r="P39" s="436"/>
      <c r="Q39" s="434"/>
      <c r="R39" s="434"/>
      <c r="S39" s="434"/>
      <c r="T39" s="434"/>
      <c r="U39" s="435"/>
      <c r="V39" s="425"/>
      <c r="W39" s="426"/>
      <c r="X39" s="426"/>
      <c r="Y39" s="426"/>
      <c r="Z39" s="426"/>
      <c r="AA39" s="427"/>
      <c r="AB39" s="409"/>
      <c r="AC39" s="405"/>
      <c r="AD39" s="405"/>
      <c r="AE39" s="405"/>
      <c r="AF39" s="405"/>
      <c r="AG39" s="406"/>
      <c r="AH39" s="416"/>
      <c r="AI39" s="417"/>
      <c r="AJ39" s="417"/>
      <c r="AK39" s="417"/>
      <c r="AL39" s="417"/>
      <c r="AM39" s="418"/>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358"/>
      <c r="C40" s="358"/>
      <c r="D40" s="359"/>
      <c r="E40" s="399"/>
      <c r="F40" s="400"/>
      <c r="G40" s="400"/>
      <c r="H40" s="400"/>
      <c r="I40" s="401"/>
      <c r="J40" s="436" t="str">
        <f>IF(AND('Mapa de Riesgos'!$H$33="Muy Baja",'Mapa de Riesgos'!$L$33="Leve"),CONCATENATE("R",'Mapa de Riesgos'!$A$33),"")</f>
        <v/>
      </c>
      <c r="K40" s="434"/>
      <c r="L40" s="434" t="str">
        <f>IF(AND('Mapa de Riesgos'!$H$40="Muy Baja",'Mapa de Riesgos'!$L$40="Leve"),CONCATENATE("R",'Mapa de Riesgos'!$A$40),"")</f>
        <v/>
      </c>
      <c r="M40" s="434"/>
      <c r="N40" s="434" t="str">
        <f>IF(AND('Mapa de Riesgos'!$H$47="Muy Baja",'Mapa de Riesgos'!$L$47="Leve"),CONCATENATE("R",'Mapa de Riesgos'!$A$47),"")</f>
        <v/>
      </c>
      <c r="O40" s="435"/>
      <c r="P40" s="436" t="str">
        <f>IF(AND('Mapa de Riesgos'!$H$33="Muy Baja",'Mapa de Riesgos'!$L$33="Menor"),CONCATENATE("R",'Mapa de Riesgos'!$A$33),"")</f>
        <v/>
      </c>
      <c r="Q40" s="434"/>
      <c r="R40" s="434" t="str">
        <f>IF(AND('Mapa de Riesgos'!$H$40="Muy Baja",'Mapa de Riesgos'!$L$40="Menor"),CONCATENATE("R",'Mapa de Riesgos'!$A$40),"")</f>
        <v/>
      </c>
      <c r="S40" s="434"/>
      <c r="T40" s="434" t="str">
        <f>IF(AND('Mapa de Riesgos'!$H$47="Muy Baja",'Mapa de Riesgos'!$L$47="Menor"),CONCATENATE("R",'Mapa de Riesgos'!$A$47),"")</f>
        <v/>
      </c>
      <c r="U40" s="435"/>
      <c r="V40" s="425" t="str">
        <f>IF(AND('Mapa de Riesgos'!$H$33="Muy Baja",'Mapa de Riesgos'!$L$33="Moderado"),CONCATENATE("R",'Mapa de Riesgos'!$A$33),"")</f>
        <v/>
      </c>
      <c r="W40" s="426"/>
      <c r="X40" s="426" t="str">
        <f>IF(AND('Mapa de Riesgos'!$H$40="Muy Baja",'Mapa de Riesgos'!$L$40="Moderado"),CONCATENATE("R",'Mapa de Riesgos'!$A$40),"")</f>
        <v>R5</v>
      </c>
      <c r="Y40" s="426"/>
      <c r="Z40" s="426" t="str">
        <f>IF(AND('Mapa de Riesgos'!$H$47="Muy Baja",'Mapa de Riesgos'!$L$47="Moderado"),CONCATENATE("R",'Mapa de Riesgos'!$A$47),"")</f>
        <v/>
      </c>
      <c r="AA40" s="427"/>
      <c r="AB40" s="409" t="str">
        <f>IF(AND('Mapa de Riesgos'!$H$33="Muy Baja",'Mapa de Riesgos'!$L$33="Mayor"),CONCATENATE("R",'Mapa de Riesgos'!$A$33),"")</f>
        <v/>
      </c>
      <c r="AC40" s="405"/>
      <c r="AD40" s="405" t="str">
        <f>IF(AND('Mapa de Riesgos'!$H$40="Muy Baja",'Mapa de Riesgos'!$L$40="Mayor"),CONCATENATE("R",'Mapa de Riesgos'!$A$40),"")</f>
        <v/>
      </c>
      <c r="AE40" s="405"/>
      <c r="AF40" s="405" t="str">
        <f>IF(AND('Mapa de Riesgos'!$H$47="Muy Baja",'Mapa de Riesgos'!$L$47="Mayor"),CONCATENATE("R",'Mapa de Riesgos'!$A$47),"")</f>
        <v/>
      </c>
      <c r="AG40" s="406"/>
      <c r="AH40" s="416" t="str">
        <f>IF(AND('Mapa de Riesgos'!$H$33="Muy Baja",'Mapa de Riesgos'!$L$33="Catastrófico"),CONCATENATE("R",'Mapa de Riesgos'!$A$33),"")</f>
        <v/>
      </c>
      <c r="AI40" s="417"/>
      <c r="AJ40" s="417" t="str">
        <f>IF(AND('Mapa de Riesgos'!$H$40="Muy Baja",'Mapa de Riesgos'!$L$40="Catastrófico"),CONCATENATE("R",'Mapa de Riesgos'!$A$40),"")</f>
        <v/>
      </c>
      <c r="AK40" s="417"/>
      <c r="AL40" s="417" t="str">
        <f>IF(AND('Mapa de Riesgos'!$H$47="Muy Baja",'Mapa de Riesgos'!$L$47="Catastrófico"),CONCATENATE("R",'Mapa de Riesgos'!$A$47),"")</f>
        <v/>
      </c>
      <c r="AM40" s="418"/>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358"/>
      <c r="C41" s="358"/>
      <c r="D41" s="359"/>
      <c r="E41" s="399"/>
      <c r="F41" s="400"/>
      <c r="G41" s="400"/>
      <c r="H41" s="400"/>
      <c r="I41" s="401"/>
      <c r="J41" s="436"/>
      <c r="K41" s="434"/>
      <c r="L41" s="434"/>
      <c r="M41" s="434"/>
      <c r="N41" s="434"/>
      <c r="O41" s="435"/>
      <c r="P41" s="436"/>
      <c r="Q41" s="434"/>
      <c r="R41" s="434"/>
      <c r="S41" s="434"/>
      <c r="T41" s="434"/>
      <c r="U41" s="435"/>
      <c r="V41" s="425"/>
      <c r="W41" s="426"/>
      <c r="X41" s="426"/>
      <c r="Y41" s="426"/>
      <c r="Z41" s="426"/>
      <c r="AA41" s="427"/>
      <c r="AB41" s="409"/>
      <c r="AC41" s="405"/>
      <c r="AD41" s="405"/>
      <c r="AE41" s="405"/>
      <c r="AF41" s="405"/>
      <c r="AG41" s="406"/>
      <c r="AH41" s="416"/>
      <c r="AI41" s="417"/>
      <c r="AJ41" s="417"/>
      <c r="AK41" s="417"/>
      <c r="AL41" s="417"/>
      <c r="AM41" s="418"/>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358"/>
      <c r="C42" s="358"/>
      <c r="D42" s="359"/>
      <c r="E42" s="399"/>
      <c r="F42" s="400"/>
      <c r="G42" s="400"/>
      <c r="H42" s="400"/>
      <c r="I42" s="401"/>
      <c r="J42" s="436" t="str">
        <f>IF(AND('Mapa de Riesgos'!$H$53="Muy Baja",'Mapa de Riesgos'!$L$53="Leve"),CONCATENATE("R",'Mapa de Riesgos'!$A$53),"")</f>
        <v/>
      </c>
      <c r="K42" s="434"/>
      <c r="L42" s="434" t="str">
        <f>IF(AND('Mapa de Riesgos'!$H$59="Muy Baja",'Mapa de Riesgos'!$L$59="Leve"),CONCATENATE("R",'Mapa de Riesgos'!$A$59),"")</f>
        <v/>
      </c>
      <c r="M42" s="434"/>
      <c r="N42" s="434" t="str">
        <f>IF(AND('Mapa de Riesgos'!$H$65="Muy Baja",'Mapa de Riesgos'!$L$65="Leve"),CONCATENATE("R",'Mapa de Riesgos'!$A$65),"")</f>
        <v/>
      </c>
      <c r="O42" s="435"/>
      <c r="P42" s="436" t="str">
        <f>IF(AND('Mapa de Riesgos'!$H$53="Muy Baja",'Mapa de Riesgos'!$L$53="Menor"),CONCATENATE("R",'Mapa de Riesgos'!$A$53),"")</f>
        <v/>
      </c>
      <c r="Q42" s="434"/>
      <c r="R42" s="434" t="str">
        <f>IF(AND('Mapa de Riesgos'!$H$59="Muy Baja",'Mapa de Riesgos'!$L$59="Menor"),CONCATENATE("R",'Mapa de Riesgos'!$A$59),"")</f>
        <v/>
      </c>
      <c r="S42" s="434"/>
      <c r="T42" s="434" t="str">
        <f>IF(AND('Mapa de Riesgos'!$H$65="Muy Baja",'Mapa de Riesgos'!$L$65="Menor"),CONCATENATE("R",'Mapa de Riesgos'!$A$65),"")</f>
        <v/>
      </c>
      <c r="U42" s="435"/>
      <c r="V42" s="425" t="str">
        <f>IF(AND('Mapa de Riesgos'!$H$53="Muy Baja",'Mapa de Riesgos'!$L$53="Moderado"),CONCATENATE("R",'Mapa de Riesgos'!$A$53),"")</f>
        <v/>
      </c>
      <c r="W42" s="426"/>
      <c r="X42" s="426" t="str">
        <f>IF(AND('Mapa de Riesgos'!$H$59="Muy Baja",'Mapa de Riesgos'!$L$59="Moderado"),CONCATENATE("R",'Mapa de Riesgos'!$A$59),"")</f>
        <v/>
      </c>
      <c r="Y42" s="426"/>
      <c r="Z42" s="426" t="str">
        <f>IF(AND('Mapa de Riesgos'!$H$65="Muy Baja",'Mapa de Riesgos'!$L$65="Moderado"),CONCATENATE("R",'Mapa de Riesgos'!$A$65),"")</f>
        <v/>
      </c>
      <c r="AA42" s="427"/>
      <c r="AB42" s="409" t="str">
        <f>IF(AND('Mapa de Riesgos'!$H$53="Muy Baja",'Mapa de Riesgos'!$L$53="Mayor"),CONCATENATE("R",'Mapa de Riesgos'!$A$53),"")</f>
        <v/>
      </c>
      <c r="AC42" s="405"/>
      <c r="AD42" s="405" t="str">
        <f>IF(AND('Mapa de Riesgos'!$H$59="Muy Baja",'Mapa de Riesgos'!$L$59="Mayor"),CONCATENATE("R",'Mapa de Riesgos'!$A$59),"")</f>
        <v/>
      </c>
      <c r="AE42" s="405"/>
      <c r="AF42" s="405" t="str">
        <f>IF(AND('Mapa de Riesgos'!$H$65="Muy Baja",'Mapa de Riesgos'!$L$65="Mayor"),CONCATENATE("R",'Mapa de Riesgos'!$A$65),"")</f>
        <v/>
      </c>
      <c r="AG42" s="406"/>
      <c r="AH42" s="416" t="str">
        <f>IF(AND('Mapa de Riesgos'!$H$53="Muy Baja",'Mapa de Riesgos'!$L$53="Catastrófico"),CONCATENATE("R",'Mapa de Riesgos'!$A$53),"")</f>
        <v/>
      </c>
      <c r="AI42" s="417"/>
      <c r="AJ42" s="417" t="str">
        <f>IF(AND('Mapa de Riesgos'!$H$59="Muy Baja",'Mapa de Riesgos'!$L$59="Catastrófico"),CONCATENATE("R",'Mapa de Riesgos'!$A$59),"")</f>
        <v/>
      </c>
      <c r="AK42" s="417"/>
      <c r="AL42" s="417" t="str">
        <f>IF(AND('Mapa de Riesgos'!$H$65="Muy Baja",'Mapa de Riesgos'!$L$65="Catastrófico"),CONCATENATE("R",'Mapa de Riesgos'!$A$65),"")</f>
        <v/>
      </c>
      <c r="AM42" s="418"/>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358"/>
      <c r="C43" s="358"/>
      <c r="D43" s="359"/>
      <c r="E43" s="399"/>
      <c r="F43" s="400"/>
      <c r="G43" s="400"/>
      <c r="H43" s="400"/>
      <c r="I43" s="401"/>
      <c r="J43" s="436"/>
      <c r="K43" s="434"/>
      <c r="L43" s="434"/>
      <c r="M43" s="434"/>
      <c r="N43" s="434"/>
      <c r="O43" s="435"/>
      <c r="P43" s="436"/>
      <c r="Q43" s="434"/>
      <c r="R43" s="434"/>
      <c r="S43" s="434"/>
      <c r="T43" s="434"/>
      <c r="U43" s="435"/>
      <c r="V43" s="425"/>
      <c r="W43" s="426"/>
      <c r="X43" s="426"/>
      <c r="Y43" s="426"/>
      <c r="Z43" s="426"/>
      <c r="AA43" s="427"/>
      <c r="AB43" s="409"/>
      <c r="AC43" s="405"/>
      <c r="AD43" s="405"/>
      <c r="AE43" s="405"/>
      <c r="AF43" s="405"/>
      <c r="AG43" s="406"/>
      <c r="AH43" s="416"/>
      <c r="AI43" s="417"/>
      <c r="AJ43" s="417"/>
      <c r="AK43" s="417"/>
      <c r="AL43" s="417"/>
      <c r="AM43" s="418"/>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358"/>
      <c r="C44" s="358"/>
      <c r="D44" s="359"/>
      <c r="E44" s="399"/>
      <c r="F44" s="400"/>
      <c r="G44" s="400"/>
      <c r="H44" s="400"/>
      <c r="I44" s="401"/>
      <c r="J44" s="436" t="str">
        <f>IF(AND('Mapa de Riesgos'!$H$71="Muy Baja",'Mapa de Riesgos'!$L$71="Leve"),CONCATENATE("R",'Mapa de Riesgos'!$A$71),"")</f>
        <v/>
      </c>
      <c r="K44" s="434"/>
      <c r="L44" s="434" t="str">
        <f>IF(AND('Mapa de Riesgos'!$H$95="Muy Baja",'Mapa de Riesgos'!$L$95="Leve"),CONCATENATE("R",'Mapa de Riesgos'!$A$95),"")</f>
        <v/>
      </c>
      <c r="M44" s="434"/>
      <c r="N44" s="434" t="str">
        <f>IF(AND('Mapa de Riesgos'!$H$101="Muy Baja",'Mapa de Riesgos'!$L$101="Leve"),CONCATENATE("R",'Mapa de Riesgos'!$A$101),"")</f>
        <v/>
      </c>
      <c r="O44" s="435"/>
      <c r="P44" s="436" t="str">
        <f>IF(AND('Mapa de Riesgos'!$H$71="Muy Baja",'Mapa de Riesgos'!$L$71="Menor"),CONCATENATE("R",'Mapa de Riesgos'!$A$71),"")</f>
        <v/>
      </c>
      <c r="Q44" s="434"/>
      <c r="R44" s="434" t="str">
        <f>IF(AND('Mapa de Riesgos'!$H$95="Muy Baja",'Mapa de Riesgos'!$L$95="Menor"),CONCATENATE("R",'Mapa de Riesgos'!$A$95),"")</f>
        <v/>
      </c>
      <c r="S44" s="434"/>
      <c r="T44" s="434" t="str">
        <f>IF(AND('Mapa de Riesgos'!$H$101="Muy Baja",'Mapa de Riesgos'!$L$101="Menor"),CONCATENATE("R",'Mapa de Riesgos'!$A$101),"")</f>
        <v/>
      </c>
      <c r="U44" s="435"/>
      <c r="V44" s="425" t="str">
        <f>IF(AND('Mapa de Riesgos'!$H$71="Muy Baja",'Mapa de Riesgos'!$L$71="Moderado"),CONCATENATE("R",'Mapa de Riesgos'!$A$71),"")</f>
        <v/>
      </c>
      <c r="W44" s="426"/>
      <c r="X44" s="426" t="str">
        <f>IF(AND('Mapa de Riesgos'!$H$95="Muy Baja",'Mapa de Riesgos'!$L$95="Moderado"),CONCATENATE("R",'Mapa de Riesgos'!$A$95),"")</f>
        <v/>
      </c>
      <c r="Y44" s="426"/>
      <c r="Z44" s="426" t="str">
        <f>IF(AND('Mapa de Riesgos'!$H$101="Muy Baja",'Mapa de Riesgos'!$L$101="Moderado"),CONCATENATE("R",'Mapa de Riesgos'!$A$101),"")</f>
        <v/>
      </c>
      <c r="AA44" s="427"/>
      <c r="AB44" s="409" t="str">
        <f>IF(AND('Mapa de Riesgos'!$H$71="Muy Baja",'Mapa de Riesgos'!$L$71="Mayor"),CONCATENATE("R",'Mapa de Riesgos'!$A$71),"")</f>
        <v/>
      </c>
      <c r="AC44" s="405"/>
      <c r="AD44" s="405" t="str">
        <f>IF(AND('Mapa de Riesgos'!$H$95="Muy Baja",'Mapa de Riesgos'!$L$95="Mayor"),CONCATENATE("R",'Mapa de Riesgos'!$A$95),"")</f>
        <v/>
      </c>
      <c r="AE44" s="405"/>
      <c r="AF44" s="405" t="str">
        <f>IF(AND('Mapa de Riesgos'!$H$101="Muy Baja",'Mapa de Riesgos'!$L$101="Mayor"),CONCATENATE("R",'Mapa de Riesgos'!$A$101),"")</f>
        <v/>
      </c>
      <c r="AG44" s="406"/>
      <c r="AH44" s="416" t="str">
        <f>IF(AND('Mapa de Riesgos'!$H$71="Muy Baja",'Mapa de Riesgos'!$L$71="Catastrófico"),CONCATENATE("R",'Mapa de Riesgos'!$A$71),"")</f>
        <v/>
      </c>
      <c r="AI44" s="417"/>
      <c r="AJ44" s="417" t="str">
        <f>IF(AND('Mapa de Riesgos'!$H$95="Muy Baja",'Mapa de Riesgos'!$L$95="Catastrófico"),CONCATENATE("R",'Mapa de Riesgos'!$A$95),"")</f>
        <v/>
      </c>
      <c r="AK44" s="417"/>
      <c r="AL44" s="417" t="str">
        <f>IF(AND('Mapa de Riesgos'!$H$101="Muy Baja",'Mapa de Riesgos'!$L$101="Catastrófico"),CONCATENATE("R",'Mapa de Riesgos'!$A$101),"")</f>
        <v/>
      </c>
      <c r="AM44" s="418"/>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358"/>
      <c r="C45" s="358"/>
      <c r="D45" s="359"/>
      <c r="E45" s="402"/>
      <c r="F45" s="403"/>
      <c r="G45" s="403"/>
      <c r="H45" s="403"/>
      <c r="I45" s="404"/>
      <c r="J45" s="437"/>
      <c r="K45" s="438"/>
      <c r="L45" s="438"/>
      <c r="M45" s="438"/>
      <c r="N45" s="438"/>
      <c r="O45" s="439"/>
      <c r="P45" s="437"/>
      <c r="Q45" s="438"/>
      <c r="R45" s="438"/>
      <c r="S45" s="438"/>
      <c r="T45" s="438"/>
      <c r="U45" s="439"/>
      <c r="V45" s="428"/>
      <c r="W45" s="429"/>
      <c r="X45" s="429"/>
      <c r="Y45" s="429"/>
      <c r="Z45" s="429"/>
      <c r="AA45" s="430"/>
      <c r="AB45" s="413"/>
      <c r="AC45" s="414"/>
      <c r="AD45" s="414"/>
      <c r="AE45" s="414"/>
      <c r="AF45" s="414"/>
      <c r="AG45" s="415"/>
      <c r="AH45" s="419"/>
      <c r="AI45" s="420"/>
      <c r="AJ45" s="420"/>
      <c r="AK45" s="420"/>
      <c r="AL45" s="420"/>
      <c r="AM45" s="421"/>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396" t="s">
        <v>264</v>
      </c>
      <c r="K46" s="397"/>
      <c r="L46" s="397"/>
      <c r="M46" s="397"/>
      <c r="N46" s="397"/>
      <c r="O46" s="398"/>
      <c r="P46" s="396" t="s">
        <v>265</v>
      </c>
      <c r="Q46" s="397"/>
      <c r="R46" s="397"/>
      <c r="S46" s="397"/>
      <c r="T46" s="397"/>
      <c r="U46" s="398"/>
      <c r="V46" s="396" t="s">
        <v>266</v>
      </c>
      <c r="W46" s="397"/>
      <c r="X46" s="397"/>
      <c r="Y46" s="397"/>
      <c r="Z46" s="397"/>
      <c r="AA46" s="398"/>
      <c r="AB46" s="396" t="s">
        <v>267</v>
      </c>
      <c r="AC46" s="412"/>
      <c r="AD46" s="397"/>
      <c r="AE46" s="397"/>
      <c r="AF46" s="397"/>
      <c r="AG46" s="398"/>
      <c r="AH46" s="396" t="s">
        <v>268</v>
      </c>
      <c r="AI46" s="397"/>
      <c r="AJ46" s="397"/>
      <c r="AK46" s="397"/>
      <c r="AL46" s="397"/>
      <c r="AM46" s="398"/>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399"/>
      <c r="K47" s="400"/>
      <c r="L47" s="400"/>
      <c r="M47" s="400"/>
      <c r="N47" s="400"/>
      <c r="O47" s="401"/>
      <c r="P47" s="399"/>
      <c r="Q47" s="400"/>
      <c r="R47" s="400"/>
      <c r="S47" s="400"/>
      <c r="T47" s="400"/>
      <c r="U47" s="401"/>
      <c r="V47" s="399"/>
      <c r="W47" s="400"/>
      <c r="X47" s="400"/>
      <c r="Y47" s="400"/>
      <c r="Z47" s="400"/>
      <c r="AA47" s="401"/>
      <c r="AB47" s="399"/>
      <c r="AC47" s="400"/>
      <c r="AD47" s="400"/>
      <c r="AE47" s="400"/>
      <c r="AF47" s="400"/>
      <c r="AG47" s="401"/>
      <c r="AH47" s="399"/>
      <c r="AI47" s="400"/>
      <c r="AJ47" s="400"/>
      <c r="AK47" s="400"/>
      <c r="AL47" s="400"/>
      <c r="AM47" s="401"/>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399"/>
      <c r="K48" s="400"/>
      <c r="L48" s="400"/>
      <c r="M48" s="400"/>
      <c r="N48" s="400"/>
      <c r="O48" s="401"/>
      <c r="P48" s="399"/>
      <c r="Q48" s="400"/>
      <c r="R48" s="400"/>
      <c r="S48" s="400"/>
      <c r="T48" s="400"/>
      <c r="U48" s="401"/>
      <c r="V48" s="399"/>
      <c r="W48" s="400"/>
      <c r="X48" s="400"/>
      <c r="Y48" s="400"/>
      <c r="Z48" s="400"/>
      <c r="AA48" s="401"/>
      <c r="AB48" s="399"/>
      <c r="AC48" s="400"/>
      <c r="AD48" s="400"/>
      <c r="AE48" s="400"/>
      <c r="AF48" s="400"/>
      <c r="AG48" s="401"/>
      <c r="AH48" s="399"/>
      <c r="AI48" s="400"/>
      <c r="AJ48" s="400"/>
      <c r="AK48" s="400"/>
      <c r="AL48" s="400"/>
      <c r="AM48" s="401"/>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399"/>
      <c r="K49" s="400"/>
      <c r="L49" s="400"/>
      <c r="M49" s="400"/>
      <c r="N49" s="400"/>
      <c r="O49" s="401"/>
      <c r="P49" s="399"/>
      <c r="Q49" s="400"/>
      <c r="R49" s="400"/>
      <c r="S49" s="400"/>
      <c r="T49" s="400"/>
      <c r="U49" s="401"/>
      <c r="V49" s="399"/>
      <c r="W49" s="400"/>
      <c r="X49" s="400"/>
      <c r="Y49" s="400"/>
      <c r="Z49" s="400"/>
      <c r="AA49" s="401"/>
      <c r="AB49" s="399"/>
      <c r="AC49" s="400"/>
      <c r="AD49" s="400"/>
      <c r="AE49" s="400"/>
      <c r="AF49" s="400"/>
      <c r="AG49" s="401"/>
      <c r="AH49" s="399"/>
      <c r="AI49" s="400"/>
      <c r="AJ49" s="400"/>
      <c r="AK49" s="400"/>
      <c r="AL49" s="400"/>
      <c r="AM49" s="401"/>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399"/>
      <c r="K50" s="400"/>
      <c r="L50" s="400"/>
      <c r="M50" s="400"/>
      <c r="N50" s="400"/>
      <c r="O50" s="401"/>
      <c r="P50" s="399"/>
      <c r="Q50" s="400"/>
      <c r="R50" s="400"/>
      <c r="S50" s="400"/>
      <c r="T50" s="400"/>
      <c r="U50" s="401"/>
      <c r="V50" s="399"/>
      <c r="W50" s="400"/>
      <c r="X50" s="400"/>
      <c r="Y50" s="400"/>
      <c r="Z50" s="400"/>
      <c r="AA50" s="401"/>
      <c r="AB50" s="399"/>
      <c r="AC50" s="400"/>
      <c r="AD50" s="400"/>
      <c r="AE50" s="400"/>
      <c r="AF50" s="400"/>
      <c r="AG50" s="401"/>
      <c r="AH50" s="399"/>
      <c r="AI50" s="400"/>
      <c r="AJ50" s="400"/>
      <c r="AK50" s="400"/>
      <c r="AL50" s="400"/>
      <c r="AM50" s="401"/>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02"/>
      <c r="K51" s="403"/>
      <c r="L51" s="403"/>
      <c r="M51" s="403"/>
      <c r="N51" s="403"/>
      <c r="O51" s="404"/>
      <c r="P51" s="402"/>
      <c r="Q51" s="403"/>
      <c r="R51" s="403"/>
      <c r="S51" s="403"/>
      <c r="T51" s="403"/>
      <c r="U51" s="404"/>
      <c r="V51" s="402"/>
      <c r="W51" s="403"/>
      <c r="X51" s="403"/>
      <c r="Y51" s="403"/>
      <c r="Z51" s="403"/>
      <c r="AA51" s="404"/>
      <c r="AB51" s="402"/>
      <c r="AC51" s="403"/>
      <c r="AD51" s="403"/>
      <c r="AE51" s="403"/>
      <c r="AF51" s="403"/>
      <c r="AG51" s="404"/>
      <c r="AH51" s="402"/>
      <c r="AI51" s="403"/>
      <c r="AJ51" s="403"/>
      <c r="AK51" s="403"/>
      <c r="AL51" s="403"/>
      <c r="AM51" s="404"/>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topLeftCell="A18"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42578125" customWidth="1"/>
    <col min="25" max="26" width="5.7109375" customWidth="1"/>
    <col min="27" max="27" width="10.7109375" customWidth="1"/>
    <col min="28" max="28" width="5.7109375" customWidth="1"/>
    <col min="29" max="29" width="7.42578125" customWidth="1"/>
    <col min="30" max="33" width="5.7109375" customWidth="1"/>
    <col min="34" max="34" width="8.42578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469" t="s">
        <v>269</v>
      </c>
      <c r="C2" s="470"/>
      <c r="D2" s="470"/>
      <c r="E2" s="470"/>
      <c r="F2" s="470"/>
      <c r="G2" s="470"/>
      <c r="H2" s="470"/>
      <c r="I2" s="470"/>
      <c r="J2" s="411" t="s">
        <v>26</v>
      </c>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470"/>
      <c r="C3" s="470"/>
      <c r="D3" s="470"/>
      <c r="E3" s="470"/>
      <c r="F3" s="470"/>
      <c r="G3" s="470"/>
      <c r="H3" s="470"/>
      <c r="I3" s="470"/>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470"/>
      <c r="C4" s="470"/>
      <c r="D4" s="470"/>
      <c r="E4" s="470"/>
      <c r="F4" s="470"/>
      <c r="G4" s="470"/>
      <c r="H4" s="470"/>
      <c r="I4" s="470"/>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1"/>
      <c r="AL4" s="411"/>
      <c r="AM4" s="411"/>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358" t="s">
        <v>254</v>
      </c>
      <c r="C6" s="358"/>
      <c r="D6" s="359"/>
      <c r="E6" s="453" t="s">
        <v>255</v>
      </c>
      <c r="F6" s="454"/>
      <c r="G6" s="454"/>
      <c r="H6" s="454"/>
      <c r="I6" s="471"/>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460" t="s">
        <v>256</v>
      </c>
      <c r="AP6" s="461"/>
      <c r="AQ6" s="461"/>
      <c r="AR6" s="461"/>
      <c r="AS6" s="461"/>
      <c r="AT6" s="462"/>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358"/>
      <c r="C7" s="358"/>
      <c r="D7" s="359"/>
      <c r="E7" s="457"/>
      <c r="F7" s="456"/>
      <c r="G7" s="456"/>
      <c r="H7" s="456"/>
      <c r="I7" s="472"/>
      <c r="J7" s="52" t="str">
        <f>IF(AND('Mapa de Riesgos'!$Y$18="Muy Alta",'Mapa de Riesgos'!$AA$18="Leve"),CONCATENATE("R2C",'Mapa de Riesgos'!$O$18),"")</f>
        <v/>
      </c>
      <c r="K7" s="53" t="str">
        <f>IF(AND('Mapa de Riesgos'!$Y$20="Muy Alta",'Mapa de Riesgos'!$AA$20="Leve"),CONCATENATE("R2C",'Mapa de Riesgos'!$O$20),"")</f>
        <v/>
      </c>
      <c r="L7" s="53" t="str">
        <f>IF(AND('Mapa de Riesgos'!$Y$21="Muy Alta",'Mapa de Riesgos'!$AA$21="Leve"),CONCATENATE("R2C",'Mapa de Riesgos'!$O$21),"")</f>
        <v/>
      </c>
      <c r="M7" s="53" t="str">
        <f>IF(AND('Mapa de Riesgos'!$Y$22="Muy Alta",'Mapa de Riesgos'!$AA$22="Leve"),CONCATENATE("R2C",'Mapa de Riesgos'!$O$22),"")</f>
        <v/>
      </c>
      <c r="N7" s="53" t="str">
        <f>IF(AND('Mapa de Riesgos'!$Y$23="Muy Alta",'Mapa de Riesgos'!$AA$23="Leve"),CONCATENATE("R2C",'Mapa de Riesgos'!$O$23),"")</f>
        <v/>
      </c>
      <c r="O7" s="54" t="str">
        <f>IF(AND('Mapa de Riesgos'!$Y$24="Muy Alta",'Mapa de Riesgos'!$AA$24="Leve"),CONCATENATE("R2C",'Mapa de Riesgos'!$O$24),"")</f>
        <v/>
      </c>
      <c r="P7" s="52" t="str">
        <f>IF(AND('Mapa de Riesgos'!$Y$18="Muy Alta",'Mapa de Riesgos'!$AA$18="Menor"),CONCATENATE("R2C",'Mapa de Riesgos'!$O$18),"")</f>
        <v/>
      </c>
      <c r="Q7" s="53" t="str">
        <f>IF(AND('Mapa de Riesgos'!$Y$20="Muy Alta",'Mapa de Riesgos'!$AA$20="Menor"),CONCATENATE("R2C",'Mapa de Riesgos'!$O$20),"")</f>
        <v/>
      </c>
      <c r="R7" s="53" t="str">
        <f>IF(AND('Mapa de Riesgos'!$Y$21="Muy Alta",'Mapa de Riesgos'!$AA$21="Menor"),CONCATENATE("R2C",'Mapa de Riesgos'!$O$21),"")</f>
        <v/>
      </c>
      <c r="S7" s="53" t="str">
        <f>IF(AND('Mapa de Riesgos'!$Y$22="Muy Alta",'Mapa de Riesgos'!$AA$22="Menor"),CONCATENATE("R2C",'Mapa de Riesgos'!$O$22),"")</f>
        <v/>
      </c>
      <c r="T7" s="53" t="str">
        <f>IF(AND('Mapa de Riesgos'!$Y$23="Muy Alta",'Mapa de Riesgos'!$AA$23="Menor"),CONCATENATE("R2C",'Mapa de Riesgos'!$O$23),"")</f>
        <v/>
      </c>
      <c r="U7" s="54" t="str">
        <f>IF(AND('Mapa de Riesgos'!$Y$24="Muy Alta",'Mapa de Riesgos'!$AA$24="Menor"),CONCATENATE("R2C",'Mapa de Riesgos'!$O$24),"")</f>
        <v/>
      </c>
      <c r="V7" s="52" t="str">
        <f>IF(AND('Mapa de Riesgos'!$Y$18="Muy Alta",'Mapa de Riesgos'!$AA$18="Moderado"),CONCATENATE("R2C",'Mapa de Riesgos'!$O$18),"")</f>
        <v/>
      </c>
      <c r="W7" s="53" t="str">
        <f>IF(AND('Mapa de Riesgos'!$Y$20="Muy Alta",'Mapa de Riesgos'!$AA$20="Moderado"),CONCATENATE("R2C",'Mapa de Riesgos'!$O$20),"")</f>
        <v/>
      </c>
      <c r="X7" s="53" t="str">
        <f>IF(AND('Mapa de Riesgos'!$Y$21="Muy Alta",'Mapa de Riesgos'!$AA$21="Moderado"),CONCATENATE("R2C",'Mapa de Riesgos'!$O$21),"")</f>
        <v/>
      </c>
      <c r="Y7" s="53" t="str">
        <f>IF(AND('Mapa de Riesgos'!$Y$22="Muy Alta",'Mapa de Riesgos'!$AA$22="Moderado"),CONCATENATE("R2C",'Mapa de Riesgos'!$O$22),"")</f>
        <v/>
      </c>
      <c r="Z7" s="53" t="str">
        <f>IF(AND('Mapa de Riesgos'!$Y$23="Muy Alta",'Mapa de Riesgos'!$AA$23="Moderado"),CONCATENATE("R2C",'Mapa de Riesgos'!$O$23),"")</f>
        <v/>
      </c>
      <c r="AA7" s="54" t="str">
        <f>IF(AND('Mapa de Riesgos'!$Y$24="Muy Alta",'Mapa de Riesgos'!$AA$24="Moderado"),CONCATENATE("R2C",'Mapa de Riesgos'!$O$24),"")</f>
        <v/>
      </c>
      <c r="AB7" s="52" t="str">
        <f>IF(AND('Mapa de Riesgos'!$Y$18="Muy Alta",'Mapa de Riesgos'!$AA$18="Mayor"),CONCATENATE("R2C",'Mapa de Riesgos'!$O$18),"")</f>
        <v/>
      </c>
      <c r="AC7" s="53" t="str">
        <f>IF(AND('Mapa de Riesgos'!$Y$20="Muy Alta",'Mapa de Riesgos'!$AA$20="Mayor"),CONCATENATE("R2C",'Mapa de Riesgos'!$O$20),"")</f>
        <v/>
      </c>
      <c r="AD7" s="53" t="str">
        <f>IF(AND('Mapa de Riesgos'!$Y$21="Muy Alta",'Mapa de Riesgos'!$AA$21="Mayor"),CONCATENATE("R2C",'Mapa de Riesgos'!$O$21),"")</f>
        <v/>
      </c>
      <c r="AE7" s="53" t="str">
        <f>IF(AND('Mapa de Riesgos'!$Y$22="Muy Alta",'Mapa de Riesgos'!$AA$22="Mayor"),CONCATENATE("R2C",'Mapa de Riesgos'!$O$22),"")</f>
        <v/>
      </c>
      <c r="AF7" s="53" t="str">
        <f>IF(AND('Mapa de Riesgos'!$Y$23="Muy Alta",'Mapa de Riesgos'!$AA$23="Mayor"),CONCATENATE("R2C",'Mapa de Riesgos'!$O$23),"")</f>
        <v/>
      </c>
      <c r="AG7" s="54" t="str">
        <f>IF(AND('Mapa de Riesgos'!$Y$24="Muy Alta",'Mapa de Riesgos'!$AA$24="Mayor"),CONCATENATE("R2C",'Mapa de Riesgos'!$O$24),"")</f>
        <v/>
      </c>
      <c r="AH7" s="55" t="str">
        <f>IF(AND('Mapa de Riesgos'!$Y$18="Muy Alta",'Mapa de Riesgos'!$AA$18="Catastrófico"),CONCATENATE("R2C",'Mapa de Riesgos'!$O$18),"")</f>
        <v/>
      </c>
      <c r="AI7" s="56" t="str">
        <f>IF(AND('Mapa de Riesgos'!$Y$20="Muy Alta",'Mapa de Riesgos'!$AA$20="Catastrófico"),CONCATENATE("R2C",'Mapa de Riesgos'!$O$20),"")</f>
        <v/>
      </c>
      <c r="AJ7" s="56" t="str">
        <f>IF(AND('Mapa de Riesgos'!$Y$21="Muy Alta",'Mapa de Riesgos'!$AA$21="Catastrófico"),CONCATENATE("R2C",'Mapa de Riesgos'!$O$21),"")</f>
        <v/>
      </c>
      <c r="AK7" s="56" t="str">
        <f>IF(AND('Mapa de Riesgos'!$Y$22="Muy Alta",'Mapa de Riesgos'!$AA$22="Catastrófico"),CONCATENATE("R2C",'Mapa de Riesgos'!$O$22),"")</f>
        <v/>
      </c>
      <c r="AL7" s="56" t="str">
        <f>IF(AND('Mapa de Riesgos'!$Y$23="Muy Alta",'Mapa de Riesgos'!$AA$23="Catastrófico"),CONCATENATE("R2C",'Mapa de Riesgos'!$O$23),"")</f>
        <v/>
      </c>
      <c r="AM7" s="57" t="str">
        <f>IF(AND('Mapa de Riesgos'!$Y$24="Muy Alta",'Mapa de Riesgos'!$AA$24="Catastrófico"),CONCATENATE("R2C",'Mapa de Riesgos'!$O$24),"")</f>
        <v/>
      </c>
      <c r="AN7" s="83"/>
      <c r="AO7" s="463"/>
      <c r="AP7" s="464"/>
      <c r="AQ7" s="464"/>
      <c r="AR7" s="464"/>
      <c r="AS7" s="464"/>
      <c r="AT7" s="465"/>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358"/>
      <c r="C8" s="358"/>
      <c r="D8" s="359"/>
      <c r="E8" s="457"/>
      <c r="F8" s="456"/>
      <c r="G8" s="456"/>
      <c r="H8" s="456"/>
      <c r="I8" s="472"/>
      <c r="J8" s="52" t="str">
        <f>IF(AND('Mapa de Riesgos'!$Y$25="Muy Alta",'Mapa de Riesgos'!$AA$25="Leve"),CONCATENATE("R3C",'Mapa de Riesgos'!$O$25),"")</f>
        <v/>
      </c>
      <c r="K8" s="53" t="str">
        <f>IF(AND('Mapa de Riesgos'!$Y$28="Muy Alta",'Mapa de Riesgos'!$AA$28="Leve"),CONCATENATE("R3C",'Mapa de Riesgos'!$O$28),"")</f>
        <v/>
      </c>
      <c r="L8" s="53" t="str">
        <f>IF(AND('Mapa de Riesgos'!$Y$29="Muy Alta",'Mapa de Riesgos'!$AA$29="Leve"),CONCATENATE("R3C",'Mapa de Riesgos'!$O$29),"")</f>
        <v/>
      </c>
      <c r="M8" s="53" t="str">
        <f>IF(AND('Mapa de Riesgos'!$Y$30="Muy Alta",'Mapa de Riesgos'!$AA$30="Leve"),CONCATENATE("R3C",'Mapa de Riesgos'!$O$30),"")</f>
        <v/>
      </c>
      <c r="N8" s="53" t="str">
        <f>IF(AND('Mapa de Riesgos'!$Y$31="Muy Alta",'Mapa de Riesgos'!$AA$31="Leve"),CONCATENATE("R3C",'Mapa de Riesgos'!$O$31),"")</f>
        <v/>
      </c>
      <c r="O8" s="54" t="str">
        <f>IF(AND('Mapa de Riesgos'!$Y$32="Muy Alta",'Mapa de Riesgos'!$AA$32="Leve"),CONCATENATE("R3C",'Mapa de Riesgos'!$O$32),"")</f>
        <v/>
      </c>
      <c r="P8" s="52" t="str">
        <f>IF(AND('Mapa de Riesgos'!$Y$25="Muy Alta",'Mapa de Riesgos'!$AA$25="Menor"),CONCATENATE("R3C",'Mapa de Riesgos'!$O$25),"")</f>
        <v/>
      </c>
      <c r="Q8" s="53" t="str">
        <f>IF(AND('Mapa de Riesgos'!$Y$28="Muy Alta",'Mapa de Riesgos'!$AA$28="Menor"),CONCATENATE("R3C",'Mapa de Riesgos'!$O$28),"")</f>
        <v/>
      </c>
      <c r="R8" s="53" t="str">
        <f>IF(AND('Mapa de Riesgos'!$Y$29="Muy Alta",'Mapa de Riesgos'!$AA$29="Menor"),CONCATENATE("R3C",'Mapa de Riesgos'!$O$29),"")</f>
        <v/>
      </c>
      <c r="S8" s="53" t="str">
        <f>IF(AND('Mapa de Riesgos'!$Y$30="Muy Alta",'Mapa de Riesgos'!$AA$30="Menor"),CONCATENATE("R3C",'Mapa de Riesgos'!$O$30),"")</f>
        <v/>
      </c>
      <c r="T8" s="53" t="str">
        <f>IF(AND('Mapa de Riesgos'!$Y$31="Muy Alta",'Mapa de Riesgos'!$AA$31="Menor"),CONCATENATE("R3C",'Mapa de Riesgos'!$O$31),"")</f>
        <v/>
      </c>
      <c r="U8" s="54" t="str">
        <f>IF(AND('Mapa de Riesgos'!$Y$32="Muy Alta",'Mapa de Riesgos'!$AA$32="Menor"),CONCATENATE("R3C",'Mapa de Riesgos'!$O$32),"")</f>
        <v/>
      </c>
      <c r="V8" s="52" t="str">
        <f>IF(AND('Mapa de Riesgos'!$Y$25="Muy Alta",'Mapa de Riesgos'!$AA$25="Moderado"),CONCATENATE("R3C",'Mapa de Riesgos'!$O$25),"")</f>
        <v/>
      </c>
      <c r="W8" s="53" t="str">
        <f>IF(AND('Mapa de Riesgos'!$Y$28="Muy Alta",'Mapa de Riesgos'!$AA$28="Moderado"),CONCATENATE("R3C",'Mapa de Riesgos'!$O$28),"")</f>
        <v/>
      </c>
      <c r="X8" s="53" t="str">
        <f>IF(AND('Mapa de Riesgos'!$Y$29="Muy Alta",'Mapa de Riesgos'!$AA$29="Moderado"),CONCATENATE("R3C",'Mapa de Riesgos'!$O$29),"")</f>
        <v/>
      </c>
      <c r="Y8" s="53" t="str">
        <f>IF(AND('Mapa de Riesgos'!$Y$30="Muy Alta",'Mapa de Riesgos'!$AA$30="Moderado"),CONCATENATE("R3C",'Mapa de Riesgos'!$O$30),"")</f>
        <v/>
      </c>
      <c r="Z8" s="53" t="str">
        <f>IF(AND('Mapa de Riesgos'!$Y$31="Muy Alta",'Mapa de Riesgos'!$AA$31="Moderado"),CONCATENATE("R3C",'Mapa de Riesgos'!$O$31),"")</f>
        <v/>
      </c>
      <c r="AA8" s="54" t="str">
        <f>IF(AND('Mapa de Riesgos'!$Y$32="Muy Alta",'Mapa de Riesgos'!$AA$32="Moderado"),CONCATENATE("R3C",'Mapa de Riesgos'!$O$32),"")</f>
        <v/>
      </c>
      <c r="AB8" s="52" t="str">
        <f>IF(AND('Mapa de Riesgos'!$Y$25="Muy Alta",'Mapa de Riesgos'!$AA$25="Mayor"),CONCATENATE("R3C",'Mapa de Riesgos'!$O$25),"")</f>
        <v/>
      </c>
      <c r="AC8" s="53" t="str">
        <f>IF(AND('Mapa de Riesgos'!$Y$28="Muy Alta",'Mapa de Riesgos'!$AA$28="Mayor"),CONCATENATE("R3C",'Mapa de Riesgos'!$O$28),"")</f>
        <v/>
      </c>
      <c r="AD8" s="53" t="str">
        <f>IF(AND('Mapa de Riesgos'!$Y$29="Muy Alta",'Mapa de Riesgos'!$AA$29="Mayor"),CONCATENATE("R3C",'Mapa de Riesgos'!$O$29),"")</f>
        <v/>
      </c>
      <c r="AE8" s="53" t="str">
        <f>IF(AND('Mapa de Riesgos'!$Y$30="Muy Alta",'Mapa de Riesgos'!$AA$30="Mayor"),CONCATENATE("R3C",'Mapa de Riesgos'!$O$30),"")</f>
        <v/>
      </c>
      <c r="AF8" s="53" t="str">
        <f>IF(AND('Mapa de Riesgos'!$Y$31="Muy Alta",'Mapa de Riesgos'!$AA$31="Mayor"),CONCATENATE("R3C",'Mapa de Riesgos'!$O$31),"")</f>
        <v/>
      </c>
      <c r="AG8" s="54" t="str">
        <f>IF(AND('Mapa de Riesgos'!$Y$32="Muy Alta",'Mapa de Riesgos'!$AA$32="Mayor"),CONCATENATE("R3C",'Mapa de Riesgos'!$O$32),"")</f>
        <v/>
      </c>
      <c r="AH8" s="55" t="str">
        <f>IF(AND('Mapa de Riesgos'!$Y$25="Muy Alta",'Mapa de Riesgos'!$AA$25="Catastrófico"),CONCATENATE("R3C",'Mapa de Riesgos'!$O$25),"")</f>
        <v/>
      </c>
      <c r="AI8" s="56" t="str">
        <f>IF(AND('Mapa de Riesgos'!$Y$28="Muy Alta",'Mapa de Riesgos'!$AA$28="Catastrófico"),CONCATENATE("R3C",'Mapa de Riesgos'!$O$28),"")</f>
        <v/>
      </c>
      <c r="AJ8" s="56" t="str">
        <f>IF(AND('Mapa de Riesgos'!$Y$29="Muy Alta",'Mapa de Riesgos'!$AA$29="Catastrófico"),CONCATENATE("R3C",'Mapa de Riesgos'!$O$29),"")</f>
        <v/>
      </c>
      <c r="AK8" s="56" t="str">
        <f>IF(AND('Mapa de Riesgos'!$Y$30="Muy Alta",'Mapa de Riesgos'!$AA$30="Catastrófico"),CONCATENATE("R3C",'Mapa de Riesgos'!$O$30),"")</f>
        <v/>
      </c>
      <c r="AL8" s="56" t="str">
        <f>IF(AND('Mapa de Riesgos'!$Y$31="Muy Alta",'Mapa de Riesgos'!$AA$31="Catastrófico"),CONCATENATE("R3C",'Mapa de Riesgos'!$O$31),"")</f>
        <v/>
      </c>
      <c r="AM8" s="57" t="str">
        <f>IF(AND('Mapa de Riesgos'!$Y$32="Muy Alta",'Mapa de Riesgos'!$AA$32="Catastrófico"),CONCATENATE("R3C",'Mapa de Riesgos'!$O$32),"")</f>
        <v/>
      </c>
      <c r="AN8" s="83"/>
      <c r="AO8" s="463"/>
      <c r="AP8" s="464"/>
      <c r="AQ8" s="464"/>
      <c r="AR8" s="464"/>
      <c r="AS8" s="464"/>
      <c r="AT8" s="465"/>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358"/>
      <c r="C9" s="358"/>
      <c r="D9" s="359"/>
      <c r="E9" s="457"/>
      <c r="F9" s="456"/>
      <c r="G9" s="456"/>
      <c r="H9" s="456"/>
      <c r="I9" s="472"/>
      <c r="J9" s="52" t="str">
        <f>IF(AND('Mapa de Riesgos'!$Y$33="Muy Alta",'Mapa de Riesgos'!$AA$33="Leve"),CONCATENATE("R4C",'Mapa de Riesgos'!$O$33),"")</f>
        <v/>
      </c>
      <c r="K9" s="53" t="str">
        <f>IF(AND('Mapa de Riesgos'!$Y$35="Muy Alta",'Mapa de Riesgos'!$AA$35="Leve"),CONCATENATE("R4C",'Mapa de Riesgos'!$O$35),"")</f>
        <v/>
      </c>
      <c r="L9" s="53" t="str">
        <f>IF(AND('Mapa de Riesgos'!$Y$36="Muy Alta",'Mapa de Riesgos'!$AA$36="Leve"),CONCATENATE("R4C",'Mapa de Riesgos'!$O$36),"")</f>
        <v/>
      </c>
      <c r="M9" s="53" t="str">
        <f>IF(AND('Mapa de Riesgos'!$Y$37="Muy Alta",'Mapa de Riesgos'!$AA$37="Leve"),CONCATENATE("R4C",'Mapa de Riesgos'!$O$37),"")</f>
        <v/>
      </c>
      <c r="N9" s="53" t="str">
        <f>IF(AND('Mapa de Riesgos'!$Y$38="Muy Alta",'Mapa de Riesgos'!$AA$38="Leve"),CONCATENATE("R4C",'Mapa de Riesgos'!$O$38),"")</f>
        <v/>
      </c>
      <c r="O9" s="54" t="str">
        <f>IF(AND('Mapa de Riesgos'!$Y$39="Muy Alta",'Mapa de Riesgos'!$AA$39="Leve"),CONCATENATE("R4C",'Mapa de Riesgos'!$O$39),"")</f>
        <v/>
      </c>
      <c r="P9" s="52" t="str">
        <f>IF(AND('Mapa de Riesgos'!$Y$33="Muy Alta",'Mapa de Riesgos'!$AA$33="Menor"),CONCATENATE("R4C",'Mapa de Riesgos'!$O$33),"")</f>
        <v/>
      </c>
      <c r="Q9" s="53" t="str">
        <f>IF(AND('Mapa de Riesgos'!$Y$35="Muy Alta",'Mapa de Riesgos'!$AA$35="Menor"),CONCATENATE("R4C",'Mapa de Riesgos'!$O$35),"")</f>
        <v/>
      </c>
      <c r="R9" s="53" t="str">
        <f>IF(AND('Mapa de Riesgos'!$Y$36="Muy Alta",'Mapa de Riesgos'!$AA$36="Menor"),CONCATENATE("R4C",'Mapa de Riesgos'!$O$36),"")</f>
        <v/>
      </c>
      <c r="S9" s="53" t="str">
        <f>IF(AND('Mapa de Riesgos'!$Y$37="Muy Alta",'Mapa de Riesgos'!$AA$37="Menor"),CONCATENATE("R4C",'Mapa de Riesgos'!$O$37),"")</f>
        <v/>
      </c>
      <c r="T9" s="53" t="str">
        <f>IF(AND('Mapa de Riesgos'!$Y$38="Muy Alta",'Mapa de Riesgos'!$AA$38="Menor"),CONCATENATE("R4C",'Mapa de Riesgos'!$O$38),"")</f>
        <v/>
      </c>
      <c r="U9" s="54" t="str">
        <f>IF(AND('Mapa de Riesgos'!$Y$39="Muy Alta",'Mapa de Riesgos'!$AA$39="Menor"),CONCATENATE("R4C",'Mapa de Riesgos'!$O$39),"")</f>
        <v/>
      </c>
      <c r="V9" s="52" t="str">
        <f>IF(AND('Mapa de Riesgos'!$Y$33="Muy Alta",'Mapa de Riesgos'!$AA$33="Moderado"),CONCATENATE("R4C",'Mapa de Riesgos'!$O$33),"")</f>
        <v/>
      </c>
      <c r="W9" s="53" t="str">
        <f>IF(AND('Mapa de Riesgos'!$Y$35="Muy Alta",'Mapa de Riesgos'!$AA$35="Moderado"),CONCATENATE("R4C",'Mapa de Riesgos'!$O$35),"")</f>
        <v/>
      </c>
      <c r="X9" s="53" t="str">
        <f>IF(AND('Mapa de Riesgos'!$Y$36="Muy Alta",'Mapa de Riesgos'!$AA$36="Moderado"),CONCATENATE("R4C",'Mapa de Riesgos'!$O$36),"")</f>
        <v/>
      </c>
      <c r="Y9" s="53" t="str">
        <f>IF(AND('Mapa de Riesgos'!$Y$37="Muy Alta",'Mapa de Riesgos'!$AA$37="Moderado"),CONCATENATE("R4C",'Mapa de Riesgos'!$O$37),"")</f>
        <v/>
      </c>
      <c r="Z9" s="53" t="str">
        <f>IF(AND('Mapa de Riesgos'!$Y$38="Muy Alta",'Mapa de Riesgos'!$AA$38="Moderado"),CONCATENATE("R4C",'Mapa de Riesgos'!$O$38),"")</f>
        <v/>
      </c>
      <c r="AA9" s="54" t="str">
        <f>IF(AND('Mapa de Riesgos'!$Y$39="Muy Alta",'Mapa de Riesgos'!$AA$39="Moderado"),CONCATENATE("R4C",'Mapa de Riesgos'!$O$39),"")</f>
        <v/>
      </c>
      <c r="AB9" s="52" t="str">
        <f>IF(AND('Mapa de Riesgos'!$Y$33="Muy Alta",'Mapa de Riesgos'!$AA$33="Mayor"),CONCATENATE("R4C",'Mapa de Riesgos'!$O$33),"")</f>
        <v/>
      </c>
      <c r="AC9" s="53" t="str">
        <f>IF(AND('Mapa de Riesgos'!$Y$35="Muy Alta",'Mapa de Riesgos'!$AA$35="Mayor"),CONCATENATE("R4C",'Mapa de Riesgos'!$O$35),"")</f>
        <v/>
      </c>
      <c r="AD9" s="53" t="str">
        <f>IF(AND('Mapa de Riesgos'!$Y$36="Muy Alta",'Mapa de Riesgos'!$AA$36="Mayor"),CONCATENATE("R4C",'Mapa de Riesgos'!$O$36),"")</f>
        <v/>
      </c>
      <c r="AE9" s="53" t="str">
        <f>IF(AND('Mapa de Riesgos'!$Y$37="Muy Alta",'Mapa de Riesgos'!$AA$37="Mayor"),CONCATENATE("R4C",'Mapa de Riesgos'!$O$37),"")</f>
        <v/>
      </c>
      <c r="AF9" s="53" t="str">
        <f>IF(AND('Mapa de Riesgos'!$Y$38="Muy Alta",'Mapa de Riesgos'!$AA$38="Mayor"),CONCATENATE("R4C",'Mapa de Riesgos'!$O$38),"")</f>
        <v/>
      </c>
      <c r="AG9" s="54" t="str">
        <f>IF(AND('Mapa de Riesgos'!$Y$39="Muy Alta",'Mapa de Riesgos'!$AA$39="Mayor"),CONCATENATE("R4C",'Mapa de Riesgos'!$O$39),"")</f>
        <v/>
      </c>
      <c r="AH9" s="55" t="str">
        <f>IF(AND('Mapa de Riesgos'!$Y$33="Muy Alta",'Mapa de Riesgos'!$AA$33="Catastrófico"),CONCATENATE("R4C",'Mapa de Riesgos'!$O$33),"")</f>
        <v/>
      </c>
      <c r="AI9" s="56" t="str">
        <f>IF(AND('Mapa de Riesgos'!$Y$35="Muy Alta",'Mapa de Riesgos'!$AA$35="Catastrófico"),CONCATENATE("R4C",'Mapa de Riesgos'!$O$35),"")</f>
        <v/>
      </c>
      <c r="AJ9" s="56" t="str">
        <f>IF(AND('Mapa de Riesgos'!$Y$36="Muy Alta",'Mapa de Riesgos'!$AA$36="Catastrófico"),CONCATENATE("R4C",'Mapa de Riesgos'!$O$36),"")</f>
        <v/>
      </c>
      <c r="AK9" s="56" t="str">
        <f>IF(AND('Mapa de Riesgos'!$Y$37="Muy Alta",'Mapa de Riesgos'!$AA$37="Catastrófico"),CONCATENATE("R4C",'Mapa de Riesgos'!$O$37),"")</f>
        <v/>
      </c>
      <c r="AL9" s="56" t="str">
        <f>IF(AND('Mapa de Riesgos'!$Y$38="Muy Alta",'Mapa de Riesgos'!$AA$38="Catastrófico"),CONCATENATE("R4C",'Mapa de Riesgos'!$O$38),"")</f>
        <v/>
      </c>
      <c r="AM9" s="57" t="str">
        <f>IF(AND('Mapa de Riesgos'!$Y$39="Muy Alta",'Mapa de Riesgos'!$AA$39="Catastrófico"),CONCATENATE("R4C",'Mapa de Riesgos'!$O$39),"")</f>
        <v/>
      </c>
      <c r="AN9" s="83"/>
      <c r="AO9" s="463"/>
      <c r="AP9" s="464"/>
      <c r="AQ9" s="464"/>
      <c r="AR9" s="464"/>
      <c r="AS9" s="464"/>
      <c r="AT9" s="465"/>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358"/>
      <c r="C10" s="358"/>
      <c r="D10" s="359"/>
      <c r="E10" s="457"/>
      <c r="F10" s="456"/>
      <c r="G10" s="456"/>
      <c r="H10" s="456"/>
      <c r="I10" s="472"/>
      <c r="J10" s="52" t="str">
        <f>IF(AND('Mapa de Riesgos'!$Y$40="Muy Alta",'Mapa de Riesgos'!$AA$40="Leve"),CONCATENATE("R5C",'Mapa de Riesgos'!$O$40),"")</f>
        <v/>
      </c>
      <c r="K10" s="53" t="str">
        <f>IF(AND('Mapa de Riesgos'!$Y$42="Muy Alta",'Mapa de Riesgos'!$AA$42="Leve"),CONCATENATE("R5C",'Mapa de Riesgos'!$O$42),"")</f>
        <v/>
      </c>
      <c r="L10" s="53" t="str">
        <f>IF(AND('Mapa de Riesgos'!$Y$43="Muy Alta",'Mapa de Riesgos'!$AA$43="Leve"),CONCATENATE("R5C",'Mapa de Riesgos'!$O$43),"")</f>
        <v/>
      </c>
      <c r="M10" s="53" t="str">
        <f>IF(AND('Mapa de Riesgos'!$Y$44="Muy Alta",'Mapa de Riesgos'!$AA$44="Leve"),CONCATENATE("R5C",'Mapa de Riesgos'!$O$44),"")</f>
        <v/>
      </c>
      <c r="N10" s="53" t="str">
        <f>IF(AND('Mapa de Riesgos'!$Y$45="Muy Alta",'Mapa de Riesgos'!$AA$45="Leve"),CONCATENATE("R5C",'Mapa de Riesgos'!$O$45),"")</f>
        <v/>
      </c>
      <c r="O10" s="54" t="str">
        <f>IF(AND('Mapa de Riesgos'!$Y$46="Muy Alta",'Mapa de Riesgos'!$AA$46="Leve"),CONCATENATE("R5C",'Mapa de Riesgos'!$O$46),"")</f>
        <v/>
      </c>
      <c r="P10" s="52" t="str">
        <f>IF(AND('Mapa de Riesgos'!$Y$40="Muy Alta",'Mapa de Riesgos'!$AA$40="Menor"),CONCATENATE("R5C",'Mapa de Riesgos'!$O$40),"")</f>
        <v/>
      </c>
      <c r="Q10" s="53" t="str">
        <f>IF(AND('Mapa de Riesgos'!$Y$42="Muy Alta",'Mapa de Riesgos'!$AA$42="Menor"),CONCATENATE("R5C",'Mapa de Riesgos'!$O$42),"")</f>
        <v/>
      </c>
      <c r="R10" s="53" t="str">
        <f>IF(AND('Mapa de Riesgos'!$Y$43="Muy Alta",'Mapa de Riesgos'!$AA$43="Menor"),CONCATENATE("R5C",'Mapa de Riesgos'!$O$43),"")</f>
        <v/>
      </c>
      <c r="S10" s="53" t="str">
        <f>IF(AND('Mapa de Riesgos'!$Y$44="Muy Alta",'Mapa de Riesgos'!$AA$44="Menor"),CONCATENATE("R5C",'Mapa de Riesgos'!$O$44),"")</f>
        <v/>
      </c>
      <c r="T10" s="53" t="str">
        <f>IF(AND('Mapa de Riesgos'!$Y$45="Muy Alta",'Mapa de Riesgos'!$AA$45="Menor"),CONCATENATE("R5C",'Mapa de Riesgos'!$O$45),"")</f>
        <v/>
      </c>
      <c r="U10" s="54" t="str">
        <f>IF(AND('Mapa de Riesgos'!$Y$46="Muy Alta",'Mapa de Riesgos'!$AA$46="Menor"),CONCATENATE("R5C",'Mapa de Riesgos'!$O$46),"")</f>
        <v/>
      </c>
      <c r="V10" s="52" t="str">
        <f>IF(AND('Mapa de Riesgos'!$Y$40="Muy Alta",'Mapa de Riesgos'!$AA$40="Moderado"),CONCATENATE("R5C",'Mapa de Riesgos'!$O$40),"")</f>
        <v/>
      </c>
      <c r="W10" s="53" t="str">
        <f>IF(AND('Mapa de Riesgos'!$Y$42="Muy Alta",'Mapa de Riesgos'!$AA$42="Moderado"),CONCATENATE("R5C",'Mapa de Riesgos'!$O$42),"")</f>
        <v/>
      </c>
      <c r="X10" s="53" t="str">
        <f>IF(AND('Mapa de Riesgos'!$Y$43="Muy Alta",'Mapa de Riesgos'!$AA$43="Moderado"),CONCATENATE("R5C",'Mapa de Riesgos'!$O$43),"")</f>
        <v/>
      </c>
      <c r="Y10" s="53" t="str">
        <f>IF(AND('Mapa de Riesgos'!$Y$44="Muy Alta",'Mapa de Riesgos'!$AA$44="Moderado"),CONCATENATE("R5C",'Mapa de Riesgos'!$O$44),"")</f>
        <v/>
      </c>
      <c r="Z10" s="53" t="str">
        <f>IF(AND('Mapa de Riesgos'!$Y$45="Muy Alta",'Mapa de Riesgos'!$AA$45="Moderado"),CONCATENATE("R5C",'Mapa de Riesgos'!$O$45),"")</f>
        <v/>
      </c>
      <c r="AA10" s="54" t="str">
        <f>IF(AND('Mapa de Riesgos'!$Y$46="Muy Alta",'Mapa de Riesgos'!$AA$46="Moderado"),CONCATENATE("R5C",'Mapa de Riesgos'!$O$46),"")</f>
        <v/>
      </c>
      <c r="AB10" s="52" t="str">
        <f>IF(AND('Mapa de Riesgos'!$Y$40="Muy Alta",'Mapa de Riesgos'!$AA$40="Mayor"),CONCATENATE("R5C",'Mapa de Riesgos'!$O$40),"")</f>
        <v/>
      </c>
      <c r="AC10" s="53" t="str">
        <f>IF(AND('Mapa de Riesgos'!$Y$42="Muy Alta",'Mapa de Riesgos'!$AA$42="Mayor"),CONCATENATE("R5C",'Mapa de Riesgos'!$O$42),"")</f>
        <v/>
      </c>
      <c r="AD10" s="53" t="str">
        <f>IF(AND('Mapa de Riesgos'!$Y$43="Muy Alta",'Mapa de Riesgos'!$AA$43="Mayor"),CONCATENATE("R5C",'Mapa de Riesgos'!$O$43),"")</f>
        <v/>
      </c>
      <c r="AE10" s="53" t="str">
        <f>IF(AND('Mapa de Riesgos'!$Y$44="Muy Alta",'Mapa de Riesgos'!$AA$44="Mayor"),CONCATENATE("R5C",'Mapa de Riesgos'!$O$44),"")</f>
        <v/>
      </c>
      <c r="AF10" s="53" t="str">
        <f>IF(AND('Mapa de Riesgos'!$Y$45="Muy Alta",'Mapa de Riesgos'!$AA$45="Mayor"),CONCATENATE("R5C",'Mapa de Riesgos'!$O$45),"")</f>
        <v/>
      </c>
      <c r="AG10" s="54" t="str">
        <f>IF(AND('Mapa de Riesgos'!$Y$46="Muy Alta",'Mapa de Riesgos'!$AA$46="Mayor"),CONCATENATE("R5C",'Mapa de Riesgos'!$O$46),"")</f>
        <v/>
      </c>
      <c r="AH10" s="55" t="str">
        <f>IF(AND('Mapa de Riesgos'!$Y$40="Muy Alta",'Mapa de Riesgos'!$AA$40="Catastrófico"),CONCATENATE("R5C",'Mapa de Riesgos'!$O$40),"")</f>
        <v/>
      </c>
      <c r="AI10" s="56" t="str">
        <f>IF(AND('Mapa de Riesgos'!$Y$42="Muy Alta",'Mapa de Riesgos'!$AA$42="Catastrófico"),CONCATENATE("R5C",'Mapa de Riesgos'!$O$42),"")</f>
        <v/>
      </c>
      <c r="AJ10" s="56" t="str">
        <f>IF(AND('Mapa de Riesgos'!$Y$43="Muy Alta",'Mapa de Riesgos'!$AA$43="Catastrófico"),CONCATENATE("R5C",'Mapa de Riesgos'!$O$43),"")</f>
        <v/>
      </c>
      <c r="AK10" s="56" t="str">
        <f>IF(AND('Mapa de Riesgos'!$Y$44="Muy Alta",'Mapa de Riesgos'!$AA$44="Catastrófico"),CONCATENATE("R5C",'Mapa de Riesgos'!$O$44),"")</f>
        <v/>
      </c>
      <c r="AL10" s="56" t="str">
        <f>IF(AND('Mapa de Riesgos'!$Y$45="Muy Alta",'Mapa de Riesgos'!$AA$45="Catastrófico"),CONCATENATE("R5C",'Mapa de Riesgos'!$O$45),"")</f>
        <v/>
      </c>
      <c r="AM10" s="57" t="str">
        <f>IF(AND('Mapa de Riesgos'!$Y$46="Muy Alta",'Mapa de Riesgos'!$AA$46="Catastrófico"),CONCATENATE("R5C",'Mapa de Riesgos'!$O$46),"")</f>
        <v/>
      </c>
      <c r="AN10" s="83"/>
      <c r="AO10" s="463"/>
      <c r="AP10" s="464"/>
      <c r="AQ10" s="464"/>
      <c r="AR10" s="464"/>
      <c r="AS10" s="464"/>
      <c r="AT10" s="465"/>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358"/>
      <c r="C11" s="358"/>
      <c r="D11" s="359"/>
      <c r="E11" s="457"/>
      <c r="F11" s="456"/>
      <c r="G11" s="456"/>
      <c r="H11" s="456"/>
      <c r="I11" s="472"/>
      <c r="J11" s="52" t="str">
        <f>IF(AND('Mapa de Riesgos'!$Y$47="Muy Alta",'Mapa de Riesgos'!$AA$47="Leve"),CONCATENATE("R6C",'Mapa de Riesgos'!$O$47),"")</f>
        <v/>
      </c>
      <c r="K11" s="53" t="str">
        <f>IF(AND('Mapa de Riesgos'!$Y$48="Muy Alta",'Mapa de Riesgos'!$AA$48="Leve"),CONCATENATE("R6C",'Mapa de Riesgos'!$O$48),"")</f>
        <v/>
      </c>
      <c r="L11" s="53" t="str">
        <f>IF(AND('Mapa de Riesgos'!$Y$49="Muy Alta",'Mapa de Riesgos'!$AA$49="Leve"),CONCATENATE("R6C",'Mapa de Riesgos'!$O$49),"")</f>
        <v/>
      </c>
      <c r="M11" s="53" t="str">
        <f>IF(AND('Mapa de Riesgos'!$Y$50="Muy Alta",'Mapa de Riesgos'!$AA$50="Leve"),CONCATENATE("R6C",'Mapa de Riesgos'!$O$50),"")</f>
        <v/>
      </c>
      <c r="N11" s="53" t="str">
        <f>IF(AND('Mapa de Riesgos'!$Y$51="Muy Alta",'Mapa de Riesgos'!$AA$51="Leve"),CONCATENATE("R6C",'Mapa de Riesgos'!$O$51),"")</f>
        <v/>
      </c>
      <c r="O11" s="54" t="str">
        <f>IF(AND('Mapa de Riesgos'!$Y$52="Muy Alta",'Mapa de Riesgos'!$AA$52="Leve"),CONCATENATE("R6C",'Mapa de Riesgos'!$O$52),"")</f>
        <v/>
      </c>
      <c r="P11" s="52" t="str">
        <f>IF(AND('Mapa de Riesgos'!$Y$47="Muy Alta",'Mapa de Riesgos'!$AA$47="Menor"),CONCATENATE("R6C",'Mapa de Riesgos'!$O$47),"")</f>
        <v/>
      </c>
      <c r="Q11" s="53" t="str">
        <f>IF(AND('Mapa de Riesgos'!$Y$48="Muy Alta",'Mapa de Riesgos'!$AA$48="Menor"),CONCATENATE("R6C",'Mapa de Riesgos'!$O$48),"")</f>
        <v/>
      </c>
      <c r="R11" s="53" t="str">
        <f>IF(AND('Mapa de Riesgos'!$Y$49="Muy Alta",'Mapa de Riesgos'!$AA$49="Menor"),CONCATENATE("R6C",'Mapa de Riesgos'!$O$49),"")</f>
        <v/>
      </c>
      <c r="S11" s="53" t="str">
        <f>IF(AND('Mapa de Riesgos'!$Y$50="Muy Alta",'Mapa de Riesgos'!$AA$50="Menor"),CONCATENATE("R6C",'Mapa de Riesgos'!$O$50),"")</f>
        <v/>
      </c>
      <c r="T11" s="53" t="str">
        <f>IF(AND('Mapa de Riesgos'!$Y$51="Muy Alta",'Mapa de Riesgos'!$AA$51="Menor"),CONCATENATE("R6C",'Mapa de Riesgos'!$O$51),"")</f>
        <v/>
      </c>
      <c r="U11" s="54" t="str">
        <f>IF(AND('Mapa de Riesgos'!$Y$52="Muy Alta",'Mapa de Riesgos'!$AA$52="Menor"),CONCATENATE("R6C",'Mapa de Riesgos'!$O$52),"")</f>
        <v/>
      </c>
      <c r="V11" s="52" t="str">
        <f>IF(AND('Mapa de Riesgos'!$Y$47="Muy Alta",'Mapa de Riesgos'!$AA$47="Moderado"),CONCATENATE("R6C",'Mapa de Riesgos'!$O$47),"")</f>
        <v/>
      </c>
      <c r="W11" s="53" t="str">
        <f>IF(AND('Mapa de Riesgos'!$Y$48="Muy Alta",'Mapa de Riesgos'!$AA$48="Moderado"),CONCATENATE("R6C",'Mapa de Riesgos'!$O$48),"")</f>
        <v/>
      </c>
      <c r="X11" s="53" t="str">
        <f>IF(AND('Mapa de Riesgos'!$Y$49="Muy Alta",'Mapa de Riesgos'!$AA$49="Moderado"),CONCATENATE("R6C",'Mapa de Riesgos'!$O$49),"")</f>
        <v/>
      </c>
      <c r="Y11" s="53" t="str">
        <f>IF(AND('Mapa de Riesgos'!$Y$50="Muy Alta",'Mapa de Riesgos'!$AA$50="Moderado"),CONCATENATE("R6C",'Mapa de Riesgos'!$O$50),"")</f>
        <v/>
      </c>
      <c r="Z11" s="53" t="str">
        <f>IF(AND('Mapa de Riesgos'!$Y$51="Muy Alta",'Mapa de Riesgos'!$AA$51="Moderado"),CONCATENATE("R6C",'Mapa de Riesgos'!$O$51),"")</f>
        <v/>
      </c>
      <c r="AA11" s="54" t="str">
        <f>IF(AND('Mapa de Riesgos'!$Y$52="Muy Alta",'Mapa de Riesgos'!$AA$52="Moderado"),CONCATENATE("R6C",'Mapa de Riesgos'!$O$52),"")</f>
        <v/>
      </c>
      <c r="AB11" s="52" t="str">
        <f>IF(AND('Mapa de Riesgos'!$Y$47="Muy Alta",'Mapa de Riesgos'!$AA$47="Mayor"),CONCATENATE("R6C",'Mapa de Riesgos'!$O$47),"")</f>
        <v/>
      </c>
      <c r="AC11" s="53" t="str">
        <f>IF(AND('Mapa de Riesgos'!$Y$48="Muy Alta",'Mapa de Riesgos'!$AA$48="Mayor"),CONCATENATE("R6C",'Mapa de Riesgos'!$O$48),"")</f>
        <v/>
      </c>
      <c r="AD11" s="53" t="str">
        <f>IF(AND('Mapa de Riesgos'!$Y$49="Muy Alta",'Mapa de Riesgos'!$AA$49="Mayor"),CONCATENATE("R6C",'Mapa de Riesgos'!$O$49),"")</f>
        <v/>
      </c>
      <c r="AE11" s="53" t="str">
        <f>IF(AND('Mapa de Riesgos'!$Y$50="Muy Alta",'Mapa de Riesgos'!$AA$50="Mayor"),CONCATENATE("R6C",'Mapa de Riesgos'!$O$50),"")</f>
        <v/>
      </c>
      <c r="AF11" s="53" t="str">
        <f>IF(AND('Mapa de Riesgos'!$Y$51="Muy Alta",'Mapa de Riesgos'!$AA$51="Mayor"),CONCATENATE("R6C",'Mapa de Riesgos'!$O$51),"")</f>
        <v/>
      </c>
      <c r="AG11" s="54" t="str">
        <f>IF(AND('Mapa de Riesgos'!$Y$52="Muy Alta",'Mapa de Riesgos'!$AA$52="Mayor"),CONCATENATE("R6C",'Mapa de Riesgos'!$O$52),"")</f>
        <v/>
      </c>
      <c r="AH11" s="55" t="str">
        <f>IF(AND('Mapa de Riesgos'!$Y$47="Muy Alta",'Mapa de Riesgos'!$AA$47="Catastrófico"),CONCATENATE("R6C",'Mapa de Riesgos'!$O$47),"")</f>
        <v/>
      </c>
      <c r="AI11" s="56" t="str">
        <f>IF(AND('Mapa de Riesgos'!$Y$48="Muy Alta",'Mapa de Riesgos'!$AA$48="Catastrófico"),CONCATENATE("R6C",'Mapa de Riesgos'!$O$48),"")</f>
        <v/>
      </c>
      <c r="AJ11" s="56" t="str">
        <f>IF(AND('Mapa de Riesgos'!$Y$49="Muy Alta",'Mapa de Riesgos'!$AA$49="Catastrófico"),CONCATENATE("R6C",'Mapa de Riesgos'!$O$49),"")</f>
        <v/>
      </c>
      <c r="AK11" s="56" t="str">
        <f>IF(AND('Mapa de Riesgos'!$Y$50="Muy Alta",'Mapa de Riesgos'!$AA$50="Catastrófico"),CONCATENATE("R6C",'Mapa de Riesgos'!$O$50),"")</f>
        <v/>
      </c>
      <c r="AL11" s="56" t="str">
        <f>IF(AND('Mapa de Riesgos'!$Y$51="Muy Alta",'Mapa de Riesgos'!$AA$51="Catastrófico"),CONCATENATE("R6C",'Mapa de Riesgos'!$O$51),"")</f>
        <v/>
      </c>
      <c r="AM11" s="57" t="str">
        <f>IF(AND('Mapa de Riesgos'!$Y$52="Muy Alta",'Mapa de Riesgos'!$AA$52="Catastrófico"),CONCATENATE("R6C",'Mapa de Riesgos'!$O$52),"")</f>
        <v/>
      </c>
      <c r="AN11" s="83"/>
      <c r="AO11" s="463"/>
      <c r="AP11" s="464"/>
      <c r="AQ11" s="464"/>
      <c r="AR11" s="464"/>
      <c r="AS11" s="464"/>
      <c r="AT11" s="465"/>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358"/>
      <c r="C12" s="358"/>
      <c r="D12" s="359"/>
      <c r="E12" s="457"/>
      <c r="F12" s="456"/>
      <c r="G12" s="456"/>
      <c r="H12" s="456"/>
      <c r="I12" s="472"/>
      <c r="J12" s="52" t="str">
        <f>IF(AND('Mapa de Riesgos'!$Y$53="Muy Alta",'Mapa de Riesgos'!$AA$53="Leve"),CONCATENATE("R7C",'Mapa de Riesgos'!$O$53),"")</f>
        <v/>
      </c>
      <c r="K12" s="53" t="str">
        <f>IF(AND('Mapa de Riesgos'!$Y$54="Muy Alta",'Mapa de Riesgos'!$AA$54="Leve"),CONCATENATE("R7C",'Mapa de Riesgos'!$O$54),"")</f>
        <v/>
      </c>
      <c r="L12" s="53" t="str">
        <f>IF(AND('Mapa de Riesgos'!$Y$55="Muy Alta",'Mapa de Riesgos'!$AA$55="Leve"),CONCATENATE("R7C",'Mapa de Riesgos'!$O$55),"")</f>
        <v/>
      </c>
      <c r="M12" s="53" t="str">
        <f>IF(AND('Mapa de Riesgos'!$Y$56="Muy Alta",'Mapa de Riesgos'!$AA$56="Leve"),CONCATENATE("R7C",'Mapa de Riesgos'!$O$56),"")</f>
        <v/>
      </c>
      <c r="N12" s="53" t="str">
        <f>IF(AND('Mapa de Riesgos'!$Y$57="Muy Alta",'Mapa de Riesgos'!$AA$57="Leve"),CONCATENATE("R7C",'Mapa de Riesgos'!$O$57),"")</f>
        <v/>
      </c>
      <c r="O12" s="54" t="str">
        <f>IF(AND('Mapa de Riesgos'!$Y$58="Muy Alta",'Mapa de Riesgos'!$AA$58="Leve"),CONCATENATE("R7C",'Mapa de Riesgos'!$O$58),"")</f>
        <v/>
      </c>
      <c r="P12" s="52" t="str">
        <f>IF(AND('Mapa de Riesgos'!$Y$53="Muy Alta",'Mapa de Riesgos'!$AA$53="Menor"),CONCATENATE("R7C",'Mapa de Riesgos'!$O$53),"")</f>
        <v/>
      </c>
      <c r="Q12" s="53" t="str">
        <f>IF(AND('Mapa de Riesgos'!$Y$54="Muy Alta",'Mapa de Riesgos'!$AA$54="Menor"),CONCATENATE("R7C",'Mapa de Riesgos'!$O$54),"")</f>
        <v/>
      </c>
      <c r="R12" s="53" t="str">
        <f>IF(AND('Mapa de Riesgos'!$Y$55="Muy Alta",'Mapa de Riesgos'!$AA$55="Menor"),CONCATENATE("R7C",'Mapa de Riesgos'!$O$55),"")</f>
        <v/>
      </c>
      <c r="S12" s="53" t="str">
        <f>IF(AND('Mapa de Riesgos'!$Y$56="Muy Alta",'Mapa de Riesgos'!$AA$56="Menor"),CONCATENATE("R7C",'Mapa de Riesgos'!$O$56),"")</f>
        <v/>
      </c>
      <c r="T12" s="53" t="str">
        <f>IF(AND('Mapa de Riesgos'!$Y$57="Muy Alta",'Mapa de Riesgos'!$AA$57="Menor"),CONCATENATE("R7C",'Mapa de Riesgos'!$O$57),"")</f>
        <v/>
      </c>
      <c r="U12" s="54" t="str">
        <f>IF(AND('Mapa de Riesgos'!$Y$58="Muy Alta",'Mapa de Riesgos'!$AA$58="Menor"),CONCATENATE("R7C",'Mapa de Riesgos'!$O$58),"")</f>
        <v/>
      </c>
      <c r="V12" s="52" t="str">
        <f>IF(AND('Mapa de Riesgos'!$Y$53="Muy Alta",'Mapa de Riesgos'!$AA$53="Moderado"),CONCATENATE("R7C",'Mapa de Riesgos'!$O$53),"")</f>
        <v/>
      </c>
      <c r="W12" s="53" t="str">
        <f>IF(AND('Mapa de Riesgos'!$Y$54="Muy Alta",'Mapa de Riesgos'!$AA$54="Moderado"),CONCATENATE("R7C",'Mapa de Riesgos'!$O$54),"")</f>
        <v/>
      </c>
      <c r="X12" s="53" t="str">
        <f>IF(AND('Mapa de Riesgos'!$Y$55="Muy Alta",'Mapa de Riesgos'!$AA$55="Moderado"),CONCATENATE("R7C",'Mapa de Riesgos'!$O$55),"")</f>
        <v/>
      </c>
      <c r="Y12" s="53" t="str">
        <f>IF(AND('Mapa de Riesgos'!$Y$56="Muy Alta",'Mapa de Riesgos'!$AA$56="Moderado"),CONCATENATE("R7C",'Mapa de Riesgos'!$O$56),"")</f>
        <v/>
      </c>
      <c r="Z12" s="53" t="str">
        <f>IF(AND('Mapa de Riesgos'!$Y$57="Muy Alta",'Mapa de Riesgos'!$AA$57="Moderado"),CONCATENATE("R7C",'Mapa de Riesgos'!$O$57),"")</f>
        <v/>
      </c>
      <c r="AA12" s="54" t="str">
        <f>IF(AND('Mapa de Riesgos'!$Y$58="Muy Alta",'Mapa de Riesgos'!$AA$58="Moderado"),CONCATENATE("R7C",'Mapa de Riesgos'!$O$58),"")</f>
        <v/>
      </c>
      <c r="AB12" s="52" t="str">
        <f>IF(AND('Mapa de Riesgos'!$Y$53="Muy Alta",'Mapa de Riesgos'!$AA$53="Mayor"),CONCATENATE("R7C",'Mapa de Riesgos'!$O$53),"")</f>
        <v/>
      </c>
      <c r="AC12" s="53" t="str">
        <f>IF(AND('Mapa de Riesgos'!$Y$54="Muy Alta",'Mapa de Riesgos'!$AA$54="Mayor"),CONCATENATE("R7C",'Mapa de Riesgos'!$O$54),"")</f>
        <v/>
      </c>
      <c r="AD12" s="53" t="str">
        <f>IF(AND('Mapa de Riesgos'!$Y$55="Muy Alta",'Mapa de Riesgos'!$AA$55="Mayor"),CONCATENATE("R7C",'Mapa de Riesgos'!$O$55),"")</f>
        <v/>
      </c>
      <c r="AE12" s="53" t="str">
        <f>IF(AND('Mapa de Riesgos'!$Y$56="Muy Alta",'Mapa de Riesgos'!$AA$56="Mayor"),CONCATENATE("R7C",'Mapa de Riesgos'!$O$56),"")</f>
        <v/>
      </c>
      <c r="AF12" s="53" t="str">
        <f>IF(AND('Mapa de Riesgos'!$Y$57="Muy Alta",'Mapa de Riesgos'!$AA$57="Mayor"),CONCATENATE("R7C",'Mapa de Riesgos'!$O$57),"")</f>
        <v/>
      </c>
      <c r="AG12" s="54" t="str">
        <f>IF(AND('Mapa de Riesgos'!$Y$58="Muy Alta",'Mapa de Riesgos'!$AA$58="Mayor"),CONCATENATE("R7C",'Mapa de Riesgos'!$O$58),"")</f>
        <v/>
      </c>
      <c r="AH12" s="55" t="str">
        <f>IF(AND('Mapa de Riesgos'!$Y$53="Muy Alta",'Mapa de Riesgos'!$AA$53="Catastrófico"),CONCATENATE("R7C",'Mapa de Riesgos'!$O$53),"")</f>
        <v/>
      </c>
      <c r="AI12" s="56" t="str">
        <f>IF(AND('Mapa de Riesgos'!$Y$54="Muy Alta",'Mapa de Riesgos'!$AA$54="Catastrófico"),CONCATENATE("R7C",'Mapa de Riesgos'!$O$54),"")</f>
        <v/>
      </c>
      <c r="AJ12" s="56" t="str">
        <f>IF(AND('Mapa de Riesgos'!$Y$55="Muy Alta",'Mapa de Riesgos'!$AA$55="Catastrófico"),CONCATENATE("R7C",'Mapa de Riesgos'!$O$55),"")</f>
        <v/>
      </c>
      <c r="AK12" s="56" t="str">
        <f>IF(AND('Mapa de Riesgos'!$Y$56="Muy Alta",'Mapa de Riesgos'!$AA$56="Catastrófico"),CONCATENATE("R7C",'Mapa de Riesgos'!$O$56),"")</f>
        <v/>
      </c>
      <c r="AL12" s="56" t="str">
        <f>IF(AND('Mapa de Riesgos'!$Y$57="Muy Alta",'Mapa de Riesgos'!$AA$57="Catastrófico"),CONCATENATE("R7C",'Mapa de Riesgos'!$O$57),"")</f>
        <v/>
      </c>
      <c r="AM12" s="57" t="str">
        <f>IF(AND('Mapa de Riesgos'!$Y$58="Muy Alta",'Mapa de Riesgos'!$AA$58="Catastrófico"),CONCATENATE("R7C",'Mapa de Riesgos'!$O$58),"")</f>
        <v/>
      </c>
      <c r="AN12" s="83"/>
      <c r="AO12" s="463"/>
      <c r="AP12" s="464"/>
      <c r="AQ12" s="464"/>
      <c r="AR12" s="464"/>
      <c r="AS12" s="464"/>
      <c r="AT12" s="465"/>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358"/>
      <c r="C13" s="358"/>
      <c r="D13" s="359"/>
      <c r="E13" s="457"/>
      <c r="F13" s="456"/>
      <c r="G13" s="456"/>
      <c r="H13" s="456"/>
      <c r="I13" s="472"/>
      <c r="J13" s="52" t="str">
        <f>IF(AND('Mapa de Riesgos'!$Y$59="Muy Alta",'Mapa de Riesgos'!$AA$59="Leve"),CONCATENATE("R8C",'Mapa de Riesgos'!$O$59),"")</f>
        <v/>
      </c>
      <c r="K13" s="53" t="str">
        <f>IF(AND('Mapa de Riesgos'!$Y$60="Muy Alta",'Mapa de Riesgos'!$AA$60="Leve"),CONCATENATE("R8C",'Mapa de Riesgos'!$O$60),"")</f>
        <v/>
      </c>
      <c r="L13" s="53" t="str">
        <f>IF(AND('Mapa de Riesgos'!$Y$61="Muy Alta",'Mapa de Riesgos'!$AA$61="Leve"),CONCATENATE("R8C",'Mapa de Riesgos'!$O$61),"")</f>
        <v/>
      </c>
      <c r="M13" s="53" t="str">
        <f>IF(AND('Mapa de Riesgos'!$Y$62="Muy Alta",'Mapa de Riesgos'!$AA$62="Leve"),CONCATENATE("R8C",'Mapa de Riesgos'!$O$62),"")</f>
        <v/>
      </c>
      <c r="N13" s="53" t="str">
        <f>IF(AND('Mapa de Riesgos'!$Y$63="Muy Alta",'Mapa de Riesgos'!$AA$63="Leve"),CONCATENATE("R8C",'Mapa de Riesgos'!$O$63),"")</f>
        <v/>
      </c>
      <c r="O13" s="54" t="str">
        <f>IF(AND('Mapa de Riesgos'!$Y$64="Muy Alta",'Mapa de Riesgos'!$AA$64="Leve"),CONCATENATE("R8C",'Mapa de Riesgos'!$O$64),"")</f>
        <v/>
      </c>
      <c r="P13" s="52" t="str">
        <f>IF(AND('Mapa de Riesgos'!$Y$59="Muy Alta",'Mapa de Riesgos'!$AA$59="Menor"),CONCATENATE("R8C",'Mapa de Riesgos'!$O$59),"")</f>
        <v/>
      </c>
      <c r="Q13" s="53" t="str">
        <f>IF(AND('Mapa de Riesgos'!$Y$60="Muy Alta",'Mapa de Riesgos'!$AA$60="Menor"),CONCATENATE("R8C",'Mapa de Riesgos'!$O$60),"")</f>
        <v/>
      </c>
      <c r="R13" s="53" t="str">
        <f>IF(AND('Mapa de Riesgos'!$Y$61="Muy Alta",'Mapa de Riesgos'!$AA$61="Menor"),CONCATENATE("R8C",'Mapa de Riesgos'!$O$61),"")</f>
        <v/>
      </c>
      <c r="S13" s="53" t="str">
        <f>IF(AND('Mapa de Riesgos'!$Y$62="Muy Alta",'Mapa de Riesgos'!$AA$62="Menor"),CONCATENATE("R8C",'Mapa de Riesgos'!$O$62),"")</f>
        <v/>
      </c>
      <c r="T13" s="53" t="str">
        <f>IF(AND('Mapa de Riesgos'!$Y$63="Muy Alta",'Mapa de Riesgos'!$AA$63="Menor"),CONCATENATE("R8C",'Mapa de Riesgos'!$O$63),"")</f>
        <v/>
      </c>
      <c r="U13" s="54" t="str">
        <f>IF(AND('Mapa de Riesgos'!$Y$64="Muy Alta",'Mapa de Riesgos'!$AA$64="Menor"),CONCATENATE("R8C",'Mapa de Riesgos'!$O$64),"")</f>
        <v/>
      </c>
      <c r="V13" s="52" t="str">
        <f>IF(AND('Mapa de Riesgos'!$Y$59="Muy Alta",'Mapa de Riesgos'!$AA$59="Moderado"),CONCATENATE("R8C",'Mapa de Riesgos'!$O$59),"")</f>
        <v/>
      </c>
      <c r="W13" s="53" t="str">
        <f>IF(AND('Mapa de Riesgos'!$Y$60="Muy Alta",'Mapa de Riesgos'!$AA$60="Moderado"),CONCATENATE("R8C",'Mapa de Riesgos'!$O$60),"")</f>
        <v/>
      </c>
      <c r="X13" s="53" t="str">
        <f>IF(AND('Mapa de Riesgos'!$Y$61="Muy Alta",'Mapa de Riesgos'!$AA$61="Moderado"),CONCATENATE("R8C",'Mapa de Riesgos'!$O$61),"")</f>
        <v/>
      </c>
      <c r="Y13" s="53" t="str">
        <f>IF(AND('Mapa de Riesgos'!$Y$62="Muy Alta",'Mapa de Riesgos'!$AA$62="Moderado"),CONCATENATE("R8C",'Mapa de Riesgos'!$O$62),"")</f>
        <v/>
      </c>
      <c r="Z13" s="53" t="str">
        <f>IF(AND('Mapa de Riesgos'!$Y$63="Muy Alta",'Mapa de Riesgos'!$AA$63="Moderado"),CONCATENATE("R8C",'Mapa de Riesgos'!$O$63),"")</f>
        <v/>
      </c>
      <c r="AA13" s="54" t="str">
        <f>IF(AND('Mapa de Riesgos'!$Y$64="Muy Alta",'Mapa de Riesgos'!$AA$64="Moderado"),CONCATENATE("R8C",'Mapa de Riesgos'!$O$64),"")</f>
        <v/>
      </c>
      <c r="AB13" s="52" t="str">
        <f>IF(AND('Mapa de Riesgos'!$Y$59="Muy Alta",'Mapa de Riesgos'!$AA$59="Mayor"),CONCATENATE("R8C",'Mapa de Riesgos'!$O$59),"")</f>
        <v/>
      </c>
      <c r="AC13" s="53" t="str">
        <f>IF(AND('Mapa de Riesgos'!$Y$60="Muy Alta",'Mapa de Riesgos'!$AA$60="Mayor"),CONCATENATE("R8C",'Mapa de Riesgos'!$O$60),"")</f>
        <v/>
      </c>
      <c r="AD13" s="53" t="str">
        <f>IF(AND('Mapa de Riesgos'!$Y$61="Muy Alta",'Mapa de Riesgos'!$AA$61="Mayor"),CONCATENATE("R8C",'Mapa de Riesgos'!$O$61),"")</f>
        <v/>
      </c>
      <c r="AE13" s="53" t="str">
        <f>IF(AND('Mapa de Riesgos'!$Y$62="Muy Alta",'Mapa de Riesgos'!$AA$62="Mayor"),CONCATENATE("R8C",'Mapa de Riesgos'!$O$62),"")</f>
        <v/>
      </c>
      <c r="AF13" s="53" t="str">
        <f>IF(AND('Mapa de Riesgos'!$Y$63="Muy Alta",'Mapa de Riesgos'!$AA$63="Mayor"),CONCATENATE("R8C",'Mapa de Riesgos'!$O$63),"")</f>
        <v/>
      </c>
      <c r="AG13" s="54" t="str">
        <f>IF(AND('Mapa de Riesgos'!$Y$64="Muy Alta",'Mapa de Riesgos'!$AA$64="Mayor"),CONCATENATE("R8C",'Mapa de Riesgos'!$O$64),"")</f>
        <v/>
      </c>
      <c r="AH13" s="55" t="str">
        <f>IF(AND('Mapa de Riesgos'!$Y$59="Muy Alta",'Mapa de Riesgos'!$AA$59="Catastrófico"),CONCATENATE("R8C",'Mapa de Riesgos'!$O$59),"")</f>
        <v/>
      </c>
      <c r="AI13" s="56" t="str">
        <f>IF(AND('Mapa de Riesgos'!$Y$60="Muy Alta",'Mapa de Riesgos'!$AA$60="Catastrófico"),CONCATENATE("R8C",'Mapa de Riesgos'!$O$60),"")</f>
        <v/>
      </c>
      <c r="AJ13" s="56" t="str">
        <f>IF(AND('Mapa de Riesgos'!$Y$61="Muy Alta",'Mapa de Riesgos'!$AA$61="Catastrófico"),CONCATENATE("R8C",'Mapa de Riesgos'!$O$61),"")</f>
        <v/>
      </c>
      <c r="AK13" s="56" t="str">
        <f>IF(AND('Mapa de Riesgos'!$Y$62="Muy Alta",'Mapa de Riesgos'!$AA$62="Catastrófico"),CONCATENATE("R8C",'Mapa de Riesgos'!$O$62),"")</f>
        <v/>
      </c>
      <c r="AL13" s="56" t="str">
        <f>IF(AND('Mapa de Riesgos'!$Y$63="Muy Alta",'Mapa de Riesgos'!$AA$63="Catastrófico"),CONCATENATE("R8C",'Mapa de Riesgos'!$O$63),"")</f>
        <v/>
      </c>
      <c r="AM13" s="57" t="str">
        <f>IF(AND('Mapa de Riesgos'!$Y$64="Muy Alta",'Mapa de Riesgos'!$AA$64="Catastrófico"),CONCATENATE("R8C",'Mapa de Riesgos'!$O$64),"")</f>
        <v/>
      </c>
      <c r="AN13" s="83"/>
      <c r="AO13" s="463"/>
      <c r="AP13" s="464"/>
      <c r="AQ13" s="464"/>
      <c r="AR13" s="464"/>
      <c r="AS13" s="464"/>
      <c r="AT13" s="465"/>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358"/>
      <c r="C14" s="358"/>
      <c r="D14" s="359"/>
      <c r="E14" s="457"/>
      <c r="F14" s="456"/>
      <c r="G14" s="456"/>
      <c r="H14" s="456"/>
      <c r="I14" s="472"/>
      <c r="J14" s="52" t="str">
        <f>IF(AND('Mapa de Riesgos'!$Y$65="Muy Alta",'Mapa de Riesgos'!$AA$65="Leve"),CONCATENATE("R9C",'Mapa de Riesgos'!$O$65),"")</f>
        <v/>
      </c>
      <c r="K14" s="53" t="str">
        <f>IF(AND('Mapa de Riesgos'!$Y$66="Muy Alta",'Mapa de Riesgos'!$AA$66="Leve"),CONCATENATE("R9C",'Mapa de Riesgos'!$O$66),"")</f>
        <v/>
      </c>
      <c r="L14" s="53" t="str">
        <f>IF(AND('Mapa de Riesgos'!$Y$67="Muy Alta",'Mapa de Riesgos'!$AA$67="Leve"),CONCATENATE("R9C",'Mapa de Riesgos'!$O$67),"")</f>
        <v/>
      </c>
      <c r="M14" s="53" t="str">
        <f>IF(AND('Mapa de Riesgos'!$Y$68="Muy Alta",'Mapa de Riesgos'!$AA$68="Leve"),CONCATENATE("R9C",'Mapa de Riesgos'!$O$68),"")</f>
        <v/>
      </c>
      <c r="N14" s="53" t="str">
        <f>IF(AND('Mapa de Riesgos'!$Y$69="Muy Alta",'Mapa de Riesgos'!$AA$69="Leve"),CONCATENATE("R9C",'Mapa de Riesgos'!$O$69),"")</f>
        <v/>
      </c>
      <c r="O14" s="54" t="str">
        <f>IF(AND('Mapa de Riesgos'!$Y$70="Muy Alta",'Mapa de Riesgos'!$AA$70="Leve"),CONCATENATE("R9C",'Mapa de Riesgos'!$O$70),"")</f>
        <v/>
      </c>
      <c r="P14" s="52" t="str">
        <f>IF(AND('Mapa de Riesgos'!$Y$65="Muy Alta",'Mapa de Riesgos'!$AA$65="Menor"),CONCATENATE("R9C",'Mapa de Riesgos'!$O$65),"")</f>
        <v/>
      </c>
      <c r="Q14" s="53" t="str">
        <f>IF(AND('Mapa de Riesgos'!$Y$66="Muy Alta",'Mapa de Riesgos'!$AA$66="Menor"),CONCATENATE("R9C",'Mapa de Riesgos'!$O$66),"")</f>
        <v/>
      </c>
      <c r="R14" s="53" t="str">
        <f>IF(AND('Mapa de Riesgos'!$Y$67="Muy Alta",'Mapa de Riesgos'!$AA$67="Menor"),CONCATENATE("R9C",'Mapa de Riesgos'!$O$67),"")</f>
        <v/>
      </c>
      <c r="S14" s="53" t="str">
        <f>IF(AND('Mapa de Riesgos'!$Y$68="Muy Alta",'Mapa de Riesgos'!$AA$68="Menor"),CONCATENATE("R9C",'Mapa de Riesgos'!$O$68),"")</f>
        <v/>
      </c>
      <c r="T14" s="53" t="str">
        <f>IF(AND('Mapa de Riesgos'!$Y$69="Muy Alta",'Mapa de Riesgos'!$AA$69="Menor"),CONCATENATE("R9C",'Mapa de Riesgos'!$O$69),"")</f>
        <v/>
      </c>
      <c r="U14" s="54" t="str">
        <f>IF(AND('Mapa de Riesgos'!$Y$70="Muy Alta",'Mapa de Riesgos'!$AA$70="Menor"),CONCATENATE("R9C",'Mapa de Riesgos'!$O$70),"")</f>
        <v/>
      </c>
      <c r="V14" s="52" t="str">
        <f>IF(AND('Mapa de Riesgos'!$Y$65="Muy Alta",'Mapa de Riesgos'!$AA$65="Moderado"),CONCATENATE("R9C",'Mapa de Riesgos'!$O$65),"")</f>
        <v/>
      </c>
      <c r="W14" s="53" t="str">
        <f>IF(AND('Mapa de Riesgos'!$Y$66="Muy Alta",'Mapa de Riesgos'!$AA$66="Moderado"),CONCATENATE("R9C",'Mapa de Riesgos'!$O$66),"")</f>
        <v/>
      </c>
      <c r="X14" s="53" t="str">
        <f>IF(AND('Mapa de Riesgos'!$Y$67="Muy Alta",'Mapa de Riesgos'!$AA$67="Moderado"),CONCATENATE("R9C",'Mapa de Riesgos'!$O$67),"")</f>
        <v/>
      </c>
      <c r="Y14" s="53" t="str">
        <f>IF(AND('Mapa de Riesgos'!$Y$68="Muy Alta",'Mapa de Riesgos'!$AA$68="Moderado"),CONCATENATE("R9C",'Mapa de Riesgos'!$O$68),"")</f>
        <v/>
      </c>
      <c r="Z14" s="53" t="str">
        <f>IF(AND('Mapa de Riesgos'!$Y$69="Muy Alta",'Mapa de Riesgos'!$AA$69="Moderado"),CONCATENATE("R9C",'Mapa de Riesgos'!$O$69),"")</f>
        <v/>
      </c>
      <c r="AA14" s="54" t="str">
        <f>IF(AND('Mapa de Riesgos'!$Y$70="Muy Alta",'Mapa de Riesgos'!$AA$70="Moderado"),CONCATENATE("R9C",'Mapa de Riesgos'!$O$70),"")</f>
        <v/>
      </c>
      <c r="AB14" s="52" t="str">
        <f>IF(AND('Mapa de Riesgos'!$Y$65="Muy Alta",'Mapa de Riesgos'!$AA$65="Mayor"),CONCATENATE("R9C",'Mapa de Riesgos'!$O$65),"")</f>
        <v/>
      </c>
      <c r="AC14" s="53" t="str">
        <f>IF(AND('Mapa de Riesgos'!$Y$66="Muy Alta",'Mapa de Riesgos'!$AA$66="Mayor"),CONCATENATE("R9C",'Mapa de Riesgos'!$O$66),"")</f>
        <v/>
      </c>
      <c r="AD14" s="53" t="str">
        <f>IF(AND('Mapa de Riesgos'!$Y$67="Muy Alta",'Mapa de Riesgos'!$AA$67="Mayor"),CONCATENATE("R9C",'Mapa de Riesgos'!$O$67),"")</f>
        <v/>
      </c>
      <c r="AE14" s="53" t="str">
        <f>IF(AND('Mapa de Riesgos'!$Y$68="Muy Alta",'Mapa de Riesgos'!$AA$68="Mayor"),CONCATENATE("R9C",'Mapa de Riesgos'!$O$68),"")</f>
        <v/>
      </c>
      <c r="AF14" s="53" t="str">
        <f>IF(AND('Mapa de Riesgos'!$Y$69="Muy Alta",'Mapa de Riesgos'!$AA$69="Mayor"),CONCATENATE("R9C",'Mapa de Riesgos'!$O$69),"")</f>
        <v/>
      </c>
      <c r="AG14" s="54" t="str">
        <f>IF(AND('Mapa de Riesgos'!$Y$70="Muy Alta",'Mapa de Riesgos'!$AA$70="Mayor"),CONCATENATE("R9C",'Mapa de Riesgos'!$O$70),"")</f>
        <v/>
      </c>
      <c r="AH14" s="55" t="str">
        <f>IF(AND('Mapa de Riesgos'!$Y$65="Muy Alta",'Mapa de Riesgos'!$AA$65="Catastrófico"),CONCATENATE("R9C",'Mapa de Riesgos'!$O$65),"")</f>
        <v/>
      </c>
      <c r="AI14" s="56" t="str">
        <f>IF(AND('Mapa de Riesgos'!$Y$66="Muy Alta",'Mapa de Riesgos'!$AA$66="Catastrófico"),CONCATENATE("R9C",'Mapa de Riesgos'!$O$66),"")</f>
        <v/>
      </c>
      <c r="AJ14" s="56" t="str">
        <f>IF(AND('Mapa de Riesgos'!$Y$67="Muy Alta",'Mapa de Riesgos'!$AA$67="Catastrófico"),CONCATENATE("R9C",'Mapa de Riesgos'!$O$67),"")</f>
        <v/>
      </c>
      <c r="AK14" s="56" t="str">
        <f>IF(AND('Mapa de Riesgos'!$Y$68="Muy Alta",'Mapa de Riesgos'!$AA$68="Catastrófico"),CONCATENATE("R9C",'Mapa de Riesgos'!$O$68),"")</f>
        <v/>
      </c>
      <c r="AL14" s="56" t="str">
        <f>IF(AND('Mapa de Riesgos'!$Y$69="Muy Alta",'Mapa de Riesgos'!$AA$69="Catastrófico"),CONCATENATE("R9C",'Mapa de Riesgos'!$O$69),"")</f>
        <v/>
      </c>
      <c r="AM14" s="57" t="str">
        <f>IF(AND('Mapa de Riesgos'!$Y$70="Muy Alta",'Mapa de Riesgos'!$AA$70="Catastrófico"),CONCATENATE("R9C",'Mapa de Riesgos'!$O$70),"")</f>
        <v/>
      </c>
      <c r="AN14" s="83"/>
      <c r="AO14" s="463"/>
      <c r="AP14" s="464"/>
      <c r="AQ14" s="464"/>
      <c r="AR14" s="464"/>
      <c r="AS14" s="464"/>
      <c r="AT14" s="465"/>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358"/>
      <c r="C15" s="358"/>
      <c r="D15" s="359"/>
      <c r="E15" s="458"/>
      <c r="F15" s="459"/>
      <c r="G15" s="459"/>
      <c r="H15" s="459"/>
      <c r="I15" s="473"/>
      <c r="J15" s="58" t="str">
        <f>IF(AND('Mapa de Riesgos'!$Y$71="Muy Alta",'Mapa de Riesgos'!$AA$71="Leve"),CONCATENATE("R10C",'Mapa de Riesgos'!$O$71),"")</f>
        <v/>
      </c>
      <c r="K15" s="59" t="str">
        <f>IF(AND('Mapa de Riesgos'!$Y$72="Muy Alta",'Mapa de Riesgos'!$AA$72="Leve"),CONCATENATE("R10C",'Mapa de Riesgos'!$O$72),"")</f>
        <v/>
      </c>
      <c r="L15" s="59" t="str">
        <f>IF(AND('Mapa de Riesgos'!$Y$73="Muy Alta",'Mapa de Riesgos'!$AA$73="Leve"),CONCATENATE("R10C",'Mapa de Riesgos'!$O$73),"")</f>
        <v/>
      </c>
      <c r="M15" s="59" t="str">
        <f>IF(AND('Mapa de Riesgos'!$Y$74="Muy Alta",'Mapa de Riesgos'!$AA$74="Leve"),CONCATENATE("R10C",'Mapa de Riesgos'!$O$74),"")</f>
        <v/>
      </c>
      <c r="N15" s="59" t="str">
        <f>IF(AND('Mapa de Riesgos'!$Y$75="Muy Alta",'Mapa de Riesgos'!$AA$75="Leve"),CONCATENATE("R10C",'Mapa de Riesgos'!$O$75),"")</f>
        <v/>
      </c>
      <c r="O15" s="60" t="str">
        <f>IF(AND('Mapa de Riesgos'!$Y$76="Muy Alta",'Mapa de Riesgos'!$AA$76="Leve"),CONCATENATE("R10C",'Mapa de Riesgos'!$O$76),"")</f>
        <v/>
      </c>
      <c r="P15" s="52" t="str">
        <f>IF(AND('Mapa de Riesgos'!$Y$71="Muy Alta",'Mapa de Riesgos'!$AA$71="Menor"),CONCATENATE("R10C",'Mapa de Riesgos'!$O$71),"")</f>
        <v/>
      </c>
      <c r="Q15" s="53" t="str">
        <f>IF(AND('Mapa de Riesgos'!$Y$72="Muy Alta",'Mapa de Riesgos'!$AA$72="Menor"),CONCATENATE("R10C",'Mapa de Riesgos'!$O$72),"")</f>
        <v/>
      </c>
      <c r="R15" s="53" t="str">
        <f>IF(AND('Mapa de Riesgos'!$Y$73="Muy Alta",'Mapa de Riesgos'!$AA$73="Menor"),CONCATENATE("R10C",'Mapa de Riesgos'!$O$73),"")</f>
        <v/>
      </c>
      <c r="S15" s="53" t="str">
        <f>IF(AND('Mapa de Riesgos'!$Y$74="Muy Alta",'Mapa de Riesgos'!$AA$74="Menor"),CONCATENATE("R10C",'Mapa de Riesgos'!$O$74),"")</f>
        <v/>
      </c>
      <c r="T15" s="53" t="str">
        <f>IF(AND('Mapa de Riesgos'!$Y$75="Muy Alta",'Mapa de Riesgos'!$AA$75="Menor"),CONCATENATE("R10C",'Mapa de Riesgos'!$O$75),"")</f>
        <v/>
      </c>
      <c r="U15" s="54" t="str">
        <f>IF(AND('Mapa de Riesgos'!$Y$76="Muy Alta",'Mapa de Riesgos'!$AA$76="Menor"),CONCATENATE("R10C",'Mapa de Riesgos'!$O$76),"")</f>
        <v/>
      </c>
      <c r="V15" s="58" t="str">
        <f>IF(AND('Mapa de Riesgos'!$Y$71="Muy Alta",'Mapa de Riesgos'!$AA$71="Moderado"),CONCATENATE("R10C",'Mapa de Riesgos'!$O$71),"")</f>
        <v/>
      </c>
      <c r="W15" s="59" t="str">
        <f>IF(AND('Mapa de Riesgos'!$Y$72="Muy Alta",'Mapa de Riesgos'!$AA$72="Moderado"),CONCATENATE("R10C",'Mapa de Riesgos'!$O$72),"")</f>
        <v/>
      </c>
      <c r="X15" s="59" t="str">
        <f>IF(AND('Mapa de Riesgos'!$Y$73="Muy Alta",'Mapa de Riesgos'!$AA$73="Moderado"),CONCATENATE("R10C",'Mapa de Riesgos'!$O$73),"")</f>
        <v/>
      </c>
      <c r="Y15" s="59" t="str">
        <f>IF(AND('Mapa de Riesgos'!$Y$74="Muy Alta",'Mapa de Riesgos'!$AA$74="Moderado"),CONCATENATE("R10C",'Mapa de Riesgos'!$O$74),"")</f>
        <v/>
      </c>
      <c r="Z15" s="59" t="str">
        <f>IF(AND('Mapa de Riesgos'!$Y$75="Muy Alta",'Mapa de Riesgos'!$AA$75="Moderado"),CONCATENATE("R10C",'Mapa de Riesgos'!$O$75),"")</f>
        <v/>
      </c>
      <c r="AA15" s="60" t="str">
        <f>IF(AND('Mapa de Riesgos'!$Y$76="Muy Alta",'Mapa de Riesgos'!$AA$76="Moderado"),CONCATENATE("R10C",'Mapa de Riesgos'!$O$76),"")</f>
        <v/>
      </c>
      <c r="AB15" s="52" t="str">
        <f>IF(AND('Mapa de Riesgos'!$Y$71="Muy Alta",'Mapa de Riesgos'!$AA$71="Mayor"),CONCATENATE("R10C",'Mapa de Riesgos'!$O$71),"")</f>
        <v/>
      </c>
      <c r="AC15" s="53" t="str">
        <f>IF(AND('Mapa de Riesgos'!$Y$72="Muy Alta",'Mapa de Riesgos'!$AA$72="Mayor"),CONCATENATE("R10C",'Mapa de Riesgos'!$O$72),"")</f>
        <v/>
      </c>
      <c r="AD15" s="53" t="str">
        <f>IF(AND('Mapa de Riesgos'!$Y$73="Muy Alta",'Mapa de Riesgos'!$AA$73="Mayor"),CONCATENATE("R10C",'Mapa de Riesgos'!$O$73),"")</f>
        <v/>
      </c>
      <c r="AE15" s="53" t="str">
        <f>IF(AND('Mapa de Riesgos'!$Y$74="Muy Alta",'Mapa de Riesgos'!$AA$74="Mayor"),CONCATENATE("R10C",'Mapa de Riesgos'!$O$74),"")</f>
        <v/>
      </c>
      <c r="AF15" s="53" t="str">
        <f>IF(AND('Mapa de Riesgos'!$Y$75="Muy Alta",'Mapa de Riesgos'!$AA$75="Mayor"),CONCATENATE("R10C",'Mapa de Riesgos'!$O$75),"")</f>
        <v/>
      </c>
      <c r="AG15" s="54" t="str">
        <f>IF(AND('Mapa de Riesgos'!$Y$76="Muy Alta",'Mapa de Riesgos'!$AA$76="Mayor"),CONCATENATE("R10C",'Mapa de Riesgos'!$O$76),"")</f>
        <v/>
      </c>
      <c r="AH15" s="61" t="str">
        <f>IF(AND('Mapa de Riesgos'!$Y$71="Muy Alta",'Mapa de Riesgos'!$AA$71="Catastrófico"),CONCATENATE("R10C",'Mapa de Riesgos'!$O$71),"")</f>
        <v/>
      </c>
      <c r="AI15" s="62" t="str">
        <f>IF(AND('Mapa de Riesgos'!$Y$72="Muy Alta",'Mapa de Riesgos'!$AA$72="Catastrófico"),CONCATENATE("R10C",'Mapa de Riesgos'!$O$72),"")</f>
        <v/>
      </c>
      <c r="AJ15" s="62" t="str">
        <f>IF(AND('Mapa de Riesgos'!$Y$73="Muy Alta",'Mapa de Riesgos'!$AA$73="Catastrófico"),CONCATENATE("R10C",'Mapa de Riesgos'!$O$73),"")</f>
        <v/>
      </c>
      <c r="AK15" s="62" t="str">
        <f>IF(AND('Mapa de Riesgos'!$Y$74="Muy Alta",'Mapa de Riesgos'!$AA$74="Catastrófico"),CONCATENATE("R10C",'Mapa de Riesgos'!$O$74),"")</f>
        <v/>
      </c>
      <c r="AL15" s="62" t="str">
        <f>IF(AND('Mapa de Riesgos'!$Y$75="Muy Alta",'Mapa de Riesgos'!$AA$75="Catastrófico"),CONCATENATE("R10C",'Mapa de Riesgos'!$O$75),"")</f>
        <v/>
      </c>
      <c r="AM15" s="63" t="str">
        <f>IF(AND('Mapa de Riesgos'!$Y$76="Muy Alta",'Mapa de Riesgos'!$AA$76="Catastrófico"),CONCATENATE("R10C",'Mapa de Riesgos'!$O$76),"")</f>
        <v/>
      </c>
      <c r="AN15" s="83"/>
      <c r="AO15" s="466"/>
      <c r="AP15" s="467"/>
      <c r="AQ15" s="467"/>
      <c r="AR15" s="467"/>
      <c r="AS15" s="467"/>
      <c r="AT15" s="468"/>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358"/>
      <c r="C16" s="358"/>
      <c r="D16" s="359"/>
      <c r="E16" s="453" t="s">
        <v>257</v>
      </c>
      <c r="F16" s="454"/>
      <c r="G16" s="454"/>
      <c r="H16" s="454"/>
      <c r="I16" s="454"/>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444" t="s">
        <v>258</v>
      </c>
      <c r="AP16" s="445"/>
      <c r="AQ16" s="445"/>
      <c r="AR16" s="445"/>
      <c r="AS16" s="445"/>
      <c r="AT16" s="446"/>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358"/>
      <c r="C17" s="358"/>
      <c r="D17" s="359"/>
      <c r="E17" s="455"/>
      <c r="F17" s="456"/>
      <c r="G17" s="456"/>
      <c r="H17" s="456"/>
      <c r="I17" s="456"/>
      <c r="J17" s="67" t="str">
        <f>IF(AND('Mapa de Riesgos'!$Y$18="Alta",'Mapa de Riesgos'!$AA$18="Leve"),CONCATENATE("R2C",'Mapa de Riesgos'!$O$18),"")</f>
        <v/>
      </c>
      <c r="K17" s="68" t="str">
        <f>IF(AND('Mapa de Riesgos'!$Y$20="Alta",'Mapa de Riesgos'!$AA$20="Leve"),CONCATENATE("R2C",'Mapa de Riesgos'!$O$20),"")</f>
        <v/>
      </c>
      <c r="L17" s="68" t="str">
        <f>IF(AND('Mapa de Riesgos'!$Y$21="Alta",'Mapa de Riesgos'!$AA$21="Leve"),CONCATENATE("R2C",'Mapa de Riesgos'!$O$21),"")</f>
        <v/>
      </c>
      <c r="M17" s="68" t="str">
        <f>IF(AND('Mapa de Riesgos'!$Y$22="Alta",'Mapa de Riesgos'!$AA$22="Leve"),CONCATENATE("R2C",'Mapa de Riesgos'!$O$22),"")</f>
        <v/>
      </c>
      <c r="N17" s="68" t="str">
        <f>IF(AND('Mapa de Riesgos'!$Y$23="Alta",'Mapa de Riesgos'!$AA$23="Leve"),CONCATENATE("R2C",'Mapa de Riesgos'!$O$23),"")</f>
        <v/>
      </c>
      <c r="O17" s="69" t="str">
        <f>IF(AND('Mapa de Riesgos'!$Y$24="Alta",'Mapa de Riesgos'!$AA$24="Leve"),CONCATENATE("R2C",'Mapa de Riesgos'!$O$24),"")</f>
        <v/>
      </c>
      <c r="P17" s="67" t="str">
        <f>IF(AND('Mapa de Riesgos'!$Y$18="Alta",'Mapa de Riesgos'!$AA$18="Menor"),CONCATENATE("R2C",'Mapa de Riesgos'!$O$18),"")</f>
        <v/>
      </c>
      <c r="Q17" s="68" t="str">
        <f>IF(AND('Mapa de Riesgos'!$Y$20="Alta",'Mapa de Riesgos'!$AA$20="Menor"),CONCATENATE("R2C",'Mapa de Riesgos'!$O$20),"")</f>
        <v/>
      </c>
      <c r="R17" s="68" t="str">
        <f>IF(AND('Mapa de Riesgos'!$Y$21="Alta",'Mapa de Riesgos'!$AA$21="Menor"),CONCATENATE("R2C",'Mapa de Riesgos'!$O$21),"")</f>
        <v/>
      </c>
      <c r="S17" s="68" t="str">
        <f>IF(AND('Mapa de Riesgos'!$Y$22="Alta",'Mapa de Riesgos'!$AA$22="Menor"),CONCATENATE("R2C",'Mapa de Riesgos'!$O$22),"")</f>
        <v/>
      </c>
      <c r="T17" s="68" t="str">
        <f>IF(AND('Mapa de Riesgos'!$Y$23="Alta",'Mapa de Riesgos'!$AA$23="Menor"),CONCATENATE("R2C",'Mapa de Riesgos'!$O$23),"")</f>
        <v/>
      </c>
      <c r="U17" s="69" t="str">
        <f>IF(AND('Mapa de Riesgos'!$Y$24="Alta",'Mapa de Riesgos'!$AA$24="Menor"),CONCATENATE("R2C",'Mapa de Riesgos'!$O$24),"")</f>
        <v/>
      </c>
      <c r="V17" s="52" t="str">
        <f>IF(AND('Mapa de Riesgos'!$Y$18="Alta",'Mapa de Riesgos'!$AA$18="Moderado"),CONCATENATE("R2C",'Mapa de Riesgos'!$O$18),"")</f>
        <v/>
      </c>
      <c r="W17" s="53" t="str">
        <f>IF(AND('Mapa de Riesgos'!$Y$20="Alta",'Mapa de Riesgos'!$AA$20="Moderado"),CONCATENATE("R2C",'Mapa de Riesgos'!$O$20),"")</f>
        <v/>
      </c>
      <c r="X17" s="53" t="str">
        <f>IF(AND('Mapa de Riesgos'!$Y$21="Alta",'Mapa de Riesgos'!$AA$21="Moderado"),CONCATENATE("R2C",'Mapa de Riesgos'!$O$21),"")</f>
        <v/>
      </c>
      <c r="Y17" s="53" t="str">
        <f>IF(AND('Mapa de Riesgos'!$Y$22="Alta",'Mapa de Riesgos'!$AA$22="Moderado"),CONCATENATE("R2C",'Mapa de Riesgos'!$O$22),"")</f>
        <v/>
      </c>
      <c r="Z17" s="53" t="str">
        <f>IF(AND('Mapa de Riesgos'!$Y$23="Alta",'Mapa de Riesgos'!$AA$23="Moderado"),CONCATENATE("R2C",'Mapa de Riesgos'!$O$23),"")</f>
        <v/>
      </c>
      <c r="AA17" s="54" t="str">
        <f>IF(AND('Mapa de Riesgos'!$Y$24="Alta",'Mapa de Riesgos'!$AA$24="Moderado"),CONCATENATE("R2C",'Mapa de Riesgos'!$O$24),"")</f>
        <v/>
      </c>
      <c r="AB17" s="52" t="str">
        <f>IF(AND('Mapa de Riesgos'!$Y$18="Alta",'Mapa de Riesgos'!$AA$18="Mayor"),CONCATENATE("R2C",'Mapa de Riesgos'!$O$18),"")</f>
        <v/>
      </c>
      <c r="AC17" s="53" t="str">
        <f>IF(AND('Mapa de Riesgos'!$Y$20="Alta",'Mapa de Riesgos'!$AA$20="Mayor"),CONCATENATE("R2C",'Mapa de Riesgos'!$O$20),"")</f>
        <v/>
      </c>
      <c r="AD17" s="53" t="str">
        <f>IF(AND('Mapa de Riesgos'!$Y$21="Alta",'Mapa de Riesgos'!$AA$21="Mayor"),CONCATENATE("R2C",'Mapa de Riesgos'!$O$21),"")</f>
        <v/>
      </c>
      <c r="AE17" s="53" t="str">
        <f>IF(AND('Mapa de Riesgos'!$Y$22="Alta",'Mapa de Riesgos'!$AA$22="Mayor"),CONCATENATE("R2C",'Mapa de Riesgos'!$O$22),"")</f>
        <v/>
      </c>
      <c r="AF17" s="53" t="str">
        <f>IF(AND('Mapa de Riesgos'!$Y$23="Alta",'Mapa de Riesgos'!$AA$23="Mayor"),CONCATENATE("R2C",'Mapa de Riesgos'!$O$23),"")</f>
        <v/>
      </c>
      <c r="AG17" s="54" t="str">
        <f>IF(AND('Mapa de Riesgos'!$Y$24="Alta",'Mapa de Riesgos'!$AA$24="Mayor"),CONCATENATE("R2C",'Mapa de Riesgos'!$O$24),"")</f>
        <v/>
      </c>
      <c r="AH17" s="55" t="str">
        <f>IF(AND('Mapa de Riesgos'!$Y$18="Alta",'Mapa de Riesgos'!$AA$18="Catastrófico"),CONCATENATE("R2C",'Mapa de Riesgos'!$O$18),"")</f>
        <v/>
      </c>
      <c r="AI17" s="56" t="str">
        <f>IF(AND('Mapa de Riesgos'!$Y$20="Alta",'Mapa de Riesgos'!$AA$20="Catastrófico"),CONCATENATE("R2C",'Mapa de Riesgos'!$O$20),"")</f>
        <v/>
      </c>
      <c r="AJ17" s="56" t="str">
        <f>IF(AND('Mapa de Riesgos'!$Y$21="Alta",'Mapa de Riesgos'!$AA$21="Catastrófico"),CONCATENATE("R2C",'Mapa de Riesgos'!$O$21),"")</f>
        <v/>
      </c>
      <c r="AK17" s="56" t="str">
        <f>IF(AND('Mapa de Riesgos'!$Y$22="Alta",'Mapa de Riesgos'!$AA$22="Catastrófico"),CONCATENATE("R2C",'Mapa de Riesgos'!$O$22),"")</f>
        <v/>
      </c>
      <c r="AL17" s="56" t="str">
        <f>IF(AND('Mapa de Riesgos'!$Y$23="Alta",'Mapa de Riesgos'!$AA$23="Catastrófico"),CONCATENATE("R2C",'Mapa de Riesgos'!$O$23),"")</f>
        <v/>
      </c>
      <c r="AM17" s="57" t="str">
        <f>IF(AND('Mapa de Riesgos'!$Y$24="Alta",'Mapa de Riesgos'!$AA$24="Catastrófico"),CONCATENATE("R2C",'Mapa de Riesgos'!$O$24),"")</f>
        <v/>
      </c>
      <c r="AN17" s="83"/>
      <c r="AO17" s="447"/>
      <c r="AP17" s="448"/>
      <c r="AQ17" s="448"/>
      <c r="AR17" s="448"/>
      <c r="AS17" s="448"/>
      <c r="AT17" s="449"/>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358"/>
      <c r="C18" s="358"/>
      <c r="D18" s="359"/>
      <c r="E18" s="457"/>
      <c r="F18" s="456"/>
      <c r="G18" s="456"/>
      <c r="H18" s="456"/>
      <c r="I18" s="456"/>
      <c r="J18" s="67" t="str">
        <f>IF(AND('Mapa de Riesgos'!$Y$25="Alta",'Mapa de Riesgos'!$AA$25="Leve"),CONCATENATE("R3C",'Mapa de Riesgos'!$O$25),"")</f>
        <v/>
      </c>
      <c r="K18" s="68" t="str">
        <f>IF(AND('Mapa de Riesgos'!$Y$28="Alta",'Mapa de Riesgos'!$AA$28="Leve"),CONCATENATE("R3C",'Mapa de Riesgos'!$O$28),"")</f>
        <v/>
      </c>
      <c r="L18" s="68" t="str">
        <f>IF(AND('Mapa de Riesgos'!$Y$29="Alta",'Mapa de Riesgos'!$AA$29="Leve"),CONCATENATE("R3C",'Mapa de Riesgos'!$O$29),"")</f>
        <v/>
      </c>
      <c r="M18" s="68" t="str">
        <f>IF(AND('Mapa de Riesgos'!$Y$30="Alta",'Mapa de Riesgos'!$AA$30="Leve"),CONCATENATE("R3C",'Mapa de Riesgos'!$O$30),"")</f>
        <v/>
      </c>
      <c r="N18" s="68" t="str">
        <f>IF(AND('Mapa de Riesgos'!$Y$31="Alta",'Mapa de Riesgos'!$AA$31="Leve"),CONCATENATE("R3C",'Mapa de Riesgos'!$O$31),"")</f>
        <v/>
      </c>
      <c r="O18" s="69" t="str">
        <f>IF(AND('Mapa de Riesgos'!$Y$32="Alta",'Mapa de Riesgos'!$AA$32="Leve"),CONCATENATE("R3C",'Mapa de Riesgos'!$O$32),"")</f>
        <v/>
      </c>
      <c r="P18" s="67" t="str">
        <f>IF(AND('Mapa de Riesgos'!$Y$25="Alta",'Mapa de Riesgos'!$AA$25="Menor"),CONCATENATE("R3C",'Mapa de Riesgos'!$O$25),"")</f>
        <v/>
      </c>
      <c r="Q18" s="68" t="str">
        <f>IF(AND('Mapa de Riesgos'!$Y$28="Alta",'Mapa de Riesgos'!$AA$28="Menor"),CONCATENATE("R3C",'Mapa de Riesgos'!$O$28),"")</f>
        <v/>
      </c>
      <c r="R18" s="68" t="str">
        <f>IF(AND('Mapa de Riesgos'!$Y$29="Alta",'Mapa de Riesgos'!$AA$29="Menor"),CONCATENATE("R3C",'Mapa de Riesgos'!$O$29),"")</f>
        <v/>
      </c>
      <c r="S18" s="68" t="str">
        <f>IF(AND('Mapa de Riesgos'!$Y$30="Alta",'Mapa de Riesgos'!$AA$30="Menor"),CONCATENATE("R3C",'Mapa de Riesgos'!$O$30),"")</f>
        <v/>
      </c>
      <c r="T18" s="68" t="str">
        <f>IF(AND('Mapa de Riesgos'!$Y$31="Alta",'Mapa de Riesgos'!$AA$31="Menor"),CONCATENATE("R3C",'Mapa de Riesgos'!$O$31),"")</f>
        <v/>
      </c>
      <c r="U18" s="69" t="str">
        <f>IF(AND('Mapa de Riesgos'!$Y$32="Alta",'Mapa de Riesgos'!$AA$32="Menor"),CONCATENATE("R3C",'Mapa de Riesgos'!$O$32),"")</f>
        <v/>
      </c>
      <c r="V18" s="52" t="str">
        <f>IF(AND('Mapa de Riesgos'!$Y$25="Alta",'Mapa de Riesgos'!$AA$25="Moderado"),CONCATENATE("R3C",'Mapa de Riesgos'!$O$25),"")</f>
        <v/>
      </c>
      <c r="W18" s="53" t="str">
        <f>IF(AND('Mapa de Riesgos'!$Y$28="Alta",'Mapa de Riesgos'!$AA$28="Moderado"),CONCATENATE("R3C",'Mapa de Riesgos'!$O$28),"")</f>
        <v/>
      </c>
      <c r="X18" s="53" t="str">
        <f>IF(AND('Mapa de Riesgos'!$Y$29="Alta",'Mapa de Riesgos'!$AA$29="Moderado"),CONCATENATE("R3C",'Mapa de Riesgos'!$O$29),"")</f>
        <v/>
      </c>
      <c r="Y18" s="53" t="str">
        <f>IF(AND('Mapa de Riesgos'!$Y$30="Alta",'Mapa de Riesgos'!$AA$30="Moderado"),CONCATENATE("R3C",'Mapa de Riesgos'!$O$30),"")</f>
        <v/>
      </c>
      <c r="Z18" s="53" t="str">
        <f>IF(AND('Mapa de Riesgos'!$Y$31="Alta",'Mapa de Riesgos'!$AA$31="Moderado"),CONCATENATE("R3C",'Mapa de Riesgos'!$O$31),"")</f>
        <v/>
      </c>
      <c r="AA18" s="54" t="str">
        <f>IF(AND('Mapa de Riesgos'!$Y$32="Alta",'Mapa de Riesgos'!$AA$32="Moderado"),CONCATENATE("R3C",'Mapa de Riesgos'!$O$32),"")</f>
        <v/>
      </c>
      <c r="AB18" s="52" t="str">
        <f>IF(AND('Mapa de Riesgos'!$Y$25="Alta",'Mapa de Riesgos'!$AA$25="Mayor"),CONCATENATE("R3C",'Mapa de Riesgos'!$O$25),"")</f>
        <v/>
      </c>
      <c r="AC18" s="53" t="str">
        <f>IF(AND('Mapa de Riesgos'!$Y$28="Alta",'Mapa de Riesgos'!$AA$28="Mayor"),CONCATENATE("R3C",'Mapa de Riesgos'!$O$28),"")</f>
        <v/>
      </c>
      <c r="AD18" s="53" t="str">
        <f>IF(AND('Mapa de Riesgos'!$Y$29="Alta",'Mapa de Riesgos'!$AA$29="Mayor"),CONCATENATE("R3C",'Mapa de Riesgos'!$O$29),"")</f>
        <v/>
      </c>
      <c r="AE18" s="53" t="str">
        <f>IF(AND('Mapa de Riesgos'!$Y$30="Alta",'Mapa de Riesgos'!$AA$30="Mayor"),CONCATENATE("R3C",'Mapa de Riesgos'!$O$30),"")</f>
        <v/>
      </c>
      <c r="AF18" s="53" t="str">
        <f>IF(AND('Mapa de Riesgos'!$Y$31="Alta",'Mapa de Riesgos'!$AA$31="Mayor"),CONCATENATE("R3C",'Mapa de Riesgos'!$O$31),"")</f>
        <v/>
      </c>
      <c r="AG18" s="54" t="str">
        <f>IF(AND('Mapa de Riesgos'!$Y$32="Alta",'Mapa de Riesgos'!$AA$32="Mayor"),CONCATENATE("R3C",'Mapa de Riesgos'!$O$32),"")</f>
        <v/>
      </c>
      <c r="AH18" s="55" t="str">
        <f>IF(AND('Mapa de Riesgos'!$Y$25="Alta",'Mapa de Riesgos'!$AA$25="Catastrófico"),CONCATENATE("R3C",'Mapa de Riesgos'!$O$25),"")</f>
        <v/>
      </c>
      <c r="AI18" s="56" t="str">
        <f>IF(AND('Mapa de Riesgos'!$Y$28="Alta",'Mapa de Riesgos'!$AA$28="Catastrófico"),CONCATENATE("R3C",'Mapa de Riesgos'!$O$28),"")</f>
        <v/>
      </c>
      <c r="AJ18" s="56" t="str">
        <f>IF(AND('Mapa de Riesgos'!$Y$29="Alta",'Mapa de Riesgos'!$AA$29="Catastrófico"),CONCATENATE("R3C",'Mapa de Riesgos'!$O$29),"")</f>
        <v/>
      </c>
      <c r="AK18" s="56" t="str">
        <f>IF(AND('Mapa de Riesgos'!$Y$30="Alta",'Mapa de Riesgos'!$AA$30="Catastrófico"),CONCATENATE("R3C",'Mapa de Riesgos'!$O$30),"")</f>
        <v/>
      </c>
      <c r="AL18" s="56" t="str">
        <f>IF(AND('Mapa de Riesgos'!$Y$31="Alta",'Mapa de Riesgos'!$AA$31="Catastrófico"),CONCATENATE("R3C",'Mapa de Riesgos'!$O$31),"")</f>
        <v/>
      </c>
      <c r="AM18" s="57" t="str">
        <f>IF(AND('Mapa de Riesgos'!$Y$32="Alta",'Mapa de Riesgos'!$AA$32="Catastrófico"),CONCATENATE("R3C",'Mapa de Riesgos'!$O$32),"")</f>
        <v/>
      </c>
      <c r="AN18" s="83"/>
      <c r="AO18" s="447"/>
      <c r="AP18" s="448"/>
      <c r="AQ18" s="448"/>
      <c r="AR18" s="448"/>
      <c r="AS18" s="448"/>
      <c r="AT18" s="449"/>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358"/>
      <c r="C19" s="358"/>
      <c r="D19" s="359"/>
      <c r="E19" s="457"/>
      <c r="F19" s="456"/>
      <c r="G19" s="456"/>
      <c r="H19" s="456"/>
      <c r="I19" s="456"/>
      <c r="J19" s="67" t="str">
        <f>IF(AND('Mapa de Riesgos'!$Y$33="Alta",'Mapa de Riesgos'!$AA$33="Leve"),CONCATENATE("R4C",'Mapa de Riesgos'!$O$33),"")</f>
        <v/>
      </c>
      <c r="K19" s="68" t="str">
        <f>IF(AND('Mapa de Riesgos'!$Y$35="Alta",'Mapa de Riesgos'!$AA$35="Leve"),CONCATENATE("R4C",'Mapa de Riesgos'!$O$35),"")</f>
        <v/>
      </c>
      <c r="L19" s="68" t="str">
        <f>IF(AND('Mapa de Riesgos'!$Y$36="Alta",'Mapa de Riesgos'!$AA$36="Leve"),CONCATENATE("R4C",'Mapa de Riesgos'!$O$36),"")</f>
        <v/>
      </c>
      <c r="M19" s="68" t="str">
        <f>IF(AND('Mapa de Riesgos'!$Y$37="Alta",'Mapa de Riesgos'!$AA$37="Leve"),CONCATENATE("R4C",'Mapa de Riesgos'!$O$37),"")</f>
        <v/>
      </c>
      <c r="N19" s="68" t="str">
        <f>IF(AND('Mapa de Riesgos'!$Y$38="Alta",'Mapa de Riesgos'!$AA$38="Leve"),CONCATENATE("R4C",'Mapa de Riesgos'!$O$38),"")</f>
        <v/>
      </c>
      <c r="O19" s="69" t="str">
        <f>IF(AND('Mapa de Riesgos'!$Y$39="Alta",'Mapa de Riesgos'!$AA$39="Leve"),CONCATENATE("R4C",'Mapa de Riesgos'!$O$39),"")</f>
        <v/>
      </c>
      <c r="P19" s="67" t="str">
        <f>IF(AND('Mapa de Riesgos'!$Y$33="Alta",'Mapa de Riesgos'!$AA$33="Menor"),CONCATENATE("R4C",'Mapa de Riesgos'!$O$33),"")</f>
        <v/>
      </c>
      <c r="Q19" s="68" t="str">
        <f>IF(AND('Mapa de Riesgos'!$Y$35="Alta",'Mapa de Riesgos'!$AA$35="Menor"),CONCATENATE("R4C",'Mapa de Riesgos'!$O$35),"")</f>
        <v/>
      </c>
      <c r="R19" s="68" t="str">
        <f>IF(AND('Mapa de Riesgos'!$Y$36="Alta",'Mapa de Riesgos'!$AA$36="Menor"),CONCATENATE("R4C",'Mapa de Riesgos'!$O$36),"")</f>
        <v/>
      </c>
      <c r="S19" s="68" t="str">
        <f>IF(AND('Mapa de Riesgos'!$Y$37="Alta",'Mapa de Riesgos'!$AA$37="Menor"),CONCATENATE("R4C",'Mapa de Riesgos'!$O$37),"")</f>
        <v/>
      </c>
      <c r="T19" s="68" t="str">
        <f>IF(AND('Mapa de Riesgos'!$Y$38="Alta",'Mapa de Riesgos'!$AA$38="Menor"),CONCATENATE("R4C",'Mapa de Riesgos'!$O$38),"")</f>
        <v/>
      </c>
      <c r="U19" s="69" t="str">
        <f>IF(AND('Mapa de Riesgos'!$Y$39="Alta",'Mapa de Riesgos'!$AA$39="Menor"),CONCATENATE("R4C",'Mapa de Riesgos'!$O$39),"")</f>
        <v/>
      </c>
      <c r="V19" s="52" t="str">
        <f>IF(AND('Mapa de Riesgos'!$Y$33="Alta",'Mapa de Riesgos'!$AA$33="Moderado"),CONCATENATE("R4C",'Mapa de Riesgos'!$O$33),"")</f>
        <v/>
      </c>
      <c r="W19" s="53" t="str">
        <f>IF(AND('Mapa de Riesgos'!$Y$35="Alta",'Mapa de Riesgos'!$AA$35="Moderado"),CONCATENATE("R4C",'Mapa de Riesgos'!$O$35),"")</f>
        <v/>
      </c>
      <c r="X19" s="53" t="str">
        <f>IF(AND('Mapa de Riesgos'!$Y$36="Alta",'Mapa de Riesgos'!$AA$36="Moderado"),CONCATENATE("R4C",'Mapa de Riesgos'!$O$36),"")</f>
        <v/>
      </c>
      <c r="Y19" s="53" t="str">
        <f>IF(AND('Mapa de Riesgos'!$Y$37="Alta",'Mapa de Riesgos'!$AA$37="Moderado"),CONCATENATE("R4C",'Mapa de Riesgos'!$O$37),"")</f>
        <v/>
      </c>
      <c r="Z19" s="53" t="str">
        <f>IF(AND('Mapa de Riesgos'!$Y$38="Alta",'Mapa de Riesgos'!$AA$38="Moderado"),CONCATENATE("R4C",'Mapa de Riesgos'!$O$38),"")</f>
        <v/>
      </c>
      <c r="AA19" s="54" t="str">
        <f>IF(AND('Mapa de Riesgos'!$Y$39="Alta",'Mapa de Riesgos'!$AA$39="Moderado"),CONCATENATE("R4C",'Mapa de Riesgos'!$O$39),"")</f>
        <v/>
      </c>
      <c r="AB19" s="52" t="str">
        <f>IF(AND('Mapa de Riesgos'!$Y$33="Alta",'Mapa de Riesgos'!$AA$33="Mayor"),CONCATENATE("R4C",'Mapa de Riesgos'!$O$33),"")</f>
        <v/>
      </c>
      <c r="AC19" s="53" t="str">
        <f>IF(AND('Mapa de Riesgos'!$Y$35="Alta",'Mapa de Riesgos'!$AA$35="Mayor"),CONCATENATE("R4C",'Mapa de Riesgos'!$O$35),"")</f>
        <v/>
      </c>
      <c r="AD19" s="53" t="str">
        <f>IF(AND('Mapa de Riesgos'!$Y$36="Alta",'Mapa de Riesgos'!$AA$36="Mayor"),CONCATENATE("R4C",'Mapa de Riesgos'!$O$36),"")</f>
        <v/>
      </c>
      <c r="AE19" s="53" t="str">
        <f>IF(AND('Mapa de Riesgos'!$Y$37="Alta",'Mapa de Riesgos'!$AA$37="Mayor"),CONCATENATE("R4C",'Mapa de Riesgos'!$O$37),"")</f>
        <v/>
      </c>
      <c r="AF19" s="53" t="str">
        <f>IF(AND('Mapa de Riesgos'!$Y$38="Alta",'Mapa de Riesgos'!$AA$38="Mayor"),CONCATENATE("R4C",'Mapa de Riesgos'!$O$38),"")</f>
        <v/>
      </c>
      <c r="AG19" s="54" t="str">
        <f>IF(AND('Mapa de Riesgos'!$Y$39="Alta",'Mapa de Riesgos'!$AA$39="Mayor"),CONCATENATE("R4C",'Mapa de Riesgos'!$O$39),"")</f>
        <v/>
      </c>
      <c r="AH19" s="55" t="str">
        <f>IF(AND('Mapa de Riesgos'!$Y$33="Alta",'Mapa de Riesgos'!$AA$33="Catastrófico"),CONCATENATE("R4C",'Mapa de Riesgos'!$O$33),"")</f>
        <v/>
      </c>
      <c r="AI19" s="56" t="str">
        <f>IF(AND('Mapa de Riesgos'!$Y$35="Alta",'Mapa de Riesgos'!$AA$35="Catastrófico"),CONCATENATE("R4C",'Mapa de Riesgos'!$O$35),"")</f>
        <v/>
      </c>
      <c r="AJ19" s="56" t="str">
        <f>IF(AND('Mapa de Riesgos'!$Y$36="Alta",'Mapa de Riesgos'!$AA$36="Catastrófico"),CONCATENATE("R4C",'Mapa de Riesgos'!$O$36),"")</f>
        <v/>
      </c>
      <c r="AK19" s="56" t="str">
        <f>IF(AND('Mapa de Riesgos'!$Y$37="Alta",'Mapa de Riesgos'!$AA$37="Catastrófico"),CONCATENATE("R4C",'Mapa de Riesgos'!$O$37),"")</f>
        <v/>
      </c>
      <c r="AL19" s="56" t="str">
        <f>IF(AND('Mapa de Riesgos'!$Y$38="Alta",'Mapa de Riesgos'!$AA$38="Catastrófico"),CONCATENATE("R4C",'Mapa de Riesgos'!$O$38),"")</f>
        <v/>
      </c>
      <c r="AM19" s="57" t="str">
        <f>IF(AND('Mapa de Riesgos'!$Y$39="Alta",'Mapa de Riesgos'!$AA$39="Catastrófico"),CONCATENATE("R4C",'Mapa de Riesgos'!$O$39),"")</f>
        <v/>
      </c>
      <c r="AN19" s="83"/>
      <c r="AO19" s="447"/>
      <c r="AP19" s="448"/>
      <c r="AQ19" s="448"/>
      <c r="AR19" s="448"/>
      <c r="AS19" s="448"/>
      <c r="AT19" s="449"/>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358"/>
      <c r="C20" s="358"/>
      <c r="D20" s="359"/>
      <c r="E20" s="457"/>
      <c r="F20" s="456"/>
      <c r="G20" s="456"/>
      <c r="H20" s="456"/>
      <c r="I20" s="456"/>
      <c r="J20" s="67" t="str">
        <f>IF(AND('Mapa de Riesgos'!$Y$40="Alta",'Mapa de Riesgos'!$AA$40="Leve"),CONCATENATE("R5C",'Mapa de Riesgos'!$O$40),"")</f>
        <v/>
      </c>
      <c r="K20" s="68" t="str">
        <f>IF(AND('Mapa de Riesgos'!$Y$42="Alta",'Mapa de Riesgos'!$AA$42="Leve"),CONCATENATE("R5C",'Mapa de Riesgos'!$O$42),"")</f>
        <v/>
      </c>
      <c r="L20" s="68" t="str">
        <f>IF(AND('Mapa de Riesgos'!$Y$43="Alta",'Mapa de Riesgos'!$AA$43="Leve"),CONCATENATE("R5C",'Mapa de Riesgos'!$O$43),"")</f>
        <v/>
      </c>
      <c r="M20" s="68" t="str">
        <f>IF(AND('Mapa de Riesgos'!$Y$44="Alta",'Mapa de Riesgos'!$AA$44="Leve"),CONCATENATE("R5C",'Mapa de Riesgos'!$O$44),"")</f>
        <v/>
      </c>
      <c r="N20" s="68" t="str">
        <f>IF(AND('Mapa de Riesgos'!$Y$45="Alta",'Mapa de Riesgos'!$AA$45="Leve"),CONCATENATE("R5C",'Mapa de Riesgos'!$O$45),"")</f>
        <v/>
      </c>
      <c r="O20" s="69" t="str">
        <f>IF(AND('Mapa de Riesgos'!$Y$46="Alta",'Mapa de Riesgos'!$AA$46="Leve"),CONCATENATE("R5C",'Mapa de Riesgos'!$O$46),"")</f>
        <v/>
      </c>
      <c r="P20" s="67" t="str">
        <f>IF(AND('Mapa de Riesgos'!$Y$40="Alta",'Mapa de Riesgos'!$AA$40="Menor"),CONCATENATE("R5C",'Mapa de Riesgos'!$O$40),"")</f>
        <v/>
      </c>
      <c r="Q20" s="68" t="str">
        <f>IF(AND('Mapa de Riesgos'!$Y$42="Alta",'Mapa de Riesgos'!$AA$42="Menor"),CONCATENATE("R5C",'Mapa de Riesgos'!$O$42),"")</f>
        <v/>
      </c>
      <c r="R20" s="68" t="str">
        <f>IF(AND('Mapa de Riesgos'!$Y$43="Alta",'Mapa de Riesgos'!$AA$43="Menor"),CONCATENATE("R5C",'Mapa de Riesgos'!$O$43),"")</f>
        <v/>
      </c>
      <c r="S20" s="68" t="str">
        <f>IF(AND('Mapa de Riesgos'!$Y$44="Alta",'Mapa de Riesgos'!$AA$44="Menor"),CONCATENATE("R5C",'Mapa de Riesgos'!$O$44),"")</f>
        <v/>
      </c>
      <c r="T20" s="68" t="str">
        <f>IF(AND('Mapa de Riesgos'!$Y$45="Alta",'Mapa de Riesgos'!$AA$45="Menor"),CONCATENATE("R5C",'Mapa de Riesgos'!$O$45),"")</f>
        <v/>
      </c>
      <c r="U20" s="69" t="str">
        <f>IF(AND('Mapa de Riesgos'!$Y$46="Alta",'Mapa de Riesgos'!$AA$46="Menor"),CONCATENATE("R5C",'Mapa de Riesgos'!$O$46),"")</f>
        <v/>
      </c>
      <c r="V20" s="52" t="str">
        <f>IF(AND('Mapa de Riesgos'!$Y$40="Alta",'Mapa de Riesgos'!$AA$40="Moderado"),CONCATENATE("R5C",'Mapa de Riesgos'!$O$40),"")</f>
        <v/>
      </c>
      <c r="W20" s="53" t="str">
        <f>IF(AND('Mapa de Riesgos'!$Y$42="Alta",'Mapa de Riesgos'!$AA$42="Moderado"),CONCATENATE("R5C",'Mapa de Riesgos'!$O$42),"")</f>
        <v/>
      </c>
      <c r="X20" s="53" t="str">
        <f>IF(AND('Mapa de Riesgos'!$Y$43="Alta",'Mapa de Riesgos'!$AA$43="Moderado"),CONCATENATE("R5C",'Mapa de Riesgos'!$O$43),"")</f>
        <v/>
      </c>
      <c r="Y20" s="53" t="str">
        <f>IF(AND('Mapa de Riesgos'!$Y$44="Alta",'Mapa de Riesgos'!$AA$44="Moderado"),CONCATENATE("R5C",'Mapa de Riesgos'!$O$44),"")</f>
        <v/>
      </c>
      <c r="Z20" s="53" t="str">
        <f>IF(AND('Mapa de Riesgos'!$Y$45="Alta",'Mapa de Riesgos'!$AA$45="Moderado"),CONCATENATE("R5C",'Mapa de Riesgos'!$O$45),"")</f>
        <v/>
      </c>
      <c r="AA20" s="54" t="str">
        <f>IF(AND('Mapa de Riesgos'!$Y$46="Alta",'Mapa de Riesgos'!$AA$46="Moderado"),CONCATENATE("R5C",'Mapa de Riesgos'!$O$46),"")</f>
        <v/>
      </c>
      <c r="AB20" s="52" t="str">
        <f>IF(AND('Mapa de Riesgos'!$Y$40="Alta",'Mapa de Riesgos'!$AA$40="Mayor"),CONCATENATE("R5C",'Mapa de Riesgos'!$O$40),"")</f>
        <v/>
      </c>
      <c r="AC20" s="53" t="str">
        <f>IF(AND('Mapa de Riesgos'!$Y$42="Alta",'Mapa de Riesgos'!$AA$42="Mayor"),CONCATENATE("R5C",'Mapa de Riesgos'!$O$42),"")</f>
        <v/>
      </c>
      <c r="AD20" s="53" t="str">
        <f>IF(AND('Mapa de Riesgos'!$Y$43="Alta",'Mapa de Riesgos'!$AA$43="Mayor"),CONCATENATE("R5C",'Mapa de Riesgos'!$O$43),"")</f>
        <v/>
      </c>
      <c r="AE20" s="53" t="str">
        <f>IF(AND('Mapa de Riesgos'!$Y$44="Alta",'Mapa de Riesgos'!$AA$44="Mayor"),CONCATENATE("R5C",'Mapa de Riesgos'!$O$44),"")</f>
        <v/>
      </c>
      <c r="AF20" s="53" t="str">
        <f>IF(AND('Mapa de Riesgos'!$Y$45="Alta",'Mapa de Riesgos'!$AA$45="Mayor"),CONCATENATE("R5C",'Mapa de Riesgos'!$O$45),"")</f>
        <v/>
      </c>
      <c r="AG20" s="54" t="str">
        <f>IF(AND('Mapa de Riesgos'!$Y$46="Alta",'Mapa de Riesgos'!$AA$46="Mayor"),CONCATENATE("R5C",'Mapa de Riesgos'!$O$46),"")</f>
        <v/>
      </c>
      <c r="AH20" s="55" t="str">
        <f>IF(AND('Mapa de Riesgos'!$Y$40="Alta",'Mapa de Riesgos'!$AA$40="Catastrófico"),CONCATENATE("R5C",'Mapa de Riesgos'!$O$40),"")</f>
        <v/>
      </c>
      <c r="AI20" s="56" t="str">
        <f>IF(AND('Mapa de Riesgos'!$Y$42="Alta",'Mapa de Riesgos'!$AA$42="Catastrófico"),CONCATENATE("R5C",'Mapa de Riesgos'!$O$42),"")</f>
        <v/>
      </c>
      <c r="AJ20" s="56" t="str">
        <f>IF(AND('Mapa de Riesgos'!$Y$43="Alta",'Mapa de Riesgos'!$AA$43="Catastrófico"),CONCATENATE("R5C",'Mapa de Riesgos'!$O$43),"")</f>
        <v/>
      </c>
      <c r="AK20" s="56" t="str">
        <f>IF(AND('Mapa de Riesgos'!$Y$44="Alta",'Mapa de Riesgos'!$AA$44="Catastrófico"),CONCATENATE("R5C",'Mapa de Riesgos'!$O$44),"")</f>
        <v/>
      </c>
      <c r="AL20" s="56" t="str">
        <f>IF(AND('Mapa de Riesgos'!$Y$45="Alta",'Mapa de Riesgos'!$AA$45="Catastrófico"),CONCATENATE("R5C",'Mapa de Riesgos'!$O$45),"")</f>
        <v/>
      </c>
      <c r="AM20" s="57" t="str">
        <f>IF(AND('Mapa de Riesgos'!$Y$46="Alta",'Mapa de Riesgos'!$AA$46="Catastrófico"),CONCATENATE("R5C",'Mapa de Riesgos'!$O$46),"")</f>
        <v/>
      </c>
      <c r="AN20" s="83"/>
      <c r="AO20" s="447"/>
      <c r="AP20" s="448"/>
      <c r="AQ20" s="448"/>
      <c r="AR20" s="448"/>
      <c r="AS20" s="448"/>
      <c r="AT20" s="449"/>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358"/>
      <c r="C21" s="358"/>
      <c r="D21" s="359"/>
      <c r="E21" s="457"/>
      <c r="F21" s="456"/>
      <c r="G21" s="456"/>
      <c r="H21" s="456"/>
      <c r="I21" s="456"/>
      <c r="J21" s="67" t="str">
        <f>IF(AND('Mapa de Riesgos'!$Y$47="Alta",'Mapa de Riesgos'!$AA$47="Leve"),CONCATENATE("R6C",'Mapa de Riesgos'!$O$47),"")</f>
        <v/>
      </c>
      <c r="K21" s="68" t="str">
        <f>IF(AND('Mapa de Riesgos'!$Y$48="Alta",'Mapa de Riesgos'!$AA$48="Leve"),CONCATENATE("R6C",'Mapa de Riesgos'!$O$48),"")</f>
        <v/>
      </c>
      <c r="L21" s="68" t="str">
        <f>IF(AND('Mapa de Riesgos'!$Y$49="Alta",'Mapa de Riesgos'!$AA$49="Leve"),CONCATENATE("R6C",'Mapa de Riesgos'!$O$49),"")</f>
        <v/>
      </c>
      <c r="M21" s="68" t="str">
        <f>IF(AND('Mapa de Riesgos'!$Y$50="Alta",'Mapa de Riesgos'!$AA$50="Leve"),CONCATENATE("R6C",'Mapa de Riesgos'!$O$50),"")</f>
        <v/>
      </c>
      <c r="N21" s="68" t="str">
        <f>IF(AND('Mapa de Riesgos'!$Y$51="Alta",'Mapa de Riesgos'!$AA$51="Leve"),CONCATENATE("R6C",'Mapa de Riesgos'!$O$51),"")</f>
        <v/>
      </c>
      <c r="O21" s="69" t="str">
        <f>IF(AND('Mapa de Riesgos'!$Y$52="Alta",'Mapa de Riesgos'!$AA$52="Leve"),CONCATENATE("R6C",'Mapa de Riesgos'!$O$52),"")</f>
        <v/>
      </c>
      <c r="P21" s="67" t="str">
        <f>IF(AND('Mapa de Riesgos'!$Y$47="Alta",'Mapa de Riesgos'!$AA$47="Menor"),CONCATENATE("R6C",'Mapa de Riesgos'!$O$47),"")</f>
        <v/>
      </c>
      <c r="Q21" s="68" t="str">
        <f>IF(AND('Mapa de Riesgos'!$Y$48="Alta",'Mapa de Riesgos'!$AA$48="Menor"),CONCATENATE("R6C",'Mapa de Riesgos'!$O$48),"")</f>
        <v/>
      </c>
      <c r="R21" s="68" t="str">
        <f>IF(AND('Mapa de Riesgos'!$Y$49="Alta",'Mapa de Riesgos'!$AA$49="Menor"),CONCATENATE("R6C",'Mapa de Riesgos'!$O$49),"")</f>
        <v/>
      </c>
      <c r="S21" s="68" t="str">
        <f>IF(AND('Mapa de Riesgos'!$Y$50="Alta",'Mapa de Riesgos'!$AA$50="Menor"),CONCATENATE("R6C",'Mapa de Riesgos'!$O$50),"")</f>
        <v/>
      </c>
      <c r="T21" s="68" t="str">
        <f>IF(AND('Mapa de Riesgos'!$Y$51="Alta",'Mapa de Riesgos'!$AA$51="Menor"),CONCATENATE("R6C",'Mapa de Riesgos'!$O$51),"")</f>
        <v/>
      </c>
      <c r="U21" s="69" t="str">
        <f>IF(AND('Mapa de Riesgos'!$Y$52="Alta",'Mapa de Riesgos'!$AA$52="Menor"),CONCATENATE("R6C",'Mapa de Riesgos'!$O$52),"")</f>
        <v/>
      </c>
      <c r="V21" s="52" t="str">
        <f>IF(AND('Mapa de Riesgos'!$Y$47="Alta",'Mapa de Riesgos'!$AA$47="Moderado"),CONCATENATE("R6C",'Mapa de Riesgos'!$O$47),"")</f>
        <v/>
      </c>
      <c r="W21" s="53" t="str">
        <f>IF(AND('Mapa de Riesgos'!$Y$48="Alta",'Mapa de Riesgos'!$AA$48="Moderado"),CONCATENATE("R6C",'Mapa de Riesgos'!$O$48),"")</f>
        <v/>
      </c>
      <c r="X21" s="53" t="str">
        <f>IF(AND('Mapa de Riesgos'!$Y$49="Alta",'Mapa de Riesgos'!$AA$49="Moderado"),CONCATENATE("R6C",'Mapa de Riesgos'!$O$49),"")</f>
        <v/>
      </c>
      <c r="Y21" s="53" t="str">
        <f>IF(AND('Mapa de Riesgos'!$Y$50="Alta",'Mapa de Riesgos'!$AA$50="Moderado"),CONCATENATE("R6C",'Mapa de Riesgos'!$O$50),"")</f>
        <v/>
      </c>
      <c r="Z21" s="53" t="str">
        <f>IF(AND('Mapa de Riesgos'!$Y$51="Alta",'Mapa de Riesgos'!$AA$51="Moderado"),CONCATENATE("R6C",'Mapa de Riesgos'!$O$51),"")</f>
        <v/>
      </c>
      <c r="AA21" s="54" t="str">
        <f>IF(AND('Mapa de Riesgos'!$Y$52="Alta",'Mapa de Riesgos'!$AA$52="Moderado"),CONCATENATE("R6C",'Mapa de Riesgos'!$O$52),"")</f>
        <v/>
      </c>
      <c r="AB21" s="52" t="str">
        <f>IF(AND('Mapa de Riesgos'!$Y$47="Alta",'Mapa de Riesgos'!$AA$47="Mayor"),CONCATENATE("R6C",'Mapa de Riesgos'!$O$47),"")</f>
        <v/>
      </c>
      <c r="AC21" s="53" t="str">
        <f>IF(AND('Mapa de Riesgos'!$Y$48="Alta",'Mapa de Riesgos'!$AA$48="Mayor"),CONCATENATE("R6C",'Mapa de Riesgos'!$O$48),"")</f>
        <v/>
      </c>
      <c r="AD21" s="53" t="str">
        <f>IF(AND('Mapa de Riesgos'!$Y$49="Alta",'Mapa de Riesgos'!$AA$49="Mayor"),CONCATENATE("R6C",'Mapa de Riesgos'!$O$49),"")</f>
        <v/>
      </c>
      <c r="AE21" s="53" t="str">
        <f>IF(AND('Mapa de Riesgos'!$Y$50="Alta",'Mapa de Riesgos'!$AA$50="Mayor"),CONCATENATE("R6C",'Mapa de Riesgos'!$O$50),"")</f>
        <v/>
      </c>
      <c r="AF21" s="53" t="str">
        <f>IF(AND('Mapa de Riesgos'!$Y$51="Alta",'Mapa de Riesgos'!$AA$51="Mayor"),CONCATENATE("R6C",'Mapa de Riesgos'!$O$51),"")</f>
        <v/>
      </c>
      <c r="AG21" s="54" t="str">
        <f>IF(AND('Mapa de Riesgos'!$Y$52="Alta",'Mapa de Riesgos'!$AA$52="Mayor"),CONCATENATE("R6C",'Mapa de Riesgos'!$O$52),"")</f>
        <v/>
      </c>
      <c r="AH21" s="55" t="str">
        <f>IF(AND('Mapa de Riesgos'!$Y$47="Alta",'Mapa de Riesgos'!$AA$47="Catastrófico"),CONCATENATE("R6C",'Mapa de Riesgos'!$O$47),"")</f>
        <v/>
      </c>
      <c r="AI21" s="56" t="str">
        <f>IF(AND('Mapa de Riesgos'!$Y$48="Alta",'Mapa de Riesgos'!$AA$48="Catastrófico"),CONCATENATE("R6C",'Mapa de Riesgos'!$O$48),"")</f>
        <v/>
      </c>
      <c r="AJ21" s="56" t="str">
        <f>IF(AND('Mapa de Riesgos'!$Y$49="Alta",'Mapa de Riesgos'!$AA$49="Catastrófico"),CONCATENATE("R6C",'Mapa de Riesgos'!$O$49),"")</f>
        <v/>
      </c>
      <c r="AK21" s="56" t="str">
        <f>IF(AND('Mapa de Riesgos'!$Y$50="Alta",'Mapa de Riesgos'!$AA$50="Catastrófico"),CONCATENATE("R6C",'Mapa de Riesgos'!$O$50),"")</f>
        <v/>
      </c>
      <c r="AL21" s="56" t="str">
        <f>IF(AND('Mapa de Riesgos'!$Y$51="Alta",'Mapa de Riesgos'!$AA$51="Catastrófico"),CONCATENATE("R6C",'Mapa de Riesgos'!$O$51),"")</f>
        <v/>
      </c>
      <c r="AM21" s="57" t="str">
        <f>IF(AND('Mapa de Riesgos'!$Y$52="Alta",'Mapa de Riesgos'!$AA$52="Catastrófico"),CONCATENATE("R6C",'Mapa de Riesgos'!$O$52),"")</f>
        <v/>
      </c>
      <c r="AN21" s="83"/>
      <c r="AO21" s="447"/>
      <c r="AP21" s="448"/>
      <c r="AQ21" s="448"/>
      <c r="AR21" s="448"/>
      <c r="AS21" s="448"/>
      <c r="AT21" s="449"/>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358"/>
      <c r="C22" s="358"/>
      <c r="D22" s="359"/>
      <c r="E22" s="457"/>
      <c r="F22" s="456"/>
      <c r="G22" s="456"/>
      <c r="H22" s="456"/>
      <c r="I22" s="456"/>
      <c r="J22" s="67" t="str">
        <f>IF(AND('Mapa de Riesgos'!$Y$53="Alta",'Mapa de Riesgos'!$AA$53="Leve"),CONCATENATE("R7C",'Mapa de Riesgos'!$O$53),"")</f>
        <v/>
      </c>
      <c r="K22" s="68" t="str">
        <f>IF(AND('Mapa de Riesgos'!$Y$54="Alta",'Mapa de Riesgos'!$AA$54="Leve"),CONCATENATE("R7C",'Mapa de Riesgos'!$O$54),"")</f>
        <v/>
      </c>
      <c r="L22" s="68" t="str">
        <f>IF(AND('Mapa de Riesgos'!$Y$55="Alta",'Mapa de Riesgos'!$AA$55="Leve"),CONCATENATE("R7C",'Mapa de Riesgos'!$O$55),"")</f>
        <v/>
      </c>
      <c r="M22" s="68" t="str">
        <f>IF(AND('Mapa de Riesgos'!$Y$56="Alta",'Mapa de Riesgos'!$AA$56="Leve"),CONCATENATE("R7C",'Mapa de Riesgos'!$O$56),"")</f>
        <v/>
      </c>
      <c r="N22" s="68" t="str">
        <f>IF(AND('Mapa de Riesgos'!$Y$57="Alta",'Mapa de Riesgos'!$AA$57="Leve"),CONCATENATE("R7C",'Mapa de Riesgos'!$O$57),"")</f>
        <v/>
      </c>
      <c r="O22" s="69" t="str">
        <f>IF(AND('Mapa de Riesgos'!$Y$58="Alta",'Mapa de Riesgos'!$AA$58="Leve"),CONCATENATE("R7C",'Mapa de Riesgos'!$O$58),"")</f>
        <v/>
      </c>
      <c r="P22" s="67" t="str">
        <f>IF(AND('Mapa de Riesgos'!$Y$53="Alta",'Mapa de Riesgos'!$AA$53="Menor"),CONCATENATE("R7C",'Mapa de Riesgos'!$O$53),"")</f>
        <v/>
      </c>
      <c r="Q22" s="68" t="str">
        <f>IF(AND('Mapa de Riesgos'!$Y$54="Alta",'Mapa de Riesgos'!$AA$54="Menor"),CONCATENATE("R7C",'Mapa de Riesgos'!$O$54),"")</f>
        <v/>
      </c>
      <c r="R22" s="68" t="str">
        <f>IF(AND('Mapa de Riesgos'!$Y$55="Alta",'Mapa de Riesgos'!$AA$55="Menor"),CONCATENATE("R7C",'Mapa de Riesgos'!$O$55),"")</f>
        <v/>
      </c>
      <c r="S22" s="68" t="str">
        <f>IF(AND('Mapa de Riesgos'!$Y$56="Alta",'Mapa de Riesgos'!$AA$56="Menor"),CONCATENATE("R7C",'Mapa de Riesgos'!$O$56),"")</f>
        <v/>
      </c>
      <c r="T22" s="68" t="str">
        <f>IF(AND('Mapa de Riesgos'!$Y$57="Alta",'Mapa de Riesgos'!$AA$57="Menor"),CONCATENATE("R7C",'Mapa de Riesgos'!$O$57),"")</f>
        <v/>
      </c>
      <c r="U22" s="69" t="str">
        <f>IF(AND('Mapa de Riesgos'!$Y$58="Alta",'Mapa de Riesgos'!$AA$58="Menor"),CONCATENATE("R7C",'Mapa de Riesgos'!$O$58),"")</f>
        <v/>
      </c>
      <c r="V22" s="52" t="str">
        <f>IF(AND('Mapa de Riesgos'!$Y$53="Alta",'Mapa de Riesgos'!$AA$53="Moderado"),CONCATENATE("R7C",'Mapa de Riesgos'!$O$53),"")</f>
        <v/>
      </c>
      <c r="W22" s="53" t="str">
        <f>IF(AND('Mapa de Riesgos'!$Y$54="Alta",'Mapa de Riesgos'!$AA$54="Moderado"),CONCATENATE("R7C",'Mapa de Riesgos'!$O$54),"")</f>
        <v/>
      </c>
      <c r="X22" s="53" t="str">
        <f>IF(AND('Mapa de Riesgos'!$Y$55="Alta",'Mapa de Riesgos'!$AA$55="Moderado"),CONCATENATE("R7C",'Mapa de Riesgos'!$O$55),"")</f>
        <v/>
      </c>
      <c r="Y22" s="53" t="str">
        <f>IF(AND('Mapa de Riesgos'!$Y$56="Alta",'Mapa de Riesgos'!$AA$56="Moderado"),CONCATENATE("R7C",'Mapa de Riesgos'!$O$56),"")</f>
        <v/>
      </c>
      <c r="Z22" s="53" t="str">
        <f>IF(AND('Mapa de Riesgos'!$Y$57="Alta",'Mapa de Riesgos'!$AA$57="Moderado"),CONCATENATE("R7C",'Mapa de Riesgos'!$O$57),"")</f>
        <v/>
      </c>
      <c r="AA22" s="54" t="str">
        <f>IF(AND('Mapa de Riesgos'!$Y$58="Alta",'Mapa de Riesgos'!$AA$58="Moderado"),CONCATENATE("R7C",'Mapa de Riesgos'!$O$58),"")</f>
        <v/>
      </c>
      <c r="AB22" s="52" t="str">
        <f>IF(AND('Mapa de Riesgos'!$Y$53="Alta",'Mapa de Riesgos'!$AA$53="Mayor"),CONCATENATE("R7C",'Mapa de Riesgos'!$O$53),"")</f>
        <v/>
      </c>
      <c r="AC22" s="53" t="str">
        <f>IF(AND('Mapa de Riesgos'!$Y$54="Alta",'Mapa de Riesgos'!$AA$54="Mayor"),CONCATENATE("R7C",'Mapa de Riesgos'!$O$54),"")</f>
        <v/>
      </c>
      <c r="AD22" s="53" t="str">
        <f>IF(AND('Mapa de Riesgos'!$Y$55="Alta",'Mapa de Riesgos'!$AA$55="Mayor"),CONCATENATE("R7C",'Mapa de Riesgos'!$O$55),"")</f>
        <v/>
      </c>
      <c r="AE22" s="53" t="str">
        <f>IF(AND('Mapa de Riesgos'!$Y$56="Alta",'Mapa de Riesgos'!$AA$56="Mayor"),CONCATENATE("R7C",'Mapa de Riesgos'!$O$56),"")</f>
        <v/>
      </c>
      <c r="AF22" s="53" t="str">
        <f>IF(AND('Mapa de Riesgos'!$Y$57="Alta",'Mapa de Riesgos'!$AA$57="Mayor"),CONCATENATE("R7C",'Mapa de Riesgos'!$O$57),"")</f>
        <v/>
      </c>
      <c r="AG22" s="54" t="str">
        <f>IF(AND('Mapa de Riesgos'!$Y$58="Alta",'Mapa de Riesgos'!$AA$58="Mayor"),CONCATENATE("R7C",'Mapa de Riesgos'!$O$58),"")</f>
        <v/>
      </c>
      <c r="AH22" s="55" t="str">
        <f>IF(AND('Mapa de Riesgos'!$Y$53="Alta",'Mapa de Riesgos'!$AA$53="Catastrófico"),CONCATENATE("R7C",'Mapa de Riesgos'!$O$53),"")</f>
        <v/>
      </c>
      <c r="AI22" s="56" t="str">
        <f>IF(AND('Mapa de Riesgos'!$Y$54="Alta",'Mapa de Riesgos'!$AA$54="Catastrófico"),CONCATENATE("R7C",'Mapa de Riesgos'!$O$54),"")</f>
        <v/>
      </c>
      <c r="AJ22" s="56" t="str">
        <f>IF(AND('Mapa de Riesgos'!$Y$55="Alta",'Mapa de Riesgos'!$AA$55="Catastrófico"),CONCATENATE("R7C",'Mapa de Riesgos'!$O$55),"")</f>
        <v/>
      </c>
      <c r="AK22" s="56" t="str">
        <f>IF(AND('Mapa de Riesgos'!$Y$56="Alta",'Mapa de Riesgos'!$AA$56="Catastrófico"),CONCATENATE("R7C",'Mapa de Riesgos'!$O$56),"")</f>
        <v/>
      </c>
      <c r="AL22" s="56" t="str">
        <f>IF(AND('Mapa de Riesgos'!$Y$57="Alta",'Mapa de Riesgos'!$AA$57="Catastrófico"),CONCATENATE("R7C",'Mapa de Riesgos'!$O$57),"")</f>
        <v/>
      </c>
      <c r="AM22" s="57" t="str">
        <f>IF(AND('Mapa de Riesgos'!$Y$58="Alta",'Mapa de Riesgos'!$AA$58="Catastrófico"),CONCATENATE("R7C",'Mapa de Riesgos'!$O$58),"")</f>
        <v/>
      </c>
      <c r="AN22" s="83"/>
      <c r="AO22" s="447"/>
      <c r="AP22" s="448"/>
      <c r="AQ22" s="448"/>
      <c r="AR22" s="448"/>
      <c r="AS22" s="448"/>
      <c r="AT22" s="449"/>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358"/>
      <c r="C23" s="358"/>
      <c r="D23" s="359"/>
      <c r="E23" s="457"/>
      <c r="F23" s="456"/>
      <c r="G23" s="456"/>
      <c r="H23" s="456"/>
      <c r="I23" s="456"/>
      <c r="J23" s="67" t="str">
        <f>IF(AND('Mapa de Riesgos'!$Y$59="Alta",'Mapa de Riesgos'!$AA$59="Leve"),CONCATENATE("R8C",'Mapa de Riesgos'!$O$59),"")</f>
        <v/>
      </c>
      <c r="K23" s="68" t="str">
        <f>IF(AND('Mapa de Riesgos'!$Y$60="Alta",'Mapa de Riesgos'!$AA$60="Leve"),CONCATENATE("R8C",'Mapa de Riesgos'!$O$60),"")</f>
        <v/>
      </c>
      <c r="L23" s="68" t="str">
        <f>IF(AND('Mapa de Riesgos'!$Y$61="Alta",'Mapa de Riesgos'!$AA$61="Leve"),CONCATENATE("R8C",'Mapa de Riesgos'!$O$61),"")</f>
        <v/>
      </c>
      <c r="M23" s="68" t="str">
        <f>IF(AND('Mapa de Riesgos'!$Y$62="Alta",'Mapa de Riesgos'!$AA$62="Leve"),CONCATENATE("R8C",'Mapa de Riesgos'!$O$62),"")</f>
        <v/>
      </c>
      <c r="N23" s="68" t="str">
        <f>IF(AND('Mapa de Riesgos'!$Y$63="Alta",'Mapa de Riesgos'!$AA$63="Leve"),CONCATENATE("R8C",'Mapa de Riesgos'!$O$63),"")</f>
        <v/>
      </c>
      <c r="O23" s="69" t="str">
        <f>IF(AND('Mapa de Riesgos'!$Y$64="Alta",'Mapa de Riesgos'!$AA$64="Leve"),CONCATENATE("R8C",'Mapa de Riesgos'!$O$64),"")</f>
        <v/>
      </c>
      <c r="P23" s="67" t="str">
        <f>IF(AND('Mapa de Riesgos'!$Y$59="Alta",'Mapa de Riesgos'!$AA$59="Menor"),CONCATENATE("R8C",'Mapa de Riesgos'!$O$59),"")</f>
        <v/>
      </c>
      <c r="Q23" s="68" t="str">
        <f>IF(AND('Mapa de Riesgos'!$Y$60="Alta",'Mapa de Riesgos'!$AA$60="Menor"),CONCATENATE("R8C",'Mapa de Riesgos'!$O$60),"")</f>
        <v/>
      </c>
      <c r="R23" s="68" t="str">
        <f>IF(AND('Mapa de Riesgos'!$Y$61="Alta",'Mapa de Riesgos'!$AA$61="Menor"),CONCATENATE("R8C",'Mapa de Riesgos'!$O$61),"")</f>
        <v/>
      </c>
      <c r="S23" s="68" t="str">
        <f>IF(AND('Mapa de Riesgos'!$Y$62="Alta",'Mapa de Riesgos'!$AA$62="Menor"),CONCATENATE("R8C",'Mapa de Riesgos'!$O$62),"")</f>
        <v/>
      </c>
      <c r="T23" s="68" t="str">
        <f>IF(AND('Mapa de Riesgos'!$Y$63="Alta",'Mapa de Riesgos'!$AA$63="Menor"),CONCATENATE("R8C",'Mapa de Riesgos'!$O$63),"")</f>
        <v/>
      </c>
      <c r="U23" s="69" t="str">
        <f>IF(AND('Mapa de Riesgos'!$Y$64="Alta",'Mapa de Riesgos'!$AA$64="Menor"),CONCATENATE("R8C",'Mapa de Riesgos'!$O$64),"")</f>
        <v/>
      </c>
      <c r="V23" s="52" t="str">
        <f>IF(AND('Mapa de Riesgos'!$Y$59="Alta",'Mapa de Riesgos'!$AA$59="Moderado"),CONCATENATE("R8C",'Mapa de Riesgos'!$O$59),"")</f>
        <v/>
      </c>
      <c r="W23" s="53" t="str">
        <f>IF(AND('Mapa de Riesgos'!$Y$60="Alta",'Mapa de Riesgos'!$AA$60="Moderado"),CONCATENATE("R8C",'Mapa de Riesgos'!$O$60),"")</f>
        <v/>
      </c>
      <c r="X23" s="53" t="str">
        <f>IF(AND('Mapa de Riesgos'!$Y$61="Alta",'Mapa de Riesgos'!$AA$61="Moderado"),CONCATENATE("R8C",'Mapa de Riesgos'!$O$61),"")</f>
        <v/>
      </c>
      <c r="Y23" s="53" t="str">
        <f>IF(AND('Mapa de Riesgos'!$Y$62="Alta",'Mapa de Riesgos'!$AA$62="Moderado"),CONCATENATE("R8C",'Mapa de Riesgos'!$O$62),"")</f>
        <v/>
      </c>
      <c r="Z23" s="53" t="str">
        <f>IF(AND('Mapa de Riesgos'!$Y$63="Alta",'Mapa de Riesgos'!$AA$63="Moderado"),CONCATENATE("R8C",'Mapa de Riesgos'!$O$63),"")</f>
        <v/>
      </c>
      <c r="AA23" s="54" t="str">
        <f>IF(AND('Mapa de Riesgos'!$Y$64="Alta",'Mapa de Riesgos'!$AA$64="Moderado"),CONCATENATE("R8C",'Mapa de Riesgos'!$O$64),"")</f>
        <v/>
      </c>
      <c r="AB23" s="52" t="str">
        <f>IF(AND('Mapa de Riesgos'!$Y$59="Alta",'Mapa de Riesgos'!$AA$59="Mayor"),CONCATENATE("R8C",'Mapa de Riesgos'!$O$59),"")</f>
        <v/>
      </c>
      <c r="AC23" s="53" t="str">
        <f>IF(AND('Mapa de Riesgos'!$Y$60="Alta",'Mapa de Riesgos'!$AA$60="Mayor"),CONCATENATE("R8C",'Mapa de Riesgos'!$O$60),"")</f>
        <v/>
      </c>
      <c r="AD23" s="53" t="str">
        <f>IF(AND('Mapa de Riesgos'!$Y$61="Alta",'Mapa de Riesgos'!$AA$61="Mayor"),CONCATENATE("R8C",'Mapa de Riesgos'!$O$61),"")</f>
        <v/>
      </c>
      <c r="AE23" s="53" t="str">
        <f>IF(AND('Mapa de Riesgos'!$Y$62="Alta",'Mapa de Riesgos'!$AA$62="Mayor"),CONCATENATE("R8C",'Mapa de Riesgos'!$O$62),"")</f>
        <v/>
      </c>
      <c r="AF23" s="53" t="str">
        <f>IF(AND('Mapa de Riesgos'!$Y$63="Alta",'Mapa de Riesgos'!$AA$63="Mayor"),CONCATENATE("R8C",'Mapa de Riesgos'!$O$63),"")</f>
        <v/>
      </c>
      <c r="AG23" s="54" t="str">
        <f>IF(AND('Mapa de Riesgos'!$Y$64="Alta",'Mapa de Riesgos'!$AA$64="Mayor"),CONCATENATE("R8C",'Mapa de Riesgos'!$O$64),"")</f>
        <v/>
      </c>
      <c r="AH23" s="55" t="str">
        <f>IF(AND('Mapa de Riesgos'!$Y$59="Alta",'Mapa de Riesgos'!$AA$59="Catastrófico"),CONCATENATE("R8C",'Mapa de Riesgos'!$O$59),"")</f>
        <v/>
      </c>
      <c r="AI23" s="56" t="str">
        <f>IF(AND('Mapa de Riesgos'!$Y$60="Alta",'Mapa de Riesgos'!$AA$60="Catastrófico"),CONCATENATE("R8C",'Mapa de Riesgos'!$O$60),"")</f>
        <v/>
      </c>
      <c r="AJ23" s="56" t="str">
        <f>IF(AND('Mapa de Riesgos'!$Y$61="Alta",'Mapa de Riesgos'!$AA$61="Catastrófico"),CONCATENATE("R8C",'Mapa de Riesgos'!$O$61),"")</f>
        <v/>
      </c>
      <c r="AK23" s="56" t="str">
        <f>IF(AND('Mapa de Riesgos'!$Y$62="Alta",'Mapa de Riesgos'!$AA$62="Catastrófico"),CONCATENATE("R8C",'Mapa de Riesgos'!$O$62),"")</f>
        <v/>
      </c>
      <c r="AL23" s="56" t="str">
        <f>IF(AND('Mapa de Riesgos'!$Y$63="Alta",'Mapa de Riesgos'!$AA$63="Catastrófico"),CONCATENATE("R8C",'Mapa de Riesgos'!$O$63),"")</f>
        <v/>
      </c>
      <c r="AM23" s="57" t="str">
        <f>IF(AND('Mapa de Riesgos'!$Y$64="Alta",'Mapa de Riesgos'!$AA$64="Catastrófico"),CONCATENATE("R8C",'Mapa de Riesgos'!$O$64),"")</f>
        <v/>
      </c>
      <c r="AN23" s="83"/>
      <c r="AO23" s="447"/>
      <c r="AP23" s="448"/>
      <c r="AQ23" s="448"/>
      <c r="AR23" s="448"/>
      <c r="AS23" s="448"/>
      <c r="AT23" s="449"/>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358"/>
      <c r="C24" s="358"/>
      <c r="D24" s="359"/>
      <c r="E24" s="457"/>
      <c r="F24" s="456"/>
      <c r="G24" s="456"/>
      <c r="H24" s="456"/>
      <c r="I24" s="456"/>
      <c r="J24" s="67" t="str">
        <f>IF(AND('Mapa de Riesgos'!$Y$65="Alta",'Mapa de Riesgos'!$AA$65="Leve"),CONCATENATE("R9C",'Mapa de Riesgos'!$O$65),"")</f>
        <v/>
      </c>
      <c r="K24" s="68" t="str">
        <f>IF(AND('Mapa de Riesgos'!$Y$66="Alta",'Mapa de Riesgos'!$AA$66="Leve"),CONCATENATE("R9C",'Mapa de Riesgos'!$O$66),"")</f>
        <v/>
      </c>
      <c r="L24" s="68" t="str">
        <f>IF(AND('Mapa de Riesgos'!$Y$67="Alta",'Mapa de Riesgos'!$AA$67="Leve"),CONCATENATE("R9C",'Mapa de Riesgos'!$O$67),"")</f>
        <v/>
      </c>
      <c r="M24" s="68" t="str">
        <f>IF(AND('Mapa de Riesgos'!$Y$68="Alta",'Mapa de Riesgos'!$AA$68="Leve"),CONCATENATE("R9C",'Mapa de Riesgos'!$O$68),"")</f>
        <v/>
      </c>
      <c r="N24" s="68" t="str">
        <f>IF(AND('Mapa de Riesgos'!$Y$69="Alta",'Mapa de Riesgos'!$AA$69="Leve"),CONCATENATE("R9C",'Mapa de Riesgos'!$O$69),"")</f>
        <v/>
      </c>
      <c r="O24" s="69" t="str">
        <f>IF(AND('Mapa de Riesgos'!$Y$70="Alta",'Mapa de Riesgos'!$AA$70="Leve"),CONCATENATE("R9C",'Mapa de Riesgos'!$O$70),"")</f>
        <v/>
      </c>
      <c r="P24" s="67" t="str">
        <f>IF(AND('Mapa de Riesgos'!$Y$65="Alta",'Mapa de Riesgos'!$AA$65="Menor"),CONCATENATE("R9C",'Mapa de Riesgos'!$O$65),"")</f>
        <v/>
      </c>
      <c r="Q24" s="68" t="str">
        <f>IF(AND('Mapa de Riesgos'!$Y$66="Alta",'Mapa de Riesgos'!$AA$66="Menor"),CONCATENATE("R9C",'Mapa de Riesgos'!$O$66),"")</f>
        <v/>
      </c>
      <c r="R24" s="68" t="str">
        <f>IF(AND('Mapa de Riesgos'!$Y$67="Alta",'Mapa de Riesgos'!$AA$67="Menor"),CONCATENATE("R9C",'Mapa de Riesgos'!$O$67),"")</f>
        <v/>
      </c>
      <c r="S24" s="68" t="str">
        <f>IF(AND('Mapa de Riesgos'!$Y$68="Alta",'Mapa de Riesgos'!$AA$68="Menor"),CONCATENATE("R9C",'Mapa de Riesgos'!$O$68),"")</f>
        <v/>
      </c>
      <c r="T24" s="68" t="str">
        <f>IF(AND('Mapa de Riesgos'!$Y$69="Alta",'Mapa de Riesgos'!$AA$69="Menor"),CONCATENATE("R9C",'Mapa de Riesgos'!$O$69),"")</f>
        <v/>
      </c>
      <c r="U24" s="69" t="str">
        <f>IF(AND('Mapa de Riesgos'!$Y$70="Alta",'Mapa de Riesgos'!$AA$70="Menor"),CONCATENATE("R9C",'Mapa de Riesgos'!$O$70),"")</f>
        <v/>
      </c>
      <c r="V24" s="52" t="str">
        <f>IF(AND('Mapa de Riesgos'!$Y$65="Alta",'Mapa de Riesgos'!$AA$65="Moderado"),CONCATENATE("R9C",'Mapa de Riesgos'!$O$65),"")</f>
        <v/>
      </c>
      <c r="W24" s="53" t="str">
        <f>IF(AND('Mapa de Riesgos'!$Y$66="Alta",'Mapa de Riesgos'!$AA$66="Moderado"),CONCATENATE("R9C",'Mapa de Riesgos'!$O$66),"")</f>
        <v/>
      </c>
      <c r="X24" s="53" t="str">
        <f>IF(AND('Mapa de Riesgos'!$Y$67="Alta",'Mapa de Riesgos'!$AA$67="Moderado"),CONCATENATE("R9C",'Mapa de Riesgos'!$O$67),"")</f>
        <v/>
      </c>
      <c r="Y24" s="53" t="str">
        <f>IF(AND('Mapa de Riesgos'!$Y$68="Alta",'Mapa de Riesgos'!$AA$68="Moderado"),CONCATENATE("R9C",'Mapa de Riesgos'!$O$68),"")</f>
        <v/>
      </c>
      <c r="Z24" s="53" t="str">
        <f>IF(AND('Mapa de Riesgos'!$Y$69="Alta",'Mapa de Riesgos'!$AA$69="Moderado"),CONCATENATE("R9C",'Mapa de Riesgos'!$O$69),"")</f>
        <v/>
      </c>
      <c r="AA24" s="54" t="str">
        <f>IF(AND('Mapa de Riesgos'!$Y$70="Alta",'Mapa de Riesgos'!$AA$70="Moderado"),CONCATENATE("R9C",'Mapa de Riesgos'!$O$70),"")</f>
        <v/>
      </c>
      <c r="AB24" s="52" t="str">
        <f>IF(AND('Mapa de Riesgos'!$Y$65="Alta",'Mapa de Riesgos'!$AA$65="Mayor"),CONCATENATE("R9C",'Mapa de Riesgos'!$O$65),"")</f>
        <v/>
      </c>
      <c r="AC24" s="53" t="str">
        <f>IF(AND('Mapa de Riesgos'!$Y$66="Alta",'Mapa de Riesgos'!$AA$66="Mayor"),CONCATENATE("R9C",'Mapa de Riesgos'!$O$66),"")</f>
        <v/>
      </c>
      <c r="AD24" s="53" t="str">
        <f>IF(AND('Mapa de Riesgos'!$Y$67="Alta",'Mapa de Riesgos'!$AA$67="Mayor"),CONCATENATE("R9C",'Mapa de Riesgos'!$O$67),"")</f>
        <v/>
      </c>
      <c r="AE24" s="53" t="str">
        <f>IF(AND('Mapa de Riesgos'!$Y$68="Alta",'Mapa de Riesgos'!$AA$68="Mayor"),CONCATENATE("R9C",'Mapa de Riesgos'!$O$68),"")</f>
        <v/>
      </c>
      <c r="AF24" s="53" t="str">
        <f>IF(AND('Mapa de Riesgos'!$Y$69="Alta",'Mapa de Riesgos'!$AA$69="Mayor"),CONCATENATE("R9C",'Mapa de Riesgos'!$O$69),"")</f>
        <v/>
      </c>
      <c r="AG24" s="54" t="str">
        <f>IF(AND('Mapa de Riesgos'!$Y$70="Alta",'Mapa de Riesgos'!$AA$70="Mayor"),CONCATENATE("R9C",'Mapa de Riesgos'!$O$70),"")</f>
        <v/>
      </c>
      <c r="AH24" s="55" t="str">
        <f>IF(AND('Mapa de Riesgos'!$Y$65="Alta",'Mapa de Riesgos'!$AA$65="Catastrófico"),CONCATENATE("R9C",'Mapa de Riesgos'!$O$65),"")</f>
        <v/>
      </c>
      <c r="AI24" s="56" t="str">
        <f>IF(AND('Mapa de Riesgos'!$Y$66="Alta",'Mapa de Riesgos'!$AA$66="Catastrófico"),CONCATENATE("R9C",'Mapa de Riesgos'!$O$66),"")</f>
        <v/>
      </c>
      <c r="AJ24" s="56" t="str">
        <f>IF(AND('Mapa de Riesgos'!$Y$67="Alta",'Mapa de Riesgos'!$AA$67="Catastrófico"),CONCATENATE("R9C",'Mapa de Riesgos'!$O$67),"")</f>
        <v/>
      </c>
      <c r="AK24" s="56" t="str">
        <f>IF(AND('Mapa de Riesgos'!$Y$68="Alta",'Mapa de Riesgos'!$AA$68="Catastrófico"),CONCATENATE("R9C",'Mapa de Riesgos'!$O$68),"")</f>
        <v/>
      </c>
      <c r="AL24" s="56" t="str">
        <f>IF(AND('Mapa de Riesgos'!$Y$69="Alta",'Mapa de Riesgos'!$AA$69="Catastrófico"),CONCATENATE("R9C",'Mapa de Riesgos'!$O$69),"")</f>
        <v/>
      </c>
      <c r="AM24" s="57" t="str">
        <f>IF(AND('Mapa de Riesgos'!$Y$70="Alta",'Mapa de Riesgos'!$AA$70="Catastrófico"),CONCATENATE("R9C",'Mapa de Riesgos'!$O$70),"")</f>
        <v/>
      </c>
      <c r="AN24" s="83"/>
      <c r="AO24" s="447"/>
      <c r="AP24" s="448"/>
      <c r="AQ24" s="448"/>
      <c r="AR24" s="448"/>
      <c r="AS24" s="448"/>
      <c r="AT24" s="449"/>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358"/>
      <c r="C25" s="358"/>
      <c r="D25" s="359"/>
      <c r="E25" s="458"/>
      <c r="F25" s="459"/>
      <c r="G25" s="459"/>
      <c r="H25" s="459"/>
      <c r="I25" s="459"/>
      <c r="J25" s="70" t="str">
        <f>IF(AND('Mapa de Riesgos'!$Y$71="Alta",'Mapa de Riesgos'!$AA$71="Leve"),CONCATENATE("R10C",'Mapa de Riesgos'!$O$71),"")</f>
        <v/>
      </c>
      <c r="K25" s="71" t="str">
        <f>IF(AND('Mapa de Riesgos'!$Y$72="Alta",'Mapa de Riesgos'!$AA$72="Leve"),CONCATENATE("R10C",'Mapa de Riesgos'!$O$72),"")</f>
        <v/>
      </c>
      <c r="L25" s="71" t="str">
        <f>IF(AND('Mapa de Riesgos'!$Y$73="Alta",'Mapa de Riesgos'!$AA$73="Leve"),CONCATENATE("R10C",'Mapa de Riesgos'!$O$73),"")</f>
        <v/>
      </c>
      <c r="M25" s="71" t="str">
        <f>IF(AND('Mapa de Riesgos'!$Y$74="Alta",'Mapa de Riesgos'!$AA$74="Leve"),CONCATENATE("R10C",'Mapa de Riesgos'!$O$74),"")</f>
        <v/>
      </c>
      <c r="N25" s="71" t="str">
        <f>IF(AND('Mapa de Riesgos'!$Y$75="Alta",'Mapa de Riesgos'!$AA$75="Leve"),CONCATENATE("R10C",'Mapa de Riesgos'!$O$75),"")</f>
        <v/>
      </c>
      <c r="O25" s="72" t="str">
        <f>IF(AND('Mapa de Riesgos'!$Y$76="Alta",'Mapa de Riesgos'!$AA$76="Leve"),CONCATENATE("R10C",'Mapa de Riesgos'!$O$76),"")</f>
        <v/>
      </c>
      <c r="P25" s="70" t="str">
        <f>IF(AND('Mapa de Riesgos'!$Y$71="Alta",'Mapa de Riesgos'!$AA$71="Menor"),CONCATENATE("R10C",'Mapa de Riesgos'!$O$71),"")</f>
        <v/>
      </c>
      <c r="Q25" s="71" t="str">
        <f>IF(AND('Mapa de Riesgos'!$Y$72="Alta",'Mapa de Riesgos'!$AA$72="Menor"),CONCATENATE("R10C",'Mapa de Riesgos'!$O$72),"")</f>
        <v/>
      </c>
      <c r="R25" s="71" t="str">
        <f>IF(AND('Mapa de Riesgos'!$Y$73="Alta",'Mapa de Riesgos'!$AA$73="Menor"),CONCATENATE("R10C",'Mapa de Riesgos'!$O$73),"")</f>
        <v/>
      </c>
      <c r="S25" s="71" t="str">
        <f>IF(AND('Mapa de Riesgos'!$Y$74="Alta",'Mapa de Riesgos'!$AA$74="Menor"),CONCATENATE("R10C",'Mapa de Riesgos'!$O$74),"")</f>
        <v/>
      </c>
      <c r="T25" s="71" t="str">
        <f>IF(AND('Mapa de Riesgos'!$Y$75="Alta",'Mapa de Riesgos'!$AA$75="Menor"),CONCATENATE("R10C",'Mapa de Riesgos'!$O$75),"")</f>
        <v/>
      </c>
      <c r="U25" s="72" t="str">
        <f>IF(AND('Mapa de Riesgos'!$Y$76="Alta",'Mapa de Riesgos'!$AA$76="Menor"),CONCATENATE("R10C",'Mapa de Riesgos'!$O$76),"")</f>
        <v/>
      </c>
      <c r="V25" s="58" t="str">
        <f>IF(AND('Mapa de Riesgos'!$Y$71="Alta",'Mapa de Riesgos'!$AA$71="Moderado"),CONCATENATE("R10C",'Mapa de Riesgos'!$O$71),"")</f>
        <v/>
      </c>
      <c r="W25" s="59" t="str">
        <f>IF(AND('Mapa de Riesgos'!$Y$72="Alta",'Mapa de Riesgos'!$AA$72="Moderado"),CONCATENATE("R10C",'Mapa de Riesgos'!$O$72),"")</f>
        <v/>
      </c>
      <c r="X25" s="59" t="str">
        <f>IF(AND('Mapa de Riesgos'!$Y$73="Alta",'Mapa de Riesgos'!$AA$73="Moderado"),CONCATENATE("R10C",'Mapa de Riesgos'!$O$73),"")</f>
        <v/>
      </c>
      <c r="Y25" s="59" t="str">
        <f>IF(AND('Mapa de Riesgos'!$Y$74="Alta",'Mapa de Riesgos'!$AA$74="Moderado"),CONCATENATE("R10C",'Mapa de Riesgos'!$O$74),"")</f>
        <v/>
      </c>
      <c r="Z25" s="59" t="str">
        <f>IF(AND('Mapa de Riesgos'!$Y$75="Alta",'Mapa de Riesgos'!$AA$75="Moderado"),CONCATENATE("R10C",'Mapa de Riesgos'!$O$75),"")</f>
        <v/>
      </c>
      <c r="AA25" s="60" t="str">
        <f>IF(AND('Mapa de Riesgos'!$Y$76="Alta",'Mapa de Riesgos'!$AA$76="Moderado"),CONCATENATE("R10C",'Mapa de Riesgos'!$O$76),"")</f>
        <v/>
      </c>
      <c r="AB25" s="58" t="str">
        <f>IF(AND('Mapa de Riesgos'!$Y$71="Alta",'Mapa de Riesgos'!$AA$71="Mayor"),CONCATENATE("R10C",'Mapa de Riesgos'!$O$71),"")</f>
        <v/>
      </c>
      <c r="AC25" s="59" t="str">
        <f>IF(AND('Mapa de Riesgos'!$Y$72="Alta",'Mapa de Riesgos'!$AA$72="Mayor"),CONCATENATE("R10C",'Mapa de Riesgos'!$O$72),"")</f>
        <v/>
      </c>
      <c r="AD25" s="59" t="str">
        <f>IF(AND('Mapa de Riesgos'!$Y$73="Alta",'Mapa de Riesgos'!$AA$73="Mayor"),CONCATENATE("R10C",'Mapa de Riesgos'!$O$73),"")</f>
        <v/>
      </c>
      <c r="AE25" s="59" t="str">
        <f>IF(AND('Mapa de Riesgos'!$Y$74="Alta",'Mapa de Riesgos'!$AA$74="Mayor"),CONCATENATE("R10C",'Mapa de Riesgos'!$O$74),"")</f>
        <v/>
      </c>
      <c r="AF25" s="59" t="str">
        <f>IF(AND('Mapa de Riesgos'!$Y$75="Alta",'Mapa de Riesgos'!$AA$75="Mayor"),CONCATENATE("R10C",'Mapa de Riesgos'!$O$75),"")</f>
        <v/>
      </c>
      <c r="AG25" s="60" t="str">
        <f>IF(AND('Mapa de Riesgos'!$Y$76="Alta",'Mapa de Riesgos'!$AA$76="Mayor"),CONCATENATE("R10C",'Mapa de Riesgos'!$O$76),"")</f>
        <v/>
      </c>
      <c r="AH25" s="61" t="str">
        <f>IF(AND('Mapa de Riesgos'!$Y$71="Alta",'Mapa de Riesgos'!$AA$71="Catastrófico"),CONCATENATE("R10C",'Mapa de Riesgos'!$O$71),"")</f>
        <v/>
      </c>
      <c r="AI25" s="62" t="str">
        <f>IF(AND('Mapa de Riesgos'!$Y$72="Alta",'Mapa de Riesgos'!$AA$72="Catastrófico"),CONCATENATE("R10C",'Mapa de Riesgos'!$O$72),"")</f>
        <v/>
      </c>
      <c r="AJ25" s="62" t="str">
        <f>IF(AND('Mapa de Riesgos'!$Y$73="Alta",'Mapa de Riesgos'!$AA$73="Catastrófico"),CONCATENATE("R10C",'Mapa de Riesgos'!$O$73),"")</f>
        <v/>
      </c>
      <c r="AK25" s="62" t="str">
        <f>IF(AND('Mapa de Riesgos'!$Y$74="Alta",'Mapa de Riesgos'!$AA$74="Catastrófico"),CONCATENATE("R10C",'Mapa de Riesgos'!$O$74),"")</f>
        <v/>
      </c>
      <c r="AL25" s="62" t="str">
        <f>IF(AND('Mapa de Riesgos'!$Y$75="Alta",'Mapa de Riesgos'!$AA$75="Catastrófico"),CONCATENATE("R10C",'Mapa de Riesgos'!$O$75),"")</f>
        <v/>
      </c>
      <c r="AM25" s="63" t="str">
        <f>IF(AND('Mapa de Riesgos'!$Y$76="Alta",'Mapa de Riesgos'!$AA$76="Catastrófico"),CONCATENATE("R10C",'Mapa de Riesgos'!$O$76),"")</f>
        <v/>
      </c>
      <c r="AN25" s="83"/>
      <c r="AO25" s="450"/>
      <c r="AP25" s="451"/>
      <c r="AQ25" s="451"/>
      <c r="AR25" s="451"/>
      <c r="AS25" s="451"/>
      <c r="AT25" s="452"/>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358"/>
      <c r="C26" s="358"/>
      <c r="D26" s="359"/>
      <c r="E26" s="453" t="s">
        <v>259</v>
      </c>
      <c r="F26" s="454"/>
      <c r="G26" s="454"/>
      <c r="H26" s="454"/>
      <c r="I26" s="471"/>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483" t="s">
        <v>260</v>
      </c>
      <c r="AP26" s="484"/>
      <c r="AQ26" s="484"/>
      <c r="AR26" s="484"/>
      <c r="AS26" s="484"/>
      <c r="AT26" s="485"/>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358"/>
      <c r="C27" s="358"/>
      <c r="D27" s="359"/>
      <c r="E27" s="455"/>
      <c r="F27" s="456"/>
      <c r="G27" s="456"/>
      <c r="H27" s="456"/>
      <c r="I27" s="472"/>
      <c r="J27" s="67" t="str">
        <f>IF(AND('Mapa de Riesgos'!$Y$18="Media",'Mapa de Riesgos'!$AA$18="Leve"),CONCATENATE("R2C",'Mapa de Riesgos'!$O$18),"")</f>
        <v/>
      </c>
      <c r="K27" s="68" t="str">
        <f>IF(AND('Mapa de Riesgos'!$Y$20="Media",'Mapa de Riesgos'!$AA$20="Leve"),CONCATENATE("R2C",'Mapa de Riesgos'!$O$20),"")</f>
        <v/>
      </c>
      <c r="L27" s="68" t="str">
        <f>IF(AND('Mapa de Riesgos'!$Y$21="Media",'Mapa de Riesgos'!$AA$21="Leve"),CONCATENATE("R2C",'Mapa de Riesgos'!$O$21),"")</f>
        <v/>
      </c>
      <c r="M27" s="68" t="str">
        <f>IF(AND('Mapa de Riesgos'!$Y$22="Media",'Mapa de Riesgos'!$AA$22="Leve"),CONCATENATE("R2C",'Mapa de Riesgos'!$O$22),"")</f>
        <v/>
      </c>
      <c r="N27" s="68" t="str">
        <f>IF(AND('Mapa de Riesgos'!$Y$23="Media",'Mapa de Riesgos'!$AA$23="Leve"),CONCATENATE("R2C",'Mapa de Riesgos'!$O$23),"")</f>
        <v/>
      </c>
      <c r="O27" s="69" t="str">
        <f>IF(AND('Mapa de Riesgos'!$Y$24="Media",'Mapa de Riesgos'!$AA$24="Leve"),CONCATENATE("R2C",'Mapa de Riesgos'!$O$24),"")</f>
        <v/>
      </c>
      <c r="P27" s="67" t="str">
        <f>IF(AND('Mapa de Riesgos'!$Y$18="Media",'Mapa de Riesgos'!$AA$18="Menor"),CONCATENATE("R2C",'Mapa de Riesgos'!$O$18),"")</f>
        <v/>
      </c>
      <c r="Q27" s="68" t="str">
        <f>IF(AND('Mapa de Riesgos'!$Y$20="Media",'Mapa de Riesgos'!$AA$20="Menor"),CONCATENATE("R2C",'Mapa de Riesgos'!$O$20),"")</f>
        <v/>
      </c>
      <c r="R27" s="68" t="str">
        <f>IF(AND('Mapa de Riesgos'!$Y$21="Media",'Mapa de Riesgos'!$AA$21="Menor"),CONCATENATE("R2C",'Mapa de Riesgos'!$O$21),"")</f>
        <v/>
      </c>
      <c r="S27" s="68" t="str">
        <f>IF(AND('Mapa de Riesgos'!$Y$22="Media",'Mapa de Riesgos'!$AA$22="Menor"),CONCATENATE("R2C",'Mapa de Riesgos'!$O$22),"")</f>
        <v/>
      </c>
      <c r="T27" s="68" t="str">
        <f>IF(AND('Mapa de Riesgos'!$Y$23="Media",'Mapa de Riesgos'!$AA$23="Menor"),CONCATENATE("R2C",'Mapa de Riesgos'!$O$23),"")</f>
        <v/>
      </c>
      <c r="U27" s="69" t="str">
        <f>IF(AND('Mapa de Riesgos'!$Y$24="Media",'Mapa de Riesgos'!$AA$24="Menor"),CONCATENATE("R2C",'Mapa de Riesgos'!$O$24),"")</f>
        <v/>
      </c>
      <c r="V27" s="67" t="str">
        <f>IF(AND('Mapa de Riesgos'!$Y$18="Media",'Mapa de Riesgos'!$AA$18="Moderado"),CONCATENATE("R2C",'Mapa de Riesgos'!$O$18),"")</f>
        <v/>
      </c>
      <c r="W27" s="68" t="str">
        <f>IF(AND('Mapa de Riesgos'!$Y$20="Media",'Mapa de Riesgos'!$AA$20="Moderado"),CONCATENATE("R2C",'Mapa de Riesgos'!$O$20),"")</f>
        <v/>
      </c>
      <c r="X27" s="68" t="str">
        <f>IF(AND('Mapa de Riesgos'!$Y$21="Media",'Mapa de Riesgos'!$AA$21="Moderado"),CONCATENATE("R2C",'Mapa de Riesgos'!$O$21),"")</f>
        <v/>
      </c>
      <c r="Y27" s="68" t="str">
        <f>IF(AND('Mapa de Riesgos'!$Y$22="Media",'Mapa de Riesgos'!$AA$22="Moderado"),CONCATENATE("R2C",'Mapa de Riesgos'!$O$22),"")</f>
        <v/>
      </c>
      <c r="Z27" s="68" t="str">
        <f>IF(AND('Mapa de Riesgos'!$Y$23="Media",'Mapa de Riesgos'!$AA$23="Moderado"),CONCATENATE("R2C",'Mapa de Riesgos'!$O$23),"")</f>
        <v/>
      </c>
      <c r="AA27" s="69" t="str">
        <f>IF(AND('Mapa de Riesgos'!$Y$24="Media",'Mapa de Riesgos'!$AA$24="Moderado"),CONCATENATE("R2C",'Mapa de Riesgos'!$O$24),"")</f>
        <v/>
      </c>
      <c r="AB27" s="52" t="str">
        <f>IF(AND('Mapa de Riesgos'!$Y$18="Media",'Mapa de Riesgos'!$AA$18="Mayor"),CONCATENATE("R2C",'Mapa de Riesgos'!$O$18),"")</f>
        <v/>
      </c>
      <c r="AC27" s="53" t="str">
        <f>IF(AND('Mapa de Riesgos'!$Y$20="Media",'Mapa de Riesgos'!$AA$20="Mayor"),CONCATENATE("R2C",'Mapa de Riesgos'!$O$20),"")</f>
        <v/>
      </c>
      <c r="AD27" s="53" t="str">
        <f>IF(AND('Mapa de Riesgos'!$Y$21="Media",'Mapa de Riesgos'!$AA$21="Mayor"),CONCATENATE("R2C",'Mapa de Riesgos'!$O$21),"")</f>
        <v/>
      </c>
      <c r="AE27" s="53" t="str">
        <f>IF(AND('Mapa de Riesgos'!$Y$22="Media",'Mapa de Riesgos'!$AA$22="Mayor"),CONCATENATE("R2C",'Mapa de Riesgos'!$O$22),"")</f>
        <v/>
      </c>
      <c r="AF27" s="53" t="str">
        <f>IF(AND('Mapa de Riesgos'!$Y$23="Media",'Mapa de Riesgos'!$AA$23="Mayor"),CONCATENATE("R2C",'Mapa de Riesgos'!$O$23),"")</f>
        <v/>
      </c>
      <c r="AG27" s="54" t="str">
        <f>IF(AND('Mapa de Riesgos'!$Y$24="Media",'Mapa de Riesgos'!$AA$24="Mayor"),CONCATENATE("R2C",'Mapa de Riesgos'!$O$24),"")</f>
        <v/>
      </c>
      <c r="AH27" s="55" t="str">
        <f>IF(AND('Mapa de Riesgos'!$Y$18="Media",'Mapa de Riesgos'!$AA$18="Catastrófico"),CONCATENATE("R2C",'Mapa de Riesgos'!$O$18),"")</f>
        <v/>
      </c>
      <c r="AI27" s="56" t="str">
        <f>IF(AND('Mapa de Riesgos'!$Y$20="Media",'Mapa de Riesgos'!$AA$20="Catastrófico"),CONCATENATE("R2C",'Mapa de Riesgos'!$O$20),"")</f>
        <v/>
      </c>
      <c r="AJ27" s="56" t="str">
        <f>IF(AND('Mapa de Riesgos'!$Y$21="Media",'Mapa de Riesgos'!$AA$21="Catastrófico"),CONCATENATE("R2C",'Mapa de Riesgos'!$O$21),"")</f>
        <v/>
      </c>
      <c r="AK27" s="56" t="str">
        <f>IF(AND('Mapa de Riesgos'!$Y$22="Media",'Mapa de Riesgos'!$AA$22="Catastrófico"),CONCATENATE("R2C",'Mapa de Riesgos'!$O$22),"")</f>
        <v/>
      </c>
      <c r="AL27" s="56" t="str">
        <f>IF(AND('Mapa de Riesgos'!$Y$23="Media",'Mapa de Riesgos'!$AA$23="Catastrófico"),CONCATENATE("R2C",'Mapa de Riesgos'!$O$23),"")</f>
        <v/>
      </c>
      <c r="AM27" s="57" t="str">
        <f>IF(AND('Mapa de Riesgos'!$Y$24="Media",'Mapa de Riesgos'!$AA$24="Catastrófico"),CONCATENATE("R2C",'Mapa de Riesgos'!$O$24),"")</f>
        <v/>
      </c>
      <c r="AN27" s="83"/>
      <c r="AO27" s="486"/>
      <c r="AP27" s="487"/>
      <c r="AQ27" s="487"/>
      <c r="AR27" s="487"/>
      <c r="AS27" s="487"/>
      <c r="AT27" s="488"/>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358"/>
      <c r="C28" s="358"/>
      <c r="D28" s="359"/>
      <c r="E28" s="457"/>
      <c r="F28" s="456"/>
      <c r="G28" s="456"/>
      <c r="H28" s="456"/>
      <c r="I28" s="472"/>
      <c r="J28" s="67" t="str">
        <f>IF(AND('Mapa de Riesgos'!$Y$25="Media",'Mapa de Riesgos'!$AA$25="Leve"),CONCATENATE("R3C",'Mapa de Riesgos'!$O$25),"")</f>
        <v/>
      </c>
      <c r="K28" s="68" t="str">
        <f>IF(AND('Mapa de Riesgos'!$Y$28="Media",'Mapa de Riesgos'!$AA$28="Leve"),CONCATENATE("R3C",'Mapa de Riesgos'!$O$28),"")</f>
        <v/>
      </c>
      <c r="L28" s="68" t="str">
        <f>IF(AND('Mapa de Riesgos'!$Y$29="Media",'Mapa de Riesgos'!$AA$29="Leve"),CONCATENATE("R3C",'Mapa de Riesgos'!$O$29),"")</f>
        <v/>
      </c>
      <c r="M28" s="68" t="str">
        <f>IF(AND('Mapa de Riesgos'!$Y$30="Media",'Mapa de Riesgos'!$AA$30="Leve"),CONCATENATE("R3C",'Mapa de Riesgos'!$O$30),"")</f>
        <v/>
      </c>
      <c r="N28" s="68" t="str">
        <f>IF(AND('Mapa de Riesgos'!$Y$31="Media",'Mapa de Riesgos'!$AA$31="Leve"),CONCATENATE("R3C",'Mapa de Riesgos'!$O$31),"")</f>
        <v/>
      </c>
      <c r="O28" s="69" t="str">
        <f>IF(AND('Mapa de Riesgos'!$Y$32="Media",'Mapa de Riesgos'!$AA$32="Leve"),CONCATENATE("R3C",'Mapa de Riesgos'!$O$32),"")</f>
        <v/>
      </c>
      <c r="P28" s="67" t="str">
        <f>IF(AND('Mapa de Riesgos'!$Y$25="Media",'Mapa de Riesgos'!$AA$25="Menor"),CONCATENATE("R3C",'Mapa de Riesgos'!$O$25),"")</f>
        <v/>
      </c>
      <c r="Q28" s="68" t="str">
        <f>IF(AND('Mapa de Riesgos'!$Y$28="Media",'Mapa de Riesgos'!$AA$28="Menor"),CONCATENATE("R3C",'Mapa de Riesgos'!$O$28),"")</f>
        <v/>
      </c>
      <c r="R28" s="68" t="str">
        <f>IF(AND('Mapa de Riesgos'!$Y$29="Media",'Mapa de Riesgos'!$AA$29="Menor"),CONCATENATE("R3C",'Mapa de Riesgos'!$O$29),"")</f>
        <v/>
      </c>
      <c r="S28" s="68" t="str">
        <f>IF(AND('Mapa de Riesgos'!$Y$30="Media",'Mapa de Riesgos'!$AA$30="Menor"),CONCATENATE("R3C",'Mapa de Riesgos'!$O$30),"")</f>
        <v/>
      </c>
      <c r="T28" s="68" t="str">
        <f>IF(AND('Mapa de Riesgos'!$Y$31="Media",'Mapa de Riesgos'!$AA$31="Menor"),CONCATENATE("R3C",'Mapa de Riesgos'!$O$31),"")</f>
        <v/>
      </c>
      <c r="U28" s="69" t="str">
        <f>IF(AND('Mapa de Riesgos'!$Y$32="Media",'Mapa de Riesgos'!$AA$32="Menor"),CONCATENATE("R3C",'Mapa de Riesgos'!$O$32),"")</f>
        <v/>
      </c>
      <c r="V28" s="67" t="str">
        <f>IF(AND('Mapa de Riesgos'!$Y$25="Media",'Mapa de Riesgos'!$AA$25="Moderado"),CONCATENATE("R3C",'Mapa de Riesgos'!$O$25),"")</f>
        <v/>
      </c>
      <c r="W28" s="68" t="str">
        <f>IF(AND('Mapa de Riesgos'!$Y$28="Media",'Mapa de Riesgos'!$AA$28="Moderado"),CONCATENATE("R3C",'Mapa de Riesgos'!$O$28),"")</f>
        <v/>
      </c>
      <c r="X28" s="68" t="str">
        <f>IF(AND('Mapa de Riesgos'!$Y$29="Media",'Mapa de Riesgos'!$AA$29="Moderado"),CONCATENATE("R3C",'Mapa de Riesgos'!$O$29),"")</f>
        <v/>
      </c>
      <c r="Y28" s="68" t="str">
        <f>IF(AND('Mapa de Riesgos'!$Y$30="Media",'Mapa de Riesgos'!$AA$30="Moderado"),CONCATENATE("R3C",'Mapa de Riesgos'!$O$30),"")</f>
        <v/>
      </c>
      <c r="Z28" s="68" t="str">
        <f>IF(AND('Mapa de Riesgos'!$Y$31="Media",'Mapa de Riesgos'!$AA$31="Moderado"),CONCATENATE("R3C",'Mapa de Riesgos'!$O$31),"")</f>
        <v/>
      </c>
      <c r="AA28" s="69" t="str">
        <f>IF(AND('Mapa de Riesgos'!$Y$32="Media",'Mapa de Riesgos'!$AA$32="Moderado"),CONCATENATE("R3C",'Mapa de Riesgos'!$O$32),"")</f>
        <v/>
      </c>
      <c r="AB28" s="52" t="str">
        <f>IF(AND('Mapa de Riesgos'!$Y$25="Media",'Mapa de Riesgos'!$AA$25="Mayor"),CONCATENATE("R3C",'Mapa de Riesgos'!$O$25),"")</f>
        <v/>
      </c>
      <c r="AC28" s="53" t="str">
        <f>IF(AND('Mapa de Riesgos'!$Y$28="Media",'Mapa de Riesgos'!$AA$28="Mayor"),CONCATENATE("R3C",'Mapa de Riesgos'!$O$28),"")</f>
        <v/>
      </c>
      <c r="AD28" s="53" t="str">
        <f>IF(AND('Mapa de Riesgos'!$Y$29="Media",'Mapa de Riesgos'!$AA$29="Mayor"),CONCATENATE("R3C",'Mapa de Riesgos'!$O$29),"")</f>
        <v/>
      </c>
      <c r="AE28" s="53" t="str">
        <f>IF(AND('Mapa de Riesgos'!$Y$30="Media",'Mapa de Riesgos'!$AA$30="Mayor"),CONCATENATE("R3C",'Mapa de Riesgos'!$O$30),"")</f>
        <v/>
      </c>
      <c r="AF28" s="53" t="str">
        <f>IF(AND('Mapa de Riesgos'!$Y$31="Media",'Mapa de Riesgos'!$AA$31="Mayor"),CONCATENATE("R3C",'Mapa de Riesgos'!$O$31),"")</f>
        <v/>
      </c>
      <c r="AG28" s="54" t="str">
        <f>IF(AND('Mapa de Riesgos'!$Y$32="Media",'Mapa de Riesgos'!$AA$32="Mayor"),CONCATENATE("R3C",'Mapa de Riesgos'!$O$32),"")</f>
        <v/>
      </c>
      <c r="AH28" s="55" t="str">
        <f>IF(AND('Mapa de Riesgos'!$Y$25="Media",'Mapa de Riesgos'!$AA$25="Catastrófico"),CONCATENATE("R3C",'Mapa de Riesgos'!$O$25),"")</f>
        <v/>
      </c>
      <c r="AI28" s="56" t="str">
        <f>IF(AND('Mapa de Riesgos'!$Y$28="Media",'Mapa de Riesgos'!$AA$28="Catastrófico"),CONCATENATE("R3C",'Mapa de Riesgos'!$O$28),"")</f>
        <v/>
      </c>
      <c r="AJ28" s="56" t="str">
        <f>IF(AND('Mapa de Riesgos'!$Y$29="Media",'Mapa de Riesgos'!$AA$29="Catastrófico"),CONCATENATE("R3C",'Mapa de Riesgos'!$O$29),"")</f>
        <v/>
      </c>
      <c r="AK28" s="56" t="str">
        <f>IF(AND('Mapa de Riesgos'!$Y$30="Media",'Mapa de Riesgos'!$AA$30="Catastrófico"),CONCATENATE("R3C",'Mapa de Riesgos'!$O$30),"")</f>
        <v/>
      </c>
      <c r="AL28" s="56" t="str">
        <f>IF(AND('Mapa de Riesgos'!$Y$31="Media",'Mapa de Riesgos'!$AA$31="Catastrófico"),CONCATENATE("R3C",'Mapa de Riesgos'!$O$31),"")</f>
        <v/>
      </c>
      <c r="AM28" s="57" t="str">
        <f>IF(AND('Mapa de Riesgos'!$Y$32="Media",'Mapa de Riesgos'!$AA$32="Catastrófico"),CONCATENATE("R3C",'Mapa de Riesgos'!$O$32),"")</f>
        <v/>
      </c>
      <c r="AN28" s="83"/>
      <c r="AO28" s="486"/>
      <c r="AP28" s="487"/>
      <c r="AQ28" s="487"/>
      <c r="AR28" s="487"/>
      <c r="AS28" s="487"/>
      <c r="AT28" s="488"/>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358"/>
      <c r="C29" s="358"/>
      <c r="D29" s="359"/>
      <c r="E29" s="457"/>
      <c r="F29" s="456"/>
      <c r="G29" s="456"/>
      <c r="H29" s="456"/>
      <c r="I29" s="472"/>
      <c r="J29" s="67" t="str">
        <f>IF(AND('Mapa de Riesgos'!$Y$33="Media",'Mapa de Riesgos'!$AA$33="Leve"),CONCATENATE("R4C",'Mapa de Riesgos'!$O$33),"")</f>
        <v/>
      </c>
      <c r="K29" s="68" t="str">
        <f>IF(AND('Mapa de Riesgos'!$Y$35="Media",'Mapa de Riesgos'!$AA$35="Leve"),CONCATENATE("R4C",'Mapa de Riesgos'!$O$35),"")</f>
        <v/>
      </c>
      <c r="L29" s="68" t="str">
        <f>IF(AND('Mapa de Riesgos'!$Y$36="Media",'Mapa de Riesgos'!$AA$36="Leve"),CONCATENATE("R4C",'Mapa de Riesgos'!$O$36),"")</f>
        <v/>
      </c>
      <c r="M29" s="68" t="str">
        <f>IF(AND('Mapa de Riesgos'!$Y$37="Media",'Mapa de Riesgos'!$AA$37="Leve"),CONCATENATE("R4C",'Mapa de Riesgos'!$O$37),"")</f>
        <v/>
      </c>
      <c r="N29" s="68" t="str">
        <f>IF(AND('Mapa de Riesgos'!$Y$38="Media",'Mapa de Riesgos'!$AA$38="Leve"),CONCATENATE("R4C",'Mapa de Riesgos'!$O$38),"")</f>
        <v/>
      </c>
      <c r="O29" s="69" t="str">
        <f>IF(AND('Mapa de Riesgos'!$Y$39="Media",'Mapa de Riesgos'!$AA$39="Leve"),CONCATENATE("R4C",'Mapa de Riesgos'!$O$39),"")</f>
        <v/>
      </c>
      <c r="P29" s="67" t="str">
        <f>IF(AND('Mapa de Riesgos'!$Y$33="Media",'Mapa de Riesgos'!$AA$33="Menor"),CONCATENATE("R4C",'Mapa de Riesgos'!$O$33),"")</f>
        <v/>
      </c>
      <c r="Q29" s="68" t="str">
        <f>IF(AND('Mapa de Riesgos'!$Y$35="Media",'Mapa de Riesgos'!$AA$35="Menor"),CONCATENATE("R4C",'Mapa de Riesgos'!$O$35),"")</f>
        <v/>
      </c>
      <c r="R29" s="68" t="str">
        <f>IF(AND('Mapa de Riesgos'!$Y$36="Media",'Mapa de Riesgos'!$AA$36="Menor"),CONCATENATE("R4C",'Mapa de Riesgos'!$O$36),"")</f>
        <v/>
      </c>
      <c r="S29" s="68" t="str">
        <f>IF(AND('Mapa de Riesgos'!$Y$37="Media",'Mapa de Riesgos'!$AA$37="Menor"),CONCATENATE("R4C",'Mapa de Riesgos'!$O$37),"")</f>
        <v/>
      </c>
      <c r="T29" s="68" t="str">
        <f>IF(AND('Mapa de Riesgos'!$Y$38="Media",'Mapa de Riesgos'!$AA$38="Menor"),CONCATENATE("R4C",'Mapa de Riesgos'!$O$38),"")</f>
        <v/>
      </c>
      <c r="U29" s="69" t="str">
        <f>IF(AND('Mapa de Riesgos'!$Y$39="Media",'Mapa de Riesgos'!$AA$39="Menor"),CONCATENATE("R4C",'Mapa de Riesgos'!$O$39),"")</f>
        <v/>
      </c>
      <c r="V29" s="67" t="str">
        <f>IF(AND('Mapa de Riesgos'!$Y$33="Media",'Mapa de Riesgos'!$AA$33="Moderado"),CONCATENATE("R4C",'Mapa de Riesgos'!$O$33),"")</f>
        <v/>
      </c>
      <c r="W29" s="68" t="str">
        <f>IF(AND('Mapa de Riesgos'!$Y$35="Media",'Mapa de Riesgos'!$AA$35="Moderado"),CONCATENATE("R4C",'Mapa de Riesgos'!$O$35),"")</f>
        <v/>
      </c>
      <c r="X29" s="68" t="str">
        <f>IF(AND('Mapa de Riesgos'!$Y$36="Media",'Mapa de Riesgos'!$AA$36="Moderado"),CONCATENATE("R4C",'Mapa de Riesgos'!$O$36),"")</f>
        <v/>
      </c>
      <c r="Y29" s="68" t="str">
        <f>IF(AND('Mapa de Riesgos'!$Y$37="Media",'Mapa de Riesgos'!$AA$37="Moderado"),CONCATENATE("R4C",'Mapa de Riesgos'!$O$37),"")</f>
        <v/>
      </c>
      <c r="Z29" s="68" t="str">
        <f>IF(AND('Mapa de Riesgos'!$Y$38="Media",'Mapa de Riesgos'!$AA$38="Moderado"),CONCATENATE("R4C",'Mapa de Riesgos'!$O$38),"")</f>
        <v/>
      </c>
      <c r="AA29" s="69" t="str">
        <f>IF(AND('Mapa de Riesgos'!$Y$39="Media",'Mapa de Riesgos'!$AA$39="Moderado"),CONCATENATE("R4C",'Mapa de Riesgos'!$O$39),"")</f>
        <v/>
      </c>
      <c r="AB29" s="52" t="str">
        <f>IF(AND('Mapa de Riesgos'!$Y$33="Media",'Mapa de Riesgos'!$AA$33="Mayor"),CONCATENATE("R4C",'Mapa de Riesgos'!$O$33),"")</f>
        <v/>
      </c>
      <c r="AC29" s="53" t="str">
        <f>IF(AND('Mapa de Riesgos'!$Y$35="Media",'Mapa de Riesgos'!$AA$35="Mayor"),CONCATENATE("R4C",'Mapa de Riesgos'!$O$35),"")</f>
        <v/>
      </c>
      <c r="AD29" s="53" t="str">
        <f>IF(AND('Mapa de Riesgos'!$Y$36="Media",'Mapa de Riesgos'!$AA$36="Mayor"),CONCATENATE("R4C",'Mapa de Riesgos'!$O$36),"")</f>
        <v/>
      </c>
      <c r="AE29" s="53" t="str">
        <f>IF(AND('Mapa de Riesgos'!$Y$37="Media",'Mapa de Riesgos'!$AA$37="Mayor"),CONCATENATE("R4C",'Mapa de Riesgos'!$O$37),"")</f>
        <v/>
      </c>
      <c r="AF29" s="53" t="str">
        <f>IF(AND('Mapa de Riesgos'!$Y$38="Media",'Mapa de Riesgos'!$AA$38="Mayor"),CONCATENATE("R4C",'Mapa de Riesgos'!$O$38),"")</f>
        <v/>
      </c>
      <c r="AG29" s="54" t="str">
        <f>IF(AND('Mapa de Riesgos'!$Y$39="Media",'Mapa de Riesgos'!$AA$39="Mayor"),CONCATENATE("R4C",'Mapa de Riesgos'!$O$39),"")</f>
        <v/>
      </c>
      <c r="AH29" s="55" t="str">
        <f>IF(AND('Mapa de Riesgos'!$Y$33="Media",'Mapa de Riesgos'!$AA$33="Catastrófico"),CONCATENATE("R4C",'Mapa de Riesgos'!$O$33),"")</f>
        <v/>
      </c>
      <c r="AI29" s="56" t="str">
        <f>IF(AND('Mapa de Riesgos'!$Y$35="Media",'Mapa de Riesgos'!$AA$35="Catastrófico"),CONCATENATE("R4C",'Mapa de Riesgos'!$O$35),"")</f>
        <v/>
      </c>
      <c r="AJ29" s="56" t="str">
        <f>IF(AND('Mapa de Riesgos'!$Y$36="Media",'Mapa de Riesgos'!$AA$36="Catastrófico"),CONCATENATE("R4C",'Mapa de Riesgos'!$O$36),"")</f>
        <v/>
      </c>
      <c r="AK29" s="56" t="str">
        <f>IF(AND('Mapa de Riesgos'!$Y$37="Media",'Mapa de Riesgos'!$AA$37="Catastrófico"),CONCATENATE("R4C",'Mapa de Riesgos'!$O$37),"")</f>
        <v/>
      </c>
      <c r="AL29" s="56" t="str">
        <f>IF(AND('Mapa de Riesgos'!$Y$38="Media",'Mapa de Riesgos'!$AA$38="Catastrófico"),CONCATENATE("R4C",'Mapa de Riesgos'!$O$38),"")</f>
        <v/>
      </c>
      <c r="AM29" s="57" t="str">
        <f>IF(AND('Mapa de Riesgos'!$Y$39="Media",'Mapa de Riesgos'!$AA$39="Catastrófico"),CONCATENATE("R4C",'Mapa de Riesgos'!$O$39),"")</f>
        <v/>
      </c>
      <c r="AN29" s="83"/>
      <c r="AO29" s="486"/>
      <c r="AP29" s="487"/>
      <c r="AQ29" s="487"/>
      <c r="AR29" s="487"/>
      <c r="AS29" s="487"/>
      <c r="AT29" s="488"/>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358"/>
      <c r="C30" s="358"/>
      <c r="D30" s="359"/>
      <c r="E30" s="457"/>
      <c r="F30" s="456"/>
      <c r="G30" s="456"/>
      <c r="H30" s="456"/>
      <c r="I30" s="472"/>
      <c r="J30" s="67" t="str">
        <f>IF(AND('Mapa de Riesgos'!$Y$40="Media",'Mapa de Riesgos'!$AA$40="Leve"),CONCATENATE("R5C",'Mapa de Riesgos'!$O$40),"")</f>
        <v/>
      </c>
      <c r="K30" s="68" t="str">
        <f>IF(AND('Mapa de Riesgos'!$Y$42="Media",'Mapa de Riesgos'!$AA$42="Leve"),CONCATENATE("R5C",'Mapa de Riesgos'!$O$42),"")</f>
        <v/>
      </c>
      <c r="L30" s="68" t="str">
        <f>IF(AND('Mapa de Riesgos'!$Y$43="Media",'Mapa de Riesgos'!$AA$43="Leve"),CONCATENATE("R5C",'Mapa de Riesgos'!$O$43),"")</f>
        <v/>
      </c>
      <c r="M30" s="68" t="str">
        <f>IF(AND('Mapa de Riesgos'!$Y$44="Media",'Mapa de Riesgos'!$AA$44="Leve"),CONCATENATE("R5C",'Mapa de Riesgos'!$O$44),"")</f>
        <v/>
      </c>
      <c r="N30" s="68" t="str">
        <f>IF(AND('Mapa de Riesgos'!$Y$45="Media",'Mapa de Riesgos'!$AA$45="Leve"),CONCATENATE("R5C",'Mapa de Riesgos'!$O$45),"")</f>
        <v/>
      </c>
      <c r="O30" s="69" t="str">
        <f>IF(AND('Mapa de Riesgos'!$Y$46="Media",'Mapa de Riesgos'!$AA$46="Leve"),CONCATENATE("R5C",'Mapa de Riesgos'!$O$46),"")</f>
        <v/>
      </c>
      <c r="P30" s="67" t="str">
        <f>IF(AND('Mapa de Riesgos'!$Y$40="Media",'Mapa de Riesgos'!$AA$40="Menor"),CONCATENATE("R5C",'Mapa de Riesgos'!$O$40),"")</f>
        <v/>
      </c>
      <c r="Q30" s="68" t="str">
        <f>IF(AND('Mapa de Riesgos'!$Y$42="Media",'Mapa de Riesgos'!$AA$42="Menor"),CONCATENATE("R5C",'Mapa de Riesgos'!$O$42),"")</f>
        <v/>
      </c>
      <c r="R30" s="68" t="str">
        <f>IF(AND('Mapa de Riesgos'!$Y$43="Media",'Mapa de Riesgos'!$AA$43="Menor"),CONCATENATE("R5C",'Mapa de Riesgos'!$O$43),"")</f>
        <v/>
      </c>
      <c r="S30" s="68" t="str">
        <f>IF(AND('Mapa de Riesgos'!$Y$44="Media",'Mapa de Riesgos'!$AA$44="Menor"),CONCATENATE("R5C",'Mapa de Riesgos'!$O$44),"")</f>
        <v/>
      </c>
      <c r="T30" s="68" t="str">
        <f>IF(AND('Mapa de Riesgos'!$Y$45="Media",'Mapa de Riesgos'!$AA$45="Menor"),CONCATENATE("R5C",'Mapa de Riesgos'!$O$45),"")</f>
        <v/>
      </c>
      <c r="U30" s="69" t="str">
        <f>IF(AND('Mapa de Riesgos'!$Y$46="Media",'Mapa de Riesgos'!$AA$46="Menor"),CONCATENATE("R5C",'Mapa de Riesgos'!$O$46),"")</f>
        <v/>
      </c>
      <c r="V30" s="67" t="str">
        <f>IF(AND('Mapa de Riesgos'!$Y$40="Media",'Mapa de Riesgos'!$AA$40="Moderado"),CONCATENATE("R5C",'Mapa de Riesgos'!$O$40),"")</f>
        <v/>
      </c>
      <c r="W30" s="68" t="str">
        <f>IF(AND('Mapa de Riesgos'!$Y$42="Media",'Mapa de Riesgos'!$AA$42="Moderado"),CONCATENATE("R5C",'Mapa de Riesgos'!$O$42),"")</f>
        <v/>
      </c>
      <c r="X30" s="68" t="str">
        <f>IF(AND('Mapa de Riesgos'!$Y$43="Media",'Mapa de Riesgos'!$AA$43="Moderado"),CONCATENATE("R5C",'Mapa de Riesgos'!$O$43),"")</f>
        <v/>
      </c>
      <c r="Y30" s="68" t="str">
        <f>IF(AND('Mapa de Riesgos'!$Y$44="Media",'Mapa de Riesgos'!$AA$44="Moderado"),CONCATENATE("R5C",'Mapa de Riesgos'!$O$44),"")</f>
        <v/>
      </c>
      <c r="Z30" s="68" t="str">
        <f>IF(AND('Mapa de Riesgos'!$Y$45="Media",'Mapa de Riesgos'!$AA$45="Moderado"),CONCATENATE("R5C",'Mapa de Riesgos'!$O$45),"")</f>
        <v/>
      </c>
      <c r="AA30" s="69" t="str">
        <f>IF(AND('Mapa de Riesgos'!$Y$46="Media",'Mapa de Riesgos'!$AA$46="Moderado"),CONCATENATE("R5C",'Mapa de Riesgos'!$O$46),"")</f>
        <v/>
      </c>
      <c r="AB30" s="52" t="str">
        <f>IF(AND('Mapa de Riesgos'!$Y$40="Media",'Mapa de Riesgos'!$AA$40="Mayor"),CONCATENATE("R5C",'Mapa de Riesgos'!$O$40),"")</f>
        <v/>
      </c>
      <c r="AC30" s="53" t="str">
        <f>IF(AND('Mapa de Riesgos'!$Y$42="Media",'Mapa de Riesgos'!$AA$42="Mayor"),CONCATENATE("R5C",'Mapa de Riesgos'!$O$42),"")</f>
        <v/>
      </c>
      <c r="AD30" s="53" t="str">
        <f>IF(AND('Mapa de Riesgos'!$Y$43="Media",'Mapa de Riesgos'!$AA$43="Mayor"),CONCATENATE("R5C",'Mapa de Riesgos'!$O$43),"")</f>
        <v/>
      </c>
      <c r="AE30" s="53" t="str">
        <f>IF(AND('Mapa de Riesgos'!$Y$44="Media",'Mapa de Riesgos'!$AA$44="Mayor"),CONCATENATE("R5C",'Mapa de Riesgos'!$O$44),"")</f>
        <v/>
      </c>
      <c r="AF30" s="53" t="str">
        <f>IF(AND('Mapa de Riesgos'!$Y$45="Media",'Mapa de Riesgos'!$AA$45="Mayor"),CONCATENATE("R5C",'Mapa de Riesgos'!$O$45),"")</f>
        <v/>
      </c>
      <c r="AG30" s="54" t="str">
        <f>IF(AND('Mapa de Riesgos'!$Y$46="Media",'Mapa de Riesgos'!$AA$46="Mayor"),CONCATENATE("R5C",'Mapa de Riesgos'!$O$46),"")</f>
        <v/>
      </c>
      <c r="AH30" s="55" t="str">
        <f>IF(AND('Mapa de Riesgos'!$Y$40="Media",'Mapa de Riesgos'!$AA$40="Catastrófico"),CONCATENATE("R5C",'Mapa de Riesgos'!$O$40),"")</f>
        <v/>
      </c>
      <c r="AI30" s="56" t="str">
        <f>IF(AND('Mapa de Riesgos'!$Y$42="Media",'Mapa de Riesgos'!$AA$42="Catastrófico"),CONCATENATE("R5C",'Mapa de Riesgos'!$O$42),"")</f>
        <v/>
      </c>
      <c r="AJ30" s="56" t="str">
        <f>IF(AND('Mapa de Riesgos'!$Y$43="Media",'Mapa de Riesgos'!$AA$43="Catastrófico"),CONCATENATE("R5C",'Mapa de Riesgos'!$O$43),"")</f>
        <v/>
      </c>
      <c r="AK30" s="56" t="str">
        <f>IF(AND('Mapa de Riesgos'!$Y$44="Media",'Mapa de Riesgos'!$AA$44="Catastrófico"),CONCATENATE("R5C",'Mapa de Riesgos'!$O$44),"")</f>
        <v/>
      </c>
      <c r="AL30" s="56" t="str">
        <f>IF(AND('Mapa de Riesgos'!$Y$45="Media",'Mapa de Riesgos'!$AA$45="Catastrófico"),CONCATENATE("R5C",'Mapa de Riesgos'!$O$45),"")</f>
        <v/>
      </c>
      <c r="AM30" s="57" t="str">
        <f>IF(AND('Mapa de Riesgos'!$Y$46="Media",'Mapa de Riesgos'!$AA$46="Catastrófico"),CONCATENATE("R5C",'Mapa de Riesgos'!$O$46),"")</f>
        <v/>
      </c>
      <c r="AN30" s="83"/>
      <c r="AO30" s="486"/>
      <c r="AP30" s="487"/>
      <c r="AQ30" s="487"/>
      <c r="AR30" s="487"/>
      <c r="AS30" s="487"/>
      <c r="AT30" s="488"/>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358"/>
      <c r="C31" s="358"/>
      <c r="D31" s="359"/>
      <c r="E31" s="457"/>
      <c r="F31" s="456"/>
      <c r="G31" s="456"/>
      <c r="H31" s="456"/>
      <c r="I31" s="472"/>
      <c r="J31" s="67" t="str">
        <f>IF(AND('Mapa de Riesgos'!$Y$47="Media",'Mapa de Riesgos'!$AA$47="Leve"),CONCATENATE("R6C",'Mapa de Riesgos'!$O$47),"")</f>
        <v/>
      </c>
      <c r="K31" s="68" t="str">
        <f>IF(AND('Mapa de Riesgos'!$Y$48="Media",'Mapa de Riesgos'!$AA$48="Leve"),CONCATENATE("R6C",'Mapa de Riesgos'!$O$48),"")</f>
        <v/>
      </c>
      <c r="L31" s="68" t="str">
        <f>IF(AND('Mapa de Riesgos'!$Y$49="Media",'Mapa de Riesgos'!$AA$49="Leve"),CONCATENATE("R6C",'Mapa de Riesgos'!$O$49),"")</f>
        <v/>
      </c>
      <c r="M31" s="68" t="str">
        <f>IF(AND('Mapa de Riesgos'!$Y$50="Media",'Mapa de Riesgos'!$AA$50="Leve"),CONCATENATE("R6C",'Mapa de Riesgos'!$O$50),"")</f>
        <v/>
      </c>
      <c r="N31" s="68" t="str">
        <f>IF(AND('Mapa de Riesgos'!$Y$51="Media",'Mapa de Riesgos'!$AA$51="Leve"),CONCATENATE("R6C",'Mapa de Riesgos'!$O$51),"")</f>
        <v/>
      </c>
      <c r="O31" s="69" t="str">
        <f>IF(AND('Mapa de Riesgos'!$Y$52="Media",'Mapa de Riesgos'!$AA$52="Leve"),CONCATENATE("R6C",'Mapa de Riesgos'!$O$52),"")</f>
        <v/>
      </c>
      <c r="P31" s="67" t="str">
        <f>IF(AND('Mapa de Riesgos'!$Y$47="Media",'Mapa de Riesgos'!$AA$47="Menor"),CONCATENATE("R6C",'Mapa de Riesgos'!$O$47),"")</f>
        <v/>
      </c>
      <c r="Q31" s="68" t="str">
        <f>IF(AND('Mapa de Riesgos'!$Y$48="Media",'Mapa de Riesgos'!$AA$48="Menor"),CONCATENATE("R6C",'Mapa de Riesgos'!$O$48),"")</f>
        <v/>
      </c>
      <c r="R31" s="68" t="str">
        <f>IF(AND('Mapa de Riesgos'!$Y$49="Media",'Mapa de Riesgos'!$AA$49="Menor"),CONCATENATE("R6C",'Mapa de Riesgos'!$O$49),"")</f>
        <v/>
      </c>
      <c r="S31" s="68" t="str">
        <f>IF(AND('Mapa de Riesgos'!$Y$50="Media",'Mapa de Riesgos'!$AA$50="Menor"),CONCATENATE("R6C",'Mapa de Riesgos'!$O$50),"")</f>
        <v/>
      </c>
      <c r="T31" s="68" t="str">
        <f>IF(AND('Mapa de Riesgos'!$Y$51="Media",'Mapa de Riesgos'!$AA$51="Menor"),CONCATENATE("R6C",'Mapa de Riesgos'!$O$51),"")</f>
        <v/>
      </c>
      <c r="U31" s="69" t="str">
        <f>IF(AND('Mapa de Riesgos'!$Y$52="Media",'Mapa de Riesgos'!$AA$52="Menor"),CONCATENATE("R6C",'Mapa de Riesgos'!$O$52),"")</f>
        <v/>
      </c>
      <c r="V31" s="67" t="str">
        <f>IF(AND('Mapa de Riesgos'!$Y$47="Media",'Mapa de Riesgos'!$AA$47="Moderado"),CONCATENATE("R6C",'Mapa de Riesgos'!$O$47),"")</f>
        <v/>
      </c>
      <c r="W31" s="68" t="str">
        <f>IF(AND('Mapa de Riesgos'!$Y$48="Media",'Mapa de Riesgos'!$AA$48="Moderado"),CONCATENATE("R6C",'Mapa de Riesgos'!$O$48),"")</f>
        <v/>
      </c>
      <c r="X31" s="68" t="str">
        <f>IF(AND('Mapa de Riesgos'!$Y$49="Media",'Mapa de Riesgos'!$AA$49="Moderado"),CONCATENATE("R6C",'Mapa de Riesgos'!$O$49),"")</f>
        <v/>
      </c>
      <c r="Y31" s="68" t="str">
        <f>IF(AND('Mapa de Riesgos'!$Y$50="Media",'Mapa de Riesgos'!$AA$50="Moderado"),CONCATENATE("R6C",'Mapa de Riesgos'!$O$50),"")</f>
        <v/>
      </c>
      <c r="Z31" s="68" t="str">
        <f>IF(AND('Mapa de Riesgos'!$Y$51="Media",'Mapa de Riesgos'!$AA$51="Moderado"),CONCATENATE("R6C",'Mapa de Riesgos'!$O$51),"")</f>
        <v/>
      </c>
      <c r="AA31" s="69" t="str">
        <f>IF(AND('Mapa de Riesgos'!$Y$52="Media",'Mapa de Riesgos'!$AA$52="Moderado"),CONCATENATE("R6C",'Mapa de Riesgos'!$O$52),"")</f>
        <v/>
      </c>
      <c r="AB31" s="52" t="str">
        <f>IF(AND('Mapa de Riesgos'!$Y$47="Media",'Mapa de Riesgos'!$AA$47="Mayor"),CONCATENATE("R6C",'Mapa de Riesgos'!$O$47),"")</f>
        <v/>
      </c>
      <c r="AC31" s="53" t="str">
        <f>IF(AND('Mapa de Riesgos'!$Y$48="Media",'Mapa de Riesgos'!$AA$48="Mayor"),CONCATENATE("R6C",'Mapa de Riesgos'!$O$48),"")</f>
        <v/>
      </c>
      <c r="AD31" s="53" t="str">
        <f>IF(AND('Mapa de Riesgos'!$Y$49="Media",'Mapa de Riesgos'!$AA$49="Mayor"),CONCATENATE("R6C",'Mapa de Riesgos'!$O$49),"")</f>
        <v/>
      </c>
      <c r="AE31" s="53" t="str">
        <f>IF(AND('Mapa de Riesgos'!$Y$50="Media",'Mapa de Riesgos'!$AA$50="Mayor"),CONCATENATE("R6C",'Mapa de Riesgos'!$O$50),"")</f>
        <v/>
      </c>
      <c r="AF31" s="53" t="str">
        <f>IF(AND('Mapa de Riesgos'!$Y$51="Media",'Mapa de Riesgos'!$AA$51="Mayor"),CONCATENATE("R6C",'Mapa de Riesgos'!$O$51),"")</f>
        <v/>
      </c>
      <c r="AG31" s="54" t="str">
        <f>IF(AND('Mapa de Riesgos'!$Y$52="Media",'Mapa de Riesgos'!$AA$52="Mayor"),CONCATENATE("R6C",'Mapa de Riesgos'!$O$52),"")</f>
        <v/>
      </c>
      <c r="AH31" s="55" t="str">
        <f>IF(AND('Mapa de Riesgos'!$Y$47="Media",'Mapa de Riesgos'!$AA$47="Catastrófico"),CONCATENATE("R6C",'Mapa de Riesgos'!$O$47),"")</f>
        <v/>
      </c>
      <c r="AI31" s="56" t="str">
        <f>IF(AND('Mapa de Riesgos'!$Y$48="Media",'Mapa de Riesgos'!$AA$48="Catastrófico"),CONCATENATE("R6C",'Mapa de Riesgos'!$O$48),"")</f>
        <v/>
      </c>
      <c r="AJ31" s="56" t="str">
        <f>IF(AND('Mapa de Riesgos'!$Y$49="Media",'Mapa de Riesgos'!$AA$49="Catastrófico"),CONCATENATE("R6C",'Mapa de Riesgos'!$O$49),"")</f>
        <v/>
      </c>
      <c r="AK31" s="56" t="str">
        <f>IF(AND('Mapa de Riesgos'!$Y$50="Media",'Mapa de Riesgos'!$AA$50="Catastrófico"),CONCATENATE("R6C",'Mapa de Riesgos'!$O$50),"")</f>
        <v/>
      </c>
      <c r="AL31" s="56" t="str">
        <f>IF(AND('Mapa de Riesgos'!$Y$51="Media",'Mapa de Riesgos'!$AA$51="Catastrófico"),CONCATENATE("R6C",'Mapa de Riesgos'!$O$51),"")</f>
        <v/>
      </c>
      <c r="AM31" s="57" t="str">
        <f>IF(AND('Mapa de Riesgos'!$Y$52="Media",'Mapa de Riesgos'!$AA$52="Catastrófico"),CONCATENATE("R6C",'Mapa de Riesgos'!$O$52),"")</f>
        <v/>
      </c>
      <c r="AN31" s="83"/>
      <c r="AO31" s="486"/>
      <c r="AP31" s="487"/>
      <c r="AQ31" s="487"/>
      <c r="AR31" s="487"/>
      <c r="AS31" s="487"/>
      <c r="AT31" s="488"/>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358"/>
      <c r="C32" s="358"/>
      <c r="D32" s="359"/>
      <c r="E32" s="457"/>
      <c r="F32" s="456"/>
      <c r="G32" s="456"/>
      <c r="H32" s="456"/>
      <c r="I32" s="472"/>
      <c r="J32" s="67" t="str">
        <f>IF(AND('Mapa de Riesgos'!$Y$53="Media",'Mapa de Riesgos'!$AA$53="Leve"),CONCATENATE("R7C",'Mapa de Riesgos'!$O$53),"")</f>
        <v/>
      </c>
      <c r="K32" s="68" t="str">
        <f>IF(AND('Mapa de Riesgos'!$Y$54="Media",'Mapa de Riesgos'!$AA$54="Leve"),CONCATENATE("R7C",'Mapa de Riesgos'!$O$54),"")</f>
        <v/>
      </c>
      <c r="L32" s="68" t="str">
        <f>IF(AND('Mapa de Riesgos'!$Y$55="Media",'Mapa de Riesgos'!$AA$55="Leve"),CONCATENATE("R7C",'Mapa de Riesgos'!$O$55),"")</f>
        <v/>
      </c>
      <c r="M32" s="68" t="str">
        <f>IF(AND('Mapa de Riesgos'!$Y$56="Media",'Mapa de Riesgos'!$AA$56="Leve"),CONCATENATE("R7C",'Mapa de Riesgos'!$O$56),"")</f>
        <v/>
      </c>
      <c r="N32" s="68" t="str">
        <f>IF(AND('Mapa de Riesgos'!$Y$57="Media",'Mapa de Riesgos'!$AA$57="Leve"),CONCATENATE("R7C",'Mapa de Riesgos'!$O$57),"")</f>
        <v/>
      </c>
      <c r="O32" s="69" t="str">
        <f>IF(AND('Mapa de Riesgos'!$Y$58="Media",'Mapa de Riesgos'!$AA$58="Leve"),CONCATENATE("R7C",'Mapa de Riesgos'!$O$58),"")</f>
        <v/>
      </c>
      <c r="P32" s="67" t="str">
        <f>IF(AND('Mapa de Riesgos'!$Y$53="Media",'Mapa de Riesgos'!$AA$53="Menor"),CONCATENATE("R7C",'Mapa de Riesgos'!$O$53),"")</f>
        <v/>
      </c>
      <c r="Q32" s="68" t="str">
        <f>IF(AND('Mapa de Riesgos'!$Y$54="Media",'Mapa de Riesgos'!$AA$54="Menor"),CONCATENATE("R7C",'Mapa de Riesgos'!$O$54),"")</f>
        <v/>
      </c>
      <c r="R32" s="68" t="str">
        <f>IF(AND('Mapa de Riesgos'!$Y$55="Media",'Mapa de Riesgos'!$AA$55="Menor"),CONCATENATE("R7C",'Mapa de Riesgos'!$O$55),"")</f>
        <v/>
      </c>
      <c r="S32" s="68" t="str">
        <f>IF(AND('Mapa de Riesgos'!$Y$56="Media",'Mapa de Riesgos'!$AA$56="Menor"),CONCATENATE("R7C",'Mapa de Riesgos'!$O$56),"")</f>
        <v/>
      </c>
      <c r="T32" s="68" t="str">
        <f>IF(AND('Mapa de Riesgos'!$Y$57="Media",'Mapa de Riesgos'!$AA$57="Menor"),CONCATENATE("R7C",'Mapa de Riesgos'!$O$57),"")</f>
        <v/>
      </c>
      <c r="U32" s="69" t="str">
        <f>IF(AND('Mapa de Riesgos'!$Y$58="Media",'Mapa de Riesgos'!$AA$58="Menor"),CONCATENATE("R7C",'Mapa de Riesgos'!$O$58),"")</f>
        <v/>
      </c>
      <c r="V32" s="67" t="str">
        <f>IF(AND('Mapa de Riesgos'!$Y$53="Media",'Mapa de Riesgos'!$AA$53="Moderado"),CONCATENATE("R7C",'Mapa de Riesgos'!$O$53),"")</f>
        <v/>
      </c>
      <c r="W32" s="68" t="str">
        <f>IF(AND('Mapa de Riesgos'!$Y$54="Media",'Mapa de Riesgos'!$AA$54="Moderado"),CONCATENATE("R7C",'Mapa de Riesgos'!$O$54),"")</f>
        <v/>
      </c>
      <c r="X32" s="68" t="str">
        <f>IF(AND('Mapa de Riesgos'!$Y$55="Media",'Mapa de Riesgos'!$AA$55="Moderado"),CONCATENATE("R7C",'Mapa de Riesgos'!$O$55),"")</f>
        <v/>
      </c>
      <c r="Y32" s="68" t="str">
        <f>IF(AND('Mapa de Riesgos'!$Y$56="Media",'Mapa de Riesgos'!$AA$56="Moderado"),CONCATENATE("R7C",'Mapa de Riesgos'!$O$56),"")</f>
        <v/>
      </c>
      <c r="Z32" s="68" t="str">
        <f>IF(AND('Mapa de Riesgos'!$Y$57="Media",'Mapa de Riesgos'!$AA$57="Moderado"),CONCATENATE("R7C",'Mapa de Riesgos'!$O$57),"")</f>
        <v/>
      </c>
      <c r="AA32" s="69" t="str">
        <f>IF(AND('Mapa de Riesgos'!$Y$58="Media",'Mapa de Riesgos'!$AA$58="Moderado"),CONCATENATE("R7C",'Mapa de Riesgos'!$O$58),"")</f>
        <v/>
      </c>
      <c r="AB32" s="52" t="str">
        <f>IF(AND('Mapa de Riesgos'!$Y$53="Media",'Mapa de Riesgos'!$AA$53="Mayor"),CONCATENATE("R7C",'Mapa de Riesgos'!$O$53),"")</f>
        <v/>
      </c>
      <c r="AC32" s="53" t="str">
        <f>IF(AND('Mapa de Riesgos'!$Y$54="Media",'Mapa de Riesgos'!$AA$54="Mayor"),CONCATENATE("R7C",'Mapa de Riesgos'!$O$54),"")</f>
        <v/>
      </c>
      <c r="AD32" s="53" t="str">
        <f>IF(AND('Mapa de Riesgos'!$Y$55="Media",'Mapa de Riesgos'!$AA$55="Mayor"),CONCATENATE("R7C",'Mapa de Riesgos'!$O$55),"")</f>
        <v/>
      </c>
      <c r="AE32" s="53" t="str">
        <f>IF(AND('Mapa de Riesgos'!$Y$56="Media",'Mapa de Riesgos'!$AA$56="Mayor"),CONCATENATE("R7C",'Mapa de Riesgos'!$O$56),"")</f>
        <v/>
      </c>
      <c r="AF32" s="53" t="str">
        <f>IF(AND('Mapa de Riesgos'!$Y$57="Media",'Mapa de Riesgos'!$AA$57="Mayor"),CONCATENATE("R7C",'Mapa de Riesgos'!$O$57),"")</f>
        <v/>
      </c>
      <c r="AG32" s="54" t="str">
        <f>IF(AND('Mapa de Riesgos'!$Y$58="Media",'Mapa de Riesgos'!$AA$58="Mayor"),CONCATENATE("R7C",'Mapa de Riesgos'!$O$58),"")</f>
        <v/>
      </c>
      <c r="AH32" s="55" t="str">
        <f>IF(AND('Mapa de Riesgos'!$Y$53="Media",'Mapa de Riesgos'!$AA$53="Catastrófico"),CONCATENATE("R7C",'Mapa de Riesgos'!$O$53),"")</f>
        <v/>
      </c>
      <c r="AI32" s="56" t="str">
        <f>IF(AND('Mapa de Riesgos'!$Y$54="Media",'Mapa de Riesgos'!$AA$54="Catastrófico"),CONCATENATE("R7C",'Mapa de Riesgos'!$O$54),"")</f>
        <v/>
      </c>
      <c r="AJ32" s="56" t="str">
        <f>IF(AND('Mapa de Riesgos'!$Y$55="Media",'Mapa de Riesgos'!$AA$55="Catastrófico"),CONCATENATE("R7C",'Mapa de Riesgos'!$O$55),"")</f>
        <v/>
      </c>
      <c r="AK32" s="56" t="str">
        <f>IF(AND('Mapa de Riesgos'!$Y$56="Media",'Mapa de Riesgos'!$AA$56="Catastrófico"),CONCATENATE("R7C",'Mapa de Riesgos'!$O$56),"")</f>
        <v/>
      </c>
      <c r="AL32" s="56" t="str">
        <f>IF(AND('Mapa de Riesgos'!$Y$57="Media",'Mapa de Riesgos'!$AA$57="Catastrófico"),CONCATENATE("R7C",'Mapa de Riesgos'!$O$57),"")</f>
        <v/>
      </c>
      <c r="AM32" s="57" t="str">
        <f>IF(AND('Mapa de Riesgos'!$Y$58="Media",'Mapa de Riesgos'!$AA$58="Catastrófico"),CONCATENATE("R7C",'Mapa de Riesgos'!$O$58),"")</f>
        <v/>
      </c>
      <c r="AN32" s="83"/>
      <c r="AO32" s="486"/>
      <c r="AP32" s="487"/>
      <c r="AQ32" s="487"/>
      <c r="AR32" s="487"/>
      <c r="AS32" s="487"/>
      <c r="AT32" s="488"/>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358"/>
      <c r="C33" s="358"/>
      <c r="D33" s="359"/>
      <c r="E33" s="457"/>
      <c r="F33" s="456"/>
      <c r="G33" s="456"/>
      <c r="H33" s="456"/>
      <c r="I33" s="472"/>
      <c r="J33" s="67" t="str">
        <f>IF(AND('Mapa de Riesgos'!$Y$59="Media",'Mapa de Riesgos'!$AA$59="Leve"),CONCATENATE("R8C",'Mapa de Riesgos'!$O$59),"")</f>
        <v/>
      </c>
      <c r="K33" s="68" t="str">
        <f>IF(AND('Mapa de Riesgos'!$Y$60="Media",'Mapa de Riesgos'!$AA$60="Leve"),CONCATENATE("R8C",'Mapa de Riesgos'!$O$60),"")</f>
        <v/>
      </c>
      <c r="L33" s="68" t="str">
        <f>IF(AND('Mapa de Riesgos'!$Y$61="Media",'Mapa de Riesgos'!$AA$61="Leve"),CONCATENATE("R8C",'Mapa de Riesgos'!$O$61),"")</f>
        <v/>
      </c>
      <c r="M33" s="68" t="str">
        <f>IF(AND('Mapa de Riesgos'!$Y$62="Media",'Mapa de Riesgos'!$AA$62="Leve"),CONCATENATE("R8C",'Mapa de Riesgos'!$O$62),"")</f>
        <v/>
      </c>
      <c r="N33" s="68" t="str">
        <f>IF(AND('Mapa de Riesgos'!$Y$63="Media",'Mapa de Riesgos'!$AA$63="Leve"),CONCATENATE("R8C",'Mapa de Riesgos'!$O$63),"")</f>
        <v/>
      </c>
      <c r="O33" s="69" t="str">
        <f>IF(AND('Mapa de Riesgos'!$Y$64="Media",'Mapa de Riesgos'!$AA$64="Leve"),CONCATENATE("R8C",'Mapa de Riesgos'!$O$64),"")</f>
        <v/>
      </c>
      <c r="P33" s="67" t="str">
        <f>IF(AND('Mapa de Riesgos'!$Y$59="Media",'Mapa de Riesgos'!$AA$59="Menor"),CONCATENATE("R8C",'Mapa de Riesgos'!$O$59),"")</f>
        <v/>
      </c>
      <c r="Q33" s="68" t="str">
        <f>IF(AND('Mapa de Riesgos'!$Y$60="Media",'Mapa de Riesgos'!$AA$60="Menor"),CONCATENATE("R8C",'Mapa de Riesgos'!$O$60),"")</f>
        <v/>
      </c>
      <c r="R33" s="68" t="str">
        <f>IF(AND('Mapa de Riesgos'!$Y$61="Media",'Mapa de Riesgos'!$AA$61="Menor"),CONCATENATE("R8C",'Mapa de Riesgos'!$O$61),"")</f>
        <v/>
      </c>
      <c r="S33" s="68" t="str">
        <f>IF(AND('Mapa de Riesgos'!$Y$62="Media",'Mapa de Riesgos'!$AA$62="Menor"),CONCATENATE("R8C",'Mapa de Riesgos'!$O$62),"")</f>
        <v/>
      </c>
      <c r="T33" s="68" t="str">
        <f>IF(AND('Mapa de Riesgos'!$Y$63="Media",'Mapa de Riesgos'!$AA$63="Menor"),CONCATENATE("R8C",'Mapa de Riesgos'!$O$63),"")</f>
        <v/>
      </c>
      <c r="U33" s="69" t="str">
        <f>IF(AND('Mapa de Riesgos'!$Y$64="Media",'Mapa de Riesgos'!$AA$64="Menor"),CONCATENATE("R8C",'Mapa de Riesgos'!$O$64),"")</f>
        <v/>
      </c>
      <c r="V33" s="67" t="str">
        <f>IF(AND('Mapa de Riesgos'!$Y$59="Media",'Mapa de Riesgos'!$AA$59="Moderado"),CONCATENATE("R8C",'Mapa de Riesgos'!$O$59),"")</f>
        <v/>
      </c>
      <c r="W33" s="68" t="str">
        <f>IF(AND('Mapa de Riesgos'!$Y$60="Media",'Mapa de Riesgos'!$AA$60="Moderado"),CONCATENATE("R8C",'Mapa de Riesgos'!$O$60),"")</f>
        <v/>
      </c>
      <c r="X33" s="68" t="str">
        <f>IF(AND('Mapa de Riesgos'!$Y$61="Media",'Mapa de Riesgos'!$AA$61="Moderado"),CONCATENATE("R8C",'Mapa de Riesgos'!$O$61),"")</f>
        <v/>
      </c>
      <c r="Y33" s="68" t="str">
        <f>IF(AND('Mapa de Riesgos'!$Y$62="Media",'Mapa de Riesgos'!$AA$62="Moderado"),CONCATENATE("R8C",'Mapa de Riesgos'!$O$62),"")</f>
        <v/>
      </c>
      <c r="Z33" s="68" t="str">
        <f>IF(AND('Mapa de Riesgos'!$Y$63="Media",'Mapa de Riesgos'!$AA$63="Moderado"),CONCATENATE("R8C",'Mapa de Riesgos'!$O$63),"")</f>
        <v/>
      </c>
      <c r="AA33" s="69" t="str">
        <f>IF(AND('Mapa de Riesgos'!$Y$64="Media",'Mapa de Riesgos'!$AA$64="Moderado"),CONCATENATE("R8C",'Mapa de Riesgos'!$O$64),"")</f>
        <v/>
      </c>
      <c r="AB33" s="52" t="str">
        <f>IF(AND('Mapa de Riesgos'!$Y$59="Media",'Mapa de Riesgos'!$AA$59="Mayor"),CONCATENATE("R8C",'Mapa de Riesgos'!$O$59),"")</f>
        <v/>
      </c>
      <c r="AC33" s="53" t="str">
        <f>IF(AND('Mapa de Riesgos'!$Y$60="Media",'Mapa de Riesgos'!$AA$60="Mayor"),CONCATENATE("R8C",'Mapa de Riesgos'!$O$60),"")</f>
        <v/>
      </c>
      <c r="AD33" s="53" t="str">
        <f>IF(AND('Mapa de Riesgos'!$Y$61="Media",'Mapa de Riesgos'!$AA$61="Mayor"),CONCATENATE("R8C",'Mapa de Riesgos'!$O$61),"")</f>
        <v/>
      </c>
      <c r="AE33" s="53" t="str">
        <f>IF(AND('Mapa de Riesgos'!$Y$62="Media",'Mapa de Riesgos'!$AA$62="Mayor"),CONCATENATE("R8C",'Mapa de Riesgos'!$O$62),"")</f>
        <v/>
      </c>
      <c r="AF33" s="53" t="str">
        <f>IF(AND('Mapa de Riesgos'!$Y$63="Media",'Mapa de Riesgos'!$AA$63="Mayor"),CONCATENATE("R8C",'Mapa de Riesgos'!$O$63),"")</f>
        <v/>
      </c>
      <c r="AG33" s="54" t="str">
        <f>IF(AND('Mapa de Riesgos'!$Y$64="Media",'Mapa de Riesgos'!$AA$64="Mayor"),CONCATENATE("R8C",'Mapa de Riesgos'!$O$64),"")</f>
        <v/>
      </c>
      <c r="AH33" s="55" t="str">
        <f>IF(AND('Mapa de Riesgos'!$Y$59="Media",'Mapa de Riesgos'!$AA$59="Catastrófico"),CONCATENATE("R8C",'Mapa de Riesgos'!$O$59),"")</f>
        <v/>
      </c>
      <c r="AI33" s="56" t="str">
        <f>IF(AND('Mapa de Riesgos'!$Y$60="Media",'Mapa de Riesgos'!$AA$60="Catastrófico"),CONCATENATE("R8C",'Mapa de Riesgos'!$O$60),"")</f>
        <v/>
      </c>
      <c r="AJ33" s="56" t="str">
        <f>IF(AND('Mapa de Riesgos'!$Y$61="Media",'Mapa de Riesgos'!$AA$61="Catastrófico"),CONCATENATE("R8C",'Mapa de Riesgos'!$O$61),"")</f>
        <v/>
      </c>
      <c r="AK33" s="56" t="str">
        <f>IF(AND('Mapa de Riesgos'!$Y$62="Media",'Mapa de Riesgos'!$AA$62="Catastrófico"),CONCATENATE("R8C",'Mapa de Riesgos'!$O$62),"")</f>
        <v/>
      </c>
      <c r="AL33" s="56" t="str">
        <f>IF(AND('Mapa de Riesgos'!$Y$63="Media",'Mapa de Riesgos'!$AA$63="Catastrófico"),CONCATENATE("R8C",'Mapa de Riesgos'!$O$63),"")</f>
        <v/>
      </c>
      <c r="AM33" s="57" t="str">
        <f>IF(AND('Mapa de Riesgos'!$Y$64="Media",'Mapa de Riesgos'!$AA$64="Catastrófico"),CONCATENATE("R8C",'Mapa de Riesgos'!$O$64),"")</f>
        <v/>
      </c>
      <c r="AN33" s="83"/>
      <c r="AO33" s="486"/>
      <c r="AP33" s="487"/>
      <c r="AQ33" s="487"/>
      <c r="AR33" s="487"/>
      <c r="AS33" s="487"/>
      <c r="AT33" s="488"/>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358"/>
      <c r="C34" s="358"/>
      <c r="D34" s="359"/>
      <c r="E34" s="457"/>
      <c r="F34" s="456"/>
      <c r="G34" s="456"/>
      <c r="H34" s="456"/>
      <c r="I34" s="472"/>
      <c r="J34" s="67" t="str">
        <f>IF(AND('Mapa de Riesgos'!$Y$65="Media",'Mapa de Riesgos'!$AA$65="Leve"),CONCATENATE("R9C",'Mapa de Riesgos'!$O$65),"")</f>
        <v/>
      </c>
      <c r="K34" s="68" t="str">
        <f>IF(AND('Mapa de Riesgos'!$Y$66="Media",'Mapa de Riesgos'!$AA$66="Leve"),CONCATENATE("R9C",'Mapa de Riesgos'!$O$66),"")</f>
        <v/>
      </c>
      <c r="L34" s="68" t="str">
        <f>IF(AND('Mapa de Riesgos'!$Y$67="Media",'Mapa de Riesgos'!$AA$67="Leve"),CONCATENATE("R9C",'Mapa de Riesgos'!$O$67),"")</f>
        <v/>
      </c>
      <c r="M34" s="68" t="str">
        <f>IF(AND('Mapa de Riesgos'!$Y$68="Media",'Mapa de Riesgos'!$AA$68="Leve"),CONCATENATE("R9C",'Mapa de Riesgos'!$O$68),"")</f>
        <v/>
      </c>
      <c r="N34" s="68" t="str">
        <f>IF(AND('Mapa de Riesgos'!$Y$69="Media",'Mapa de Riesgos'!$AA$69="Leve"),CONCATENATE("R9C",'Mapa de Riesgos'!$O$69),"")</f>
        <v/>
      </c>
      <c r="O34" s="69" t="str">
        <f>IF(AND('Mapa de Riesgos'!$Y$70="Media",'Mapa de Riesgos'!$AA$70="Leve"),CONCATENATE("R9C",'Mapa de Riesgos'!$O$70),"")</f>
        <v/>
      </c>
      <c r="P34" s="67" t="str">
        <f>IF(AND('Mapa de Riesgos'!$Y$65="Media",'Mapa de Riesgos'!$AA$65="Menor"),CONCATENATE("R9C",'Mapa de Riesgos'!$O$65),"")</f>
        <v/>
      </c>
      <c r="Q34" s="68" t="str">
        <f>IF(AND('Mapa de Riesgos'!$Y$66="Media",'Mapa de Riesgos'!$AA$66="Menor"),CONCATENATE("R9C",'Mapa de Riesgos'!$O$66),"")</f>
        <v/>
      </c>
      <c r="R34" s="68" t="str">
        <f>IF(AND('Mapa de Riesgos'!$Y$67="Media",'Mapa de Riesgos'!$AA$67="Menor"),CONCATENATE("R9C",'Mapa de Riesgos'!$O$67),"")</f>
        <v/>
      </c>
      <c r="S34" s="68" t="str">
        <f>IF(AND('Mapa de Riesgos'!$Y$68="Media",'Mapa de Riesgos'!$AA$68="Menor"),CONCATENATE("R9C",'Mapa de Riesgos'!$O$68),"")</f>
        <v/>
      </c>
      <c r="T34" s="68" t="str">
        <f>IF(AND('Mapa de Riesgos'!$Y$69="Media",'Mapa de Riesgos'!$AA$69="Menor"),CONCATENATE("R9C",'Mapa de Riesgos'!$O$69),"")</f>
        <v/>
      </c>
      <c r="U34" s="69" t="str">
        <f>IF(AND('Mapa de Riesgos'!$Y$70="Media",'Mapa de Riesgos'!$AA$70="Menor"),CONCATENATE("R9C",'Mapa de Riesgos'!$O$70),"")</f>
        <v/>
      </c>
      <c r="V34" s="67" t="str">
        <f>IF(AND('Mapa de Riesgos'!$Y$65="Media",'Mapa de Riesgos'!$AA$65="Moderado"),CONCATENATE("R9C",'Mapa de Riesgos'!$O$65),"")</f>
        <v/>
      </c>
      <c r="W34" s="68" t="str">
        <f>IF(AND('Mapa de Riesgos'!$Y$66="Media",'Mapa de Riesgos'!$AA$66="Moderado"),CONCATENATE("R9C",'Mapa de Riesgos'!$O$66),"")</f>
        <v/>
      </c>
      <c r="X34" s="68" t="str">
        <f>IF(AND('Mapa de Riesgos'!$Y$67="Media",'Mapa de Riesgos'!$AA$67="Moderado"),CONCATENATE("R9C",'Mapa de Riesgos'!$O$67),"")</f>
        <v/>
      </c>
      <c r="Y34" s="68" t="str">
        <f>IF(AND('Mapa de Riesgos'!$Y$68="Media",'Mapa de Riesgos'!$AA$68="Moderado"),CONCATENATE("R9C",'Mapa de Riesgos'!$O$68),"")</f>
        <v/>
      </c>
      <c r="Z34" s="68" t="str">
        <f>IF(AND('Mapa de Riesgos'!$Y$69="Media",'Mapa de Riesgos'!$AA$69="Moderado"),CONCATENATE("R9C",'Mapa de Riesgos'!$O$69),"")</f>
        <v/>
      </c>
      <c r="AA34" s="69" t="str">
        <f>IF(AND('Mapa de Riesgos'!$Y$70="Media",'Mapa de Riesgos'!$AA$70="Moderado"),CONCATENATE("R9C",'Mapa de Riesgos'!$O$70),"")</f>
        <v/>
      </c>
      <c r="AB34" s="52" t="str">
        <f>IF(AND('Mapa de Riesgos'!$Y$65="Media",'Mapa de Riesgos'!$AA$65="Mayor"),CONCATENATE("R9C",'Mapa de Riesgos'!$O$65),"")</f>
        <v/>
      </c>
      <c r="AC34" s="53" t="str">
        <f>IF(AND('Mapa de Riesgos'!$Y$66="Media",'Mapa de Riesgos'!$AA$66="Mayor"),CONCATENATE("R9C",'Mapa de Riesgos'!$O$66),"")</f>
        <v/>
      </c>
      <c r="AD34" s="53" t="str">
        <f>IF(AND('Mapa de Riesgos'!$Y$67="Media",'Mapa de Riesgos'!$AA$67="Mayor"),CONCATENATE("R9C",'Mapa de Riesgos'!$O$67),"")</f>
        <v/>
      </c>
      <c r="AE34" s="53" t="str">
        <f>IF(AND('Mapa de Riesgos'!$Y$68="Media",'Mapa de Riesgos'!$AA$68="Mayor"),CONCATENATE("R9C",'Mapa de Riesgos'!$O$68),"")</f>
        <v/>
      </c>
      <c r="AF34" s="53" t="str">
        <f>IF(AND('Mapa de Riesgos'!$Y$69="Media",'Mapa de Riesgos'!$AA$69="Mayor"),CONCATENATE("R9C",'Mapa de Riesgos'!$O$69),"")</f>
        <v/>
      </c>
      <c r="AG34" s="54" t="str">
        <f>IF(AND('Mapa de Riesgos'!$Y$70="Media",'Mapa de Riesgos'!$AA$70="Mayor"),CONCATENATE("R9C",'Mapa de Riesgos'!$O$70),"")</f>
        <v/>
      </c>
      <c r="AH34" s="55" t="str">
        <f>IF(AND('Mapa de Riesgos'!$Y$65="Media",'Mapa de Riesgos'!$AA$65="Catastrófico"),CONCATENATE("R9C",'Mapa de Riesgos'!$O$65),"")</f>
        <v/>
      </c>
      <c r="AI34" s="56" t="str">
        <f>IF(AND('Mapa de Riesgos'!$Y$66="Media",'Mapa de Riesgos'!$AA$66="Catastrófico"),CONCATENATE("R9C",'Mapa de Riesgos'!$O$66),"")</f>
        <v/>
      </c>
      <c r="AJ34" s="56" t="str">
        <f>IF(AND('Mapa de Riesgos'!$Y$67="Media",'Mapa de Riesgos'!$AA$67="Catastrófico"),CONCATENATE("R9C",'Mapa de Riesgos'!$O$67),"")</f>
        <v/>
      </c>
      <c r="AK34" s="56" t="str">
        <f>IF(AND('Mapa de Riesgos'!$Y$68="Media",'Mapa de Riesgos'!$AA$68="Catastrófico"),CONCATENATE("R9C",'Mapa de Riesgos'!$O$68),"")</f>
        <v/>
      </c>
      <c r="AL34" s="56" t="str">
        <f>IF(AND('Mapa de Riesgos'!$Y$69="Media",'Mapa de Riesgos'!$AA$69="Catastrófico"),CONCATENATE("R9C",'Mapa de Riesgos'!$O$69),"")</f>
        <v/>
      </c>
      <c r="AM34" s="57" t="str">
        <f>IF(AND('Mapa de Riesgos'!$Y$70="Media",'Mapa de Riesgos'!$AA$70="Catastrófico"),CONCATENATE("R9C",'Mapa de Riesgos'!$O$70),"")</f>
        <v/>
      </c>
      <c r="AN34" s="83"/>
      <c r="AO34" s="486"/>
      <c r="AP34" s="487"/>
      <c r="AQ34" s="487"/>
      <c r="AR34" s="487"/>
      <c r="AS34" s="487"/>
      <c r="AT34" s="488"/>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358"/>
      <c r="C35" s="358"/>
      <c r="D35" s="359"/>
      <c r="E35" s="458"/>
      <c r="F35" s="459"/>
      <c r="G35" s="459"/>
      <c r="H35" s="459"/>
      <c r="I35" s="473"/>
      <c r="J35" s="67" t="str">
        <f>IF(AND('Mapa de Riesgos'!$Y$71="Media",'Mapa de Riesgos'!$AA$71="Leve"),CONCATENATE("R10C",'Mapa de Riesgos'!$O$71),"")</f>
        <v/>
      </c>
      <c r="K35" s="68" t="str">
        <f>IF(AND('Mapa de Riesgos'!$Y$72="Media",'Mapa de Riesgos'!$AA$72="Leve"),CONCATENATE("R10C",'Mapa de Riesgos'!$O$72),"")</f>
        <v/>
      </c>
      <c r="L35" s="68" t="str">
        <f>IF(AND('Mapa de Riesgos'!$Y$73="Media",'Mapa de Riesgos'!$AA$73="Leve"),CONCATENATE("R10C",'Mapa de Riesgos'!$O$73),"")</f>
        <v/>
      </c>
      <c r="M35" s="68" t="str">
        <f>IF(AND('Mapa de Riesgos'!$Y$74="Media",'Mapa de Riesgos'!$AA$74="Leve"),CONCATENATE("R10C",'Mapa de Riesgos'!$O$74),"")</f>
        <v/>
      </c>
      <c r="N35" s="68" t="str">
        <f>IF(AND('Mapa de Riesgos'!$Y$75="Media",'Mapa de Riesgos'!$AA$75="Leve"),CONCATENATE("R10C",'Mapa de Riesgos'!$O$75),"")</f>
        <v/>
      </c>
      <c r="O35" s="69" t="str">
        <f>IF(AND('Mapa de Riesgos'!$Y$76="Media",'Mapa de Riesgos'!$AA$76="Leve"),CONCATENATE("R10C",'Mapa de Riesgos'!$O$76),"")</f>
        <v/>
      </c>
      <c r="P35" s="67" t="str">
        <f>IF(AND('Mapa de Riesgos'!$Y$71="Media",'Mapa de Riesgos'!$AA$71="Menor"),CONCATENATE("R10C",'Mapa de Riesgos'!$O$71),"")</f>
        <v/>
      </c>
      <c r="Q35" s="68" t="str">
        <f>IF(AND('Mapa de Riesgos'!$Y$72="Media",'Mapa de Riesgos'!$AA$72="Menor"),CONCATENATE("R10C",'Mapa de Riesgos'!$O$72),"")</f>
        <v/>
      </c>
      <c r="R35" s="68" t="str">
        <f>IF(AND('Mapa de Riesgos'!$Y$73="Media",'Mapa de Riesgos'!$AA$73="Menor"),CONCATENATE("R10C",'Mapa de Riesgos'!$O$73),"")</f>
        <v/>
      </c>
      <c r="S35" s="68" t="str">
        <f>IF(AND('Mapa de Riesgos'!$Y$74="Media",'Mapa de Riesgos'!$AA$74="Menor"),CONCATENATE("R10C",'Mapa de Riesgos'!$O$74),"")</f>
        <v/>
      </c>
      <c r="T35" s="68" t="str">
        <f>IF(AND('Mapa de Riesgos'!$Y$75="Media",'Mapa de Riesgos'!$AA$75="Menor"),CONCATENATE("R10C",'Mapa de Riesgos'!$O$75),"")</f>
        <v/>
      </c>
      <c r="U35" s="69" t="str">
        <f>IF(AND('Mapa de Riesgos'!$Y$76="Media",'Mapa de Riesgos'!$AA$76="Menor"),CONCATENATE("R10C",'Mapa de Riesgos'!$O$76),"")</f>
        <v/>
      </c>
      <c r="V35" s="67" t="str">
        <f>IF(AND('Mapa de Riesgos'!$Y$71="Media",'Mapa de Riesgos'!$AA$71="Moderado"),CONCATENATE("R10C",'Mapa de Riesgos'!$O$71),"")</f>
        <v/>
      </c>
      <c r="W35" s="68" t="str">
        <f>IF(AND('Mapa de Riesgos'!$Y$72="Media",'Mapa de Riesgos'!$AA$72="Moderado"),CONCATENATE("R10C",'Mapa de Riesgos'!$O$72),"")</f>
        <v/>
      </c>
      <c r="X35" s="68" t="str">
        <f>IF(AND('Mapa de Riesgos'!$Y$73="Media",'Mapa de Riesgos'!$AA$73="Moderado"),CONCATENATE("R10C",'Mapa de Riesgos'!$O$73),"")</f>
        <v/>
      </c>
      <c r="Y35" s="68" t="str">
        <f>IF(AND('Mapa de Riesgos'!$Y$74="Media",'Mapa de Riesgos'!$AA$74="Moderado"),CONCATENATE("R10C",'Mapa de Riesgos'!$O$74),"")</f>
        <v/>
      </c>
      <c r="Z35" s="68" t="str">
        <f>IF(AND('Mapa de Riesgos'!$Y$75="Media",'Mapa de Riesgos'!$AA$75="Moderado"),CONCATENATE("R10C",'Mapa de Riesgos'!$O$75),"")</f>
        <v/>
      </c>
      <c r="AA35" s="69" t="str">
        <f>IF(AND('Mapa de Riesgos'!$Y$76="Media",'Mapa de Riesgos'!$AA$76="Moderado"),CONCATENATE("R10C",'Mapa de Riesgos'!$O$76),"")</f>
        <v/>
      </c>
      <c r="AB35" s="58" t="str">
        <f>IF(AND('Mapa de Riesgos'!$Y$71="Media",'Mapa de Riesgos'!$AA$71="Mayor"),CONCATENATE("R10C",'Mapa de Riesgos'!$O$71),"")</f>
        <v/>
      </c>
      <c r="AC35" s="59" t="str">
        <f>IF(AND('Mapa de Riesgos'!$Y$72="Media",'Mapa de Riesgos'!$AA$72="Mayor"),CONCATENATE("R10C",'Mapa de Riesgos'!$O$72),"")</f>
        <v/>
      </c>
      <c r="AD35" s="59" t="str">
        <f>IF(AND('Mapa de Riesgos'!$Y$73="Media",'Mapa de Riesgos'!$AA$73="Mayor"),CONCATENATE("R10C",'Mapa de Riesgos'!$O$73),"")</f>
        <v/>
      </c>
      <c r="AE35" s="59" t="str">
        <f>IF(AND('Mapa de Riesgos'!$Y$74="Media",'Mapa de Riesgos'!$AA$74="Mayor"),CONCATENATE("R10C",'Mapa de Riesgos'!$O$74),"")</f>
        <v/>
      </c>
      <c r="AF35" s="59" t="str">
        <f>IF(AND('Mapa de Riesgos'!$Y$75="Media",'Mapa de Riesgos'!$AA$75="Mayor"),CONCATENATE("R10C",'Mapa de Riesgos'!$O$75),"")</f>
        <v/>
      </c>
      <c r="AG35" s="60" t="str">
        <f>IF(AND('Mapa de Riesgos'!$Y$76="Media",'Mapa de Riesgos'!$AA$76="Mayor"),CONCATENATE("R10C",'Mapa de Riesgos'!$O$76),"")</f>
        <v/>
      </c>
      <c r="AH35" s="61" t="str">
        <f>IF(AND('Mapa de Riesgos'!$Y$71="Media",'Mapa de Riesgos'!$AA$71="Catastrófico"),CONCATENATE("R10C",'Mapa de Riesgos'!$O$71),"")</f>
        <v/>
      </c>
      <c r="AI35" s="62" t="str">
        <f>IF(AND('Mapa de Riesgos'!$Y$72="Media",'Mapa de Riesgos'!$AA$72="Catastrófico"),CONCATENATE("R10C",'Mapa de Riesgos'!$O$72),"")</f>
        <v/>
      </c>
      <c r="AJ35" s="62" t="str">
        <f>IF(AND('Mapa de Riesgos'!$Y$73="Media",'Mapa de Riesgos'!$AA$73="Catastrófico"),CONCATENATE("R10C",'Mapa de Riesgos'!$O$73),"")</f>
        <v/>
      </c>
      <c r="AK35" s="62" t="str">
        <f>IF(AND('Mapa de Riesgos'!$Y$74="Media",'Mapa de Riesgos'!$AA$74="Catastrófico"),CONCATENATE("R10C",'Mapa de Riesgos'!$O$74),"")</f>
        <v/>
      </c>
      <c r="AL35" s="62" t="str">
        <f>IF(AND('Mapa de Riesgos'!$Y$75="Media",'Mapa de Riesgos'!$AA$75="Catastrófico"),CONCATENATE("R10C",'Mapa de Riesgos'!$O$75),"")</f>
        <v/>
      </c>
      <c r="AM35" s="63" t="str">
        <f>IF(AND('Mapa de Riesgos'!$Y$76="Media",'Mapa de Riesgos'!$AA$76="Catastrófico"),CONCATENATE("R10C",'Mapa de Riesgos'!$O$76),"")</f>
        <v/>
      </c>
      <c r="AN35" s="83"/>
      <c r="AO35" s="489"/>
      <c r="AP35" s="490"/>
      <c r="AQ35" s="490"/>
      <c r="AR35" s="490"/>
      <c r="AS35" s="490"/>
      <c r="AT35" s="491"/>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358"/>
      <c r="C36" s="358"/>
      <c r="D36" s="359"/>
      <c r="E36" s="453" t="s">
        <v>261</v>
      </c>
      <c r="F36" s="454"/>
      <c r="G36" s="454"/>
      <c r="H36" s="454"/>
      <c r="I36" s="454"/>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R1C1</v>
      </c>
      <c r="W36" s="65" t="str">
        <f>IF(AND('Mapa de Riesgos'!$Y$13="Baja",'Mapa de Riesgos'!$AA$13="Moderado"),CONCATENATE("R1C",'Mapa de Riesgos'!$O$13),"")</f>
        <v>R1C2</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474" t="s">
        <v>262</v>
      </c>
      <c r="AP36" s="475"/>
      <c r="AQ36" s="475"/>
      <c r="AR36" s="475"/>
      <c r="AS36" s="475"/>
      <c r="AT36" s="476"/>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358"/>
      <c r="C37" s="358"/>
      <c r="D37" s="359"/>
      <c r="E37" s="455"/>
      <c r="F37" s="456"/>
      <c r="G37" s="456"/>
      <c r="H37" s="456"/>
      <c r="I37" s="456"/>
      <c r="J37" s="76" t="str">
        <f>IF(AND('Mapa de Riesgos'!$Y$18="Baja",'Mapa de Riesgos'!$AA$18="Leve"),CONCATENATE("R2C",'Mapa de Riesgos'!$O$18),"")</f>
        <v/>
      </c>
      <c r="K37" s="77" t="str">
        <f>IF(AND('Mapa de Riesgos'!$Y$20="Baja",'Mapa de Riesgos'!$AA$20="Leve"),CONCATENATE("R2C",'Mapa de Riesgos'!$O$20),"")</f>
        <v/>
      </c>
      <c r="L37" s="77" t="str">
        <f>IF(AND('Mapa de Riesgos'!$Y$21="Baja",'Mapa de Riesgos'!$AA$21="Leve"),CONCATENATE("R2C",'Mapa de Riesgos'!$O$21),"")</f>
        <v/>
      </c>
      <c r="M37" s="77" t="str">
        <f>IF(AND('Mapa de Riesgos'!$Y$22="Baja",'Mapa de Riesgos'!$AA$22="Leve"),CONCATENATE("R2C",'Mapa de Riesgos'!$O$22),"")</f>
        <v/>
      </c>
      <c r="N37" s="77" t="str">
        <f>IF(AND('Mapa de Riesgos'!$Y$23="Baja",'Mapa de Riesgos'!$AA$23="Leve"),CONCATENATE("R2C",'Mapa de Riesgos'!$O$23),"")</f>
        <v/>
      </c>
      <c r="O37" s="78" t="str">
        <f>IF(AND('Mapa de Riesgos'!$Y$24="Baja",'Mapa de Riesgos'!$AA$24="Leve"),CONCATENATE("R2C",'Mapa de Riesgos'!$O$24),"")</f>
        <v/>
      </c>
      <c r="P37" s="67" t="str">
        <f>IF(AND('Mapa de Riesgos'!$Y$18="Baja",'Mapa de Riesgos'!$AA$18="Menor"),CONCATENATE("R2C",'Mapa de Riesgos'!$O$18),"")</f>
        <v/>
      </c>
      <c r="Q37" s="68" t="str">
        <f>IF(AND('Mapa de Riesgos'!$Y$20="Baja",'Mapa de Riesgos'!$AA$20="Menor"),CONCATENATE("R2C",'Mapa de Riesgos'!$O$20),"")</f>
        <v/>
      </c>
      <c r="R37" s="68" t="str">
        <f>IF(AND('Mapa de Riesgos'!$Y$21="Baja",'Mapa de Riesgos'!$AA$21="Menor"),CONCATENATE("R2C",'Mapa de Riesgos'!$O$21),"")</f>
        <v/>
      </c>
      <c r="S37" s="68" t="str">
        <f>IF(AND('Mapa de Riesgos'!$Y$22="Baja",'Mapa de Riesgos'!$AA$22="Menor"),CONCATENATE("R2C",'Mapa de Riesgos'!$O$22),"")</f>
        <v/>
      </c>
      <c r="T37" s="68" t="str">
        <f>IF(AND('Mapa de Riesgos'!$Y$23="Baja",'Mapa de Riesgos'!$AA$23="Menor"),CONCATENATE("R2C",'Mapa de Riesgos'!$O$23),"")</f>
        <v/>
      </c>
      <c r="U37" s="69" t="str">
        <f>IF(AND('Mapa de Riesgos'!$Y$24="Baja",'Mapa de Riesgos'!$AA$24="Menor"),CONCATENATE("R2C",'Mapa de Riesgos'!$O$24),"")</f>
        <v/>
      </c>
      <c r="V37" s="67" t="str">
        <f>IF(AND('Mapa de Riesgos'!$Y$18="Baja",'Mapa de Riesgos'!$AA$18="Moderado"),CONCATENATE("R2C",'Mapa de Riesgos'!$O$18),"")</f>
        <v/>
      </c>
      <c r="W37" s="68" t="str">
        <f>IF(AND('Mapa de Riesgos'!$Y$20="Baja",'Mapa de Riesgos'!$AA$20="Moderado"),CONCATENATE("R2C",'Mapa de Riesgos'!$O$20),"")</f>
        <v/>
      </c>
      <c r="X37" s="68" t="str">
        <f>IF(AND('Mapa de Riesgos'!$Y$21="Baja",'Mapa de Riesgos'!$AA$21="Moderado"),CONCATENATE("R2C",'Mapa de Riesgos'!$O$21),"")</f>
        <v/>
      </c>
      <c r="Y37" s="68" t="str">
        <f>IF(AND('Mapa de Riesgos'!$Y$22="Baja",'Mapa de Riesgos'!$AA$22="Moderado"),CONCATENATE("R2C",'Mapa de Riesgos'!$O$22),"")</f>
        <v/>
      </c>
      <c r="Z37" s="68" t="str">
        <f>IF(AND('Mapa de Riesgos'!$Y$23="Baja",'Mapa de Riesgos'!$AA$23="Moderado"),CONCATENATE("R2C",'Mapa de Riesgos'!$O$23),"")</f>
        <v/>
      </c>
      <c r="AA37" s="69" t="str">
        <f>IF(AND('Mapa de Riesgos'!$Y$24="Baja",'Mapa de Riesgos'!$AA$24="Moderado"),CONCATENATE("R2C",'Mapa de Riesgos'!$O$24),"")</f>
        <v/>
      </c>
      <c r="AB37" s="52" t="str">
        <f>IF(AND('Mapa de Riesgos'!$Y$18="Baja",'Mapa de Riesgos'!$AA$18="Mayor"),CONCATENATE("R2C",'Mapa de Riesgos'!$O$18),"")</f>
        <v>R2C1</v>
      </c>
      <c r="AC37" s="53" t="str">
        <f>IF(AND('Mapa de Riesgos'!$Y$20="Baja",'Mapa de Riesgos'!$AA$20="Mayor"),CONCATENATE("R2C",'Mapa de Riesgos'!$O$20),"")</f>
        <v/>
      </c>
      <c r="AD37" s="53" t="str">
        <f>IF(AND('Mapa de Riesgos'!$Y$21="Baja",'Mapa de Riesgos'!$AA$21="Mayor"),CONCATENATE("R2C",'Mapa de Riesgos'!$O$21),"")</f>
        <v/>
      </c>
      <c r="AE37" s="53" t="str">
        <f>IF(AND('Mapa de Riesgos'!$Y$22="Baja",'Mapa de Riesgos'!$AA$22="Mayor"),CONCATENATE("R2C",'Mapa de Riesgos'!$O$22),"")</f>
        <v/>
      </c>
      <c r="AF37" s="53" t="str">
        <f>IF(AND('Mapa de Riesgos'!$Y$23="Baja",'Mapa de Riesgos'!$AA$23="Mayor"),CONCATENATE("R2C",'Mapa de Riesgos'!$O$23),"")</f>
        <v/>
      </c>
      <c r="AG37" s="54" t="str">
        <f>IF(AND('Mapa de Riesgos'!$Y$24="Baja",'Mapa de Riesgos'!$AA$24="Mayor"),CONCATENATE("R2C",'Mapa de Riesgos'!$O$24),"")</f>
        <v/>
      </c>
      <c r="AH37" s="55" t="str">
        <f>IF(AND('Mapa de Riesgos'!$Y$18="Baja",'Mapa de Riesgos'!$AA$18="Catastrófico"),CONCATENATE("R2C",'Mapa de Riesgos'!$O$18),"")</f>
        <v/>
      </c>
      <c r="AI37" s="56" t="str">
        <f>IF(AND('Mapa de Riesgos'!$Y$20="Baja",'Mapa de Riesgos'!$AA$20="Catastrófico"),CONCATENATE("R2C",'Mapa de Riesgos'!$O$20),"")</f>
        <v/>
      </c>
      <c r="AJ37" s="56" t="str">
        <f>IF(AND('Mapa de Riesgos'!$Y$21="Baja",'Mapa de Riesgos'!$AA$21="Catastrófico"),CONCATENATE("R2C",'Mapa de Riesgos'!$O$21),"")</f>
        <v/>
      </c>
      <c r="AK37" s="56" t="str">
        <f>IF(AND('Mapa de Riesgos'!$Y$22="Baja",'Mapa de Riesgos'!$AA$22="Catastrófico"),CONCATENATE("R2C",'Mapa de Riesgos'!$O$22),"")</f>
        <v/>
      </c>
      <c r="AL37" s="56" t="str">
        <f>IF(AND('Mapa de Riesgos'!$Y$23="Baja",'Mapa de Riesgos'!$AA$23="Catastrófico"),CONCATENATE("R2C",'Mapa de Riesgos'!$O$23),"")</f>
        <v/>
      </c>
      <c r="AM37" s="57" t="str">
        <f>IF(AND('Mapa de Riesgos'!$Y$24="Baja",'Mapa de Riesgos'!$AA$24="Catastrófico"),CONCATENATE("R2C",'Mapa de Riesgos'!$O$24),"")</f>
        <v/>
      </c>
      <c r="AN37" s="83"/>
      <c r="AO37" s="477"/>
      <c r="AP37" s="478"/>
      <c r="AQ37" s="478"/>
      <c r="AR37" s="478"/>
      <c r="AS37" s="478"/>
      <c r="AT37" s="479"/>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358"/>
      <c r="C38" s="358"/>
      <c r="D38" s="359"/>
      <c r="E38" s="457"/>
      <c r="F38" s="456"/>
      <c r="G38" s="456"/>
      <c r="H38" s="456"/>
      <c r="I38" s="456"/>
      <c r="J38" s="76" t="str">
        <f>IF(AND('Mapa de Riesgos'!$Y$25="Baja",'Mapa de Riesgos'!$AA$25="Leve"),CONCATENATE("R3C",'Mapa de Riesgos'!$O$25),"")</f>
        <v/>
      </c>
      <c r="K38" s="77" t="str">
        <f>IF(AND('Mapa de Riesgos'!$Y$28="Baja",'Mapa de Riesgos'!$AA$28="Leve"),CONCATENATE("R3C",'Mapa de Riesgos'!$O$28),"")</f>
        <v/>
      </c>
      <c r="L38" s="77" t="str">
        <f>IF(AND('Mapa de Riesgos'!$Y$29="Baja",'Mapa de Riesgos'!$AA$29="Leve"),CONCATENATE("R3C",'Mapa de Riesgos'!$O$29),"")</f>
        <v/>
      </c>
      <c r="M38" s="77" t="str">
        <f>IF(AND('Mapa de Riesgos'!$Y$30="Baja",'Mapa de Riesgos'!$AA$30="Leve"),CONCATENATE("R3C",'Mapa de Riesgos'!$O$30),"")</f>
        <v/>
      </c>
      <c r="N38" s="77" t="str">
        <f>IF(AND('Mapa de Riesgos'!$Y$31="Baja",'Mapa de Riesgos'!$AA$31="Leve"),CONCATENATE("R3C",'Mapa de Riesgos'!$O$31),"")</f>
        <v/>
      </c>
      <c r="O38" s="78" t="str">
        <f>IF(AND('Mapa de Riesgos'!$Y$32="Baja",'Mapa de Riesgos'!$AA$32="Leve"),CONCATENATE("R3C",'Mapa de Riesgos'!$O$32),"")</f>
        <v/>
      </c>
      <c r="P38" s="67" t="str">
        <f>IF(AND('Mapa de Riesgos'!$Y$25="Baja",'Mapa de Riesgos'!$AA$25="Menor"),CONCATENATE("R3C",'Mapa de Riesgos'!$O$25),"")</f>
        <v/>
      </c>
      <c r="Q38" s="68" t="str">
        <f>IF(AND('Mapa de Riesgos'!$Y$28="Baja",'Mapa de Riesgos'!$AA$28="Menor"),CONCATENATE("R3C",'Mapa de Riesgos'!$O$28),"")</f>
        <v/>
      </c>
      <c r="R38" s="68" t="str">
        <f>IF(AND('Mapa de Riesgos'!$Y$29="Baja",'Mapa de Riesgos'!$AA$29="Menor"),CONCATENATE("R3C",'Mapa de Riesgos'!$O$29),"")</f>
        <v/>
      </c>
      <c r="S38" s="68" t="str">
        <f>IF(AND('Mapa de Riesgos'!$Y$30="Baja",'Mapa de Riesgos'!$AA$30="Menor"),CONCATENATE("R3C",'Mapa de Riesgos'!$O$30),"")</f>
        <v/>
      </c>
      <c r="T38" s="68" t="str">
        <f>IF(AND('Mapa de Riesgos'!$Y$31="Baja",'Mapa de Riesgos'!$AA$31="Menor"),CONCATENATE("R3C",'Mapa de Riesgos'!$O$31),"")</f>
        <v/>
      </c>
      <c r="U38" s="69" t="str">
        <f>IF(AND('Mapa de Riesgos'!$Y$32="Baja",'Mapa de Riesgos'!$AA$32="Menor"),CONCATENATE("R3C",'Mapa de Riesgos'!$O$32),"")</f>
        <v/>
      </c>
      <c r="V38" s="67" t="str">
        <f>IF(AND('Mapa de Riesgos'!$Y$25="Baja",'Mapa de Riesgos'!$AA$25="Moderado"),CONCATENATE("R3C",'Mapa de Riesgos'!$O$25),"")</f>
        <v>R3C1</v>
      </c>
      <c r="W38" s="68" t="str">
        <f>IF(AND('Mapa de Riesgos'!$Y$28="Baja",'Mapa de Riesgos'!$AA$28="Moderado"),CONCATENATE("R3C",'Mapa de Riesgos'!$O$28),"")</f>
        <v/>
      </c>
      <c r="X38" s="68" t="str">
        <f>IF(AND('Mapa de Riesgos'!$Y$29="Baja",'Mapa de Riesgos'!$AA$29="Moderado"),CONCATENATE("R3C",'Mapa de Riesgos'!$O$29),"")</f>
        <v/>
      </c>
      <c r="Y38" s="68" t="str">
        <f>IF(AND('Mapa de Riesgos'!$Y$30="Baja",'Mapa de Riesgos'!$AA$30="Moderado"),CONCATENATE("R3C",'Mapa de Riesgos'!$O$30),"")</f>
        <v/>
      </c>
      <c r="Z38" s="68" t="str">
        <f>IF(AND('Mapa de Riesgos'!$Y$31="Baja",'Mapa de Riesgos'!$AA$31="Moderado"),CONCATENATE("R3C",'Mapa de Riesgos'!$O$31),"")</f>
        <v/>
      </c>
      <c r="AA38" s="69" t="str">
        <f>IF(AND('Mapa de Riesgos'!$Y$32="Baja",'Mapa de Riesgos'!$AA$32="Moderado"),CONCATENATE("R3C",'Mapa de Riesgos'!$O$32),"")</f>
        <v/>
      </c>
      <c r="AB38" s="52" t="str">
        <f>IF(AND('Mapa de Riesgos'!$Y$25="Baja",'Mapa de Riesgos'!$AA$25="Mayor"),CONCATENATE("R3C",'Mapa de Riesgos'!$O$25),"")</f>
        <v/>
      </c>
      <c r="AC38" s="53" t="str">
        <f>IF(AND('Mapa de Riesgos'!$Y$28="Baja",'Mapa de Riesgos'!$AA$28="Mayor"),CONCATENATE("R3C",'Mapa de Riesgos'!$O$28),"")</f>
        <v/>
      </c>
      <c r="AD38" s="53" t="str">
        <f>IF(AND('Mapa de Riesgos'!$Y$29="Baja",'Mapa de Riesgos'!$AA$29="Mayor"),CONCATENATE("R3C",'Mapa de Riesgos'!$O$29),"")</f>
        <v/>
      </c>
      <c r="AE38" s="53" t="str">
        <f>IF(AND('Mapa de Riesgos'!$Y$30="Baja",'Mapa de Riesgos'!$AA$30="Mayor"),CONCATENATE("R3C",'Mapa de Riesgos'!$O$30),"")</f>
        <v/>
      </c>
      <c r="AF38" s="53" t="str">
        <f>IF(AND('Mapa de Riesgos'!$Y$31="Baja",'Mapa de Riesgos'!$AA$31="Mayor"),CONCATENATE("R3C",'Mapa de Riesgos'!$O$31),"")</f>
        <v/>
      </c>
      <c r="AG38" s="54" t="str">
        <f>IF(AND('Mapa de Riesgos'!$Y$32="Baja",'Mapa de Riesgos'!$AA$32="Mayor"),CONCATENATE("R3C",'Mapa de Riesgos'!$O$32),"")</f>
        <v/>
      </c>
      <c r="AH38" s="55" t="str">
        <f>IF(AND('Mapa de Riesgos'!$Y$25="Baja",'Mapa de Riesgos'!$AA$25="Catastrófico"),CONCATENATE("R3C",'Mapa de Riesgos'!$O$25),"")</f>
        <v/>
      </c>
      <c r="AI38" s="56" t="str">
        <f>IF(AND('Mapa de Riesgos'!$Y$28="Baja",'Mapa de Riesgos'!$AA$28="Catastrófico"),CONCATENATE("R3C",'Mapa de Riesgos'!$O$28),"")</f>
        <v/>
      </c>
      <c r="AJ38" s="56" t="str">
        <f>IF(AND('Mapa de Riesgos'!$Y$29="Baja",'Mapa de Riesgos'!$AA$29="Catastrófico"),CONCATENATE("R3C",'Mapa de Riesgos'!$O$29),"")</f>
        <v/>
      </c>
      <c r="AK38" s="56" t="str">
        <f>IF(AND('Mapa de Riesgos'!$Y$30="Baja",'Mapa de Riesgos'!$AA$30="Catastrófico"),CONCATENATE("R3C",'Mapa de Riesgos'!$O$30),"")</f>
        <v/>
      </c>
      <c r="AL38" s="56" t="str">
        <f>IF(AND('Mapa de Riesgos'!$Y$31="Baja",'Mapa de Riesgos'!$AA$31="Catastrófico"),CONCATENATE("R3C",'Mapa de Riesgos'!$O$31),"")</f>
        <v/>
      </c>
      <c r="AM38" s="57" t="str">
        <f>IF(AND('Mapa de Riesgos'!$Y$32="Baja",'Mapa de Riesgos'!$AA$32="Catastrófico"),CONCATENATE("R3C",'Mapa de Riesgos'!$O$32),"")</f>
        <v/>
      </c>
      <c r="AN38" s="83"/>
      <c r="AO38" s="477"/>
      <c r="AP38" s="478"/>
      <c r="AQ38" s="478"/>
      <c r="AR38" s="478"/>
      <c r="AS38" s="478"/>
      <c r="AT38" s="479"/>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358"/>
      <c r="C39" s="358"/>
      <c r="D39" s="359"/>
      <c r="E39" s="457"/>
      <c r="F39" s="456"/>
      <c r="G39" s="456"/>
      <c r="H39" s="456"/>
      <c r="I39" s="456"/>
      <c r="J39" s="76" t="str">
        <f>IF(AND('Mapa de Riesgos'!$Y$33="Baja",'Mapa de Riesgos'!$AA$33="Leve"),CONCATENATE("R4C",'Mapa de Riesgos'!$O$33),"")</f>
        <v/>
      </c>
      <c r="K39" s="77" t="str">
        <f>IF(AND('Mapa de Riesgos'!$Y$35="Baja",'Mapa de Riesgos'!$AA$35="Leve"),CONCATENATE("R4C",'Mapa de Riesgos'!$O$35),"")</f>
        <v/>
      </c>
      <c r="L39" s="77" t="str">
        <f>IF(AND('Mapa de Riesgos'!$Y$36="Baja",'Mapa de Riesgos'!$AA$36="Leve"),CONCATENATE("R4C",'Mapa de Riesgos'!$O$36),"")</f>
        <v/>
      </c>
      <c r="M39" s="77" t="str">
        <f>IF(AND('Mapa de Riesgos'!$Y$37="Baja",'Mapa de Riesgos'!$AA$37="Leve"),CONCATENATE("R4C",'Mapa de Riesgos'!$O$37),"")</f>
        <v/>
      </c>
      <c r="N39" s="77" t="str">
        <f>IF(AND('Mapa de Riesgos'!$Y$38="Baja",'Mapa de Riesgos'!$AA$38="Leve"),CONCATENATE("R4C",'Mapa de Riesgos'!$O$38),"")</f>
        <v/>
      </c>
      <c r="O39" s="78" t="str">
        <f>IF(AND('Mapa de Riesgos'!$Y$39="Baja",'Mapa de Riesgos'!$AA$39="Leve"),CONCATENATE("R4C",'Mapa de Riesgos'!$O$39),"")</f>
        <v/>
      </c>
      <c r="P39" s="67" t="str">
        <f>IF(AND('Mapa de Riesgos'!$Y$33="Baja",'Mapa de Riesgos'!$AA$33="Menor"),CONCATENATE("R4C",'Mapa de Riesgos'!$O$33),"")</f>
        <v/>
      </c>
      <c r="Q39" s="68" t="str">
        <f>IF(AND('Mapa de Riesgos'!$Y$35="Baja",'Mapa de Riesgos'!$AA$35="Menor"),CONCATENATE("R4C",'Mapa de Riesgos'!$O$35),"")</f>
        <v/>
      </c>
      <c r="R39" s="68" t="str">
        <f>IF(AND('Mapa de Riesgos'!$Y$36="Baja",'Mapa de Riesgos'!$AA$36="Menor"),CONCATENATE("R4C",'Mapa de Riesgos'!$O$36),"")</f>
        <v/>
      </c>
      <c r="S39" s="68" t="str">
        <f>IF(AND('Mapa de Riesgos'!$Y$37="Baja",'Mapa de Riesgos'!$AA$37="Menor"),CONCATENATE("R4C",'Mapa de Riesgos'!$O$37),"")</f>
        <v/>
      </c>
      <c r="T39" s="68" t="str">
        <f>IF(AND('Mapa de Riesgos'!$Y$38="Baja",'Mapa de Riesgos'!$AA$38="Menor"),CONCATENATE("R4C",'Mapa de Riesgos'!$O$38),"")</f>
        <v/>
      </c>
      <c r="U39" s="69" t="str">
        <f>IF(AND('Mapa de Riesgos'!$Y$39="Baja",'Mapa de Riesgos'!$AA$39="Menor"),CONCATENATE("R4C",'Mapa de Riesgos'!$O$39),"")</f>
        <v/>
      </c>
      <c r="V39" s="67" t="str">
        <f>IF(AND('Mapa de Riesgos'!$Y$33="Baja",'Mapa de Riesgos'!$AA$33="Moderado"),CONCATENATE("R4C",'Mapa de Riesgos'!$O$33),"")</f>
        <v/>
      </c>
      <c r="W39" s="68" t="str">
        <f>IF(AND('Mapa de Riesgos'!$Y$35="Baja",'Mapa de Riesgos'!$AA$35="Moderado"),CONCATENATE("R4C",'Mapa de Riesgos'!$O$35),"")</f>
        <v/>
      </c>
      <c r="X39" s="68" t="str">
        <f>IF(AND('Mapa de Riesgos'!$Y$36="Baja",'Mapa de Riesgos'!$AA$36="Moderado"),CONCATENATE("R4C",'Mapa de Riesgos'!$O$36),"")</f>
        <v/>
      </c>
      <c r="Y39" s="68" t="str">
        <f>IF(AND('Mapa de Riesgos'!$Y$37="Baja",'Mapa de Riesgos'!$AA$37="Moderado"),CONCATENATE("R4C",'Mapa de Riesgos'!$O$37),"")</f>
        <v/>
      </c>
      <c r="Z39" s="68" t="str">
        <f>IF(AND('Mapa de Riesgos'!$Y$38="Baja",'Mapa de Riesgos'!$AA$38="Moderado"),CONCATENATE("R4C",'Mapa de Riesgos'!$O$38),"")</f>
        <v/>
      </c>
      <c r="AA39" s="69" t="str">
        <f>IF(AND('Mapa de Riesgos'!$Y$39="Baja",'Mapa de Riesgos'!$AA$39="Moderado"),CONCATENATE("R4C",'Mapa de Riesgos'!$O$39),"")</f>
        <v/>
      </c>
      <c r="AB39" s="52" t="str">
        <f>IF(AND('Mapa de Riesgos'!$Y$33="Baja",'Mapa de Riesgos'!$AA$33="Mayor"),CONCATENATE("R4C",'Mapa de Riesgos'!$O$33),"")</f>
        <v/>
      </c>
      <c r="AC39" s="53" t="str">
        <f>IF(AND('Mapa de Riesgos'!$Y$35="Baja",'Mapa de Riesgos'!$AA$35="Mayor"),CONCATENATE("R4C",'Mapa de Riesgos'!$O$35),"")</f>
        <v/>
      </c>
      <c r="AD39" s="53" t="str">
        <f>IF(AND('Mapa de Riesgos'!$Y$36="Baja",'Mapa de Riesgos'!$AA$36="Mayor"),CONCATENATE("R4C",'Mapa de Riesgos'!$O$36),"")</f>
        <v/>
      </c>
      <c r="AE39" s="53" t="str">
        <f>IF(AND('Mapa de Riesgos'!$Y$37="Baja",'Mapa de Riesgos'!$AA$37="Mayor"),CONCATENATE("R4C",'Mapa de Riesgos'!$O$37),"")</f>
        <v/>
      </c>
      <c r="AF39" s="53" t="str">
        <f>IF(AND('Mapa de Riesgos'!$Y$38="Baja",'Mapa de Riesgos'!$AA$38="Mayor"),CONCATENATE("R4C",'Mapa de Riesgos'!$O$38),"")</f>
        <v/>
      </c>
      <c r="AG39" s="54" t="str">
        <f>IF(AND('Mapa de Riesgos'!$Y$39="Baja",'Mapa de Riesgos'!$AA$39="Mayor"),CONCATENATE("R4C",'Mapa de Riesgos'!$O$39),"")</f>
        <v/>
      </c>
      <c r="AH39" s="55" t="str">
        <f>IF(AND('Mapa de Riesgos'!$Y$33="Baja",'Mapa de Riesgos'!$AA$33="Catastrófico"),CONCATENATE("R4C",'Mapa de Riesgos'!$O$33),"")</f>
        <v>R4C1</v>
      </c>
      <c r="AI39" s="56" t="str">
        <f>IF(AND('Mapa de Riesgos'!$Y$35="Baja",'Mapa de Riesgos'!$AA$35="Catastrófico"),CONCATENATE("R4C",'Mapa de Riesgos'!$O$35),"")</f>
        <v/>
      </c>
      <c r="AJ39" s="56" t="str">
        <f>IF(AND('Mapa de Riesgos'!$Y$36="Baja",'Mapa de Riesgos'!$AA$36="Catastrófico"),CONCATENATE("R4C",'Mapa de Riesgos'!$O$36),"")</f>
        <v/>
      </c>
      <c r="AK39" s="56" t="str">
        <f>IF(AND('Mapa de Riesgos'!$Y$37="Baja",'Mapa de Riesgos'!$AA$37="Catastrófico"),CONCATENATE("R4C",'Mapa de Riesgos'!$O$37),"")</f>
        <v/>
      </c>
      <c r="AL39" s="56" t="str">
        <f>IF(AND('Mapa de Riesgos'!$Y$38="Baja",'Mapa de Riesgos'!$AA$38="Catastrófico"),CONCATENATE("R4C",'Mapa de Riesgos'!$O$38),"")</f>
        <v/>
      </c>
      <c r="AM39" s="57" t="str">
        <f>IF(AND('Mapa de Riesgos'!$Y$39="Baja",'Mapa de Riesgos'!$AA$39="Catastrófico"),CONCATENATE("R4C",'Mapa de Riesgos'!$O$39),"")</f>
        <v/>
      </c>
      <c r="AN39" s="83"/>
      <c r="AO39" s="477"/>
      <c r="AP39" s="478"/>
      <c r="AQ39" s="478"/>
      <c r="AR39" s="478"/>
      <c r="AS39" s="478"/>
      <c r="AT39" s="479"/>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358"/>
      <c r="C40" s="358"/>
      <c r="D40" s="359"/>
      <c r="E40" s="457"/>
      <c r="F40" s="456"/>
      <c r="G40" s="456"/>
      <c r="H40" s="456"/>
      <c r="I40" s="456"/>
      <c r="J40" s="76" t="str">
        <f>IF(AND('Mapa de Riesgos'!$Y$40="Baja",'Mapa de Riesgos'!$AA$40="Leve"),CONCATENATE("R5C",'Mapa de Riesgos'!$O$40),"")</f>
        <v/>
      </c>
      <c r="K40" s="77" t="str">
        <f>IF(AND('Mapa de Riesgos'!$Y$42="Baja",'Mapa de Riesgos'!$AA$42="Leve"),CONCATENATE("R5C",'Mapa de Riesgos'!$O$42),"")</f>
        <v/>
      </c>
      <c r="L40" s="77" t="str">
        <f>IF(AND('Mapa de Riesgos'!$Y$43="Baja",'Mapa de Riesgos'!$AA$43="Leve"),CONCATENATE("R5C",'Mapa de Riesgos'!$O$43),"")</f>
        <v/>
      </c>
      <c r="M40" s="77" t="str">
        <f>IF(AND('Mapa de Riesgos'!$Y$44="Baja",'Mapa de Riesgos'!$AA$44="Leve"),CONCATENATE("R5C",'Mapa de Riesgos'!$O$44),"")</f>
        <v/>
      </c>
      <c r="N40" s="77" t="str">
        <f>IF(AND('Mapa de Riesgos'!$Y$45="Baja",'Mapa de Riesgos'!$AA$45="Leve"),CONCATENATE("R5C",'Mapa de Riesgos'!$O$45),"")</f>
        <v/>
      </c>
      <c r="O40" s="78" t="str">
        <f>IF(AND('Mapa de Riesgos'!$Y$46="Baja",'Mapa de Riesgos'!$AA$46="Leve"),CONCATENATE("R5C",'Mapa de Riesgos'!$O$46),"")</f>
        <v/>
      </c>
      <c r="P40" s="67" t="str">
        <f>IF(AND('Mapa de Riesgos'!$Y$40="Baja",'Mapa de Riesgos'!$AA$40="Menor"),CONCATENATE("R5C",'Mapa de Riesgos'!$O$40),"")</f>
        <v/>
      </c>
      <c r="Q40" s="68" t="str">
        <f>IF(AND('Mapa de Riesgos'!$Y$42="Baja",'Mapa de Riesgos'!$AA$42="Menor"),CONCATENATE("R5C",'Mapa de Riesgos'!$O$42),"")</f>
        <v/>
      </c>
      <c r="R40" s="68" t="str">
        <f>IF(AND('Mapa de Riesgos'!$Y$43="Baja",'Mapa de Riesgos'!$AA$43="Menor"),CONCATENATE("R5C",'Mapa de Riesgos'!$O$43),"")</f>
        <v/>
      </c>
      <c r="S40" s="68" t="str">
        <f>IF(AND('Mapa de Riesgos'!$Y$44="Baja",'Mapa de Riesgos'!$AA$44="Menor"),CONCATENATE("R5C",'Mapa de Riesgos'!$O$44),"")</f>
        <v/>
      </c>
      <c r="T40" s="68" t="str">
        <f>IF(AND('Mapa de Riesgos'!$Y$45="Baja",'Mapa de Riesgos'!$AA$45="Menor"),CONCATENATE("R5C",'Mapa de Riesgos'!$O$45),"")</f>
        <v/>
      </c>
      <c r="U40" s="69" t="str">
        <f>IF(AND('Mapa de Riesgos'!$Y$46="Baja",'Mapa de Riesgos'!$AA$46="Menor"),CONCATENATE("R5C",'Mapa de Riesgos'!$O$46),"")</f>
        <v/>
      </c>
      <c r="V40" s="67" t="str">
        <f>IF(AND('Mapa de Riesgos'!$Y$40="Baja",'Mapa de Riesgos'!$AA$40="Moderado"),CONCATENATE("R5C",'Mapa de Riesgos'!$O$40),"")</f>
        <v/>
      </c>
      <c r="W40" s="68" t="str">
        <f>IF(AND('Mapa de Riesgos'!$Y$42="Baja",'Mapa de Riesgos'!$AA$42="Moderado"),CONCATENATE("R5C",'Mapa de Riesgos'!$O$42),"")</f>
        <v/>
      </c>
      <c r="X40" s="68" t="str">
        <f>IF(AND('Mapa de Riesgos'!$Y$43="Baja",'Mapa de Riesgos'!$AA$43="Moderado"),CONCATENATE("R5C",'Mapa de Riesgos'!$O$43),"")</f>
        <v/>
      </c>
      <c r="Y40" s="68" t="str">
        <f>IF(AND('Mapa de Riesgos'!$Y$44="Baja",'Mapa de Riesgos'!$AA$44="Moderado"),CONCATENATE("R5C",'Mapa de Riesgos'!$O$44),"")</f>
        <v/>
      </c>
      <c r="Z40" s="68" t="str">
        <f>IF(AND('Mapa de Riesgos'!$Y$45="Baja",'Mapa de Riesgos'!$AA$45="Moderado"),CONCATENATE("R5C",'Mapa de Riesgos'!$O$45),"")</f>
        <v/>
      </c>
      <c r="AA40" s="69" t="str">
        <f>IF(AND('Mapa de Riesgos'!$Y$46="Baja",'Mapa de Riesgos'!$AA$46="Moderado"),CONCATENATE("R5C",'Mapa de Riesgos'!$O$46),"")</f>
        <v/>
      </c>
      <c r="AB40" s="52" t="str">
        <f>IF(AND('Mapa de Riesgos'!$Y$40="Baja",'Mapa de Riesgos'!$AA$40="Mayor"),CONCATENATE("R5C",'Mapa de Riesgos'!$O$40),"")</f>
        <v/>
      </c>
      <c r="AC40" s="53" t="str">
        <f>IF(AND('Mapa de Riesgos'!$Y$42="Baja",'Mapa de Riesgos'!$AA$42="Mayor"),CONCATENATE("R5C",'Mapa de Riesgos'!$O$42),"")</f>
        <v/>
      </c>
      <c r="AD40" s="53" t="str">
        <f>IF(AND('Mapa de Riesgos'!$Y$43="Baja",'Mapa de Riesgos'!$AA$43="Mayor"),CONCATENATE("R5C",'Mapa de Riesgos'!$O$43),"")</f>
        <v/>
      </c>
      <c r="AE40" s="53" t="str">
        <f>IF(AND('Mapa de Riesgos'!$Y$44="Baja",'Mapa de Riesgos'!$AA$44="Mayor"),CONCATENATE("R5C",'Mapa de Riesgos'!$O$44),"")</f>
        <v/>
      </c>
      <c r="AF40" s="53" t="str">
        <f>IF(AND('Mapa de Riesgos'!$Y$45="Baja",'Mapa de Riesgos'!$AA$45="Mayor"),CONCATENATE("R5C",'Mapa de Riesgos'!$O$45),"")</f>
        <v/>
      </c>
      <c r="AG40" s="54" t="str">
        <f>IF(AND('Mapa de Riesgos'!$Y$46="Baja",'Mapa de Riesgos'!$AA$46="Mayor"),CONCATENATE("R5C",'Mapa de Riesgos'!$O$46),"")</f>
        <v/>
      </c>
      <c r="AH40" s="55" t="str">
        <f>IF(AND('Mapa de Riesgos'!$Y$40="Baja",'Mapa de Riesgos'!$AA$40="Catastrófico"),CONCATENATE("R5C",'Mapa de Riesgos'!$O$40),"")</f>
        <v/>
      </c>
      <c r="AI40" s="56" t="str">
        <f>IF(AND('Mapa de Riesgos'!$Y$42="Baja",'Mapa de Riesgos'!$AA$42="Catastrófico"),CONCATENATE("R5C",'Mapa de Riesgos'!$O$42),"")</f>
        <v/>
      </c>
      <c r="AJ40" s="56" t="str">
        <f>IF(AND('Mapa de Riesgos'!$Y$43="Baja",'Mapa de Riesgos'!$AA$43="Catastrófico"),CONCATENATE("R5C",'Mapa de Riesgos'!$O$43),"")</f>
        <v/>
      </c>
      <c r="AK40" s="56" t="str">
        <f>IF(AND('Mapa de Riesgos'!$Y$44="Baja",'Mapa de Riesgos'!$AA$44="Catastrófico"),CONCATENATE("R5C",'Mapa de Riesgos'!$O$44),"")</f>
        <v/>
      </c>
      <c r="AL40" s="56" t="str">
        <f>IF(AND('Mapa de Riesgos'!$Y$45="Baja",'Mapa de Riesgos'!$AA$45="Catastrófico"),CONCATENATE("R5C",'Mapa de Riesgos'!$O$45),"")</f>
        <v/>
      </c>
      <c r="AM40" s="57" t="str">
        <f>IF(AND('Mapa de Riesgos'!$Y$46="Baja",'Mapa de Riesgos'!$AA$46="Catastrófico"),CONCATENATE("R5C",'Mapa de Riesgos'!$O$46),"")</f>
        <v/>
      </c>
      <c r="AN40" s="83"/>
      <c r="AO40" s="477"/>
      <c r="AP40" s="478"/>
      <c r="AQ40" s="478"/>
      <c r="AR40" s="478"/>
      <c r="AS40" s="478"/>
      <c r="AT40" s="479"/>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358"/>
      <c r="C41" s="358"/>
      <c r="D41" s="359"/>
      <c r="E41" s="457"/>
      <c r="F41" s="456"/>
      <c r="G41" s="456"/>
      <c r="H41" s="456"/>
      <c r="I41" s="456"/>
      <c r="J41" s="76" t="str">
        <f>IF(AND('Mapa de Riesgos'!$Y$47="Baja",'Mapa de Riesgos'!$AA$47="Leve"),CONCATENATE("R6C",'Mapa de Riesgos'!$O$47),"")</f>
        <v/>
      </c>
      <c r="K41" s="77" t="str">
        <f>IF(AND('Mapa de Riesgos'!$Y$48="Baja",'Mapa de Riesgos'!$AA$48="Leve"),CONCATENATE("R6C",'Mapa de Riesgos'!$O$48),"")</f>
        <v/>
      </c>
      <c r="L41" s="77" t="str">
        <f>IF(AND('Mapa de Riesgos'!$Y$49="Baja",'Mapa de Riesgos'!$AA$49="Leve"),CONCATENATE("R6C",'Mapa de Riesgos'!$O$49),"")</f>
        <v/>
      </c>
      <c r="M41" s="77" t="str">
        <f>IF(AND('Mapa de Riesgos'!$Y$50="Baja",'Mapa de Riesgos'!$AA$50="Leve"),CONCATENATE("R6C",'Mapa de Riesgos'!$O$50),"")</f>
        <v/>
      </c>
      <c r="N41" s="77" t="str">
        <f>IF(AND('Mapa de Riesgos'!$Y$51="Baja",'Mapa de Riesgos'!$AA$51="Leve"),CONCATENATE("R6C",'Mapa de Riesgos'!$O$51),"")</f>
        <v/>
      </c>
      <c r="O41" s="78" t="str">
        <f>IF(AND('Mapa de Riesgos'!$Y$52="Baja",'Mapa de Riesgos'!$AA$52="Leve"),CONCATENATE("R6C",'Mapa de Riesgos'!$O$52),"")</f>
        <v/>
      </c>
      <c r="P41" s="67" t="str">
        <f>IF(AND('Mapa de Riesgos'!$Y$47="Baja",'Mapa de Riesgos'!$AA$47="Menor"),CONCATENATE("R6C",'Mapa de Riesgos'!$O$47),"")</f>
        <v/>
      </c>
      <c r="Q41" s="68" t="str">
        <f>IF(AND('Mapa de Riesgos'!$Y$48="Baja",'Mapa de Riesgos'!$AA$48="Menor"),CONCATENATE("R6C",'Mapa de Riesgos'!$O$48),"")</f>
        <v/>
      </c>
      <c r="R41" s="68" t="str">
        <f>IF(AND('Mapa de Riesgos'!$Y$49="Baja",'Mapa de Riesgos'!$AA$49="Menor"),CONCATENATE("R6C",'Mapa de Riesgos'!$O$49),"")</f>
        <v/>
      </c>
      <c r="S41" s="68" t="str">
        <f>IF(AND('Mapa de Riesgos'!$Y$50="Baja",'Mapa de Riesgos'!$AA$50="Menor"),CONCATENATE("R6C",'Mapa de Riesgos'!$O$50),"")</f>
        <v/>
      </c>
      <c r="T41" s="68" t="str">
        <f>IF(AND('Mapa de Riesgos'!$Y$51="Baja",'Mapa de Riesgos'!$AA$51="Menor"),CONCATENATE("R6C",'Mapa de Riesgos'!$O$51),"")</f>
        <v/>
      </c>
      <c r="U41" s="69" t="str">
        <f>IF(AND('Mapa de Riesgos'!$Y$52="Baja",'Mapa de Riesgos'!$AA$52="Menor"),CONCATENATE("R6C",'Mapa de Riesgos'!$O$52),"")</f>
        <v/>
      </c>
      <c r="V41" s="67" t="str">
        <f>IF(AND('Mapa de Riesgos'!$Y$47="Baja",'Mapa de Riesgos'!$AA$47="Moderado"),CONCATENATE("R6C",'Mapa de Riesgos'!$O$47),"")</f>
        <v>R6C1</v>
      </c>
      <c r="W41" s="68" t="str">
        <f>IF(AND('Mapa de Riesgos'!$Y$48="Baja",'Mapa de Riesgos'!$AA$48="Moderado"),CONCATENATE("R6C",'Mapa de Riesgos'!$O$48),"")</f>
        <v/>
      </c>
      <c r="X41" s="68" t="str">
        <f>IF(AND('Mapa de Riesgos'!$Y$49="Baja",'Mapa de Riesgos'!$AA$49="Moderado"),CONCATENATE("R6C",'Mapa de Riesgos'!$O$49),"")</f>
        <v/>
      </c>
      <c r="Y41" s="68" t="str">
        <f>IF(AND('Mapa de Riesgos'!$Y$50="Baja",'Mapa de Riesgos'!$AA$50="Moderado"),CONCATENATE("R6C",'Mapa de Riesgos'!$O$50),"")</f>
        <v/>
      </c>
      <c r="Z41" s="68" t="str">
        <f>IF(AND('Mapa de Riesgos'!$Y$51="Baja",'Mapa de Riesgos'!$AA$51="Moderado"),CONCATENATE("R6C",'Mapa de Riesgos'!$O$51),"")</f>
        <v/>
      </c>
      <c r="AA41" s="69" t="str">
        <f>IF(AND('Mapa de Riesgos'!$Y$52="Baja",'Mapa de Riesgos'!$AA$52="Moderado"),CONCATENATE("R6C",'Mapa de Riesgos'!$O$52),"")</f>
        <v/>
      </c>
      <c r="AB41" s="52" t="str">
        <f>IF(AND('Mapa de Riesgos'!$Y$47="Baja",'Mapa de Riesgos'!$AA$47="Mayor"),CONCATENATE("R6C",'Mapa de Riesgos'!$O$47),"")</f>
        <v/>
      </c>
      <c r="AC41" s="53" t="str">
        <f>IF(AND('Mapa de Riesgos'!$Y$48="Baja",'Mapa de Riesgos'!$AA$48="Mayor"),CONCATENATE("R6C",'Mapa de Riesgos'!$O$48),"")</f>
        <v/>
      </c>
      <c r="AD41" s="53" t="str">
        <f>IF(AND('Mapa de Riesgos'!$Y$49="Baja",'Mapa de Riesgos'!$AA$49="Mayor"),CONCATENATE("R6C",'Mapa de Riesgos'!$O$49),"")</f>
        <v/>
      </c>
      <c r="AE41" s="53" t="str">
        <f>IF(AND('Mapa de Riesgos'!$Y$50="Baja",'Mapa de Riesgos'!$AA$50="Mayor"),CONCATENATE("R6C",'Mapa de Riesgos'!$O$50),"")</f>
        <v/>
      </c>
      <c r="AF41" s="53" t="str">
        <f>IF(AND('Mapa de Riesgos'!$Y$51="Baja",'Mapa de Riesgos'!$AA$51="Mayor"),CONCATENATE("R6C",'Mapa de Riesgos'!$O$51),"")</f>
        <v/>
      </c>
      <c r="AG41" s="54" t="str">
        <f>IF(AND('Mapa de Riesgos'!$Y$52="Baja",'Mapa de Riesgos'!$AA$52="Mayor"),CONCATENATE("R6C",'Mapa de Riesgos'!$O$52),"")</f>
        <v/>
      </c>
      <c r="AH41" s="55" t="str">
        <f>IF(AND('Mapa de Riesgos'!$Y$47="Baja",'Mapa de Riesgos'!$AA$47="Catastrófico"),CONCATENATE("R6C",'Mapa de Riesgos'!$O$47),"")</f>
        <v/>
      </c>
      <c r="AI41" s="56" t="str">
        <f>IF(AND('Mapa de Riesgos'!$Y$48="Baja",'Mapa de Riesgos'!$AA$48="Catastrófico"),CONCATENATE("R6C",'Mapa de Riesgos'!$O$48),"")</f>
        <v/>
      </c>
      <c r="AJ41" s="56" t="str">
        <f>IF(AND('Mapa de Riesgos'!$Y$49="Baja",'Mapa de Riesgos'!$AA$49="Catastrófico"),CONCATENATE("R6C",'Mapa de Riesgos'!$O$49),"")</f>
        <v/>
      </c>
      <c r="AK41" s="56" t="str">
        <f>IF(AND('Mapa de Riesgos'!$Y$50="Baja",'Mapa de Riesgos'!$AA$50="Catastrófico"),CONCATENATE("R6C",'Mapa de Riesgos'!$O$50),"")</f>
        <v/>
      </c>
      <c r="AL41" s="56" t="str">
        <f>IF(AND('Mapa de Riesgos'!$Y$51="Baja",'Mapa de Riesgos'!$AA$51="Catastrófico"),CONCATENATE("R6C",'Mapa de Riesgos'!$O$51),"")</f>
        <v/>
      </c>
      <c r="AM41" s="57" t="str">
        <f>IF(AND('Mapa de Riesgos'!$Y$52="Baja",'Mapa de Riesgos'!$AA$52="Catastrófico"),CONCATENATE("R6C",'Mapa de Riesgos'!$O$52),"")</f>
        <v/>
      </c>
      <c r="AN41" s="83"/>
      <c r="AO41" s="477"/>
      <c r="AP41" s="478"/>
      <c r="AQ41" s="478"/>
      <c r="AR41" s="478"/>
      <c r="AS41" s="478"/>
      <c r="AT41" s="479"/>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358"/>
      <c r="C42" s="358"/>
      <c r="D42" s="359"/>
      <c r="E42" s="457"/>
      <c r="F42" s="456"/>
      <c r="G42" s="456"/>
      <c r="H42" s="456"/>
      <c r="I42" s="456"/>
      <c r="J42" s="76" t="str">
        <f>IF(AND('Mapa de Riesgos'!$Y$53="Baja",'Mapa de Riesgos'!$AA$53="Leve"),CONCATENATE("R7C",'Mapa de Riesgos'!$O$53),"")</f>
        <v/>
      </c>
      <c r="K42" s="77" t="str">
        <f>IF(AND('Mapa de Riesgos'!$Y$54="Baja",'Mapa de Riesgos'!$AA$54="Leve"),CONCATENATE("R7C",'Mapa de Riesgos'!$O$54),"")</f>
        <v/>
      </c>
      <c r="L42" s="77" t="str">
        <f>IF(AND('Mapa de Riesgos'!$Y$55="Baja",'Mapa de Riesgos'!$AA$55="Leve"),CONCATENATE("R7C",'Mapa de Riesgos'!$O$55),"")</f>
        <v/>
      </c>
      <c r="M42" s="77" t="str">
        <f>IF(AND('Mapa de Riesgos'!$Y$56="Baja",'Mapa de Riesgos'!$AA$56="Leve"),CONCATENATE("R7C",'Mapa de Riesgos'!$O$56),"")</f>
        <v/>
      </c>
      <c r="N42" s="77" t="str">
        <f>IF(AND('Mapa de Riesgos'!$Y$57="Baja",'Mapa de Riesgos'!$AA$57="Leve"),CONCATENATE("R7C",'Mapa de Riesgos'!$O$57),"")</f>
        <v/>
      </c>
      <c r="O42" s="78" t="str">
        <f>IF(AND('Mapa de Riesgos'!$Y$58="Baja",'Mapa de Riesgos'!$AA$58="Leve"),CONCATENATE("R7C",'Mapa de Riesgos'!$O$58),"")</f>
        <v/>
      </c>
      <c r="P42" s="67" t="str">
        <f>IF(AND('Mapa de Riesgos'!$Y$53="Baja",'Mapa de Riesgos'!$AA$53="Menor"),CONCATENATE("R7C",'Mapa de Riesgos'!$O$53),"")</f>
        <v/>
      </c>
      <c r="Q42" s="68" t="str">
        <f>IF(AND('Mapa de Riesgos'!$Y$54="Baja",'Mapa de Riesgos'!$AA$54="Menor"),CONCATENATE("R7C",'Mapa de Riesgos'!$O$54),"")</f>
        <v/>
      </c>
      <c r="R42" s="68" t="str">
        <f>IF(AND('Mapa de Riesgos'!$Y$55="Baja",'Mapa de Riesgos'!$AA$55="Menor"),CONCATENATE("R7C",'Mapa de Riesgos'!$O$55),"")</f>
        <v/>
      </c>
      <c r="S42" s="68" t="str">
        <f>IF(AND('Mapa de Riesgos'!$Y$56="Baja",'Mapa de Riesgos'!$AA$56="Menor"),CONCATENATE("R7C",'Mapa de Riesgos'!$O$56),"")</f>
        <v/>
      </c>
      <c r="T42" s="68" t="str">
        <f>IF(AND('Mapa de Riesgos'!$Y$57="Baja",'Mapa de Riesgos'!$AA$57="Menor"),CONCATENATE("R7C",'Mapa de Riesgos'!$O$57),"")</f>
        <v/>
      </c>
      <c r="U42" s="69" t="str">
        <f>IF(AND('Mapa de Riesgos'!$Y$58="Baja",'Mapa de Riesgos'!$AA$58="Menor"),CONCATENATE("R7C",'Mapa de Riesgos'!$O$58),"")</f>
        <v/>
      </c>
      <c r="V42" s="67" t="str">
        <f>IF(AND('Mapa de Riesgos'!$Y$53="Baja",'Mapa de Riesgos'!$AA$53="Moderado"),CONCATENATE("R7C",'Mapa de Riesgos'!$O$53),"")</f>
        <v>R7C1</v>
      </c>
      <c r="W42" s="68" t="str">
        <f>IF(AND('Mapa de Riesgos'!$Y$54="Baja",'Mapa de Riesgos'!$AA$54="Moderado"),CONCATENATE("R7C",'Mapa de Riesgos'!$O$54),"")</f>
        <v/>
      </c>
      <c r="X42" s="68" t="str">
        <f>IF(AND('Mapa de Riesgos'!$Y$55="Baja",'Mapa de Riesgos'!$AA$55="Moderado"),CONCATENATE("R7C",'Mapa de Riesgos'!$O$55),"")</f>
        <v/>
      </c>
      <c r="Y42" s="68" t="str">
        <f>IF(AND('Mapa de Riesgos'!$Y$56="Baja",'Mapa de Riesgos'!$AA$56="Moderado"),CONCATENATE("R7C",'Mapa de Riesgos'!$O$56),"")</f>
        <v/>
      </c>
      <c r="Z42" s="68" t="str">
        <f>IF(AND('Mapa de Riesgos'!$Y$57="Baja",'Mapa de Riesgos'!$AA$57="Moderado"),CONCATENATE("R7C",'Mapa de Riesgos'!$O$57),"")</f>
        <v/>
      </c>
      <c r="AA42" s="69" t="str">
        <f>IF(AND('Mapa de Riesgos'!$Y$58="Baja",'Mapa de Riesgos'!$AA$58="Moderado"),CONCATENATE("R7C",'Mapa de Riesgos'!$O$58),"")</f>
        <v/>
      </c>
      <c r="AB42" s="52" t="str">
        <f>IF(AND('Mapa de Riesgos'!$Y$53="Baja",'Mapa de Riesgos'!$AA$53="Mayor"),CONCATENATE("R7C",'Mapa de Riesgos'!$O$53),"")</f>
        <v/>
      </c>
      <c r="AC42" s="53" t="str">
        <f>IF(AND('Mapa de Riesgos'!$Y$54="Baja",'Mapa de Riesgos'!$AA$54="Mayor"),CONCATENATE("R7C",'Mapa de Riesgos'!$O$54),"")</f>
        <v/>
      </c>
      <c r="AD42" s="53" t="str">
        <f>IF(AND('Mapa de Riesgos'!$Y$55="Baja",'Mapa de Riesgos'!$AA$55="Mayor"),CONCATENATE("R7C",'Mapa de Riesgos'!$O$55),"")</f>
        <v/>
      </c>
      <c r="AE42" s="53" t="str">
        <f>IF(AND('Mapa de Riesgos'!$Y$56="Baja",'Mapa de Riesgos'!$AA$56="Mayor"),CONCATENATE("R7C",'Mapa de Riesgos'!$O$56),"")</f>
        <v/>
      </c>
      <c r="AF42" s="53" t="str">
        <f>IF(AND('Mapa de Riesgos'!$Y$57="Baja",'Mapa de Riesgos'!$AA$57="Mayor"),CONCATENATE("R7C",'Mapa de Riesgos'!$O$57),"")</f>
        <v/>
      </c>
      <c r="AG42" s="54" t="str">
        <f>IF(AND('Mapa de Riesgos'!$Y$58="Baja",'Mapa de Riesgos'!$AA$58="Mayor"),CONCATENATE("R7C",'Mapa de Riesgos'!$O$58),"")</f>
        <v/>
      </c>
      <c r="AH42" s="55" t="str">
        <f>IF(AND('Mapa de Riesgos'!$Y$53="Baja",'Mapa de Riesgos'!$AA$53="Catastrófico"),CONCATENATE("R7C",'Mapa de Riesgos'!$O$53),"")</f>
        <v/>
      </c>
      <c r="AI42" s="56" t="str">
        <f>IF(AND('Mapa de Riesgos'!$Y$54="Baja",'Mapa de Riesgos'!$AA$54="Catastrófico"),CONCATENATE("R7C",'Mapa de Riesgos'!$O$54),"")</f>
        <v/>
      </c>
      <c r="AJ42" s="56" t="str">
        <f>IF(AND('Mapa de Riesgos'!$Y$55="Baja",'Mapa de Riesgos'!$AA$55="Catastrófico"),CONCATENATE("R7C",'Mapa de Riesgos'!$O$55),"")</f>
        <v/>
      </c>
      <c r="AK42" s="56" t="str">
        <f>IF(AND('Mapa de Riesgos'!$Y$56="Baja",'Mapa de Riesgos'!$AA$56="Catastrófico"),CONCATENATE("R7C",'Mapa de Riesgos'!$O$56),"")</f>
        <v/>
      </c>
      <c r="AL42" s="56" t="str">
        <f>IF(AND('Mapa de Riesgos'!$Y$57="Baja",'Mapa de Riesgos'!$AA$57="Catastrófico"),CONCATENATE("R7C",'Mapa de Riesgos'!$O$57),"")</f>
        <v/>
      </c>
      <c r="AM42" s="57" t="str">
        <f>IF(AND('Mapa de Riesgos'!$Y$58="Baja",'Mapa de Riesgos'!$AA$58="Catastrófico"),CONCATENATE("R7C",'Mapa de Riesgos'!$O$58),"")</f>
        <v/>
      </c>
      <c r="AN42" s="83"/>
      <c r="AO42" s="477"/>
      <c r="AP42" s="478"/>
      <c r="AQ42" s="478"/>
      <c r="AR42" s="478"/>
      <c r="AS42" s="478"/>
      <c r="AT42" s="479"/>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358"/>
      <c r="C43" s="358"/>
      <c r="D43" s="359"/>
      <c r="E43" s="457"/>
      <c r="F43" s="456"/>
      <c r="G43" s="456"/>
      <c r="H43" s="456"/>
      <c r="I43" s="456"/>
      <c r="J43" s="76" t="str">
        <f>IF(AND('Mapa de Riesgos'!$Y$59="Baja",'Mapa de Riesgos'!$AA$59="Leve"),CONCATENATE("R8C",'Mapa de Riesgos'!$O$59),"")</f>
        <v/>
      </c>
      <c r="K43" s="77" t="str">
        <f>IF(AND('Mapa de Riesgos'!$Y$60="Baja",'Mapa de Riesgos'!$AA$60="Leve"),CONCATENATE("R8C",'Mapa de Riesgos'!$O$60),"")</f>
        <v/>
      </c>
      <c r="L43" s="77" t="str">
        <f>IF(AND('Mapa de Riesgos'!$Y$61="Baja",'Mapa de Riesgos'!$AA$61="Leve"),CONCATENATE("R8C",'Mapa de Riesgos'!$O$61),"")</f>
        <v/>
      </c>
      <c r="M43" s="77" t="str">
        <f>IF(AND('Mapa de Riesgos'!$Y$62="Baja",'Mapa de Riesgos'!$AA$62="Leve"),CONCATENATE("R8C",'Mapa de Riesgos'!$O$62),"")</f>
        <v/>
      </c>
      <c r="N43" s="77" t="str">
        <f>IF(AND('Mapa de Riesgos'!$Y$63="Baja",'Mapa de Riesgos'!$AA$63="Leve"),CONCATENATE("R8C",'Mapa de Riesgos'!$O$63),"")</f>
        <v/>
      </c>
      <c r="O43" s="78" t="str">
        <f>IF(AND('Mapa de Riesgos'!$Y$64="Baja",'Mapa de Riesgos'!$AA$64="Leve"),CONCATENATE("R8C",'Mapa de Riesgos'!$O$64),"")</f>
        <v/>
      </c>
      <c r="P43" s="67" t="str">
        <f>IF(AND('Mapa de Riesgos'!$Y$59="Baja",'Mapa de Riesgos'!$AA$59="Menor"),CONCATENATE("R8C",'Mapa de Riesgos'!$O$59),"")</f>
        <v/>
      </c>
      <c r="Q43" s="68" t="str">
        <f>IF(AND('Mapa de Riesgos'!$Y$60="Baja",'Mapa de Riesgos'!$AA$60="Menor"),CONCATENATE("R8C",'Mapa de Riesgos'!$O$60),"")</f>
        <v/>
      </c>
      <c r="R43" s="68" t="str">
        <f>IF(AND('Mapa de Riesgos'!$Y$61="Baja",'Mapa de Riesgos'!$AA$61="Menor"),CONCATENATE("R8C",'Mapa de Riesgos'!$O$61),"")</f>
        <v/>
      </c>
      <c r="S43" s="68" t="str">
        <f>IF(AND('Mapa de Riesgos'!$Y$62="Baja",'Mapa de Riesgos'!$AA$62="Menor"),CONCATENATE("R8C",'Mapa de Riesgos'!$O$62),"")</f>
        <v/>
      </c>
      <c r="T43" s="68" t="str">
        <f>IF(AND('Mapa de Riesgos'!$Y$63="Baja",'Mapa de Riesgos'!$AA$63="Menor"),CONCATENATE("R8C",'Mapa de Riesgos'!$O$63),"")</f>
        <v/>
      </c>
      <c r="U43" s="69" t="str">
        <f>IF(AND('Mapa de Riesgos'!$Y$64="Baja",'Mapa de Riesgos'!$AA$64="Menor"),CONCATENATE("R8C",'Mapa de Riesgos'!$O$64),"")</f>
        <v/>
      </c>
      <c r="V43" s="67" t="str">
        <f>IF(AND('Mapa de Riesgos'!$Y$59="Baja",'Mapa de Riesgos'!$AA$59="Moderado"),CONCATENATE("R8C",'Mapa de Riesgos'!$O$59),"")</f>
        <v>R8C1</v>
      </c>
      <c r="W43" s="68" t="str">
        <f>IF(AND('Mapa de Riesgos'!$Y$60="Baja",'Mapa de Riesgos'!$AA$60="Moderado"),CONCATENATE("R8C",'Mapa de Riesgos'!$O$60),"")</f>
        <v/>
      </c>
      <c r="X43" s="68" t="str">
        <f>IF(AND('Mapa de Riesgos'!$Y$61="Baja",'Mapa de Riesgos'!$AA$61="Moderado"),CONCATENATE("R8C",'Mapa de Riesgos'!$O$61),"")</f>
        <v/>
      </c>
      <c r="Y43" s="68" t="str">
        <f>IF(AND('Mapa de Riesgos'!$Y$62="Baja",'Mapa de Riesgos'!$AA$62="Moderado"),CONCATENATE("R8C",'Mapa de Riesgos'!$O$62),"")</f>
        <v/>
      </c>
      <c r="Z43" s="68" t="str">
        <f>IF(AND('Mapa de Riesgos'!$Y$63="Baja",'Mapa de Riesgos'!$AA$63="Moderado"),CONCATENATE("R8C",'Mapa de Riesgos'!$O$63),"")</f>
        <v/>
      </c>
      <c r="AA43" s="69" t="str">
        <f>IF(AND('Mapa de Riesgos'!$Y$64="Baja",'Mapa de Riesgos'!$AA$64="Moderado"),CONCATENATE("R8C",'Mapa de Riesgos'!$O$64),"")</f>
        <v/>
      </c>
      <c r="AB43" s="52" t="str">
        <f>IF(AND('Mapa de Riesgos'!$Y$59="Baja",'Mapa de Riesgos'!$AA$59="Mayor"),CONCATENATE("R8C",'Mapa de Riesgos'!$O$59),"")</f>
        <v/>
      </c>
      <c r="AC43" s="53" t="str">
        <f>IF(AND('Mapa de Riesgos'!$Y$60="Baja",'Mapa de Riesgos'!$AA$60="Mayor"),CONCATENATE("R8C",'Mapa de Riesgos'!$O$60),"")</f>
        <v/>
      </c>
      <c r="AD43" s="53" t="str">
        <f>IF(AND('Mapa de Riesgos'!$Y$61="Baja",'Mapa de Riesgos'!$AA$61="Mayor"),CONCATENATE("R8C",'Mapa de Riesgos'!$O$61),"")</f>
        <v/>
      </c>
      <c r="AE43" s="53" t="str">
        <f>IF(AND('Mapa de Riesgos'!$Y$62="Baja",'Mapa de Riesgos'!$AA$62="Mayor"),CONCATENATE("R8C",'Mapa de Riesgos'!$O$62),"")</f>
        <v/>
      </c>
      <c r="AF43" s="53" t="str">
        <f>IF(AND('Mapa de Riesgos'!$Y$63="Baja",'Mapa de Riesgos'!$AA$63="Mayor"),CONCATENATE("R8C",'Mapa de Riesgos'!$O$63),"")</f>
        <v/>
      </c>
      <c r="AG43" s="54" t="str">
        <f>IF(AND('Mapa de Riesgos'!$Y$64="Baja",'Mapa de Riesgos'!$AA$64="Mayor"),CONCATENATE("R8C",'Mapa de Riesgos'!$O$64),"")</f>
        <v/>
      </c>
      <c r="AH43" s="55" t="str">
        <f>IF(AND('Mapa de Riesgos'!$Y$59="Baja",'Mapa de Riesgos'!$AA$59="Catastrófico"),CONCATENATE("R8C",'Mapa de Riesgos'!$O$59),"")</f>
        <v/>
      </c>
      <c r="AI43" s="56" t="str">
        <f>IF(AND('Mapa de Riesgos'!$Y$60="Baja",'Mapa de Riesgos'!$AA$60="Catastrófico"),CONCATENATE("R8C",'Mapa de Riesgos'!$O$60),"")</f>
        <v/>
      </c>
      <c r="AJ43" s="56" t="str">
        <f>IF(AND('Mapa de Riesgos'!$Y$61="Baja",'Mapa de Riesgos'!$AA$61="Catastrófico"),CONCATENATE("R8C",'Mapa de Riesgos'!$O$61),"")</f>
        <v/>
      </c>
      <c r="AK43" s="56" t="str">
        <f>IF(AND('Mapa de Riesgos'!$Y$62="Baja",'Mapa de Riesgos'!$AA$62="Catastrófico"),CONCATENATE("R8C",'Mapa de Riesgos'!$O$62),"")</f>
        <v/>
      </c>
      <c r="AL43" s="56" t="str">
        <f>IF(AND('Mapa de Riesgos'!$Y$63="Baja",'Mapa de Riesgos'!$AA$63="Catastrófico"),CONCATENATE("R8C",'Mapa de Riesgos'!$O$63),"")</f>
        <v/>
      </c>
      <c r="AM43" s="57" t="str">
        <f>IF(AND('Mapa de Riesgos'!$Y$64="Baja",'Mapa de Riesgos'!$AA$64="Catastrófico"),CONCATENATE("R8C",'Mapa de Riesgos'!$O$64),"")</f>
        <v/>
      </c>
      <c r="AN43" s="83"/>
      <c r="AO43" s="477"/>
      <c r="AP43" s="478"/>
      <c r="AQ43" s="478"/>
      <c r="AR43" s="478"/>
      <c r="AS43" s="478"/>
      <c r="AT43" s="479"/>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358"/>
      <c r="C44" s="358"/>
      <c r="D44" s="359"/>
      <c r="E44" s="457"/>
      <c r="F44" s="456"/>
      <c r="G44" s="456"/>
      <c r="H44" s="456"/>
      <c r="I44" s="456"/>
      <c r="J44" s="76" t="str">
        <f>IF(AND('Mapa de Riesgos'!$Y$65="Baja",'Mapa de Riesgos'!$AA$65="Leve"),CONCATENATE("R9C",'Mapa de Riesgos'!$O$65),"")</f>
        <v>R9C1</v>
      </c>
      <c r="K44" s="77" t="str">
        <f>IF(AND('Mapa de Riesgos'!$Y$66="Baja",'Mapa de Riesgos'!$AA$66="Leve"),CONCATENATE("R9C",'Mapa de Riesgos'!$O$66),"")</f>
        <v/>
      </c>
      <c r="L44" s="77" t="str">
        <f>IF(AND('Mapa de Riesgos'!$Y$67="Baja",'Mapa de Riesgos'!$AA$67="Leve"),CONCATENATE("R9C",'Mapa de Riesgos'!$O$67),"")</f>
        <v/>
      </c>
      <c r="M44" s="77" t="str">
        <f>IF(AND('Mapa de Riesgos'!$Y$68="Baja",'Mapa de Riesgos'!$AA$68="Leve"),CONCATENATE("R9C",'Mapa de Riesgos'!$O$68),"")</f>
        <v/>
      </c>
      <c r="N44" s="77" t="str">
        <f>IF(AND('Mapa de Riesgos'!$Y$69="Baja",'Mapa de Riesgos'!$AA$69="Leve"),CONCATENATE("R9C",'Mapa de Riesgos'!$O$69),"")</f>
        <v/>
      </c>
      <c r="O44" s="78" t="str">
        <f>IF(AND('Mapa de Riesgos'!$Y$70="Baja",'Mapa de Riesgos'!$AA$70="Leve"),CONCATENATE("R9C",'Mapa de Riesgos'!$O$70),"")</f>
        <v/>
      </c>
      <c r="P44" s="67" t="str">
        <f>IF(AND('Mapa de Riesgos'!$Y$65="Baja",'Mapa de Riesgos'!$AA$65="Menor"),CONCATENATE("R9C",'Mapa de Riesgos'!$O$65),"")</f>
        <v/>
      </c>
      <c r="Q44" s="68" t="str">
        <f>IF(AND('Mapa de Riesgos'!$Y$66="Baja",'Mapa de Riesgos'!$AA$66="Menor"),CONCATENATE("R9C",'Mapa de Riesgos'!$O$66),"")</f>
        <v/>
      </c>
      <c r="R44" s="68" t="str">
        <f>IF(AND('Mapa de Riesgos'!$Y$67="Baja",'Mapa de Riesgos'!$AA$67="Menor"),CONCATENATE("R9C",'Mapa de Riesgos'!$O$67),"")</f>
        <v/>
      </c>
      <c r="S44" s="68" t="str">
        <f>IF(AND('Mapa de Riesgos'!$Y$68="Baja",'Mapa de Riesgos'!$AA$68="Menor"),CONCATENATE("R9C",'Mapa de Riesgos'!$O$68),"")</f>
        <v/>
      </c>
      <c r="T44" s="68" t="str">
        <f>IF(AND('Mapa de Riesgos'!$Y$69="Baja",'Mapa de Riesgos'!$AA$69="Menor"),CONCATENATE("R9C",'Mapa de Riesgos'!$O$69),"")</f>
        <v/>
      </c>
      <c r="U44" s="69" t="str">
        <f>IF(AND('Mapa de Riesgos'!$Y$70="Baja",'Mapa de Riesgos'!$AA$70="Menor"),CONCATENATE("R9C",'Mapa de Riesgos'!$O$70),"")</f>
        <v/>
      </c>
      <c r="V44" s="67" t="str">
        <f>IF(AND('Mapa de Riesgos'!$Y$65="Baja",'Mapa de Riesgos'!$AA$65="Moderado"),CONCATENATE("R9C",'Mapa de Riesgos'!$O$65),"")</f>
        <v/>
      </c>
      <c r="W44" s="68" t="str">
        <f>IF(AND('Mapa de Riesgos'!$Y$66="Baja",'Mapa de Riesgos'!$AA$66="Moderado"),CONCATENATE("R9C",'Mapa de Riesgos'!$O$66),"")</f>
        <v/>
      </c>
      <c r="X44" s="68" t="str">
        <f>IF(AND('Mapa de Riesgos'!$Y$67="Baja",'Mapa de Riesgos'!$AA$67="Moderado"),CONCATENATE("R9C",'Mapa de Riesgos'!$O$67),"")</f>
        <v/>
      </c>
      <c r="Y44" s="68" t="str">
        <f>IF(AND('Mapa de Riesgos'!$Y$68="Baja",'Mapa de Riesgos'!$AA$68="Moderado"),CONCATENATE("R9C",'Mapa de Riesgos'!$O$68),"")</f>
        <v/>
      </c>
      <c r="Z44" s="68" t="str">
        <f>IF(AND('Mapa de Riesgos'!$Y$69="Baja",'Mapa de Riesgos'!$AA$69="Moderado"),CONCATENATE("R9C",'Mapa de Riesgos'!$O$69),"")</f>
        <v/>
      </c>
      <c r="AA44" s="69" t="str">
        <f>IF(AND('Mapa de Riesgos'!$Y$70="Baja",'Mapa de Riesgos'!$AA$70="Moderado"),CONCATENATE("R9C",'Mapa de Riesgos'!$O$70),"")</f>
        <v/>
      </c>
      <c r="AB44" s="52" t="str">
        <f>IF(AND('Mapa de Riesgos'!$Y$65="Baja",'Mapa de Riesgos'!$AA$65="Mayor"),CONCATENATE("R9C",'Mapa de Riesgos'!$O$65),"")</f>
        <v/>
      </c>
      <c r="AC44" s="53" t="str">
        <f>IF(AND('Mapa de Riesgos'!$Y$66="Baja",'Mapa de Riesgos'!$AA$66="Mayor"),CONCATENATE("R9C",'Mapa de Riesgos'!$O$66),"")</f>
        <v/>
      </c>
      <c r="AD44" s="53" t="str">
        <f>IF(AND('Mapa de Riesgos'!$Y$67="Baja",'Mapa de Riesgos'!$AA$67="Mayor"),CONCATENATE("R9C",'Mapa de Riesgos'!$O$67),"")</f>
        <v/>
      </c>
      <c r="AE44" s="53" t="str">
        <f>IF(AND('Mapa de Riesgos'!$Y$68="Baja",'Mapa de Riesgos'!$AA$68="Mayor"),CONCATENATE("R9C",'Mapa de Riesgos'!$O$68),"")</f>
        <v/>
      </c>
      <c r="AF44" s="53" t="str">
        <f>IF(AND('Mapa de Riesgos'!$Y$69="Baja",'Mapa de Riesgos'!$AA$69="Mayor"),CONCATENATE("R9C",'Mapa de Riesgos'!$O$69),"")</f>
        <v/>
      </c>
      <c r="AG44" s="54" t="str">
        <f>IF(AND('Mapa de Riesgos'!$Y$70="Baja",'Mapa de Riesgos'!$AA$70="Mayor"),CONCATENATE("R9C",'Mapa de Riesgos'!$O$70),"")</f>
        <v/>
      </c>
      <c r="AH44" s="55" t="str">
        <f>IF(AND('Mapa de Riesgos'!$Y$65="Baja",'Mapa de Riesgos'!$AA$65="Catastrófico"),CONCATENATE("R9C",'Mapa de Riesgos'!$O$65),"")</f>
        <v/>
      </c>
      <c r="AI44" s="56" t="str">
        <f>IF(AND('Mapa de Riesgos'!$Y$66="Baja",'Mapa de Riesgos'!$AA$66="Catastrófico"),CONCATENATE("R9C",'Mapa de Riesgos'!$O$66),"")</f>
        <v/>
      </c>
      <c r="AJ44" s="56" t="str">
        <f>IF(AND('Mapa de Riesgos'!$Y$67="Baja",'Mapa de Riesgos'!$AA$67="Catastrófico"),CONCATENATE("R9C",'Mapa de Riesgos'!$O$67),"")</f>
        <v/>
      </c>
      <c r="AK44" s="56" t="str">
        <f>IF(AND('Mapa de Riesgos'!$Y$68="Baja",'Mapa de Riesgos'!$AA$68="Catastrófico"),CONCATENATE("R9C",'Mapa de Riesgos'!$O$68),"")</f>
        <v/>
      </c>
      <c r="AL44" s="56" t="str">
        <f>IF(AND('Mapa de Riesgos'!$Y$69="Baja",'Mapa de Riesgos'!$AA$69="Catastrófico"),CONCATENATE("R9C",'Mapa de Riesgos'!$O$69),"")</f>
        <v/>
      </c>
      <c r="AM44" s="57" t="str">
        <f>IF(AND('Mapa de Riesgos'!$Y$70="Baja",'Mapa de Riesgos'!$AA$70="Catastrófico"),CONCATENATE("R9C",'Mapa de Riesgos'!$O$70),"")</f>
        <v/>
      </c>
      <c r="AN44" s="83"/>
      <c r="AO44" s="477"/>
      <c r="AP44" s="478"/>
      <c r="AQ44" s="478"/>
      <c r="AR44" s="478"/>
      <c r="AS44" s="478"/>
      <c r="AT44" s="479"/>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358"/>
      <c r="C45" s="358"/>
      <c r="D45" s="359"/>
      <c r="E45" s="458"/>
      <c r="F45" s="459"/>
      <c r="G45" s="459"/>
      <c r="H45" s="459"/>
      <c r="I45" s="459"/>
      <c r="J45" s="79" t="str">
        <f>IF(AND('Mapa de Riesgos'!$Y$71="Baja",'Mapa de Riesgos'!$AA$71="Leve"),CONCATENATE("R10C",'Mapa de Riesgos'!$O$71),"")</f>
        <v/>
      </c>
      <c r="K45" s="80" t="str">
        <f>IF(AND('Mapa de Riesgos'!$Y$72="Baja",'Mapa de Riesgos'!$AA$72="Leve"),CONCATENATE("R10C",'Mapa de Riesgos'!$O$72),"")</f>
        <v/>
      </c>
      <c r="L45" s="80" t="str">
        <f>IF(AND('Mapa de Riesgos'!$Y$73="Baja",'Mapa de Riesgos'!$AA$73="Leve"),CONCATENATE("R10C",'Mapa de Riesgos'!$O$73),"")</f>
        <v/>
      </c>
      <c r="M45" s="80" t="str">
        <f>IF(AND('Mapa de Riesgos'!$Y$74="Baja",'Mapa de Riesgos'!$AA$74="Leve"),CONCATENATE("R10C",'Mapa de Riesgos'!$O$74),"")</f>
        <v/>
      </c>
      <c r="N45" s="80" t="str">
        <f>IF(AND('Mapa de Riesgos'!$Y$75="Baja",'Mapa de Riesgos'!$AA$75="Leve"),CONCATENATE("R10C",'Mapa de Riesgos'!$O$75),"")</f>
        <v/>
      </c>
      <c r="O45" s="81" t="str">
        <f>IF(AND('Mapa de Riesgos'!$Y$76="Baja",'Mapa de Riesgos'!$AA$76="Leve"),CONCATENATE("R10C",'Mapa de Riesgos'!$O$76),"")</f>
        <v/>
      </c>
      <c r="P45" s="67" t="str">
        <f>IF(AND('Mapa de Riesgos'!$Y$71="Baja",'Mapa de Riesgos'!$AA$71="Menor"),CONCATENATE("R10C",'Mapa de Riesgos'!$O$71),"")</f>
        <v/>
      </c>
      <c r="Q45" s="68" t="str">
        <f>IF(AND('Mapa de Riesgos'!$Y$72="Baja",'Mapa de Riesgos'!$AA$72="Menor"),CONCATENATE("R10C",'Mapa de Riesgos'!$O$72),"")</f>
        <v/>
      </c>
      <c r="R45" s="68" t="str">
        <f>IF(AND('Mapa de Riesgos'!$Y$73="Baja",'Mapa de Riesgos'!$AA$73="Menor"),CONCATENATE("R10C",'Mapa de Riesgos'!$O$73),"")</f>
        <v/>
      </c>
      <c r="S45" s="68" t="str">
        <f>IF(AND('Mapa de Riesgos'!$Y$74="Baja",'Mapa de Riesgos'!$AA$74="Menor"),CONCATENATE("R10C",'Mapa de Riesgos'!$O$74),"")</f>
        <v/>
      </c>
      <c r="T45" s="68" t="str">
        <f>IF(AND('Mapa de Riesgos'!$Y$75="Baja",'Mapa de Riesgos'!$AA$75="Menor"),CONCATENATE("R10C",'Mapa de Riesgos'!$O$75),"")</f>
        <v/>
      </c>
      <c r="U45" s="69" t="str">
        <f>IF(AND('Mapa de Riesgos'!$Y$76="Baja",'Mapa de Riesgos'!$AA$76="Menor"),CONCATENATE("R10C",'Mapa de Riesgos'!$O$76),"")</f>
        <v/>
      </c>
      <c r="V45" s="70" t="str">
        <f>IF(AND('Mapa de Riesgos'!$Y$71="Baja",'Mapa de Riesgos'!$AA$71="Moderado"),CONCATENATE("R10C",'Mapa de Riesgos'!$O$71),"")</f>
        <v>R10C1</v>
      </c>
      <c r="W45" s="71" t="str">
        <f>IF(AND('Mapa de Riesgos'!$Y$72="Baja",'Mapa de Riesgos'!$AA$72="Moderado"),CONCATENATE("R10C",'Mapa de Riesgos'!$O$72),"")</f>
        <v/>
      </c>
      <c r="X45" s="71" t="str">
        <f>IF(AND('Mapa de Riesgos'!$Y$73="Baja",'Mapa de Riesgos'!$AA$73="Moderado"),CONCATENATE("R10C",'Mapa de Riesgos'!$O$73),"")</f>
        <v/>
      </c>
      <c r="Y45" s="71" t="str">
        <f>IF(AND('Mapa de Riesgos'!$Y$74="Baja",'Mapa de Riesgos'!$AA$74="Moderado"),CONCATENATE("R10C",'Mapa de Riesgos'!$O$74),"")</f>
        <v/>
      </c>
      <c r="Z45" s="71" t="str">
        <f>IF(AND('Mapa de Riesgos'!$Y$75="Baja",'Mapa de Riesgos'!$AA$75="Moderado"),CONCATENATE("R10C",'Mapa de Riesgos'!$O$75),"")</f>
        <v/>
      </c>
      <c r="AA45" s="72" t="str">
        <f>IF(AND('Mapa de Riesgos'!$Y$76="Baja",'Mapa de Riesgos'!$AA$76="Moderado"),CONCATENATE("R10C",'Mapa de Riesgos'!$O$76),"")</f>
        <v/>
      </c>
      <c r="AB45" s="58" t="str">
        <f>IF(AND('Mapa de Riesgos'!$Y$71="Baja",'Mapa de Riesgos'!$AA$71="Mayor"),CONCATENATE("R10C",'Mapa de Riesgos'!$O$71),"")</f>
        <v/>
      </c>
      <c r="AC45" s="59" t="str">
        <f>IF(AND('Mapa de Riesgos'!$Y$72="Baja",'Mapa de Riesgos'!$AA$72="Mayor"),CONCATENATE("R10C",'Mapa de Riesgos'!$O$72),"")</f>
        <v/>
      </c>
      <c r="AD45" s="59" t="str">
        <f>IF(AND('Mapa de Riesgos'!$Y$73="Baja",'Mapa de Riesgos'!$AA$73="Mayor"),CONCATENATE("R10C",'Mapa de Riesgos'!$O$73),"")</f>
        <v/>
      </c>
      <c r="AE45" s="59" t="str">
        <f>IF(AND('Mapa de Riesgos'!$Y$74="Baja",'Mapa de Riesgos'!$AA$74="Mayor"),CONCATENATE("R10C",'Mapa de Riesgos'!$O$74),"")</f>
        <v/>
      </c>
      <c r="AF45" s="59" t="str">
        <f>IF(AND('Mapa de Riesgos'!$Y$75="Baja",'Mapa de Riesgos'!$AA$75="Mayor"),CONCATENATE("R10C",'Mapa de Riesgos'!$O$75),"")</f>
        <v/>
      </c>
      <c r="AG45" s="60" t="str">
        <f>IF(AND('Mapa de Riesgos'!$Y$76="Baja",'Mapa de Riesgos'!$AA$76="Mayor"),CONCATENATE("R10C",'Mapa de Riesgos'!$O$76),"")</f>
        <v/>
      </c>
      <c r="AH45" s="61" t="str">
        <f>IF(AND('Mapa de Riesgos'!$Y$71="Baja",'Mapa de Riesgos'!$AA$71="Catastrófico"),CONCATENATE("R10C",'Mapa de Riesgos'!$O$71),"")</f>
        <v/>
      </c>
      <c r="AI45" s="62" t="str">
        <f>IF(AND('Mapa de Riesgos'!$Y$72="Baja",'Mapa de Riesgos'!$AA$72="Catastrófico"),CONCATENATE("R10C",'Mapa de Riesgos'!$O$72),"")</f>
        <v/>
      </c>
      <c r="AJ45" s="62" t="str">
        <f>IF(AND('Mapa de Riesgos'!$Y$73="Baja",'Mapa de Riesgos'!$AA$73="Catastrófico"),CONCATENATE("R10C",'Mapa de Riesgos'!$O$73),"")</f>
        <v/>
      </c>
      <c r="AK45" s="62" t="str">
        <f>IF(AND('Mapa de Riesgos'!$Y$74="Baja",'Mapa de Riesgos'!$AA$74="Catastrófico"),CONCATENATE("R10C",'Mapa de Riesgos'!$O$74),"")</f>
        <v/>
      </c>
      <c r="AL45" s="62" t="str">
        <f>IF(AND('Mapa de Riesgos'!$Y$75="Baja",'Mapa de Riesgos'!$AA$75="Catastrófico"),CONCATENATE("R10C",'Mapa de Riesgos'!$O$75),"")</f>
        <v/>
      </c>
      <c r="AM45" s="63" t="str">
        <f>IF(AND('Mapa de Riesgos'!$Y$76="Baja",'Mapa de Riesgos'!$AA$76="Catastrófico"),CONCATENATE("R10C",'Mapa de Riesgos'!$O$76),"")</f>
        <v/>
      </c>
      <c r="AN45" s="83"/>
      <c r="AO45" s="480"/>
      <c r="AP45" s="481"/>
      <c r="AQ45" s="481"/>
      <c r="AR45" s="481"/>
      <c r="AS45" s="481"/>
      <c r="AT45" s="482"/>
    </row>
    <row r="46" spans="1:80" ht="46.5" customHeight="1" x14ac:dyDescent="0.35">
      <c r="A46" s="83"/>
      <c r="B46" s="358"/>
      <c r="C46" s="358"/>
      <c r="D46" s="359"/>
      <c r="E46" s="453" t="s">
        <v>263</v>
      </c>
      <c r="F46" s="454"/>
      <c r="G46" s="454"/>
      <c r="H46" s="454"/>
      <c r="I46" s="471"/>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358"/>
      <c r="C47" s="358"/>
      <c r="D47" s="359"/>
      <c r="E47" s="455"/>
      <c r="F47" s="456"/>
      <c r="G47" s="456"/>
      <c r="H47" s="456"/>
      <c r="I47" s="472"/>
      <c r="J47" s="76" t="str">
        <f>IF(AND('Mapa de Riesgos'!$Y$18="Muy Baja",'Mapa de Riesgos'!$AA$18="Leve"),CONCATENATE("R2C",'Mapa de Riesgos'!$O$18),"")</f>
        <v/>
      </c>
      <c r="K47" s="77" t="str">
        <f>IF(AND('Mapa de Riesgos'!$Y$20="Muy Baja",'Mapa de Riesgos'!$AA$20="Leve"),CONCATENATE("R2C",'Mapa de Riesgos'!$O$20),"")</f>
        <v/>
      </c>
      <c r="L47" s="77" t="str">
        <f>IF(AND('Mapa de Riesgos'!$Y$21="Muy Baja",'Mapa de Riesgos'!$AA$21="Leve"),CONCATENATE("R2C",'Mapa de Riesgos'!$O$21),"")</f>
        <v/>
      </c>
      <c r="M47" s="77" t="str">
        <f>IF(AND('Mapa de Riesgos'!$Y$22="Muy Baja",'Mapa de Riesgos'!$AA$22="Leve"),CONCATENATE("R2C",'Mapa de Riesgos'!$O$22),"")</f>
        <v/>
      </c>
      <c r="N47" s="77" t="str">
        <f>IF(AND('Mapa de Riesgos'!$Y$23="Muy Baja",'Mapa de Riesgos'!$AA$23="Leve"),CONCATENATE("R2C",'Mapa de Riesgos'!$O$23),"")</f>
        <v/>
      </c>
      <c r="O47" s="78" t="str">
        <f>IF(AND('Mapa de Riesgos'!$Y$24="Muy Baja",'Mapa de Riesgos'!$AA$24="Leve"),CONCATENATE("R2C",'Mapa de Riesgos'!$O$24),"")</f>
        <v/>
      </c>
      <c r="P47" s="76" t="str">
        <f>IF(AND('Mapa de Riesgos'!$Y$18="Muy Baja",'Mapa de Riesgos'!$AA$18="Menor"),CONCATENATE("R2C",'Mapa de Riesgos'!$O$18),"")</f>
        <v/>
      </c>
      <c r="Q47" s="77" t="str">
        <f>IF(AND('Mapa de Riesgos'!$Y$20="Muy Baja",'Mapa de Riesgos'!$AA$20="Menor"),CONCATENATE("R2C",'Mapa de Riesgos'!$O$20),"")</f>
        <v/>
      </c>
      <c r="R47" s="77" t="str">
        <f>IF(AND('Mapa de Riesgos'!$Y$21="Muy Baja",'Mapa de Riesgos'!$AA$21="Menor"),CONCATENATE("R2C",'Mapa de Riesgos'!$O$21),"")</f>
        <v/>
      </c>
      <c r="S47" s="77" t="str">
        <f>IF(AND('Mapa de Riesgos'!$Y$22="Muy Baja",'Mapa de Riesgos'!$AA$22="Menor"),CONCATENATE("R2C",'Mapa de Riesgos'!$O$22),"")</f>
        <v/>
      </c>
      <c r="T47" s="77" t="str">
        <f>IF(AND('Mapa de Riesgos'!$Y$23="Muy Baja",'Mapa de Riesgos'!$AA$23="Menor"),CONCATENATE("R2C",'Mapa de Riesgos'!$O$23),"")</f>
        <v/>
      </c>
      <c r="U47" s="78" t="str">
        <f>IF(AND('Mapa de Riesgos'!$Y$24="Muy Baja",'Mapa de Riesgos'!$AA$24="Menor"),CONCATENATE("R2C",'Mapa de Riesgos'!$O$24),"")</f>
        <v/>
      </c>
      <c r="V47" s="67" t="str">
        <f>IF(AND('Mapa de Riesgos'!$Y$18="Muy Baja",'Mapa de Riesgos'!$AA$18="Moderado"),CONCATENATE("R2C",'Mapa de Riesgos'!$O$18),"")</f>
        <v/>
      </c>
      <c r="W47" s="68" t="str">
        <f>IF(AND('Mapa de Riesgos'!$Y$20="Muy Baja",'Mapa de Riesgos'!$AA$20="Moderado"),CONCATENATE("R2C",'Mapa de Riesgos'!$O$20),"")</f>
        <v/>
      </c>
      <c r="X47" s="68" t="str">
        <f>IF(AND('Mapa de Riesgos'!$Y$21="Muy Baja",'Mapa de Riesgos'!$AA$21="Moderado"),CONCATENATE("R2C",'Mapa de Riesgos'!$O$21),"")</f>
        <v/>
      </c>
      <c r="Y47" s="68" t="str">
        <f>IF(AND('Mapa de Riesgos'!$Y$22="Muy Baja",'Mapa de Riesgos'!$AA$22="Moderado"),CONCATENATE("R2C",'Mapa de Riesgos'!$O$22),"")</f>
        <v/>
      </c>
      <c r="Z47" s="68" t="str">
        <f>IF(AND('Mapa de Riesgos'!$Y$23="Muy Baja",'Mapa de Riesgos'!$AA$23="Moderado"),CONCATENATE("R2C",'Mapa de Riesgos'!$O$23),"")</f>
        <v/>
      </c>
      <c r="AA47" s="69" t="str">
        <f>IF(AND('Mapa de Riesgos'!$Y$24="Muy Baja",'Mapa de Riesgos'!$AA$24="Moderado"),CONCATENATE("R2C",'Mapa de Riesgos'!$O$24),"")</f>
        <v/>
      </c>
      <c r="AB47" s="52" t="str">
        <f>IF(AND('Mapa de Riesgos'!$Y$18="Muy Baja",'Mapa de Riesgos'!$AA$18="Mayor"),CONCATENATE("R2C",'Mapa de Riesgos'!$O$18),"")</f>
        <v/>
      </c>
      <c r="AC47" s="53" t="str">
        <f>IF(AND('Mapa de Riesgos'!$Y$20="Muy Baja",'Mapa de Riesgos'!$AA$20="Mayor"),CONCATENATE("R2C",'Mapa de Riesgos'!$O$20),"")</f>
        <v/>
      </c>
      <c r="AD47" s="53" t="str">
        <f>IF(AND('Mapa de Riesgos'!$Y$21="Muy Baja",'Mapa de Riesgos'!$AA$21="Mayor"),CONCATENATE("R2C",'Mapa de Riesgos'!$O$21),"")</f>
        <v/>
      </c>
      <c r="AE47" s="53" t="str">
        <f>IF(AND('Mapa de Riesgos'!$Y$22="Muy Baja",'Mapa de Riesgos'!$AA$22="Mayor"),CONCATENATE("R2C",'Mapa de Riesgos'!$O$22),"")</f>
        <v/>
      </c>
      <c r="AF47" s="53" t="str">
        <f>IF(AND('Mapa de Riesgos'!$Y$23="Muy Baja",'Mapa de Riesgos'!$AA$23="Mayor"),CONCATENATE("R2C",'Mapa de Riesgos'!$O$23),"")</f>
        <v/>
      </c>
      <c r="AG47" s="54" t="str">
        <f>IF(AND('Mapa de Riesgos'!$Y$24="Muy Baja",'Mapa de Riesgos'!$AA$24="Mayor"),CONCATENATE("R2C",'Mapa de Riesgos'!$O$24),"")</f>
        <v/>
      </c>
      <c r="AH47" s="55" t="str">
        <f>IF(AND('Mapa de Riesgos'!$Y$18="Muy Baja",'Mapa de Riesgos'!$AA$18="Catastrófico"),CONCATENATE("R2C",'Mapa de Riesgos'!$O$18),"")</f>
        <v/>
      </c>
      <c r="AI47" s="56" t="str">
        <f>IF(AND('Mapa de Riesgos'!$Y$20="Muy Baja",'Mapa de Riesgos'!$AA$20="Catastrófico"),CONCATENATE("R2C",'Mapa de Riesgos'!$O$20),"")</f>
        <v/>
      </c>
      <c r="AJ47" s="56" t="str">
        <f>IF(AND('Mapa de Riesgos'!$Y$21="Muy Baja",'Mapa de Riesgos'!$AA$21="Catastrófico"),CONCATENATE("R2C",'Mapa de Riesgos'!$O$21),"")</f>
        <v/>
      </c>
      <c r="AK47" s="56" t="str">
        <f>IF(AND('Mapa de Riesgos'!$Y$22="Muy Baja",'Mapa de Riesgos'!$AA$22="Catastrófico"),CONCATENATE("R2C",'Mapa de Riesgos'!$O$22),"")</f>
        <v/>
      </c>
      <c r="AL47" s="56" t="str">
        <f>IF(AND('Mapa de Riesgos'!$Y$23="Muy Baja",'Mapa de Riesgos'!$AA$23="Catastrófico"),CONCATENATE("R2C",'Mapa de Riesgos'!$O$23),"")</f>
        <v/>
      </c>
      <c r="AM47" s="57" t="str">
        <f>IF(AND('Mapa de Riesgos'!$Y$24="Muy Baja",'Mapa de Riesgos'!$AA$24="Catastrófico"),CONCATENATE("R2C",'Mapa de Riesgos'!$O$24),"")</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358"/>
      <c r="C48" s="358"/>
      <c r="D48" s="359"/>
      <c r="E48" s="455"/>
      <c r="F48" s="456"/>
      <c r="G48" s="456"/>
      <c r="H48" s="456"/>
      <c r="I48" s="472"/>
      <c r="J48" s="76" t="str">
        <f>IF(AND('Mapa de Riesgos'!$Y$25="Muy Baja",'Mapa de Riesgos'!$AA$25="Leve"),CONCATENATE("R3C",'Mapa de Riesgos'!$O$25),"")</f>
        <v/>
      </c>
      <c r="K48" s="77" t="str">
        <f>IF(AND('Mapa de Riesgos'!$Y$28="Muy Baja",'Mapa de Riesgos'!$AA$28="Leve"),CONCATENATE("R3C",'Mapa de Riesgos'!$O$28),"")</f>
        <v/>
      </c>
      <c r="L48" s="77" t="str">
        <f>IF(AND('Mapa de Riesgos'!$Y$29="Muy Baja",'Mapa de Riesgos'!$AA$29="Leve"),CONCATENATE("R3C",'Mapa de Riesgos'!$O$29),"")</f>
        <v/>
      </c>
      <c r="M48" s="77" t="str">
        <f>IF(AND('Mapa de Riesgos'!$Y$30="Muy Baja",'Mapa de Riesgos'!$AA$30="Leve"),CONCATENATE("R3C",'Mapa de Riesgos'!$O$30),"")</f>
        <v/>
      </c>
      <c r="N48" s="77" t="str">
        <f>IF(AND('Mapa de Riesgos'!$Y$31="Muy Baja",'Mapa de Riesgos'!$AA$31="Leve"),CONCATENATE("R3C",'Mapa de Riesgos'!$O$31),"")</f>
        <v/>
      </c>
      <c r="O48" s="78" t="str">
        <f>IF(AND('Mapa de Riesgos'!$Y$32="Muy Baja",'Mapa de Riesgos'!$AA$32="Leve"),CONCATENATE("R3C",'Mapa de Riesgos'!$O$32),"")</f>
        <v/>
      </c>
      <c r="P48" s="76" t="str">
        <f>IF(AND('Mapa de Riesgos'!$Y$25="Muy Baja",'Mapa de Riesgos'!$AA$25="Menor"),CONCATENATE("R3C",'Mapa de Riesgos'!$O$25),"")</f>
        <v/>
      </c>
      <c r="Q48" s="77" t="str">
        <f>IF(AND('Mapa de Riesgos'!$Y$28="Muy Baja",'Mapa de Riesgos'!$AA$28="Menor"),CONCATENATE("R3C",'Mapa de Riesgos'!$O$28),"")</f>
        <v/>
      </c>
      <c r="R48" s="77" t="str">
        <f>IF(AND('Mapa de Riesgos'!$Y$29="Muy Baja",'Mapa de Riesgos'!$AA$29="Menor"),CONCATENATE("R3C",'Mapa de Riesgos'!$O$29),"")</f>
        <v/>
      </c>
      <c r="S48" s="77" t="str">
        <f>IF(AND('Mapa de Riesgos'!$Y$30="Muy Baja",'Mapa de Riesgos'!$AA$30="Menor"),CONCATENATE("R3C",'Mapa de Riesgos'!$O$30),"")</f>
        <v/>
      </c>
      <c r="T48" s="77" t="str">
        <f>IF(AND('Mapa de Riesgos'!$Y$31="Muy Baja",'Mapa de Riesgos'!$AA$31="Menor"),CONCATENATE("R3C",'Mapa de Riesgos'!$O$31),"")</f>
        <v/>
      </c>
      <c r="U48" s="78" t="str">
        <f>IF(AND('Mapa de Riesgos'!$Y$32="Muy Baja",'Mapa de Riesgos'!$AA$32="Menor"),CONCATENATE("R3C",'Mapa de Riesgos'!$O$32),"")</f>
        <v/>
      </c>
      <c r="V48" s="67" t="str">
        <f>IF(AND('Mapa de Riesgos'!$Y$25="Muy Baja",'Mapa de Riesgos'!$AA$25="Moderado"),CONCATENATE("R3C",'Mapa de Riesgos'!$O$25),"")</f>
        <v/>
      </c>
      <c r="W48" s="68" t="str">
        <f>IF(AND('Mapa de Riesgos'!$Y$28="Muy Baja",'Mapa de Riesgos'!$AA$28="Moderado"),CONCATENATE("R3C",'Mapa de Riesgos'!$O$28),"")</f>
        <v/>
      </c>
      <c r="X48" s="68" t="str">
        <f>IF(AND('Mapa de Riesgos'!$Y$29="Muy Baja",'Mapa de Riesgos'!$AA$29="Moderado"),CONCATENATE("R3C",'Mapa de Riesgos'!$O$29),"")</f>
        <v/>
      </c>
      <c r="Y48" s="68" t="str">
        <f>IF(AND('Mapa de Riesgos'!$Y$30="Muy Baja",'Mapa de Riesgos'!$AA$30="Moderado"),CONCATENATE("R3C",'Mapa de Riesgos'!$O$30),"")</f>
        <v/>
      </c>
      <c r="Z48" s="68" t="str">
        <f>IF(AND('Mapa de Riesgos'!$Y$31="Muy Baja",'Mapa de Riesgos'!$AA$31="Moderado"),CONCATENATE("R3C",'Mapa de Riesgos'!$O$31),"")</f>
        <v/>
      </c>
      <c r="AA48" s="69" t="str">
        <f>IF(AND('Mapa de Riesgos'!$Y$32="Muy Baja",'Mapa de Riesgos'!$AA$32="Moderado"),CONCATENATE("R3C",'Mapa de Riesgos'!$O$32),"")</f>
        <v/>
      </c>
      <c r="AB48" s="52" t="str">
        <f>IF(AND('Mapa de Riesgos'!$Y$25="Muy Baja",'Mapa de Riesgos'!$AA$25="Mayor"),CONCATENATE("R3C",'Mapa de Riesgos'!$O$25),"")</f>
        <v/>
      </c>
      <c r="AC48" s="53" t="str">
        <f>IF(AND('Mapa de Riesgos'!$Y$28="Muy Baja",'Mapa de Riesgos'!$AA$28="Mayor"),CONCATENATE("R3C",'Mapa de Riesgos'!$O$28),"")</f>
        <v/>
      </c>
      <c r="AD48" s="53" t="str">
        <f>IF(AND('Mapa de Riesgos'!$Y$29="Muy Baja",'Mapa de Riesgos'!$AA$29="Mayor"),CONCATENATE("R3C",'Mapa de Riesgos'!$O$29),"")</f>
        <v/>
      </c>
      <c r="AE48" s="53" t="str">
        <f>IF(AND('Mapa de Riesgos'!$Y$30="Muy Baja",'Mapa de Riesgos'!$AA$30="Mayor"),CONCATENATE("R3C",'Mapa de Riesgos'!$O$30),"")</f>
        <v/>
      </c>
      <c r="AF48" s="53" t="str">
        <f>IF(AND('Mapa de Riesgos'!$Y$31="Muy Baja",'Mapa de Riesgos'!$AA$31="Mayor"),CONCATENATE("R3C",'Mapa de Riesgos'!$O$31),"")</f>
        <v/>
      </c>
      <c r="AG48" s="54" t="str">
        <f>IF(AND('Mapa de Riesgos'!$Y$32="Muy Baja",'Mapa de Riesgos'!$AA$32="Mayor"),CONCATENATE("R3C",'Mapa de Riesgos'!$O$32),"")</f>
        <v/>
      </c>
      <c r="AH48" s="55" t="str">
        <f>IF(AND('Mapa de Riesgos'!$Y$25="Muy Baja",'Mapa de Riesgos'!$AA$25="Catastrófico"),CONCATENATE("R3C",'Mapa de Riesgos'!$O$25),"")</f>
        <v/>
      </c>
      <c r="AI48" s="56" t="str">
        <f>IF(AND('Mapa de Riesgos'!$Y$28="Muy Baja",'Mapa de Riesgos'!$AA$28="Catastrófico"),CONCATENATE("R3C",'Mapa de Riesgos'!$O$28),"")</f>
        <v/>
      </c>
      <c r="AJ48" s="56" t="str">
        <f>IF(AND('Mapa de Riesgos'!$Y$29="Muy Baja",'Mapa de Riesgos'!$AA$29="Catastrófico"),CONCATENATE("R3C",'Mapa de Riesgos'!$O$29),"")</f>
        <v/>
      </c>
      <c r="AK48" s="56" t="str">
        <f>IF(AND('Mapa de Riesgos'!$Y$30="Muy Baja",'Mapa de Riesgos'!$AA$30="Catastrófico"),CONCATENATE("R3C",'Mapa de Riesgos'!$O$30),"")</f>
        <v/>
      </c>
      <c r="AL48" s="56" t="str">
        <f>IF(AND('Mapa de Riesgos'!$Y$31="Muy Baja",'Mapa de Riesgos'!$AA$31="Catastrófico"),CONCATENATE("R3C",'Mapa de Riesgos'!$O$31),"")</f>
        <v/>
      </c>
      <c r="AM48" s="57" t="str">
        <f>IF(AND('Mapa de Riesgos'!$Y$32="Muy Baja",'Mapa de Riesgos'!$AA$32="Catastrófico"),CONCATENATE("R3C",'Mapa de Riesgos'!$O$32),"")</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358"/>
      <c r="C49" s="358"/>
      <c r="D49" s="359"/>
      <c r="E49" s="457"/>
      <c r="F49" s="456"/>
      <c r="G49" s="456"/>
      <c r="H49" s="456"/>
      <c r="I49" s="472"/>
      <c r="J49" s="76" t="str">
        <f>IF(AND('Mapa de Riesgos'!$Y$33="Muy Baja",'Mapa de Riesgos'!$AA$33="Leve"),CONCATENATE("R4C",'Mapa de Riesgos'!$O$33),"")</f>
        <v/>
      </c>
      <c r="K49" s="77" t="str">
        <f>IF(AND('Mapa de Riesgos'!$Y$35="Muy Baja",'Mapa de Riesgos'!$AA$35="Leve"),CONCATENATE("R4C",'Mapa de Riesgos'!$O$35),"")</f>
        <v/>
      </c>
      <c r="L49" s="77" t="str">
        <f>IF(AND('Mapa de Riesgos'!$Y$36="Muy Baja",'Mapa de Riesgos'!$AA$36="Leve"),CONCATENATE("R4C",'Mapa de Riesgos'!$O$36),"")</f>
        <v/>
      </c>
      <c r="M49" s="77" t="str">
        <f>IF(AND('Mapa de Riesgos'!$Y$37="Muy Baja",'Mapa de Riesgos'!$AA$37="Leve"),CONCATENATE("R4C",'Mapa de Riesgos'!$O$37),"")</f>
        <v/>
      </c>
      <c r="N49" s="77" t="str">
        <f>IF(AND('Mapa de Riesgos'!$Y$38="Muy Baja",'Mapa de Riesgos'!$AA$38="Leve"),CONCATENATE("R4C",'Mapa de Riesgos'!$O$38),"")</f>
        <v/>
      </c>
      <c r="O49" s="78" t="str">
        <f>IF(AND('Mapa de Riesgos'!$Y$39="Muy Baja",'Mapa de Riesgos'!$AA$39="Leve"),CONCATENATE("R4C",'Mapa de Riesgos'!$O$39),"")</f>
        <v/>
      </c>
      <c r="P49" s="76" t="str">
        <f>IF(AND('Mapa de Riesgos'!$Y$33="Muy Baja",'Mapa de Riesgos'!$AA$33="Menor"),CONCATENATE("R4C",'Mapa de Riesgos'!$O$33),"")</f>
        <v/>
      </c>
      <c r="Q49" s="77" t="str">
        <f>IF(AND('Mapa de Riesgos'!$Y$35="Muy Baja",'Mapa de Riesgos'!$AA$35="Menor"),CONCATENATE("R4C",'Mapa de Riesgos'!$O$35),"")</f>
        <v/>
      </c>
      <c r="R49" s="77" t="str">
        <f>IF(AND('Mapa de Riesgos'!$Y$36="Muy Baja",'Mapa de Riesgos'!$AA$36="Menor"),CONCATENATE("R4C",'Mapa de Riesgos'!$O$36),"")</f>
        <v/>
      </c>
      <c r="S49" s="77" t="str">
        <f>IF(AND('Mapa de Riesgos'!$Y$37="Muy Baja",'Mapa de Riesgos'!$AA$37="Menor"),CONCATENATE("R4C",'Mapa de Riesgos'!$O$37),"")</f>
        <v/>
      </c>
      <c r="T49" s="77" t="str">
        <f>IF(AND('Mapa de Riesgos'!$Y$38="Muy Baja",'Mapa de Riesgos'!$AA$38="Menor"),CONCATENATE("R4C",'Mapa de Riesgos'!$O$38),"")</f>
        <v/>
      </c>
      <c r="U49" s="78" t="str">
        <f>IF(AND('Mapa de Riesgos'!$Y$39="Muy Baja",'Mapa de Riesgos'!$AA$39="Menor"),CONCATENATE("R4C",'Mapa de Riesgos'!$O$39),"")</f>
        <v/>
      </c>
      <c r="V49" s="67" t="str">
        <f>IF(AND('Mapa de Riesgos'!$Y$33="Muy Baja",'Mapa de Riesgos'!$AA$33="Moderado"),CONCATENATE("R4C",'Mapa de Riesgos'!$O$33),"")</f>
        <v/>
      </c>
      <c r="W49" s="68" t="str">
        <f>IF(AND('Mapa de Riesgos'!$Y$35="Muy Baja",'Mapa de Riesgos'!$AA$35="Moderado"),CONCATENATE("R4C",'Mapa de Riesgos'!$O$35),"")</f>
        <v/>
      </c>
      <c r="X49" s="68" t="str">
        <f>IF(AND('Mapa de Riesgos'!$Y$36="Muy Baja",'Mapa de Riesgos'!$AA$36="Moderado"),CONCATENATE("R4C",'Mapa de Riesgos'!$O$36),"")</f>
        <v/>
      </c>
      <c r="Y49" s="68" t="str">
        <f>IF(AND('Mapa de Riesgos'!$Y$37="Muy Baja",'Mapa de Riesgos'!$AA$37="Moderado"),CONCATENATE("R4C",'Mapa de Riesgos'!$O$37),"")</f>
        <v/>
      </c>
      <c r="Z49" s="68" t="str">
        <f>IF(AND('Mapa de Riesgos'!$Y$38="Muy Baja",'Mapa de Riesgos'!$AA$38="Moderado"),CONCATENATE("R4C",'Mapa de Riesgos'!$O$38),"")</f>
        <v/>
      </c>
      <c r="AA49" s="69" t="str">
        <f>IF(AND('Mapa de Riesgos'!$Y$39="Muy Baja",'Mapa de Riesgos'!$AA$39="Moderado"),CONCATENATE("R4C",'Mapa de Riesgos'!$O$39),"")</f>
        <v/>
      </c>
      <c r="AB49" s="52" t="str">
        <f>IF(AND('Mapa de Riesgos'!$Y$33="Muy Baja",'Mapa de Riesgos'!$AA$33="Mayor"),CONCATENATE("R4C",'Mapa de Riesgos'!$O$33),"")</f>
        <v/>
      </c>
      <c r="AC49" s="53" t="str">
        <f>IF(AND('Mapa de Riesgos'!$Y$35="Muy Baja",'Mapa de Riesgos'!$AA$35="Mayor"),CONCATENATE("R4C",'Mapa de Riesgos'!$O$35),"")</f>
        <v/>
      </c>
      <c r="AD49" s="53" t="str">
        <f>IF(AND('Mapa de Riesgos'!$Y$36="Muy Baja",'Mapa de Riesgos'!$AA$36="Mayor"),CONCATENATE("R4C",'Mapa de Riesgos'!$O$36),"")</f>
        <v/>
      </c>
      <c r="AE49" s="53" t="str">
        <f>IF(AND('Mapa de Riesgos'!$Y$37="Muy Baja",'Mapa de Riesgos'!$AA$37="Mayor"),CONCATENATE("R4C",'Mapa de Riesgos'!$O$37),"")</f>
        <v/>
      </c>
      <c r="AF49" s="53" t="str">
        <f>IF(AND('Mapa de Riesgos'!$Y$38="Muy Baja",'Mapa de Riesgos'!$AA$38="Mayor"),CONCATENATE("R4C",'Mapa de Riesgos'!$O$38),"")</f>
        <v/>
      </c>
      <c r="AG49" s="54" t="str">
        <f>IF(AND('Mapa de Riesgos'!$Y$39="Muy Baja",'Mapa de Riesgos'!$AA$39="Mayor"),CONCATENATE("R4C",'Mapa de Riesgos'!$O$39),"")</f>
        <v/>
      </c>
      <c r="AH49" s="55" t="str">
        <f>IF(AND('Mapa de Riesgos'!$Y$33="Muy Baja",'Mapa de Riesgos'!$AA$33="Catastrófico"),CONCATENATE("R4C",'Mapa de Riesgos'!$O$33),"")</f>
        <v/>
      </c>
      <c r="AI49" s="56" t="str">
        <f>IF(AND('Mapa de Riesgos'!$Y$35="Muy Baja",'Mapa de Riesgos'!$AA$35="Catastrófico"),CONCATENATE("R4C",'Mapa de Riesgos'!$O$35),"")</f>
        <v/>
      </c>
      <c r="AJ49" s="56" t="str">
        <f>IF(AND('Mapa de Riesgos'!$Y$36="Muy Baja",'Mapa de Riesgos'!$AA$36="Catastrófico"),CONCATENATE("R4C",'Mapa de Riesgos'!$O$36),"")</f>
        <v/>
      </c>
      <c r="AK49" s="56" t="str">
        <f>IF(AND('Mapa de Riesgos'!$Y$37="Muy Baja",'Mapa de Riesgos'!$AA$37="Catastrófico"),CONCATENATE("R4C",'Mapa de Riesgos'!$O$37),"")</f>
        <v/>
      </c>
      <c r="AL49" s="56" t="str">
        <f>IF(AND('Mapa de Riesgos'!$Y$38="Muy Baja",'Mapa de Riesgos'!$AA$38="Catastrófico"),CONCATENATE("R4C",'Mapa de Riesgos'!$O$38),"")</f>
        <v/>
      </c>
      <c r="AM49" s="57" t="str">
        <f>IF(AND('Mapa de Riesgos'!$Y$39="Muy Baja",'Mapa de Riesgos'!$AA$39="Catastrófico"),CONCATENATE("R4C",'Mapa de Riesgos'!$O$39),"")</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358"/>
      <c r="C50" s="358"/>
      <c r="D50" s="359"/>
      <c r="E50" s="457"/>
      <c r="F50" s="456"/>
      <c r="G50" s="456"/>
      <c r="H50" s="456"/>
      <c r="I50" s="472"/>
      <c r="J50" s="76" t="str">
        <f>IF(AND('Mapa de Riesgos'!$Y$40="Muy Baja",'Mapa de Riesgos'!$AA$40="Leve"),CONCATENATE("R5C",'Mapa de Riesgos'!$O$40),"")</f>
        <v/>
      </c>
      <c r="K50" s="77" t="str">
        <f>IF(AND('Mapa de Riesgos'!$Y$42="Muy Baja",'Mapa de Riesgos'!$AA$42="Leve"),CONCATENATE("R5C",'Mapa de Riesgos'!$O$42),"")</f>
        <v/>
      </c>
      <c r="L50" s="77" t="str">
        <f>IF(AND('Mapa de Riesgos'!$Y$43="Muy Baja",'Mapa de Riesgos'!$AA$43="Leve"),CONCATENATE("R5C",'Mapa de Riesgos'!$O$43),"")</f>
        <v/>
      </c>
      <c r="M50" s="77" t="str">
        <f>IF(AND('Mapa de Riesgos'!$Y$44="Muy Baja",'Mapa de Riesgos'!$AA$44="Leve"),CONCATENATE("R5C",'Mapa de Riesgos'!$O$44),"")</f>
        <v/>
      </c>
      <c r="N50" s="77" t="str">
        <f>IF(AND('Mapa de Riesgos'!$Y$45="Muy Baja",'Mapa de Riesgos'!$AA$45="Leve"),CONCATENATE("R5C",'Mapa de Riesgos'!$O$45),"")</f>
        <v/>
      </c>
      <c r="O50" s="78" t="str">
        <f>IF(AND('Mapa de Riesgos'!$Y$46="Muy Baja",'Mapa de Riesgos'!$AA$46="Leve"),CONCATENATE("R5C",'Mapa de Riesgos'!$O$46),"")</f>
        <v/>
      </c>
      <c r="P50" s="76" t="str">
        <f>IF(AND('Mapa de Riesgos'!$Y$40="Muy Baja",'Mapa de Riesgos'!$AA$40="Menor"),CONCATENATE("R5C",'Mapa de Riesgos'!$O$40),"")</f>
        <v/>
      </c>
      <c r="Q50" s="77" t="str">
        <f>IF(AND('Mapa de Riesgos'!$Y$42="Muy Baja",'Mapa de Riesgos'!$AA$42="Menor"),CONCATENATE("R5C",'Mapa de Riesgos'!$O$42),"")</f>
        <v/>
      </c>
      <c r="R50" s="77" t="str">
        <f>IF(AND('Mapa de Riesgos'!$Y$43="Muy Baja",'Mapa de Riesgos'!$AA$43="Menor"),CONCATENATE("R5C",'Mapa de Riesgos'!$O$43),"")</f>
        <v/>
      </c>
      <c r="S50" s="77" t="str">
        <f>IF(AND('Mapa de Riesgos'!$Y$44="Muy Baja",'Mapa de Riesgos'!$AA$44="Menor"),CONCATENATE("R5C",'Mapa de Riesgos'!$O$44),"")</f>
        <v/>
      </c>
      <c r="T50" s="77" t="str">
        <f>IF(AND('Mapa de Riesgos'!$Y$45="Muy Baja",'Mapa de Riesgos'!$AA$45="Menor"),CONCATENATE("R5C",'Mapa de Riesgos'!$O$45),"")</f>
        <v/>
      </c>
      <c r="U50" s="78" t="str">
        <f>IF(AND('Mapa de Riesgos'!$Y$46="Muy Baja",'Mapa de Riesgos'!$AA$46="Menor"),CONCATENATE("R5C",'Mapa de Riesgos'!$O$46),"")</f>
        <v/>
      </c>
      <c r="V50" s="67" t="str">
        <f>IF(AND('Mapa de Riesgos'!$Y$40="Muy Baja",'Mapa de Riesgos'!$AA$40="Moderado"),CONCATENATE("R5C",'Mapa de Riesgos'!$O$40),"")</f>
        <v>R5C1</v>
      </c>
      <c r="W50" s="68" t="str">
        <f>IF(AND('Mapa de Riesgos'!$Y$42="Muy Baja",'Mapa de Riesgos'!$AA$42="Moderado"),CONCATENATE("R5C",'Mapa de Riesgos'!$O$42),"")</f>
        <v/>
      </c>
      <c r="X50" s="68" t="str">
        <f>IF(AND('Mapa de Riesgos'!$Y$43="Muy Baja",'Mapa de Riesgos'!$AA$43="Moderado"),CONCATENATE("R5C",'Mapa de Riesgos'!$O$43),"")</f>
        <v/>
      </c>
      <c r="Y50" s="68" t="str">
        <f>IF(AND('Mapa de Riesgos'!$Y$44="Muy Baja",'Mapa de Riesgos'!$AA$44="Moderado"),CONCATENATE("R5C",'Mapa de Riesgos'!$O$44),"")</f>
        <v/>
      </c>
      <c r="Z50" s="68" t="str">
        <f>IF(AND('Mapa de Riesgos'!$Y$45="Muy Baja",'Mapa de Riesgos'!$AA$45="Moderado"),CONCATENATE("R5C",'Mapa de Riesgos'!$O$45),"")</f>
        <v/>
      </c>
      <c r="AA50" s="69" t="str">
        <f>IF(AND('Mapa de Riesgos'!$Y$46="Muy Baja",'Mapa de Riesgos'!$AA$46="Moderado"),CONCATENATE("R5C",'Mapa de Riesgos'!$O$46),"")</f>
        <v/>
      </c>
      <c r="AB50" s="52" t="str">
        <f>IF(AND('Mapa de Riesgos'!$Y$40="Muy Baja",'Mapa de Riesgos'!$AA$40="Mayor"),CONCATENATE("R5C",'Mapa de Riesgos'!$O$40),"")</f>
        <v/>
      </c>
      <c r="AC50" s="53" t="str">
        <f>IF(AND('Mapa de Riesgos'!$Y$42="Muy Baja",'Mapa de Riesgos'!$AA$42="Mayor"),CONCATENATE("R5C",'Mapa de Riesgos'!$O$42),"")</f>
        <v/>
      </c>
      <c r="AD50" s="53" t="str">
        <f>IF(AND('Mapa de Riesgos'!$Y$43="Muy Baja",'Mapa de Riesgos'!$AA$43="Mayor"),CONCATENATE("R5C",'Mapa de Riesgos'!$O$43),"")</f>
        <v/>
      </c>
      <c r="AE50" s="53" t="str">
        <f>IF(AND('Mapa de Riesgos'!$Y$44="Muy Baja",'Mapa de Riesgos'!$AA$44="Mayor"),CONCATENATE("R5C",'Mapa de Riesgos'!$O$44),"")</f>
        <v/>
      </c>
      <c r="AF50" s="53" t="str">
        <f>IF(AND('Mapa de Riesgos'!$Y$45="Muy Baja",'Mapa de Riesgos'!$AA$45="Mayor"),CONCATENATE("R5C",'Mapa de Riesgos'!$O$45),"")</f>
        <v/>
      </c>
      <c r="AG50" s="54" t="str">
        <f>IF(AND('Mapa de Riesgos'!$Y$46="Muy Baja",'Mapa de Riesgos'!$AA$46="Mayor"),CONCATENATE("R5C",'Mapa de Riesgos'!$O$46),"")</f>
        <v/>
      </c>
      <c r="AH50" s="55" t="str">
        <f>IF(AND('Mapa de Riesgos'!$Y$40="Muy Baja",'Mapa de Riesgos'!$AA$40="Catastrófico"),CONCATENATE("R5C",'Mapa de Riesgos'!$O$40),"")</f>
        <v/>
      </c>
      <c r="AI50" s="56" t="str">
        <f>IF(AND('Mapa de Riesgos'!$Y$42="Muy Baja",'Mapa de Riesgos'!$AA$42="Catastrófico"),CONCATENATE("R5C",'Mapa de Riesgos'!$O$42),"")</f>
        <v/>
      </c>
      <c r="AJ50" s="56" t="str">
        <f>IF(AND('Mapa de Riesgos'!$Y$43="Muy Baja",'Mapa de Riesgos'!$AA$43="Catastrófico"),CONCATENATE("R5C",'Mapa de Riesgos'!$O$43),"")</f>
        <v/>
      </c>
      <c r="AK50" s="56" t="str">
        <f>IF(AND('Mapa de Riesgos'!$Y$44="Muy Baja",'Mapa de Riesgos'!$AA$44="Catastrófico"),CONCATENATE("R5C",'Mapa de Riesgos'!$O$44),"")</f>
        <v/>
      </c>
      <c r="AL50" s="56" t="str">
        <f>IF(AND('Mapa de Riesgos'!$Y$45="Muy Baja",'Mapa de Riesgos'!$AA$45="Catastrófico"),CONCATENATE("R5C",'Mapa de Riesgos'!$O$45),"")</f>
        <v/>
      </c>
      <c r="AM50" s="57" t="str">
        <f>IF(AND('Mapa de Riesgos'!$Y$46="Muy Baja",'Mapa de Riesgos'!$AA$46="Catastrófico"),CONCATENATE("R5C",'Mapa de Riesgos'!$O$46),"")</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358"/>
      <c r="C51" s="358"/>
      <c r="D51" s="359"/>
      <c r="E51" s="457"/>
      <c r="F51" s="456"/>
      <c r="G51" s="456"/>
      <c r="H51" s="456"/>
      <c r="I51" s="472"/>
      <c r="J51" s="76" t="str">
        <f>IF(AND('Mapa de Riesgos'!$Y$47="Muy Baja",'Mapa de Riesgos'!$AA$47="Leve"),CONCATENATE("R6C",'Mapa de Riesgos'!$O$47),"")</f>
        <v/>
      </c>
      <c r="K51" s="77" t="str">
        <f>IF(AND('Mapa de Riesgos'!$Y$48="Muy Baja",'Mapa de Riesgos'!$AA$48="Leve"),CONCATENATE("R6C",'Mapa de Riesgos'!$O$48),"")</f>
        <v/>
      </c>
      <c r="L51" s="77" t="str">
        <f>IF(AND('Mapa de Riesgos'!$Y$49="Muy Baja",'Mapa de Riesgos'!$AA$49="Leve"),CONCATENATE("R6C",'Mapa de Riesgos'!$O$49),"")</f>
        <v/>
      </c>
      <c r="M51" s="77" t="str">
        <f>IF(AND('Mapa de Riesgos'!$Y$50="Muy Baja",'Mapa de Riesgos'!$AA$50="Leve"),CONCATENATE("R6C",'Mapa de Riesgos'!$O$50),"")</f>
        <v/>
      </c>
      <c r="N51" s="77" t="str">
        <f>IF(AND('Mapa de Riesgos'!$Y$51="Muy Baja",'Mapa de Riesgos'!$AA$51="Leve"),CONCATENATE("R6C",'Mapa de Riesgos'!$O$51),"")</f>
        <v/>
      </c>
      <c r="O51" s="78" t="str">
        <f>IF(AND('Mapa de Riesgos'!$Y$52="Muy Baja",'Mapa de Riesgos'!$AA$52="Leve"),CONCATENATE("R6C",'Mapa de Riesgos'!$O$52),"")</f>
        <v/>
      </c>
      <c r="P51" s="76" t="str">
        <f>IF(AND('Mapa de Riesgos'!$Y$47="Muy Baja",'Mapa de Riesgos'!$AA$47="Menor"),CONCATENATE("R6C",'Mapa de Riesgos'!$O$47),"")</f>
        <v/>
      </c>
      <c r="Q51" s="77" t="str">
        <f>IF(AND('Mapa de Riesgos'!$Y$48="Muy Baja",'Mapa de Riesgos'!$AA$48="Menor"),CONCATENATE("R6C",'Mapa de Riesgos'!$O$48),"")</f>
        <v/>
      </c>
      <c r="R51" s="77" t="str">
        <f>IF(AND('Mapa de Riesgos'!$Y$49="Muy Baja",'Mapa de Riesgos'!$AA$49="Menor"),CONCATENATE("R6C",'Mapa de Riesgos'!$O$49),"")</f>
        <v/>
      </c>
      <c r="S51" s="77" t="str">
        <f>IF(AND('Mapa de Riesgos'!$Y$50="Muy Baja",'Mapa de Riesgos'!$AA$50="Menor"),CONCATENATE("R6C",'Mapa de Riesgos'!$O$50),"")</f>
        <v/>
      </c>
      <c r="T51" s="77" t="str">
        <f>IF(AND('Mapa de Riesgos'!$Y$51="Muy Baja",'Mapa de Riesgos'!$AA$51="Menor"),CONCATENATE("R6C",'Mapa de Riesgos'!$O$51),"")</f>
        <v/>
      </c>
      <c r="U51" s="78" t="str">
        <f>IF(AND('Mapa de Riesgos'!$Y$52="Muy Baja",'Mapa de Riesgos'!$AA$52="Menor"),CONCATENATE("R6C",'Mapa de Riesgos'!$O$52),"")</f>
        <v/>
      </c>
      <c r="V51" s="67" t="str">
        <f>IF(AND('Mapa de Riesgos'!$Y$47="Muy Baja",'Mapa de Riesgos'!$AA$47="Moderado"),CONCATENATE("R6C",'Mapa de Riesgos'!$O$47),"")</f>
        <v/>
      </c>
      <c r="W51" s="68" t="str">
        <f>IF(AND('Mapa de Riesgos'!$Y$48="Muy Baja",'Mapa de Riesgos'!$AA$48="Moderado"),CONCATENATE("R6C",'Mapa de Riesgos'!$O$48),"")</f>
        <v/>
      </c>
      <c r="X51" s="68" t="str">
        <f>IF(AND('Mapa de Riesgos'!$Y$49="Muy Baja",'Mapa de Riesgos'!$AA$49="Moderado"),CONCATENATE("R6C",'Mapa de Riesgos'!$O$49),"")</f>
        <v/>
      </c>
      <c r="Y51" s="68" t="str">
        <f>IF(AND('Mapa de Riesgos'!$Y$50="Muy Baja",'Mapa de Riesgos'!$AA$50="Moderado"),CONCATENATE("R6C",'Mapa de Riesgos'!$O$50),"")</f>
        <v/>
      </c>
      <c r="Z51" s="68" t="str">
        <f>IF(AND('Mapa de Riesgos'!$Y$51="Muy Baja",'Mapa de Riesgos'!$AA$51="Moderado"),CONCATENATE("R6C",'Mapa de Riesgos'!$O$51),"")</f>
        <v/>
      </c>
      <c r="AA51" s="69" t="str">
        <f>IF(AND('Mapa de Riesgos'!$Y$52="Muy Baja",'Mapa de Riesgos'!$AA$52="Moderado"),CONCATENATE("R6C",'Mapa de Riesgos'!$O$52),"")</f>
        <v/>
      </c>
      <c r="AB51" s="52" t="str">
        <f>IF(AND('Mapa de Riesgos'!$Y$47="Muy Baja",'Mapa de Riesgos'!$AA$47="Mayor"),CONCATENATE("R6C",'Mapa de Riesgos'!$O$47),"")</f>
        <v/>
      </c>
      <c r="AC51" s="53" t="str">
        <f>IF(AND('Mapa de Riesgos'!$Y$48="Muy Baja",'Mapa de Riesgos'!$AA$48="Mayor"),CONCATENATE("R6C",'Mapa de Riesgos'!$O$48),"")</f>
        <v/>
      </c>
      <c r="AD51" s="53" t="str">
        <f>IF(AND('Mapa de Riesgos'!$Y$49="Muy Baja",'Mapa de Riesgos'!$AA$49="Mayor"),CONCATENATE("R6C",'Mapa de Riesgos'!$O$49),"")</f>
        <v/>
      </c>
      <c r="AE51" s="53" t="str">
        <f>IF(AND('Mapa de Riesgos'!$Y$50="Muy Baja",'Mapa de Riesgos'!$AA$50="Mayor"),CONCATENATE("R6C",'Mapa de Riesgos'!$O$50),"")</f>
        <v/>
      </c>
      <c r="AF51" s="53" t="str">
        <f>IF(AND('Mapa de Riesgos'!$Y$51="Muy Baja",'Mapa de Riesgos'!$AA$51="Mayor"),CONCATENATE("R6C",'Mapa de Riesgos'!$O$51),"")</f>
        <v/>
      </c>
      <c r="AG51" s="54" t="str">
        <f>IF(AND('Mapa de Riesgos'!$Y$52="Muy Baja",'Mapa de Riesgos'!$AA$52="Mayor"),CONCATENATE("R6C",'Mapa de Riesgos'!$O$52),"")</f>
        <v/>
      </c>
      <c r="AH51" s="55" t="str">
        <f>IF(AND('Mapa de Riesgos'!$Y$47="Muy Baja",'Mapa de Riesgos'!$AA$47="Catastrófico"),CONCATENATE("R6C",'Mapa de Riesgos'!$O$47),"")</f>
        <v/>
      </c>
      <c r="AI51" s="56" t="str">
        <f>IF(AND('Mapa de Riesgos'!$Y$48="Muy Baja",'Mapa de Riesgos'!$AA$48="Catastrófico"),CONCATENATE("R6C",'Mapa de Riesgos'!$O$48),"")</f>
        <v/>
      </c>
      <c r="AJ51" s="56" t="str">
        <f>IF(AND('Mapa de Riesgos'!$Y$49="Muy Baja",'Mapa de Riesgos'!$AA$49="Catastrófico"),CONCATENATE("R6C",'Mapa de Riesgos'!$O$49),"")</f>
        <v/>
      </c>
      <c r="AK51" s="56" t="str">
        <f>IF(AND('Mapa de Riesgos'!$Y$50="Muy Baja",'Mapa de Riesgos'!$AA$50="Catastrófico"),CONCATENATE("R6C",'Mapa de Riesgos'!$O$50),"")</f>
        <v/>
      </c>
      <c r="AL51" s="56" t="str">
        <f>IF(AND('Mapa de Riesgos'!$Y$51="Muy Baja",'Mapa de Riesgos'!$AA$51="Catastrófico"),CONCATENATE("R6C",'Mapa de Riesgos'!$O$51),"")</f>
        <v/>
      </c>
      <c r="AM51" s="57" t="str">
        <f>IF(AND('Mapa de Riesgos'!$Y$52="Muy Baja",'Mapa de Riesgos'!$AA$52="Catastrófico"),CONCATENATE("R6C",'Mapa de Riesgos'!$O$52),"")</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358"/>
      <c r="C52" s="358"/>
      <c r="D52" s="359"/>
      <c r="E52" s="457"/>
      <c r="F52" s="456"/>
      <c r="G52" s="456"/>
      <c r="H52" s="456"/>
      <c r="I52" s="472"/>
      <c r="J52" s="76" t="str">
        <f>IF(AND('Mapa de Riesgos'!$Y$53="Muy Baja",'Mapa de Riesgos'!$AA$53="Leve"),CONCATENATE("R7C",'Mapa de Riesgos'!$O$53),"")</f>
        <v/>
      </c>
      <c r="K52" s="77" t="str">
        <f>IF(AND('Mapa de Riesgos'!$Y$54="Muy Baja",'Mapa de Riesgos'!$AA$54="Leve"),CONCATENATE("R7C",'Mapa de Riesgos'!$O$54),"")</f>
        <v/>
      </c>
      <c r="L52" s="77" t="str">
        <f>IF(AND('Mapa de Riesgos'!$Y$55="Muy Baja",'Mapa de Riesgos'!$AA$55="Leve"),CONCATENATE("R7C",'Mapa de Riesgos'!$O$55),"")</f>
        <v/>
      </c>
      <c r="M52" s="77" t="str">
        <f>IF(AND('Mapa de Riesgos'!$Y$56="Muy Baja",'Mapa de Riesgos'!$AA$56="Leve"),CONCATENATE("R7C",'Mapa de Riesgos'!$O$56),"")</f>
        <v/>
      </c>
      <c r="N52" s="77" t="str">
        <f>IF(AND('Mapa de Riesgos'!$Y$57="Muy Baja",'Mapa de Riesgos'!$AA$57="Leve"),CONCATENATE("R7C",'Mapa de Riesgos'!$O$57),"")</f>
        <v/>
      </c>
      <c r="O52" s="78" t="str">
        <f>IF(AND('Mapa de Riesgos'!$Y$58="Muy Baja",'Mapa de Riesgos'!$AA$58="Leve"),CONCATENATE("R7C",'Mapa de Riesgos'!$O$58),"")</f>
        <v/>
      </c>
      <c r="P52" s="76" t="str">
        <f>IF(AND('Mapa de Riesgos'!$Y$53="Muy Baja",'Mapa de Riesgos'!$AA$53="Menor"),CONCATENATE("R7C",'Mapa de Riesgos'!$O$53),"")</f>
        <v/>
      </c>
      <c r="Q52" s="77" t="str">
        <f>IF(AND('Mapa de Riesgos'!$Y$54="Muy Baja",'Mapa de Riesgos'!$AA$54="Menor"),CONCATENATE("R7C",'Mapa de Riesgos'!$O$54),"")</f>
        <v/>
      </c>
      <c r="R52" s="77" t="str">
        <f>IF(AND('Mapa de Riesgos'!$Y$55="Muy Baja",'Mapa de Riesgos'!$AA$55="Menor"),CONCATENATE("R7C",'Mapa de Riesgos'!$O$55),"")</f>
        <v/>
      </c>
      <c r="S52" s="77" t="str">
        <f>IF(AND('Mapa de Riesgos'!$Y$56="Muy Baja",'Mapa de Riesgos'!$AA$56="Menor"),CONCATENATE("R7C",'Mapa de Riesgos'!$O$56),"")</f>
        <v/>
      </c>
      <c r="T52" s="77" t="str">
        <f>IF(AND('Mapa de Riesgos'!$Y$57="Muy Baja",'Mapa de Riesgos'!$AA$57="Menor"),CONCATENATE("R7C",'Mapa de Riesgos'!$O$57),"")</f>
        <v/>
      </c>
      <c r="U52" s="78" t="str">
        <f>IF(AND('Mapa de Riesgos'!$Y$58="Muy Baja",'Mapa de Riesgos'!$AA$58="Menor"),CONCATENATE("R7C",'Mapa de Riesgos'!$O$58),"")</f>
        <v/>
      </c>
      <c r="V52" s="67" t="str">
        <f>IF(AND('Mapa de Riesgos'!$Y$53="Muy Baja",'Mapa de Riesgos'!$AA$53="Moderado"),CONCATENATE("R7C",'Mapa de Riesgos'!$O$53),"")</f>
        <v/>
      </c>
      <c r="W52" s="68" t="str">
        <f>IF(AND('Mapa de Riesgos'!$Y$54="Muy Baja",'Mapa de Riesgos'!$AA$54="Moderado"),CONCATENATE("R7C",'Mapa de Riesgos'!$O$54),"")</f>
        <v/>
      </c>
      <c r="X52" s="68" t="str">
        <f>IF(AND('Mapa de Riesgos'!$Y$55="Muy Baja",'Mapa de Riesgos'!$AA$55="Moderado"),CONCATENATE("R7C",'Mapa de Riesgos'!$O$55),"")</f>
        <v/>
      </c>
      <c r="Y52" s="68" t="str">
        <f>IF(AND('Mapa de Riesgos'!$Y$56="Muy Baja",'Mapa de Riesgos'!$AA$56="Moderado"),CONCATENATE("R7C",'Mapa de Riesgos'!$O$56),"")</f>
        <v/>
      </c>
      <c r="Z52" s="68" t="str">
        <f>IF(AND('Mapa de Riesgos'!$Y$57="Muy Baja",'Mapa de Riesgos'!$AA$57="Moderado"),CONCATENATE("R7C",'Mapa de Riesgos'!$O$57),"")</f>
        <v/>
      </c>
      <c r="AA52" s="69" t="str">
        <f>IF(AND('Mapa de Riesgos'!$Y$58="Muy Baja",'Mapa de Riesgos'!$AA$58="Moderado"),CONCATENATE("R7C",'Mapa de Riesgos'!$O$58),"")</f>
        <v/>
      </c>
      <c r="AB52" s="52" t="str">
        <f>IF(AND('Mapa de Riesgos'!$Y$53="Muy Baja",'Mapa de Riesgos'!$AA$53="Mayor"),CONCATENATE("R7C",'Mapa de Riesgos'!$O$53),"")</f>
        <v/>
      </c>
      <c r="AC52" s="53" t="str">
        <f>IF(AND('Mapa de Riesgos'!$Y$54="Muy Baja",'Mapa de Riesgos'!$AA$54="Mayor"),CONCATENATE("R7C",'Mapa de Riesgos'!$O$54),"")</f>
        <v/>
      </c>
      <c r="AD52" s="53" t="str">
        <f>IF(AND('Mapa de Riesgos'!$Y$55="Muy Baja",'Mapa de Riesgos'!$AA$55="Mayor"),CONCATENATE("R7C",'Mapa de Riesgos'!$O$55),"")</f>
        <v/>
      </c>
      <c r="AE52" s="53" t="str">
        <f>IF(AND('Mapa de Riesgos'!$Y$56="Muy Baja",'Mapa de Riesgos'!$AA$56="Mayor"),CONCATENATE("R7C",'Mapa de Riesgos'!$O$56),"")</f>
        <v/>
      </c>
      <c r="AF52" s="53" t="str">
        <f>IF(AND('Mapa de Riesgos'!$Y$57="Muy Baja",'Mapa de Riesgos'!$AA$57="Mayor"),CONCATENATE("R7C",'Mapa de Riesgos'!$O$57),"")</f>
        <v/>
      </c>
      <c r="AG52" s="54" t="str">
        <f>IF(AND('Mapa de Riesgos'!$Y$58="Muy Baja",'Mapa de Riesgos'!$AA$58="Mayor"),CONCATENATE("R7C",'Mapa de Riesgos'!$O$58),"")</f>
        <v/>
      </c>
      <c r="AH52" s="55" t="str">
        <f>IF(AND('Mapa de Riesgos'!$Y$53="Muy Baja",'Mapa de Riesgos'!$AA$53="Catastrófico"),CONCATENATE("R7C",'Mapa de Riesgos'!$O$53),"")</f>
        <v/>
      </c>
      <c r="AI52" s="56" t="str">
        <f>IF(AND('Mapa de Riesgos'!$Y$54="Muy Baja",'Mapa de Riesgos'!$AA$54="Catastrófico"),CONCATENATE("R7C",'Mapa de Riesgos'!$O$54),"")</f>
        <v/>
      </c>
      <c r="AJ52" s="56" t="str">
        <f>IF(AND('Mapa de Riesgos'!$Y$55="Muy Baja",'Mapa de Riesgos'!$AA$55="Catastrófico"),CONCATENATE("R7C",'Mapa de Riesgos'!$O$55),"")</f>
        <v/>
      </c>
      <c r="AK52" s="56" t="str">
        <f>IF(AND('Mapa de Riesgos'!$Y$56="Muy Baja",'Mapa de Riesgos'!$AA$56="Catastrófico"),CONCATENATE("R7C",'Mapa de Riesgos'!$O$56),"")</f>
        <v/>
      </c>
      <c r="AL52" s="56" t="str">
        <f>IF(AND('Mapa de Riesgos'!$Y$57="Muy Baja",'Mapa de Riesgos'!$AA$57="Catastrófico"),CONCATENATE("R7C",'Mapa de Riesgos'!$O$57),"")</f>
        <v/>
      </c>
      <c r="AM52" s="57" t="str">
        <f>IF(AND('Mapa de Riesgos'!$Y$58="Muy Baja",'Mapa de Riesgos'!$AA$58="Catastrófico"),CONCATENATE("R7C",'Mapa de Riesgos'!$O$58),"")</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358"/>
      <c r="C53" s="358"/>
      <c r="D53" s="359"/>
      <c r="E53" s="457"/>
      <c r="F53" s="456"/>
      <c r="G53" s="456"/>
      <c r="H53" s="456"/>
      <c r="I53" s="472"/>
      <c r="J53" s="76" t="str">
        <f>IF(AND('Mapa de Riesgos'!$Y$59="Muy Baja",'Mapa de Riesgos'!$AA$59="Leve"),CONCATENATE("R8C",'Mapa de Riesgos'!$O$59),"")</f>
        <v/>
      </c>
      <c r="K53" s="77" t="str">
        <f>IF(AND('Mapa de Riesgos'!$Y$60="Muy Baja",'Mapa de Riesgos'!$AA$60="Leve"),CONCATENATE("R8C",'Mapa de Riesgos'!$O$60),"")</f>
        <v/>
      </c>
      <c r="L53" s="77" t="str">
        <f>IF(AND('Mapa de Riesgos'!$Y$61="Muy Baja",'Mapa de Riesgos'!$AA$61="Leve"),CONCATENATE("R8C",'Mapa de Riesgos'!$O$61),"")</f>
        <v/>
      </c>
      <c r="M53" s="77" t="str">
        <f>IF(AND('Mapa de Riesgos'!$Y$62="Muy Baja",'Mapa de Riesgos'!$AA$62="Leve"),CONCATENATE("R8C",'Mapa de Riesgos'!$O$62),"")</f>
        <v/>
      </c>
      <c r="N53" s="77" t="str">
        <f>IF(AND('Mapa de Riesgos'!$Y$63="Muy Baja",'Mapa de Riesgos'!$AA$63="Leve"),CONCATENATE("R8C",'Mapa de Riesgos'!$O$63),"")</f>
        <v/>
      </c>
      <c r="O53" s="78" t="str">
        <f>IF(AND('Mapa de Riesgos'!$Y$64="Muy Baja",'Mapa de Riesgos'!$AA$64="Leve"),CONCATENATE("R8C",'Mapa de Riesgos'!$O$64),"")</f>
        <v/>
      </c>
      <c r="P53" s="76" t="str">
        <f>IF(AND('Mapa de Riesgos'!$Y$59="Muy Baja",'Mapa de Riesgos'!$AA$59="Menor"),CONCATENATE("R8C",'Mapa de Riesgos'!$O$59),"")</f>
        <v/>
      </c>
      <c r="Q53" s="77" t="str">
        <f>IF(AND('Mapa de Riesgos'!$Y$60="Muy Baja",'Mapa de Riesgos'!$AA$60="Menor"),CONCATENATE("R8C",'Mapa de Riesgos'!$O$60),"")</f>
        <v/>
      </c>
      <c r="R53" s="77" t="str">
        <f>IF(AND('Mapa de Riesgos'!$Y$61="Muy Baja",'Mapa de Riesgos'!$AA$61="Menor"),CONCATENATE("R8C",'Mapa de Riesgos'!$O$61),"")</f>
        <v/>
      </c>
      <c r="S53" s="77" t="str">
        <f>IF(AND('Mapa de Riesgos'!$Y$62="Muy Baja",'Mapa de Riesgos'!$AA$62="Menor"),CONCATENATE("R8C",'Mapa de Riesgos'!$O$62),"")</f>
        <v/>
      </c>
      <c r="T53" s="77" t="str">
        <f>IF(AND('Mapa de Riesgos'!$Y$63="Muy Baja",'Mapa de Riesgos'!$AA$63="Menor"),CONCATENATE("R8C",'Mapa de Riesgos'!$O$63),"")</f>
        <v/>
      </c>
      <c r="U53" s="78" t="str">
        <f>IF(AND('Mapa de Riesgos'!$Y$64="Muy Baja",'Mapa de Riesgos'!$AA$64="Menor"),CONCATENATE("R8C",'Mapa de Riesgos'!$O$64),"")</f>
        <v/>
      </c>
      <c r="V53" s="67" t="str">
        <f>IF(AND('Mapa de Riesgos'!$Y$59="Muy Baja",'Mapa de Riesgos'!$AA$59="Moderado"),CONCATENATE("R8C",'Mapa de Riesgos'!$O$59),"")</f>
        <v/>
      </c>
      <c r="W53" s="68" t="str">
        <f>IF(AND('Mapa de Riesgos'!$Y$60="Muy Baja",'Mapa de Riesgos'!$AA$60="Moderado"),CONCATENATE("R8C",'Mapa de Riesgos'!$O$60),"")</f>
        <v/>
      </c>
      <c r="X53" s="68" t="str">
        <f>IF(AND('Mapa de Riesgos'!$Y$61="Muy Baja",'Mapa de Riesgos'!$AA$61="Moderado"),CONCATENATE("R8C",'Mapa de Riesgos'!$O$61),"")</f>
        <v/>
      </c>
      <c r="Y53" s="68" t="str">
        <f>IF(AND('Mapa de Riesgos'!$Y$62="Muy Baja",'Mapa de Riesgos'!$AA$62="Moderado"),CONCATENATE("R8C",'Mapa de Riesgos'!$O$62),"")</f>
        <v/>
      </c>
      <c r="Z53" s="68" t="str">
        <f>IF(AND('Mapa de Riesgos'!$Y$63="Muy Baja",'Mapa de Riesgos'!$AA$63="Moderado"),CONCATENATE("R8C",'Mapa de Riesgos'!$O$63),"")</f>
        <v/>
      </c>
      <c r="AA53" s="69" t="str">
        <f>IF(AND('Mapa de Riesgos'!$Y$64="Muy Baja",'Mapa de Riesgos'!$AA$64="Moderado"),CONCATENATE("R8C",'Mapa de Riesgos'!$O$64),"")</f>
        <v/>
      </c>
      <c r="AB53" s="52" t="str">
        <f>IF(AND('Mapa de Riesgos'!$Y$59="Muy Baja",'Mapa de Riesgos'!$AA$59="Mayor"),CONCATENATE("R8C",'Mapa de Riesgos'!$O$59),"")</f>
        <v/>
      </c>
      <c r="AC53" s="53" t="str">
        <f>IF(AND('Mapa de Riesgos'!$Y$60="Muy Baja",'Mapa de Riesgos'!$AA$60="Mayor"),CONCATENATE("R8C",'Mapa de Riesgos'!$O$60),"")</f>
        <v/>
      </c>
      <c r="AD53" s="53" t="str">
        <f>IF(AND('Mapa de Riesgos'!$Y$61="Muy Baja",'Mapa de Riesgos'!$AA$61="Mayor"),CONCATENATE("R8C",'Mapa de Riesgos'!$O$61),"")</f>
        <v/>
      </c>
      <c r="AE53" s="53" t="str">
        <f>IF(AND('Mapa de Riesgos'!$Y$62="Muy Baja",'Mapa de Riesgos'!$AA$62="Mayor"),CONCATENATE("R8C",'Mapa de Riesgos'!$O$62),"")</f>
        <v/>
      </c>
      <c r="AF53" s="53" t="str">
        <f>IF(AND('Mapa de Riesgos'!$Y$63="Muy Baja",'Mapa de Riesgos'!$AA$63="Mayor"),CONCATENATE("R8C",'Mapa de Riesgos'!$O$63),"")</f>
        <v/>
      </c>
      <c r="AG53" s="54" t="str">
        <f>IF(AND('Mapa de Riesgos'!$Y$64="Muy Baja",'Mapa de Riesgos'!$AA$64="Mayor"),CONCATENATE("R8C",'Mapa de Riesgos'!$O$64),"")</f>
        <v/>
      </c>
      <c r="AH53" s="55" t="str">
        <f>IF(AND('Mapa de Riesgos'!$Y$59="Muy Baja",'Mapa de Riesgos'!$AA$59="Catastrófico"),CONCATENATE("R8C",'Mapa de Riesgos'!$O$59),"")</f>
        <v/>
      </c>
      <c r="AI53" s="56" t="str">
        <f>IF(AND('Mapa de Riesgos'!$Y$60="Muy Baja",'Mapa de Riesgos'!$AA$60="Catastrófico"),CONCATENATE("R8C",'Mapa de Riesgos'!$O$60),"")</f>
        <v/>
      </c>
      <c r="AJ53" s="56" t="str">
        <f>IF(AND('Mapa de Riesgos'!$Y$61="Muy Baja",'Mapa de Riesgos'!$AA$61="Catastrófico"),CONCATENATE("R8C",'Mapa de Riesgos'!$O$61),"")</f>
        <v/>
      </c>
      <c r="AK53" s="56" t="str">
        <f>IF(AND('Mapa de Riesgos'!$Y$62="Muy Baja",'Mapa de Riesgos'!$AA$62="Catastrófico"),CONCATENATE("R8C",'Mapa de Riesgos'!$O$62),"")</f>
        <v/>
      </c>
      <c r="AL53" s="56" t="str">
        <f>IF(AND('Mapa de Riesgos'!$Y$63="Muy Baja",'Mapa de Riesgos'!$AA$63="Catastrófico"),CONCATENATE("R8C",'Mapa de Riesgos'!$O$63),"")</f>
        <v/>
      </c>
      <c r="AM53" s="57" t="str">
        <f>IF(AND('Mapa de Riesgos'!$Y$64="Muy Baja",'Mapa de Riesgos'!$AA$64="Catastrófico"),CONCATENATE("R8C",'Mapa de Riesgos'!$O$64),"")</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358"/>
      <c r="C54" s="358"/>
      <c r="D54" s="359"/>
      <c r="E54" s="457"/>
      <c r="F54" s="456"/>
      <c r="G54" s="456"/>
      <c r="H54" s="456"/>
      <c r="I54" s="472"/>
      <c r="J54" s="76" t="str">
        <f>IF(AND('Mapa de Riesgos'!$Y$65="Muy Baja",'Mapa de Riesgos'!$AA$65="Leve"),CONCATENATE("R9C",'Mapa de Riesgos'!$O$65),"")</f>
        <v/>
      </c>
      <c r="K54" s="77" t="str">
        <f>IF(AND('Mapa de Riesgos'!$Y$66="Muy Baja",'Mapa de Riesgos'!$AA$66="Leve"),CONCATENATE("R9C",'Mapa de Riesgos'!$O$66),"")</f>
        <v/>
      </c>
      <c r="L54" s="77" t="str">
        <f>IF(AND('Mapa de Riesgos'!$Y$67="Muy Baja",'Mapa de Riesgos'!$AA$67="Leve"),CONCATENATE("R9C",'Mapa de Riesgos'!$O$67),"")</f>
        <v/>
      </c>
      <c r="M54" s="77" t="str">
        <f>IF(AND('Mapa de Riesgos'!$Y$68="Muy Baja",'Mapa de Riesgos'!$AA$68="Leve"),CONCATENATE("R9C",'Mapa de Riesgos'!$O$68),"")</f>
        <v/>
      </c>
      <c r="N54" s="77" t="str">
        <f>IF(AND('Mapa de Riesgos'!$Y$69="Muy Baja",'Mapa de Riesgos'!$AA$69="Leve"),CONCATENATE("R9C",'Mapa de Riesgos'!$O$69),"")</f>
        <v/>
      </c>
      <c r="O54" s="78" t="str">
        <f>IF(AND('Mapa de Riesgos'!$Y$70="Muy Baja",'Mapa de Riesgos'!$AA$70="Leve"),CONCATENATE("R9C",'Mapa de Riesgos'!$O$70),"")</f>
        <v/>
      </c>
      <c r="P54" s="76" t="str">
        <f>IF(AND('Mapa de Riesgos'!$Y$65="Muy Baja",'Mapa de Riesgos'!$AA$65="Menor"),CONCATENATE("R9C",'Mapa de Riesgos'!$O$65),"")</f>
        <v/>
      </c>
      <c r="Q54" s="77" t="str">
        <f>IF(AND('Mapa de Riesgos'!$Y$66="Muy Baja",'Mapa de Riesgos'!$AA$66="Menor"),CONCATENATE("R9C",'Mapa de Riesgos'!$O$66),"")</f>
        <v/>
      </c>
      <c r="R54" s="77" t="str">
        <f>IF(AND('Mapa de Riesgos'!$Y$67="Muy Baja",'Mapa de Riesgos'!$AA$67="Menor"),CONCATENATE("R9C",'Mapa de Riesgos'!$O$67),"")</f>
        <v/>
      </c>
      <c r="S54" s="77" t="str">
        <f>IF(AND('Mapa de Riesgos'!$Y$68="Muy Baja",'Mapa de Riesgos'!$AA$68="Menor"),CONCATENATE("R9C",'Mapa de Riesgos'!$O$68),"")</f>
        <v/>
      </c>
      <c r="T54" s="77" t="str">
        <f>IF(AND('Mapa de Riesgos'!$Y$69="Muy Baja",'Mapa de Riesgos'!$AA$69="Menor"),CONCATENATE("R9C",'Mapa de Riesgos'!$O$69),"")</f>
        <v/>
      </c>
      <c r="U54" s="78" t="str">
        <f>IF(AND('Mapa de Riesgos'!$Y$70="Muy Baja",'Mapa de Riesgos'!$AA$70="Menor"),CONCATENATE("R9C",'Mapa de Riesgos'!$O$70),"")</f>
        <v/>
      </c>
      <c r="V54" s="67" t="str">
        <f>IF(AND('Mapa de Riesgos'!$Y$65="Muy Baja",'Mapa de Riesgos'!$AA$65="Moderado"),CONCATENATE("R9C",'Mapa de Riesgos'!$O$65),"")</f>
        <v/>
      </c>
      <c r="W54" s="68" t="str">
        <f>IF(AND('Mapa de Riesgos'!$Y$66="Muy Baja",'Mapa de Riesgos'!$AA$66="Moderado"),CONCATENATE("R9C",'Mapa de Riesgos'!$O$66),"")</f>
        <v/>
      </c>
      <c r="X54" s="68" t="str">
        <f>IF(AND('Mapa de Riesgos'!$Y$67="Muy Baja",'Mapa de Riesgos'!$AA$67="Moderado"),CONCATENATE("R9C",'Mapa de Riesgos'!$O$67),"")</f>
        <v/>
      </c>
      <c r="Y54" s="68" t="str">
        <f>IF(AND('Mapa de Riesgos'!$Y$68="Muy Baja",'Mapa de Riesgos'!$AA$68="Moderado"),CONCATENATE("R9C",'Mapa de Riesgos'!$O$68),"")</f>
        <v/>
      </c>
      <c r="Z54" s="68" t="str">
        <f>IF(AND('Mapa de Riesgos'!$Y$69="Muy Baja",'Mapa de Riesgos'!$AA$69="Moderado"),CONCATENATE("R9C",'Mapa de Riesgos'!$O$69),"")</f>
        <v/>
      </c>
      <c r="AA54" s="69" t="str">
        <f>IF(AND('Mapa de Riesgos'!$Y$70="Muy Baja",'Mapa de Riesgos'!$AA$70="Moderado"),CONCATENATE("R9C",'Mapa de Riesgos'!$O$70),"")</f>
        <v/>
      </c>
      <c r="AB54" s="52" t="str">
        <f>IF(AND('Mapa de Riesgos'!$Y$65="Muy Baja",'Mapa de Riesgos'!$AA$65="Mayor"),CONCATENATE("R9C",'Mapa de Riesgos'!$O$65),"")</f>
        <v/>
      </c>
      <c r="AC54" s="53" t="str">
        <f>IF(AND('Mapa de Riesgos'!$Y$66="Muy Baja",'Mapa de Riesgos'!$AA$66="Mayor"),CONCATENATE("R9C",'Mapa de Riesgos'!$O$66),"")</f>
        <v/>
      </c>
      <c r="AD54" s="53" t="str">
        <f>IF(AND('Mapa de Riesgos'!$Y$67="Muy Baja",'Mapa de Riesgos'!$AA$67="Mayor"),CONCATENATE("R9C",'Mapa de Riesgos'!$O$67),"")</f>
        <v/>
      </c>
      <c r="AE54" s="53" t="str">
        <f>IF(AND('Mapa de Riesgos'!$Y$68="Muy Baja",'Mapa de Riesgos'!$AA$68="Mayor"),CONCATENATE("R9C",'Mapa de Riesgos'!$O$68),"")</f>
        <v/>
      </c>
      <c r="AF54" s="53" t="str">
        <f>IF(AND('Mapa de Riesgos'!$Y$69="Muy Baja",'Mapa de Riesgos'!$AA$69="Mayor"),CONCATENATE("R9C",'Mapa de Riesgos'!$O$69),"")</f>
        <v/>
      </c>
      <c r="AG54" s="54" t="str">
        <f>IF(AND('Mapa de Riesgos'!$Y$70="Muy Baja",'Mapa de Riesgos'!$AA$70="Mayor"),CONCATENATE("R9C",'Mapa de Riesgos'!$O$70),"")</f>
        <v/>
      </c>
      <c r="AH54" s="55" t="str">
        <f>IF(AND('Mapa de Riesgos'!$Y$65="Muy Baja",'Mapa de Riesgos'!$AA$65="Catastrófico"),CONCATENATE("R9C",'Mapa de Riesgos'!$O$65),"")</f>
        <v/>
      </c>
      <c r="AI54" s="56" t="str">
        <f>IF(AND('Mapa de Riesgos'!$Y$66="Muy Baja",'Mapa de Riesgos'!$AA$66="Catastrófico"),CONCATENATE("R9C",'Mapa de Riesgos'!$O$66),"")</f>
        <v/>
      </c>
      <c r="AJ54" s="56" t="str">
        <f>IF(AND('Mapa de Riesgos'!$Y$67="Muy Baja",'Mapa de Riesgos'!$AA$67="Catastrófico"),CONCATENATE("R9C",'Mapa de Riesgos'!$O$67),"")</f>
        <v/>
      </c>
      <c r="AK54" s="56" t="str">
        <f>IF(AND('Mapa de Riesgos'!$Y$68="Muy Baja",'Mapa de Riesgos'!$AA$68="Catastrófico"),CONCATENATE("R9C",'Mapa de Riesgos'!$O$68),"")</f>
        <v/>
      </c>
      <c r="AL54" s="56" t="str">
        <f>IF(AND('Mapa de Riesgos'!$Y$69="Muy Baja",'Mapa de Riesgos'!$AA$69="Catastrófico"),CONCATENATE("R9C",'Mapa de Riesgos'!$O$69),"")</f>
        <v/>
      </c>
      <c r="AM54" s="57" t="str">
        <f>IF(AND('Mapa de Riesgos'!$Y$70="Muy Baja",'Mapa de Riesgos'!$AA$70="Catastrófico"),CONCATENATE("R9C",'Mapa de Riesgos'!$O$70),"")</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358"/>
      <c r="C55" s="358"/>
      <c r="D55" s="359"/>
      <c r="E55" s="458"/>
      <c r="F55" s="459"/>
      <c r="G55" s="459"/>
      <c r="H55" s="459"/>
      <c r="I55" s="473"/>
      <c r="J55" s="79" t="str">
        <f>IF(AND('Mapa de Riesgos'!$Y$71="Muy Baja",'Mapa de Riesgos'!$AA$71="Leve"),CONCATENATE("R10C",'Mapa de Riesgos'!$O$71),"")</f>
        <v/>
      </c>
      <c r="K55" s="80" t="str">
        <f>IF(AND('Mapa de Riesgos'!$Y$72="Muy Baja",'Mapa de Riesgos'!$AA$72="Leve"),CONCATENATE("R10C",'Mapa de Riesgos'!$O$72),"")</f>
        <v/>
      </c>
      <c r="L55" s="80" t="str">
        <f>IF(AND('Mapa de Riesgos'!$Y$73="Muy Baja",'Mapa de Riesgos'!$AA$73="Leve"),CONCATENATE("R10C",'Mapa de Riesgos'!$O$73),"")</f>
        <v/>
      </c>
      <c r="M55" s="80" t="str">
        <f>IF(AND('Mapa de Riesgos'!$Y$74="Muy Baja",'Mapa de Riesgos'!$AA$74="Leve"),CONCATENATE("R10C",'Mapa de Riesgos'!$O$74),"")</f>
        <v/>
      </c>
      <c r="N55" s="80" t="str">
        <f>IF(AND('Mapa de Riesgos'!$Y$75="Muy Baja",'Mapa de Riesgos'!$AA$75="Leve"),CONCATENATE("R10C",'Mapa de Riesgos'!$O$75),"")</f>
        <v/>
      </c>
      <c r="O55" s="81" t="str">
        <f>IF(AND('Mapa de Riesgos'!$Y$76="Muy Baja",'Mapa de Riesgos'!$AA$76="Leve"),CONCATENATE("R10C",'Mapa de Riesgos'!$O$76),"")</f>
        <v/>
      </c>
      <c r="P55" s="79" t="str">
        <f>IF(AND('Mapa de Riesgos'!$Y$71="Muy Baja",'Mapa de Riesgos'!$AA$71="Menor"),CONCATENATE("R10C",'Mapa de Riesgos'!$O$71),"")</f>
        <v/>
      </c>
      <c r="Q55" s="80" t="str">
        <f>IF(AND('Mapa de Riesgos'!$Y$72="Muy Baja",'Mapa de Riesgos'!$AA$72="Menor"),CONCATENATE("R10C",'Mapa de Riesgos'!$O$72),"")</f>
        <v/>
      </c>
      <c r="R55" s="80" t="str">
        <f>IF(AND('Mapa de Riesgos'!$Y$73="Muy Baja",'Mapa de Riesgos'!$AA$73="Menor"),CONCATENATE("R10C",'Mapa de Riesgos'!$O$73),"")</f>
        <v/>
      </c>
      <c r="S55" s="80" t="str">
        <f>IF(AND('Mapa de Riesgos'!$Y$74="Muy Baja",'Mapa de Riesgos'!$AA$74="Menor"),CONCATENATE("R10C",'Mapa de Riesgos'!$O$74),"")</f>
        <v/>
      </c>
      <c r="T55" s="80" t="str">
        <f>IF(AND('Mapa de Riesgos'!$Y$75="Muy Baja",'Mapa de Riesgos'!$AA$75="Menor"),CONCATENATE("R10C",'Mapa de Riesgos'!$O$75),"")</f>
        <v/>
      </c>
      <c r="U55" s="81" t="str">
        <f>IF(AND('Mapa de Riesgos'!$Y$76="Muy Baja",'Mapa de Riesgos'!$AA$76="Menor"),CONCATENATE("R10C",'Mapa de Riesgos'!$O$76),"")</f>
        <v/>
      </c>
      <c r="V55" s="70" t="str">
        <f>IF(AND('Mapa de Riesgos'!$Y$71="Muy Baja",'Mapa de Riesgos'!$AA$71="Moderado"),CONCATENATE("R10C",'Mapa de Riesgos'!$O$71),"")</f>
        <v/>
      </c>
      <c r="W55" s="71" t="str">
        <f>IF(AND('Mapa de Riesgos'!$Y$72="Muy Baja",'Mapa de Riesgos'!$AA$72="Moderado"),CONCATENATE("R10C",'Mapa de Riesgos'!$O$72),"")</f>
        <v/>
      </c>
      <c r="X55" s="71" t="str">
        <f>IF(AND('Mapa de Riesgos'!$Y$73="Muy Baja",'Mapa de Riesgos'!$AA$73="Moderado"),CONCATENATE("R10C",'Mapa de Riesgos'!$O$73),"")</f>
        <v/>
      </c>
      <c r="Y55" s="71" t="str">
        <f>IF(AND('Mapa de Riesgos'!$Y$74="Muy Baja",'Mapa de Riesgos'!$AA$74="Moderado"),CONCATENATE("R10C",'Mapa de Riesgos'!$O$74),"")</f>
        <v/>
      </c>
      <c r="Z55" s="71" t="str">
        <f>IF(AND('Mapa de Riesgos'!$Y$75="Muy Baja",'Mapa de Riesgos'!$AA$75="Moderado"),CONCATENATE("R10C",'Mapa de Riesgos'!$O$75),"")</f>
        <v/>
      </c>
      <c r="AA55" s="72" t="str">
        <f>IF(AND('Mapa de Riesgos'!$Y$76="Muy Baja",'Mapa de Riesgos'!$AA$76="Moderado"),CONCATENATE("R10C",'Mapa de Riesgos'!$O$76),"")</f>
        <v/>
      </c>
      <c r="AB55" s="58" t="str">
        <f>IF(AND('Mapa de Riesgos'!$Y$71="Muy Baja",'Mapa de Riesgos'!$AA$71="Mayor"),CONCATENATE("R10C",'Mapa de Riesgos'!$O$71),"")</f>
        <v/>
      </c>
      <c r="AC55" s="59" t="str">
        <f>IF(AND('Mapa de Riesgos'!$Y$72="Muy Baja",'Mapa de Riesgos'!$AA$72="Mayor"),CONCATENATE("R10C",'Mapa de Riesgos'!$O$72),"")</f>
        <v/>
      </c>
      <c r="AD55" s="59" t="str">
        <f>IF(AND('Mapa de Riesgos'!$Y$73="Muy Baja",'Mapa de Riesgos'!$AA$73="Mayor"),CONCATENATE("R10C",'Mapa de Riesgos'!$O$73),"")</f>
        <v/>
      </c>
      <c r="AE55" s="59" t="str">
        <f>IF(AND('Mapa de Riesgos'!$Y$74="Muy Baja",'Mapa de Riesgos'!$AA$74="Mayor"),CONCATENATE("R10C",'Mapa de Riesgos'!$O$74),"")</f>
        <v/>
      </c>
      <c r="AF55" s="59" t="str">
        <f>IF(AND('Mapa de Riesgos'!$Y$75="Muy Baja",'Mapa de Riesgos'!$AA$75="Mayor"),CONCATENATE("R10C",'Mapa de Riesgos'!$O$75),"")</f>
        <v/>
      </c>
      <c r="AG55" s="60" t="str">
        <f>IF(AND('Mapa de Riesgos'!$Y$76="Muy Baja",'Mapa de Riesgos'!$AA$76="Mayor"),CONCATENATE("R10C",'Mapa de Riesgos'!$O$76),"")</f>
        <v/>
      </c>
      <c r="AH55" s="61" t="str">
        <f>IF(AND('Mapa de Riesgos'!$Y$71="Muy Baja",'Mapa de Riesgos'!$AA$71="Catastrófico"),CONCATENATE("R10C",'Mapa de Riesgos'!$O$71),"")</f>
        <v/>
      </c>
      <c r="AI55" s="62" t="str">
        <f>IF(AND('Mapa de Riesgos'!$Y$72="Muy Baja",'Mapa de Riesgos'!$AA$72="Catastrófico"),CONCATENATE("R10C",'Mapa de Riesgos'!$O$72),"")</f>
        <v/>
      </c>
      <c r="AJ55" s="62" t="str">
        <f>IF(AND('Mapa de Riesgos'!$Y$73="Muy Baja",'Mapa de Riesgos'!$AA$73="Catastrófico"),CONCATENATE("R10C",'Mapa de Riesgos'!$O$73),"")</f>
        <v/>
      </c>
      <c r="AK55" s="62" t="str">
        <f>IF(AND('Mapa de Riesgos'!$Y$74="Muy Baja",'Mapa de Riesgos'!$AA$74="Catastrófico"),CONCATENATE("R10C",'Mapa de Riesgos'!$O$74),"")</f>
        <v/>
      </c>
      <c r="AL55" s="62" t="str">
        <f>IF(AND('Mapa de Riesgos'!$Y$75="Muy Baja",'Mapa de Riesgos'!$AA$75="Catastrófico"),CONCATENATE("R10C",'Mapa de Riesgos'!$O$75),"")</f>
        <v/>
      </c>
      <c r="AM55" s="63" t="str">
        <f>IF(AND('Mapa de Riesgos'!$Y$76="Muy Baja",'Mapa de Riesgos'!$AA$76="Catastrófico"),CONCATENATE("R10C",'Mapa de Riesgos'!$O$76),"")</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453" t="s">
        <v>264</v>
      </c>
      <c r="K56" s="454"/>
      <c r="L56" s="454"/>
      <c r="M56" s="454"/>
      <c r="N56" s="454"/>
      <c r="O56" s="471"/>
      <c r="P56" s="453" t="s">
        <v>265</v>
      </c>
      <c r="Q56" s="454"/>
      <c r="R56" s="454"/>
      <c r="S56" s="454"/>
      <c r="T56" s="454"/>
      <c r="U56" s="471"/>
      <c r="V56" s="453" t="s">
        <v>266</v>
      </c>
      <c r="W56" s="454"/>
      <c r="X56" s="454"/>
      <c r="Y56" s="454"/>
      <c r="Z56" s="454"/>
      <c r="AA56" s="471"/>
      <c r="AB56" s="453" t="s">
        <v>267</v>
      </c>
      <c r="AC56" s="492"/>
      <c r="AD56" s="454"/>
      <c r="AE56" s="454"/>
      <c r="AF56" s="454"/>
      <c r="AG56" s="471"/>
      <c r="AH56" s="453" t="s">
        <v>268</v>
      </c>
      <c r="AI56" s="454"/>
      <c r="AJ56" s="454"/>
      <c r="AK56" s="454"/>
      <c r="AL56" s="454"/>
      <c r="AM56" s="471"/>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457"/>
      <c r="K57" s="456"/>
      <c r="L57" s="456"/>
      <c r="M57" s="456"/>
      <c r="N57" s="456"/>
      <c r="O57" s="472"/>
      <c r="P57" s="457"/>
      <c r="Q57" s="456"/>
      <c r="R57" s="456"/>
      <c r="S57" s="456"/>
      <c r="T57" s="456"/>
      <c r="U57" s="472"/>
      <c r="V57" s="457"/>
      <c r="W57" s="456"/>
      <c r="X57" s="456"/>
      <c r="Y57" s="456"/>
      <c r="Z57" s="456"/>
      <c r="AA57" s="472"/>
      <c r="AB57" s="457"/>
      <c r="AC57" s="456"/>
      <c r="AD57" s="456"/>
      <c r="AE57" s="456"/>
      <c r="AF57" s="456"/>
      <c r="AG57" s="472"/>
      <c r="AH57" s="457"/>
      <c r="AI57" s="456"/>
      <c r="AJ57" s="456"/>
      <c r="AK57" s="456"/>
      <c r="AL57" s="456"/>
      <c r="AM57" s="47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457"/>
      <c r="K58" s="456"/>
      <c r="L58" s="456"/>
      <c r="M58" s="456"/>
      <c r="N58" s="456"/>
      <c r="O58" s="472"/>
      <c r="P58" s="457"/>
      <c r="Q58" s="456"/>
      <c r="R58" s="456"/>
      <c r="S58" s="456"/>
      <c r="T58" s="456"/>
      <c r="U58" s="472"/>
      <c r="V58" s="457"/>
      <c r="W58" s="456"/>
      <c r="X58" s="456"/>
      <c r="Y58" s="456"/>
      <c r="Z58" s="456"/>
      <c r="AA58" s="472"/>
      <c r="AB58" s="457"/>
      <c r="AC58" s="456"/>
      <c r="AD58" s="456"/>
      <c r="AE58" s="456"/>
      <c r="AF58" s="456"/>
      <c r="AG58" s="472"/>
      <c r="AH58" s="457"/>
      <c r="AI58" s="456"/>
      <c r="AJ58" s="456"/>
      <c r="AK58" s="456"/>
      <c r="AL58" s="456"/>
      <c r="AM58" s="47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457"/>
      <c r="K59" s="456"/>
      <c r="L59" s="456"/>
      <c r="M59" s="456"/>
      <c r="N59" s="456"/>
      <c r="O59" s="472"/>
      <c r="P59" s="457"/>
      <c r="Q59" s="456"/>
      <c r="R59" s="456"/>
      <c r="S59" s="456"/>
      <c r="T59" s="456"/>
      <c r="U59" s="472"/>
      <c r="V59" s="457"/>
      <c r="W59" s="456"/>
      <c r="X59" s="456"/>
      <c r="Y59" s="456"/>
      <c r="Z59" s="456"/>
      <c r="AA59" s="472"/>
      <c r="AB59" s="457"/>
      <c r="AC59" s="456"/>
      <c r="AD59" s="456"/>
      <c r="AE59" s="456"/>
      <c r="AF59" s="456"/>
      <c r="AG59" s="472"/>
      <c r="AH59" s="457"/>
      <c r="AI59" s="456"/>
      <c r="AJ59" s="456"/>
      <c r="AK59" s="456"/>
      <c r="AL59" s="456"/>
      <c r="AM59" s="47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457"/>
      <c r="K60" s="456"/>
      <c r="L60" s="456"/>
      <c r="M60" s="456"/>
      <c r="N60" s="456"/>
      <c r="O60" s="472"/>
      <c r="P60" s="457"/>
      <c r="Q60" s="456"/>
      <c r="R60" s="456"/>
      <c r="S60" s="456"/>
      <c r="T60" s="456"/>
      <c r="U60" s="472"/>
      <c r="V60" s="457"/>
      <c r="W60" s="456"/>
      <c r="X60" s="456"/>
      <c r="Y60" s="456"/>
      <c r="Z60" s="456"/>
      <c r="AA60" s="472"/>
      <c r="AB60" s="457"/>
      <c r="AC60" s="456"/>
      <c r="AD60" s="456"/>
      <c r="AE60" s="456"/>
      <c r="AF60" s="456"/>
      <c r="AG60" s="472"/>
      <c r="AH60" s="457"/>
      <c r="AI60" s="456"/>
      <c r="AJ60" s="456"/>
      <c r="AK60" s="456"/>
      <c r="AL60" s="456"/>
      <c r="AM60" s="472"/>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458"/>
      <c r="K61" s="459"/>
      <c r="L61" s="459"/>
      <c r="M61" s="459"/>
      <c r="N61" s="459"/>
      <c r="O61" s="473"/>
      <c r="P61" s="458"/>
      <c r="Q61" s="459"/>
      <c r="R61" s="459"/>
      <c r="S61" s="459"/>
      <c r="T61" s="459"/>
      <c r="U61" s="473"/>
      <c r="V61" s="458"/>
      <c r="W61" s="459"/>
      <c r="X61" s="459"/>
      <c r="Y61" s="459"/>
      <c r="Z61" s="459"/>
      <c r="AA61" s="473"/>
      <c r="AB61" s="458"/>
      <c r="AC61" s="459"/>
      <c r="AD61" s="459"/>
      <c r="AE61" s="459"/>
      <c r="AF61" s="459"/>
      <c r="AG61" s="473"/>
      <c r="AH61" s="458"/>
      <c r="AI61" s="459"/>
      <c r="AJ61" s="459"/>
      <c r="AK61" s="459"/>
      <c r="AL61" s="459"/>
      <c r="AM61" s="47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493" t="s">
        <v>270</v>
      </c>
      <c r="C1" s="493"/>
      <c r="D1" s="49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271</v>
      </c>
      <c r="D3" s="12" t="s">
        <v>254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272</v>
      </c>
      <c r="C4" s="14" t="s">
        <v>273</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274</v>
      </c>
      <c r="C5" s="17" t="s">
        <v>275</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276</v>
      </c>
      <c r="C6" s="17" t="s">
        <v>277</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278</v>
      </c>
      <c r="C7" s="17" t="s">
        <v>279</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280</v>
      </c>
      <c r="C8" s="17" t="s">
        <v>281</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494" t="s">
        <v>282</v>
      </c>
      <c r="C1" s="494"/>
      <c r="D1" s="494"/>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283</v>
      </c>
      <c r="D3" s="36" t="s">
        <v>284</v>
      </c>
      <c r="E3" s="83"/>
      <c r="F3" s="83"/>
      <c r="G3" s="83"/>
      <c r="H3" s="83"/>
      <c r="I3" s="83"/>
      <c r="J3" s="83"/>
      <c r="K3" s="83"/>
      <c r="L3" s="83"/>
      <c r="M3" s="83"/>
      <c r="N3" s="83"/>
      <c r="O3" s="83"/>
      <c r="P3" s="83"/>
      <c r="Q3" s="83"/>
      <c r="R3" s="83"/>
      <c r="S3" s="83"/>
      <c r="T3" s="83"/>
      <c r="U3" s="83"/>
    </row>
    <row r="4" spans="1:21" ht="33.75" x14ac:dyDescent="0.25">
      <c r="A4" s="100" t="s">
        <v>285</v>
      </c>
      <c r="B4" s="39" t="s">
        <v>286</v>
      </c>
      <c r="C4" s="44" t="s">
        <v>287</v>
      </c>
      <c r="D4" s="37" t="s">
        <v>288</v>
      </c>
      <c r="E4" s="83"/>
      <c r="F4" s="83"/>
      <c r="G4" s="83"/>
      <c r="H4" s="83"/>
      <c r="I4" s="83"/>
      <c r="J4" s="83"/>
      <c r="K4" s="83"/>
      <c r="L4" s="83"/>
      <c r="M4" s="83"/>
      <c r="N4" s="83"/>
      <c r="O4" s="83"/>
      <c r="P4" s="83"/>
      <c r="Q4" s="83"/>
      <c r="R4" s="83"/>
      <c r="S4" s="83"/>
      <c r="T4" s="83"/>
      <c r="U4" s="83"/>
    </row>
    <row r="5" spans="1:21" ht="67.5" x14ac:dyDescent="0.25">
      <c r="A5" s="100" t="s">
        <v>289</v>
      </c>
      <c r="B5" s="40" t="s">
        <v>290</v>
      </c>
      <c r="C5" s="45" t="s">
        <v>291</v>
      </c>
      <c r="D5" s="38" t="s">
        <v>292</v>
      </c>
      <c r="E5" s="83"/>
      <c r="F5" s="83"/>
      <c r="G5" s="83"/>
      <c r="H5" s="83"/>
      <c r="I5" s="83"/>
      <c r="J5" s="83"/>
      <c r="K5" s="83"/>
      <c r="L5" s="83"/>
      <c r="M5" s="83"/>
      <c r="N5" s="83"/>
      <c r="O5" s="83"/>
      <c r="P5" s="83"/>
      <c r="Q5" s="83"/>
      <c r="R5" s="83"/>
      <c r="S5" s="83"/>
      <c r="T5" s="83"/>
      <c r="U5" s="83"/>
    </row>
    <row r="6" spans="1:21" ht="67.5" x14ac:dyDescent="0.25">
      <c r="A6" s="100" t="s">
        <v>260</v>
      </c>
      <c r="B6" s="41" t="s">
        <v>293</v>
      </c>
      <c r="C6" s="45" t="s">
        <v>294</v>
      </c>
      <c r="D6" s="38" t="s">
        <v>295</v>
      </c>
      <c r="E6" s="83"/>
      <c r="F6" s="83"/>
      <c r="G6" s="83"/>
      <c r="H6" s="83"/>
      <c r="I6" s="83"/>
      <c r="J6" s="83"/>
      <c r="K6" s="83"/>
      <c r="L6" s="83"/>
      <c r="M6" s="83"/>
      <c r="N6" s="83"/>
      <c r="O6" s="83"/>
      <c r="P6" s="83"/>
      <c r="Q6" s="83"/>
      <c r="R6" s="83"/>
      <c r="S6" s="83"/>
      <c r="T6" s="83"/>
      <c r="U6" s="83"/>
    </row>
    <row r="7" spans="1:21" ht="101.25" x14ac:dyDescent="0.25">
      <c r="A7" s="100" t="s">
        <v>296</v>
      </c>
      <c r="B7" s="42" t="s">
        <v>297</v>
      </c>
      <c r="C7" s="45" t="s">
        <v>298</v>
      </c>
      <c r="D7" s="38" t="s">
        <v>299</v>
      </c>
      <c r="E7" s="83"/>
      <c r="F7" s="83"/>
      <c r="G7" s="83"/>
      <c r="H7" s="83"/>
      <c r="I7" s="83"/>
      <c r="J7" s="83"/>
      <c r="K7" s="83"/>
      <c r="L7" s="83"/>
      <c r="M7" s="83"/>
      <c r="N7" s="83"/>
      <c r="O7" s="83"/>
      <c r="P7" s="83"/>
      <c r="Q7" s="83"/>
      <c r="R7" s="83"/>
      <c r="S7" s="83"/>
      <c r="T7" s="83"/>
      <c r="U7" s="83"/>
    </row>
    <row r="8" spans="1:21" ht="67.5" x14ac:dyDescent="0.25">
      <c r="A8" s="100" t="s">
        <v>300</v>
      </c>
      <c r="B8" s="43" t="s">
        <v>301</v>
      </c>
      <c r="C8" s="45" t="s">
        <v>302</v>
      </c>
      <c r="D8" s="38" t="s">
        <v>303</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304</v>
      </c>
      <c r="C11" s="100" t="s">
        <v>305</v>
      </c>
      <c r="D11" s="100" t="s">
        <v>226</v>
      </c>
      <c r="E11" s="83"/>
      <c r="F11" s="83"/>
      <c r="G11" s="83"/>
      <c r="H11" s="83"/>
      <c r="I11" s="83"/>
      <c r="J11" s="83"/>
      <c r="K11" s="83"/>
      <c r="L11" s="83"/>
      <c r="M11" s="83"/>
      <c r="N11" s="83"/>
      <c r="O11" s="83"/>
      <c r="P11" s="83"/>
      <c r="Q11" s="83"/>
      <c r="R11" s="83"/>
      <c r="S11" s="83"/>
      <c r="T11" s="83"/>
      <c r="U11" s="83"/>
    </row>
    <row r="12" spans="1:21" x14ac:dyDescent="0.25">
      <c r="A12" s="100"/>
      <c r="B12" s="100" t="s">
        <v>306</v>
      </c>
      <c r="C12" s="100" t="s">
        <v>307</v>
      </c>
      <c r="D12" s="100" t="s">
        <v>308</v>
      </c>
      <c r="E12" s="83"/>
      <c r="F12" s="83"/>
      <c r="G12" s="83"/>
      <c r="H12" s="83"/>
      <c r="I12" s="83"/>
      <c r="J12" s="83"/>
      <c r="K12" s="83"/>
      <c r="L12" s="83"/>
      <c r="M12" s="83"/>
      <c r="N12" s="83"/>
      <c r="O12" s="83"/>
      <c r="P12" s="83"/>
      <c r="Q12" s="83"/>
      <c r="R12" s="83"/>
      <c r="S12" s="83"/>
      <c r="T12" s="83"/>
      <c r="U12" s="83"/>
    </row>
    <row r="13" spans="1:21" x14ac:dyDescent="0.25">
      <c r="A13" s="100"/>
      <c r="B13" s="100"/>
      <c r="C13" s="100" t="s">
        <v>309</v>
      </c>
      <c r="D13" s="100" t="s">
        <v>165</v>
      </c>
      <c r="E13" s="83"/>
      <c r="F13" s="83"/>
      <c r="G13" s="83"/>
      <c r="H13" s="83"/>
      <c r="I13" s="83"/>
      <c r="J13" s="83"/>
      <c r="K13" s="83"/>
      <c r="L13" s="83"/>
      <c r="M13" s="83"/>
      <c r="N13" s="83"/>
      <c r="O13" s="83"/>
      <c r="P13" s="83"/>
      <c r="Q13" s="83"/>
      <c r="R13" s="83"/>
      <c r="S13" s="83"/>
      <c r="T13" s="83"/>
      <c r="U13" s="83"/>
    </row>
    <row r="14" spans="1:21" x14ac:dyDescent="0.25">
      <c r="A14" s="100"/>
      <c r="B14" s="100"/>
      <c r="C14" s="100" t="s">
        <v>180</v>
      </c>
      <c r="D14" s="100" t="s">
        <v>310</v>
      </c>
      <c r="E14" s="83"/>
      <c r="F14" s="83"/>
      <c r="G14" s="83"/>
      <c r="H14" s="83"/>
      <c r="I14" s="83"/>
      <c r="J14" s="83"/>
      <c r="K14" s="83"/>
      <c r="L14" s="83"/>
      <c r="M14" s="83"/>
      <c r="N14" s="83"/>
      <c r="O14" s="83"/>
      <c r="P14" s="83"/>
      <c r="Q14" s="83"/>
      <c r="R14" s="83"/>
      <c r="S14" s="83"/>
      <c r="T14" s="83"/>
      <c r="U14" s="83"/>
    </row>
    <row r="15" spans="1:21" x14ac:dyDescent="0.25">
      <c r="A15" s="100"/>
      <c r="B15" s="100"/>
      <c r="C15" s="100" t="s">
        <v>199</v>
      </c>
      <c r="D15" s="100" t="s">
        <v>311</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312</v>
      </c>
      <c r="C209" s="30" t="s">
        <v>313</v>
      </c>
      <c r="D209" s="33" t="s">
        <v>312</v>
      </c>
      <c r="E209" s="33" t="s">
        <v>313</v>
      </c>
    </row>
    <row r="210" spans="1:8" ht="21" x14ac:dyDescent="0.35">
      <c r="A210" s="83"/>
      <c r="B210" s="31" t="s">
        <v>314</v>
      </c>
      <c r="C210" s="31" t="s">
        <v>315</v>
      </c>
      <c r="D210" t="s">
        <v>314</v>
      </c>
      <c r="F210" t="str">
        <f>IF(NOT(ISBLANK(D210)),D210,IF(NOT(ISBLANK(E210)),"     "&amp;E210,FALSE))</f>
        <v>Afectación Económica o presupuestal</v>
      </c>
      <c r="G210" t="s">
        <v>314</v>
      </c>
      <c r="H210" t="str">
        <f>IF(NOT(ISERROR(MATCH(G210,_xlfn.ANCHORARRAY(B221),0))),F223&amp;"Por favor no seleccionar los criterios de impacto",G210)</f>
        <v>❌Por favor no seleccionar los criterios de impacto</v>
      </c>
    </row>
    <row r="211" spans="1:8" ht="21" x14ac:dyDescent="0.35">
      <c r="A211" s="83"/>
      <c r="B211" s="31" t="s">
        <v>314</v>
      </c>
      <c r="C211" s="31" t="s">
        <v>291</v>
      </c>
      <c r="E211" t="s">
        <v>315</v>
      </c>
      <c r="F211" t="str">
        <f t="shared" ref="F211:F221" si="0">IF(NOT(ISBLANK(D211)),D211,IF(NOT(ISBLANK(E211)),"     "&amp;E211,FALSE))</f>
        <v xml:space="preserve">     Afectación menor a 10 SMLMV .</v>
      </c>
    </row>
    <row r="212" spans="1:8" ht="21" x14ac:dyDescent="0.35">
      <c r="A212" s="83"/>
      <c r="B212" s="31" t="s">
        <v>314</v>
      </c>
      <c r="C212" s="31" t="s">
        <v>294</v>
      </c>
      <c r="E212" t="s">
        <v>291</v>
      </c>
      <c r="F212" t="str">
        <f t="shared" si="0"/>
        <v xml:space="preserve">     Entre 10 y 50 SMLMV </v>
      </c>
    </row>
    <row r="213" spans="1:8" ht="21" x14ac:dyDescent="0.35">
      <c r="A213" s="83"/>
      <c r="B213" s="31" t="s">
        <v>314</v>
      </c>
      <c r="C213" s="31" t="s">
        <v>298</v>
      </c>
      <c r="E213" t="s">
        <v>294</v>
      </c>
      <c r="F213" t="str">
        <f t="shared" si="0"/>
        <v xml:space="preserve">     Entre 50 y 100 SMLMV </v>
      </c>
    </row>
    <row r="214" spans="1:8" ht="21" x14ac:dyDescent="0.35">
      <c r="A214" s="83"/>
      <c r="B214" s="31" t="s">
        <v>314</v>
      </c>
      <c r="C214" s="31" t="s">
        <v>302</v>
      </c>
      <c r="E214" t="s">
        <v>298</v>
      </c>
      <c r="F214" t="str">
        <f t="shared" si="0"/>
        <v xml:space="preserve">     Entre 100 y 500 SMLMV </v>
      </c>
    </row>
    <row r="215" spans="1:8" ht="21" x14ac:dyDescent="0.35">
      <c r="A215" s="83"/>
      <c r="B215" s="31" t="s">
        <v>284</v>
      </c>
      <c r="C215" s="31" t="s">
        <v>288</v>
      </c>
      <c r="E215" t="s">
        <v>302</v>
      </c>
      <c r="F215" t="str">
        <f t="shared" si="0"/>
        <v xml:space="preserve">     Mayor a 500 SMLMV </v>
      </c>
    </row>
    <row r="216" spans="1:8" ht="21" x14ac:dyDescent="0.35">
      <c r="A216" s="83"/>
      <c r="B216" s="31" t="s">
        <v>284</v>
      </c>
      <c r="C216" s="31" t="s">
        <v>292</v>
      </c>
      <c r="D216" t="s">
        <v>284</v>
      </c>
      <c r="F216" t="str">
        <f t="shared" si="0"/>
        <v>Pérdida Reputacional</v>
      </c>
    </row>
    <row r="217" spans="1:8" ht="21" x14ac:dyDescent="0.35">
      <c r="A217" s="83"/>
      <c r="B217" s="31" t="s">
        <v>284</v>
      </c>
      <c r="C217" s="31" t="s">
        <v>295</v>
      </c>
      <c r="E217" t="s">
        <v>288</v>
      </c>
      <c r="F217" t="str">
        <f t="shared" si="0"/>
        <v xml:space="preserve">     El riesgo afecta la imagen de alguna área de la organización</v>
      </c>
    </row>
    <row r="218" spans="1:8" ht="21" x14ac:dyDescent="0.35">
      <c r="A218" s="83"/>
      <c r="B218" s="31" t="s">
        <v>284</v>
      </c>
      <c r="C218" s="31" t="s">
        <v>299</v>
      </c>
      <c r="E218" t="s">
        <v>292</v>
      </c>
      <c r="F218" t="str">
        <f t="shared" si="0"/>
        <v xml:space="preserve">     El riesgo afecta la imagen de la entidad internamente, de conocimiento general, nivel interno, de junta dircetiva y accionistas y/o de provedores</v>
      </c>
    </row>
    <row r="219" spans="1:8" ht="21" x14ac:dyDescent="0.35">
      <c r="A219" s="83"/>
      <c r="B219" s="31" t="s">
        <v>284</v>
      </c>
      <c r="C219" s="31" t="s">
        <v>303</v>
      </c>
      <c r="E219" t="s">
        <v>295</v>
      </c>
      <c r="F219" t="str">
        <f t="shared" si="0"/>
        <v xml:space="preserve">     El riesgo afecta la imagen de la entidad con algunos usuarios de relevancia frente al logro de los objetivos</v>
      </c>
    </row>
    <row r="220" spans="1:8" x14ac:dyDescent="0.25">
      <c r="A220" s="83"/>
      <c r="B220" s="32"/>
      <c r="C220" s="32"/>
      <c r="E220" t="s">
        <v>299</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303</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316</v>
      </c>
    </row>
    <row r="224" spans="1:8" x14ac:dyDescent="0.25">
      <c r="B224" s="22"/>
      <c r="C224" s="22"/>
      <c r="F224" s="35" t="s">
        <v>317</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495" t="s">
        <v>318</v>
      </c>
      <c r="C1" s="496"/>
      <c r="D1" s="496"/>
      <c r="E1" s="496"/>
      <c r="F1" s="497"/>
    </row>
    <row r="2" spans="2:6" ht="16.5" thickBot="1" x14ac:dyDescent="0.3">
      <c r="B2" s="86"/>
      <c r="C2" s="86"/>
      <c r="D2" s="86"/>
      <c r="E2" s="86"/>
      <c r="F2" s="86"/>
    </row>
    <row r="3" spans="2:6" ht="16.5" thickBot="1" x14ac:dyDescent="0.25">
      <c r="B3" s="499" t="s">
        <v>319</v>
      </c>
      <c r="C3" s="500"/>
      <c r="D3" s="500"/>
      <c r="E3" s="98" t="s">
        <v>125</v>
      </c>
      <c r="F3" s="99" t="s">
        <v>320</v>
      </c>
    </row>
    <row r="4" spans="2:6" ht="31.5" x14ac:dyDescent="0.2">
      <c r="B4" s="501" t="s">
        <v>321</v>
      </c>
      <c r="C4" s="503" t="s">
        <v>156</v>
      </c>
      <c r="D4" s="87" t="s">
        <v>166</v>
      </c>
      <c r="E4" s="88" t="s">
        <v>322</v>
      </c>
      <c r="F4" s="89">
        <v>0.25</v>
      </c>
    </row>
    <row r="5" spans="2:6" ht="47.25" x14ac:dyDescent="0.2">
      <c r="B5" s="502"/>
      <c r="C5" s="504"/>
      <c r="D5" s="90" t="s">
        <v>323</v>
      </c>
      <c r="E5" s="91" t="s">
        <v>324</v>
      </c>
      <c r="F5" s="92">
        <v>0.15</v>
      </c>
    </row>
    <row r="6" spans="2:6" ht="47.25" x14ac:dyDescent="0.2">
      <c r="B6" s="502"/>
      <c r="C6" s="504"/>
      <c r="D6" s="90" t="s">
        <v>325</v>
      </c>
      <c r="E6" s="91" t="s">
        <v>326</v>
      </c>
      <c r="F6" s="92">
        <v>0.1</v>
      </c>
    </row>
    <row r="7" spans="2:6" ht="63" x14ac:dyDescent="0.2">
      <c r="B7" s="502"/>
      <c r="C7" s="504" t="s">
        <v>157</v>
      </c>
      <c r="D7" s="90" t="s">
        <v>327</v>
      </c>
      <c r="E7" s="91" t="s">
        <v>328</v>
      </c>
      <c r="F7" s="92">
        <v>0.25</v>
      </c>
    </row>
    <row r="8" spans="2:6" ht="31.5" x14ac:dyDescent="0.2">
      <c r="B8" s="502"/>
      <c r="C8" s="504"/>
      <c r="D8" s="90" t="s">
        <v>167</v>
      </c>
      <c r="E8" s="91" t="s">
        <v>329</v>
      </c>
      <c r="F8" s="92">
        <v>0.15</v>
      </c>
    </row>
    <row r="9" spans="2:6" ht="47.25" x14ac:dyDescent="0.2">
      <c r="B9" s="502" t="s">
        <v>330</v>
      </c>
      <c r="C9" s="504" t="s">
        <v>159</v>
      </c>
      <c r="D9" s="90" t="s">
        <v>168</v>
      </c>
      <c r="E9" s="91" t="s">
        <v>331</v>
      </c>
      <c r="F9" s="93" t="s">
        <v>332</v>
      </c>
    </row>
    <row r="10" spans="2:6" ht="63" x14ac:dyDescent="0.2">
      <c r="B10" s="502"/>
      <c r="C10" s="504"/>
      <c r="D10" s="90" t="s">
        <v>333</v>
      </c>
      <c r="E10" s="91" t="s">
        <v>334</v>
      </c>
      <c r="F10" s="93" t="s">
        <v>332</v>
      </c>
    </row>
    <row r="11" spans="2:6" ht="47.25" x14ac:dyDescent="0.2">
      <c r="B11" s="502"/>
      <c r="C11" s="504" t="s">
        <v>160</v>
      </c>
      <c r="D11" s="90" t="s">
        <v>169</v>
      </c>
      <c r="E11" s="91" t="s">
        <v>335</v>
      </c>
      <c r="F11" s="93" t="s">
        <v>332</v>
      </c>
    </row>
    <row r="12" spans="2:6" ht="47.25" x14ac:dyDescent="0.2">
      <c r="B12" s="502"/>
      <c r="C12" s="504"/>
      <c r="D12" s="90" t="s">
        <v>336</v>
      </c>
      <c r="E12" s="91" t="s">
        <v>337</v>
      </c>
      <c r="F12" s="93" t="s">
        <v>332</v>
      </c>
    </row>
    <row r="13" spans="2:6" ht="31.5" x14ac:dyDescent="0.2">
      <c r="B13" s="502"/>
      <c r="C13" s="504" t="s">
        <v>161</v>
      </c>
      <c r="D13" s="90" t="s">
        <v>170</v>
      </c>
      <c r="E13" s="91" t="s">
        <v>338</v>
      </c>
      <c r="F13" s="93" t="s">
        <v>332</v>
      </c>
    </row>
    <row r="14" spans="2:6" ht="32.25" thickBot="1" x14ac:dyDescent="0.25">
      <c r="B14" s="505"/>
      <c r="C14" s="506"/>
      <c r="D14" s="94" t="s">
        <v>339</v>
      </c>
      <c r="E14" s="95" t="s">
        <v>340</v>
      </c>
      <c r="F14" s="96" t="s">
        <v>332</v>
      </c>
    </row>
    <row r="15" spans="2:6" ht="49.5" customHeight="1" x14ac:dyDescent="0.2">
      <c r="B15" s="498" t="s">
        <v>341</v>
      </c>
      <c r="C15" s="498"/>
      <c r="D15" s="498"/>
      <c r="E15" s="498"/>
      <c r="F15" s="498"/>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342</v>
      </c>
      <c r="E2" t="s">
        <v>343</v>
      </c>
    </row>
    <row r="3" spans="2:5" x14ac:dyDescent="0.25">
      <c r="B3" t="s">
        <v>344</v>
      </c>
      <c r="E3" t="s">
        <v>186</v>
      </c>
    </row>
    <row r="4" spans="2:5" x14ac:dyDescent="0.25">
      <c r="B4" t="s">
        <v>345</v>
      </c>
      <c r="E4" t="s">
        <v>162</v>
      </c>
    </row>
    <row r="5" spans="2:5" x14ac:dyDescent="0.25">
      <c r="B5" t="s">
        <v>171</v>
      </c>
    </row>
    <row r="8" spans="2:5" x14ac:dyDescent="0.25">
      <c r="B8" t="s">
        <v>346</v>
      </c>
    </row>
    <row r="9" spans="2:5" x14ac:dyDescent="0.25">
      <c r="B9" t="s">
        <v>347</v>
      </c>
    </row>
    <row r="10" spans="2:5" x14ac:dyDescent="0.25">
      <c r="B10" t="s">
        <v>348</v>
      </c>
    </row>
    <row r="13" spans="2:5" x14ac:dyDescent="0.25">
      <c r="B13" t="s">
        <v>349</v>
      </c>
    </row>
    <row r="14" spans="2:5" x14ac:dyDescent="0.25">
      <c r="B14" t="s">
        <v>350</v>
      </c>
    </row>
    <row r="15" spans="2:5" x14ac:dyDescent="0.25">
      <c r="B15" t="s">
        <v>351</v>
      </c>
    </row>
    <row r="16" spans="2:5" x14ac:dyDescent="0.25">
      <c r="B16" t="s">
        <v>352</v>
      </c>
    </row>
    <row r="17" spans="2:2" x14ac:dyDescent="0.25">
      <c r="B17" t="s">
        <v>353</v>
      </c>
    </row>
    <row r="18" spans="2:2" x14ac:dyDescent="0.25">
      <c r="B18" t="s">
        <v>354</v>
      </c>
    </row>
    <row r="19" spans="2:2" x14ac:dyDescent="0.25">
      <c r="B19" t="s">
        <v>355</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2025-04-24T22:25:36Z</dcterms:modified>
  <cp:category/>
  <cp:contentStatus/>
</cp:coreProperties>
</file>