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332"/>
  <workbookPr hidePivotFieldList="1" defaultThemeVersion="124226"/>
  <mc:AlternateContent xmlns:mc="http://schemas.openxmlformats.org/markup-compatibility/2006">
    <mc:Choice Requires="x15">
      <x15ac:absPath xmlns:x15ac="http://schemas.microsoft.com/office/spreadsheetml/2010/11/ac" url="C:\Users\soins\OneDrive\Documentos\ALCALDIA 2025\FORMULACION MRG - MRF 2025\MRG APROBADOS (11042025)\MRG 2025 APROBADOS (abril 11 de 2025)\"/>
    </mc:Choice>
  </mc:AlternateContent>
  <xr:revisionPtr revIDLastSave="0" documentId="13_ncr:1_{1AC1E03A-B94E-4403-AC2E-593BE99D3B18}" xr6:coauthVersionLast="47" xr6:coauthVersionMax="47" xr10:uidLastSave="{00000000-0000-0000-0000-000000000000}"/>
  <bookViews>
    <workbookView xWindow="-120" yWindow="-120" windowWidth="20730" windowHeight="11040" tabRatio="882" firstSheet="1" activeTab="2" xr2:uid="{00000000-000D-0000-FFFF-FFFF00000000}"/>
  </bookViews>
  <sheets>
    <sheet name="Intructivo " sheetId="21" r:id="rId1"/>
    <sheet name="CONTEXTO" sheetId="22" r:id="rId2"/>
    <sheet name="Mapa de Riesgos" sheetId="1" r:id="rId3"/>
    <sheet name="Matriz Calor Inherente" sheetId="18" r:id="rId4"/>
    <sheet name="Matriz Calor Residual" sheetId="19" r:id="rId5"/>
    <sheet name="Tabla probabilidad" sheetId="12" r:id="rId6"/>
    <sheet name="Tabla Impacto" sheetId="13" r:id="rId7"/>
    <sheet name="Tabla Valoración controles" sheetId="15" r:id="rId8"/>
    <sheet name="Opciones Tratamiento" sheetId="16" state="hidden" r:id="rId9"/>
    <sheet name="Hoja1" sheetId="11" state="hidden" r:id="rId10"/>
  </sheets>
  <calcPr calcId="191028"/>
  <pivotCaches>
    <pivotCache cacheId="0" r:id="rId11"/>
  </pivotCaches>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T46" i="1" l="1"/>
  <c r="Q46" i="1"/>
  <c r="H46" i="1"/>
  <c r="T39" i="1" l="1"/>
  <c r="T40" i="1"/>
  <c r="Q40" i="1"/>
  <c r="H40" i="1"/>
  <c r="T33" i="1"/>
  <c r="T34" i="1"/>
  <c r="T29" i="1"/>
  <c r="T30" i="1"/>
  <c r="T31" i="1"/>
  <c r="T32" i="1"/>
  <c r="H26" i="1"/>
  <c r="I26" i="1" s="1"/>
  <c r="Q26" i="1"/>
  <c r="T26" i="1"/>
  <c r="T16" i="1"/>
  <c r="Q16" i="1"/>
  <c r="X28" i="1" l="1"/>
  <c r="Z26" i="1" s="1"/>
  <c r="Y26" i="1" l="1"/>
  <c r="Q12" i="1" l="1"/>
  <c r="H64" i="1" l="1"/>
  <c r="I64" i="1" s="1"/>
  <c r="T70" i="1"/>
  <c r="T64" i="1"/>
  <c r="K65" i="1"/>
  <c r="Q65" i="1"/>
  <c r="T65" i="1"/>
  <c r="K66" i="1"/>
  <c r="Q66" i="1"/>
  <c r="T66" i="1"/>
  <c r="K67" i="1"/>
  <c r="Q67" i="1"/>
  <c r="T67" i="1"/>
  <c r="K68" i="1"/>
  <c r="Q68" i="1"/>
  <c r="T68" i="1"/>
  <c r="K69" i="1"/>
  <c r="Q69" i="1"/>
  <c r="T69" i="1"/>
  <c r="H70" i="1"/>
  <c r="I70" i="1" s="1"/>
  <c r="K71" i="1"/>
  <c r="Q71" i="1"/>
  <c r="T71" i="1"/>
  <c r="K72" i="1"/>
  <c r="Q72" i="1"/>
  <c r="T72" i="1"/>
  <c r="K73" i="1"/>
  <c r="Q73" i="1"/>
  <c r="T73" i="1"/>
  <c r="K74" i="1"/>
  <c r="Q74" i="1"/>
  <c r="T74" i="1"/>
  <c r="K75" i="1"/>
  <c r="Q75" i="1"/>
  <c r="T75" i="1"/>
  <c r="AB68" i="1" l="1"/>
  <c r="AA68" i="1" s="1"/>
  <c r="X72" i="1"/>
  <c r="Y72" i="1" s="1"/>
  <c r="AB67" i="1"/>
  <c r="AA67" i="1" s="1"/>
  <c r="AB71" i="1"/>
  <c r="AA71" i="1" s="1"/>
  <c r="AB70" i="1"/>
  <c r="AA70" i="1" s="1"/>
  <c r="X70" i="1"/>
  <c r="Z70" i="1" s="1"/>
  <c r="X66" i="1"/>
  <c r="Z66" i="1" s="1"/>
  <c r="X75" i="1"/>
  <c r="Z75" i="1" s="1"/>
  <c r="X71" i="1"/>
  <c r="Z71" i="1" s="1"/>
  <c r="X69" i="1"/>
  <c r="Y69" i="1" s="1"/>
  <c r="X67" i="1"/>
  <c r="Z67" i="1" s="1"/>
  <c r="X74" i="1"/>
  <c r="Y74" i="1" s="1"/>
  <c r="AB72" i="1"/>
  <c r="AA72" i="1" s="1"/>
  <c r="X68" i="1"/>
  <c r="Y68" i="1" s="1"/>
  <c r="X73" i="1"/>
  <c r="Z73" i="1" s="1"/>
  <c r="X64" i="1"/>
  <c r="AB74" i="1"/>
  <c r="AA74" i="1" s="1"/>
  <c r="AB66" i="1"/>
  <c r="AA66" i="1" s="1"/>
  <c r="AB75" i="1"/>
  <c r="AA75" i="1" s="1"/>
  <c r="AB73" i="1"/>
  <c r="AA73" i="1" s="1"/>
  <c r="AB65" i="1"/>
  <c r="AA65" i="1" s="1"/>
  <c r="AB69" i="1"/>
  <c r="AA69" i="1" s="1"/>
  <c r="X65" i="1"/>
  <c r="Z72" i="1" l="1"/>
  <c r="AC69" i="1"/>
  <c r="AC72" i="1"/>
  <c r="Y67" i="1"/>
  <c r="AC67" i="1" s="1"/>
  <c r="AC68" i="1"/>
  <c r="Y66" i="1"/>
  <c r="AC66" i="1" s="1"/>
  <c r="Z69" i="1"/>
  <c r="Y73" i="1"/>
  <c r="AC73" i="1" s="1"/>
  <c r="Y70" i="1"/>
  <c r="AC70" i="1" s="1"/>
  <c r="Y75" i="1"/>
  <c r="AC75" i="1" s="1"/>
  <c r="Y71" i="1"/>
  <c r="AC71" i="1" s="1"/>
  <c r="Z68" i="1"/>
  <c r="Z74" i="1"/>
  <c r="Y64" i="1"/>
  <c r="Z64" i="1"/>
  <c r="AC74" i="1"/>
  <c r="Y65" i="1"/>
  <c r="AC65" i="1" s="1"/>
  <c r="Z65" i="1"/>
  <c r="T12" i="1" l="1"/>
  <c r="H12" i="1" l="1"/>
  <c r="I12" i="1" s="1"/>
  <c r="K63" i="1"/>
  <c r="K37" i="1"/>
  <c r="K21" i="1"/>
  <c r="K35" i="1"/>
  <c r="K60" i="1"/>
  <c r="K36" i="1"/>
  <c r="K33" i="1"/>
  <c r="K62" i="1"/>
  <c r="K30" i="1"/>
  <c r="K47" i="1"/>
  <c r="K25" i="1"/>
  <c r="K23" i="1"/>
  <c r="K61" i="1"/>
  <c r="K22" i="1"/>
  <c r="K38" i="1"/>
  <c r="K32" i="1"/>
  <c r="K48" i="1"/>
  <c r="K24" i="1"/>
  <c r="K29" i="1"/>
  <c r="K59" i="1"/>
  <c r="K49" i="1"/>
  <c r="K31" i="1"/>
  <c r="K50" i="1"/>
  <c r="K51" i="1"/>
  <c r="K45" i="1"/>
  <c r="K42" i="1"/>
  <c r="K41" i="1"/>
  <c r="K39" i="1"/>
  <c r="K43" i="1"/>
  <c r="K44" i="1"/>
  <c r="F221" i="13" l="1"/>
  <c r="F211" i="13"/>
  <c r="F212" i="13"/>
  <c r="F213" i="13"/>
  <c r="F214" i="13"/>
  <c r="F215" i="13"/>
  <c r="F216" i="13"/>
  <c r="F217" i="13"/>
  <c r="F218" i="13"/>
  <c r="F219" i="13"/>
  <c r="F220" i="13"/>
  <c r="F210" i="13"/>
  <c r="K19" i="1"/>
  <c r="K18" i="1"/>
  <c r="K15" i="1"/>
  <c r="K16" i="1"/>
  <c r="B221" i="13" a="1"/>
  <c r="K17" i="1"/>
  <c r="B221" i="13" l="1"/>
  <c r="K28" i="1" s="1"/>
  <c r="L26" i="1" s="1"/>
  <c r="Q47" i="1"/>
  <c r="N26" i="1" l="1"/>
  <c r="M26" i="1"/>
  <c r="AB26" i="1" s="1"/>
  <c r="AA26" i="1" s="1"/>
  <c r="AC26" i="1" s="1"/>
  <c r="K64" i="1"/>
  <c r="L64" i="1" s="1"/>
  <c r="K70" i="1"/>
  <c r="L70" i="1" s="1"/>
  <c r="AL44" i="18"/>
  <c r="AJ44" i="18"/>
  <c r="AF44" i="18"/>
  <c r="AD44" i="18"/>
  <c r="Z44" i="18"/>
  <c r="X44" i="18"/>
  <c r="T44" i="18"/>
  <c r="R44" i="18"/>
  <c r="N44" i="18"/>
  <c r="L44" i="18"/>
  <c r="AL36" i="18"/>
  <c r="AJ36" i="18"/>
  <c r="AF36" i="18"/>
  <c r="AD36" i="18"/>
  <c r="Z36" i="18"/>
  <c r="X36" i="18"/>
  <c r="T36" i="18"/>
  <c r="R36" i="18"/>
  <c r="N36" i="18"/>
  <c r="L36" i="18"/>
  <c r="AL28" i="18"/>
  <c r="AJ28" i="18"/>
  <c r="AF28" i="18"/>
  <c r="AD28" i="18"/>
  <c r="Z28" i="18"/>
  <c r="X28" i="18"/>
  <c r="T28" i="18"/>
  <c r="R28" i="18"/>
  <c r="N28" i="18"/>
  <c r="L28" i="18"/>
  <c r="AL20" i="18"/>
  <c r="AJ20" i="18"/>
  <c r="AF20" i="18"/>
  <c r="AD20" i="18"/>
  <c r="Z20" i="18"/>
  <c r="X20" i="18"/>
  <c r="T20" i="18"/>
  <c r="R20" i="18"/>
  <c r="N20" i="18"/>
  <c r="L20" i="18"/>
  <c r="AL12" i="18"/>
  <c r="AJ12" i="18"/>
  <c r="AF12" i="18"/>
  <c r="AD12" i="18"/>
  <c r="Z12" i="18"/>
  <c r="X12" i="18"/>
  <c r="T12" i="18"/>
  <c r="R12" i="18"/>
  <c r="N12" i="18"/>
  <c r="L12" i="18"/>
  <c r="H210" i="13"/>
  <c r="M70" i="1" l="1"/>
  <c r="N70" i="1"/>
  <c r="N64" i="1"/>
  <c r="M64" i="1"/>
  <c r="AB64" i="1" s="1"/>
  <c r="AA64" i="1" s="1"/>
  <c r="AC64" i="1" s="1"/>
  <c r="T63" i="1"/>
  <c r="Q63" i="1"/>
  <c r="T62" i="1"/>
  <c r="Q62" i="1"/>
  <c r="T61" i="1"/>
  <c r="Q61" i="1"/>
  <c r="T60" i="1"/>
  <c r="Q60" i="1"/>
  <c r="T59" i="1"/>
  <c r="Q59" i="1"/>
  <c r="T58" i="1"/>
  <c r="H58" i="1"/>
  <c r="I58" i="1" s="1"/>
  <c r="T51" i="1"/>
  <c r="Q51" i="1"/>
  <c r="T50" i="1"/>
  <c r="Q50" i="1"/>
  <c r="T49" i="1"/>
  <c r="Q49" i="1"/>
  <c r="T48" i="1"/>
  <c r="Q48" i="1"/>
  <c r="T47" i="1"/>
  <c r="I46" i="1"/>
  <c r="T45" i="1"/>
  <c r="Q45" i="1"/>
  <c r="T44" i="1"/>
  <c r="Q44" i="1"/>
  <c r="T43" i="1"/>
  <c r="Q43" i="1"/>
  <c r="T42" i="1"/>
  <c r="Q42" i="1"/>
  <c r="T41" i="1"/>
  <c r="Q41" i="1"/>
  <c r="I40" i="1"/>
  <c r="Q39" i="1"/>
  <c r="T38" i="1"/>
  <c r="Q38" i="1"/>
  <c r="T37" i="1"/>
  <c r="Q37" i="1"/>
  <c r="T36" i="1"/>
  <c r="Q36" i="1"/>
  <c r="T35" i="1"/>
  <c r="Q35" i="1"/>
  <c r="Q34" i="1"/>
  <c r="H34" i="1"/>
  <c r="I34" i="1" s="1"/>
  <c r="Q33" i="1"/>
  <c r="Q32" i="1"/>
  <c r="Q31" i="1"/>
  <c r="Q30" i="1"/>
  <c r="Q29" i="1"/>
  <c r="H20" i="1"/>
  <c r="Q19" i="1"/>
  <c r="Q18" i="1"/>
  <c r="T25" i="1"/>
  <c r="Q25" i="1"/>
  <c r="T24" i="1"/>
  <c r="Q24" i="1"/>
  <c r="T23" i="1"/>
  <c r="Q23" i="1"/>
  <c r="T22" i="1"/>
  <c r="Q22" i="1"/>
  <c r="T21" i="1"/>
  <c r="Q21" i="1"/>
  <c r="T20" i="1"/>
  <c r="Q20" i="1"/>
  <c r="X58" i="1" l="1"/>
  <c r="X31" i="1"/>
  <c r="X42" i="1"/>
  <c r="X50" i="1"/>
  <c r="X62" i="1"/>
  <c r="X36" i="1"/>
  <c r="X33" i="1"/>
  <c r="X44" i="1"/>
  <c r="X39" i="1"/>
  <c r="X38" i="1"/>
  <c r="X37" i="1"/>
  <c r="AB59" i="1"/>
  <c r="X60" i="1"/>
  <c r="X59" i="1"/>
  <c r="X35" i="1"/>
  <c r="X34" i="1"/>
  <c r="X61" i="1"/>
  <c r="X63" i="1"/>
  <c r="X30" i="1"/>
  <c r="X32" i="1"/>
  <c r="X41" i="1"/>
  <c r="X40" i="1"/>
  <c r="X43" i="1"/>
  <c r="X45" i="1"/>
  <c r="X49" i="1"/>
  <c r="X48" i="1"/>
  <c r="X51" i="1"/>
  <c r="AB47" i="1"/>
  <c r="X47" i="1"/>
  <c r="X46" i="1"/>
  <c r="AB35" i="1"/>
  <c r="AB41" i="1"/>
  <c r="I20" i="1"/>
  <c r="X20" i="1" s="1"/>
  <c r="Y58" i="1" l="1"/>
  <c r="Z58" i="1"/>
  <c r="Z59" i="1" s="1"/>
  <c r="Y46" i="1"/>
  <c r="Z46" i="1"/>
  <c r="Z47" i="1" s="1"/>
  <c r="Y40" i="1"/>
  <c r="Z40" i="1"/>
  <c r="Y34" i="1"/>
  <c r="Z34" i="1"/>
  <c r="Z35" i="1" s="1"/>
  <c r="Y36" i="1" s="1"/>
  <c r="Y20" i="1"/>
  <c r="Z20" i="1"/>
  <c r="X21" i="1" s="1"/>
  <c r="X29" i="1" l="1"/>
  <c r="Y29" i="1" s="1"/>
  <c r="Y59" i="1"/>
  <c r="Y47" i="1"/>
  <c r="Y35" i="1"/>
  <c r="Y48" i="1"/>
  <c r="Z48" i="1"/>
  <c r="Z60" i="1"/>
  <c r="Y60" i="1"/>
  <c r="Z36" i="1"/>
  <c r="T52" i="19"/>
  <c r="AF32" i="19"/>
  <c r="N22" i="19"/>
  <c r="AL32" i="19"/>
  <c r="N52" i="19"/>
  <c r="AL12" i="19"/>
  <c r="AL52" i="19"/>
  <c r="AL42" i="19"/>
  <c r="T32" i="19"/>
  <c r="AF12" i="19"/>
  <c r="N32" i="19"/>
  <c r="T42" i="19"/>
  <c r="N12" i="19"/>
  <c r="Z52" i="19"/>
  <c r="Z42" i="19"/>
  <c r="AL22" i="19"/>
  <c r="T12" i="19"/>
  <c r="T22" i="19"/>
  <c r="Z32" i="19"/>
  <c r="AF52" i="19"/>
  <c r="N42" i="19"/>
  <c r="Z22" i="19"/>
  <c r="AF42" i="19"/>
  <c r="Z12" i="19"/>
  <c r="AF22" i="19"/>
  <c r="AM42" i="19"/>
  <c r="U32" i="19"/>
  <c r="AG12" i="19"/>
  <c r="U42" i="19"/>
  <c r="O12" i="19"/>
  <c r="U22" i="19"/>
  <c r="AM52" i="19"/>
  <c r="AA42" i="19"/>
  <c r="AM22" i="19"/>
  <c r="U12" i="19"/>
  <c r="AA32" i="19"/>
  <c r="AG42" i="19"/>
  <c r="AA12" i="19"/>
  <c r="AG52" i="19"/>
  <c r="O42" i="19"/>
  <c r="AA22" i="19"/>
  <c r="AA52" i="19"/>
  <c r="AG22" i="19"/>
  <c r="AM32" i="19"/>
  <c r="U52" i="19"/>
  <c r="AG32" i="19"/>
  <c r="O22" i="19"/>
  <c r="O52" i="19"/>
  <c r="AM12" i="19"/>
  <c r="O32" i="19"/>
  <c r="T15" i="1"/>
  <c r="T18" i="1"/>
  <c r="T19" i="1"/>
  <c r="Z29" i="1" l="1"/>
  <c r="Y30" i="1" s="1"/>
  <c r="Y61" i="1"/>
  <c r="Z61" i="1"/>
  <c r="Z30" i="1"/>
  <c r="Z31" i="1" s="1"/>
  <c r="Y41" i="1"/>
  <c r="Z41" i="1"/>
  <c r="Y42" i="1" s="1"/>
  <c r="Y38" i="1"/>
  <c r="Y21" i="1"/>
  <c r="Z21" i="1"/>
  <c r="X22" i="1" s="1"/>
  <c r="Y22" i="1" s="1"/>
  <c r="Z42" i="1" l="1"/>
  <c r="Z43" i="1" s="1"/>
  <c r="Y62" i="1"/>
  <c r="Z62" i="1"/>
  <c r="Y31" i="1"/>
  <c r="Y49" i="1"/>
  <c r="Z49" i="1"/>
  <c r="Y50" i="1" s="1"/>
  <c r="Y43" i="1"/>
  <c r="Y37" i="1"/>
  <c r="Z37" i="1"/>
  <c r="Z38" i="1"/>
  <c r="Z22" i="1"/>
  <c r="X23" i="1" s="1"/>
  <c r="Y23" i="1" s="1"/>
  <c r="Y63" i="1" l="1"/>
  <c r="Z63" i="1"/>
  <c r="Z50" i="1"/>
  <c r="Y51" i="1" s="1"/>
  <c r="Z44" i="1"/>
  <c r="Y44" i="1"/>
  <c r="Y32" i="1"/>
  <c r="Z32" i="1"/>
  <c r="Y33" i="1" s="1"/>
  <c r="Y39" i="1"/>
  <c r="Z39" i="1"/>
  <c r="Z23" i="1"/>
  <c r="X24" i="1" s="1"/>
  <c r="Z24" i="1" s="1"/>
  <c r="X25" i="1" s="1"/>
  <c r="X12" i="1"/>
  <c r="Y12" i="1" s="1"/>
  <c r="Y45" i="1" l="1"/>
  <c r="Z45" i="1"/>
  <c r="Z51" i="1"/>
  <c r="Z33" i="1"/>
  <c r="Y24" i="1"/>
  <c r="Y25" i="1"/>
  <c r="Z25" i="1"/>
  <c r="Q15" i="1"/>
  <c r="Z12" i="1" l="1"/>
  <c r="X15" i="1" s="1"/>
  <c r="Y15" i="1" l="1"/>
  <c r="Z15" i="1" l="1"/>
  <c r="X16" i="1" s="1"/>
  <c r="Z16" i="1" l="1"/>
  <c r="Y16" i="1"/>
  <c r="X18" i="1"/>
  <c r="Y18" i="1" l="1"/>
  <c r="Z18" i="1"/>
  <c r="X19" i="1" s="1"/>
  <c r="Y19" i="1" l="1"/>
  <c r="Z19" i="1"/>
  <c r="K46" i="1" l="1"/>
  <c r="L46" i="1" s="1"/>
  <c r="K34" i="1"/>
  <c r="L34" i="1" s="1"/>
  <c r="K58" i="1"/>
  <c r="L58" i="1" s="1"/>
  <c r="K40" i="1"/>
  <c r="L40" i="1" s="1"/>
  <c r="K12" i="1"/>
  <c r="L12" i="1" s="1"/>
  <c r="K20" i="1"/>
  <c r="L20" i="1" s="1"/>
  <c r="Z42" i="18" l="1"/>
  <c r="N42" i="18"/>
  <c r="AF26" i="18"/>
  <c r="N26" i="18"/>
  <c r="AF18" i="18"/>
  <c r="T10" i="18"/>
  <c r="N34" i="18"/>
  <c r="T34" i="18"/>
  <c r="T18" i="18"/>
  <c r="Z18" i="18"/>
  <c r="Z10" i="18"/>
  <c r="AL18" i="18"/>
  <c r="Z26" i="18"/>
  <c r="T42" i="18"/>
  <c r="AF34" i="18"/>
  <c r="AL10" i="18"/>
  <c r="N18" i="18"/>
  <c r="N10" i="18"/>
  <c r="AL34" i="18"/>
  <c r="AL42" i="18"/>
  <c r="AF10" i="18"/>
  <c r="Z34" i="18"/>
  <c r="AF42" i="18"/>
  <c r="AL26" i="18"/>
  <c r="T26" i="18"/>
  <c r="AJ34" i="18"/>
  <c r="R34" i="18"/>
  <c r="R42" i="18"/>
  <c r="AJ26" i="18"/>
  <c r="X10" i="18"/>
  <c r="X42" i="18"/>
  <c r="L42" i="18"/>
  <c r="R18" i="18"/>
  <c r="R26" i="18"/>
  <c r="L34" i="18"/>
  <c r="X26" i="18"/>
  <c r="X34" i="18"/>
  <c r="AD18" i="18"/>
  <c r="AD34" i="18"/>
  <c r="L26" i="18"/>
  <c r="AJ10" i="18"/>
  <c r="M58" i="1"/>
  <c r="AJ42" i="18"/>
  <c r="AJ18" i="18"/>
  <c r="AD26" i="18"/>
  <c r="L10" i="18"/>
  <c r="AD10" i="18"/>
  <c r="X18" i="18"/>
  <c r="AD42" i="18"/>
  <c r="L18" i="18"/>
  <c r="R10" i="18"/>
  <c r="N58" i="1"/>
  <c r="AB36" i="18"/>
  <c r="AH12" i="18"/>
  <c r="P28" i="18"/>
  <c r="AH20" i="18"/>
  <c r="P36" i="18"/>
  <c r="V12" i="18"/>
  <c r="AH28" i="18"/>
  <c r="AB20" i="18"/>
  <c r="J12" i="18"/>
  <c r="J20" i="18"/>
  <c r="P44" i="18"/>
  <c r="AB44" i="18"/>
  <c r="V28" i="18"/>
  <c r="V36" i="18"/>
  <c r="J28" i="18"/>
  <c r="AH36" i="18"/>
  <c r="J44" i="18"/>
  <c r="P12" i="18"/>
  <c r="AB12" i="18"/>
  <c r="V44" i="18"/>
  <c r="AH44" i="18"/>
  <c r="V20" i="18"/>
  <c r="P20" i="18"/>
  <c r="J36" i="18"/>
  <c r="AB28" i="18"/>
  <c r="T38" i="18"/>
  <c r="AF22" i="18"/>
  <c r="N38" i="18"/>
  <c r="AF30" i="18"/>
  <c r="AL6" i="18"/>
  <c r="Z6" i="18"/>
  <c r="T14" i="18"/>
  <c r="T22" i="18"/>
  <c r="N6" i="18"/>
  <c r="AL30" i="18"/>
  <c r="Z22" i="18"/>
  <c r="Z14" i="18"/>
  <c r="Z30" i="18"/>
  <c r="AL38" i="18"/>
  <c r="AL14" i="18"/>
  <c r="AF6" i="18"/>
  <c r="AL22" i="18"/>
  <c r="T30" i="18"/>
  <c r="Z38" i="18"/>
  <c r="AF14" i="18"/>
  <c r="N30" i="18"/>
  <c r="N14" i="18"/>
  <c r="N22" i="18"/>
  <c r="AF38" i="18"/>
  <c r="T6" i="18"/>
  <c r="M40" i="1"/>
  <c r="X32" i="18"/>
  <c r="AD32" i="18"/>
  <c r="AJ8" i="18"/>
  <c r="L16" i="18"/>
  <c r="R32" i="18"/>
  <c r="AJ32" i="18"/>
  <c r="N40" i="1"/>
  <c r="R40" i="18"/>
  <c r="AJ40" i="18"/>
  <c r="AD24" i="18"/>
  <c r="AJ24" i="18"/>
  <c r="R24" i="18"/>
  <c r="AJ16" i="18"/>
  <c r="AD8" i="18"/>
  <c r="L32" i="18"/>
  <c r="L40" i="18"/>
  <c r="R16" i="18"/>
  <c r="L24" i="18"/>
  <c r="AD16" i="18"/>
  <c r="L8" i="18"/>
  <c r="R8" i="18"/>
  <c r="X40" i="18"/>
  <c r="X8" i="18"/>
  <c r="X16" i="18"/>
  <c r="AD40" i="18"/>
  <c r="X24" i="18"/>
  <c r="M34" i="1"/>
  <c r="J40" i="18"/>
  <c r="J16" i="18"/>
  <c r="P16" i="18"/>
  <c r="V8" i="18"/>
  <c r="J8" i="18"/>
  <c r="J24" i="18"/>
  <c r="AH16" i="18"/>
  <c r="AB16" i="18"/>
  <c r="AB40" i="18"/>
  <c r="P32" i="18"/>
  <c r="P40" i="18"/>
  <c r="AH24" i="18"/>
  <c r="AB32" i="18"/>
  <c r="J32" i="18"/>
  <c r="V16" i="18"/>
  <c r="V40" i="18"/>
  <c r="AH32" i="18"/>
  <c r="V24" i="18"/>
  <c r="V32" i="18"/>
  <c r="AH8" i="18"/>
  <c r="AB8" i="18"/>
  <c r="P8" i="18"/>
  <c r="N34" i="1"/>
  <c r="AH40" i="18"/>
  <c r="AB24" i="18"/>
  <c r="P24" i="18"/>
  <c r="AD38" i="18"/>
  <c r="L30" i="18"/>
  <c r="AD30" i="18"/>
  <c r="AJ6" i="18"/>
  <c r="L14" i="18"/>
  <c r="L22" i="18"/>
  <c r="X6" i="18"/>
  <c r="L6" i="18"/>
  <c r="N20" i="1"/>
  <c r="R38" i="18"/>
  <c r="AJ38" i="18"/>
  <c r="L38" i="18"/>
  <c r="AD6" i="18"/>
  <c r="R6" i="18"/>
  <c r="AJ30" i="18"/>
  <c r="R30" i="18"/>
  <c r="AD22" i="18"/>
  <c r="AJ14" i="18"/>
  <c r="AJ22" i="18"/>
  <c r="AD14" i="18"/>
  <c r="X38" i="18"/>
  <c r="X14" i="18"/>
  <c r="R22" i="18"/>
  <c r="X22" i="18"/>
  <c r="M20" i="1"/>
  <c r="R14" i="18"/>
  <c r="X30" i="18"/>
  <c r="J6" i="18"/>
  <c r="AB38" i="18"/>
  <c r="AH30" i="18"/>
  <c r="P14" i="18"/>
  <c r="AH14" i="18"/>
  <c r="AB22" i="18"/>
  <c r="J30" i="18"/>
  <c r="J38" i="18"/>
  <c r="P30" i="18"/>
  <c r="P22" i="18"/>
  <c r="J22" i="18"/>
  <c r="V22" i="18"/>
  <c r="AH38" i="18"/>
  <c r="V30" i="18"/>
  <c r="P38" i="18"/>
  <c r="AH6" i="18"/>
  <c r="AH22" i="18"/>
  <c r="AB30" i="18"/>
  <c r="V38" i="18"/>
  <c r="V14" i="18"/>
  <c r="J14" i="18"/>
  <c r="AB14" i="18"/>
  <c r="AB6" i="18"/>
  <c r="V6" i="18"/>
  <c r="P6" i="18"/>
  <c r="M12" i="1"/>
  <c r="N12" i="1"/>
  <c r="AH34" i="18"/>
  <c r="AH42" i="18"/>
  <c r="AH18" i="18"/>
  <c r="AB10" i="18"/>
  <c r="J26" i="18"/>
  <c r="V18" i="18"/>
  <c r="V42" i="18"/>
  <c r="J42" i="18"/>
  <c r="P10" i="18"/>
  <c r="AB26" i="18"/>
  <c r="J34" i="18"/>
  <c r="J18" i="18"/>
  <c r="AH10" i="18"/>
  <c r="AB34" i="18"/>
  <c r="P26" i="18"/>
  <c r="P34" i="18"/>
  <c r="V34" i="18"/>
  <c r="AH26" i="18"/>
  <c r="J10" i="18"/>
  <c r="P18" i="18"/>
  <c r="AB42" i="18"/>
  <c r="V10" i="18"/>
  <c r="AB18" i="18"/>
  <c r="P42" i="18"/>
  <c r="V26" i="18"/>
  <c r="Z32" i="18"/>
  <c r="N24" i="18"/>
  <c r="AL32" i="18"/>
  <c r="AL40" i="18"/>
  <c r="N8" i="18"/>
  <c r="AF24" i="18"/>
  <c r="Z40" i="18"/>
  <c r="Z16" i="18"/>
  <c r="N32" i="18"/>
  <c r="T32" i="18"/>
  <c r="N40" i="18"/>
  <c r="T8" i="18"/>
  <c r="M46" i="1"/>
  <c r="AF32" i="18"/>
  <c r="AL8" i="18"/>
  <c r="T24" i="18"/>
  <c r="N16" i="18"/>
  <c r="T16" i="18"/>
  <c r="Z24" i="18"/>
  <c r="AF16" i="18"/>
  <c r="N46" i="1"/>
  <c r="T40" i="18"/>
  <c r="AF8" i="18"/>
  <c r="AL24" i="18"/>
  <c r="Z8" i="18"/>
  <c r="AF40" i="18"/>
  <c r="AL16" i="18"/>
  <c r="AB15" i="1" l="1"/>
  <c r="AB16" i="1" s="1"/>
  <c r="AA16" i="1" s="1"/>
  <c r="AC16" i="1" s="1"/>
  <c r="AB12" i="1"/>
  <c r="AA12" i="1" s="1"/>
  <c r="AB34" i="1"/>
  <c r="AA34" i="1" s="1"/>
  <c r="AB46" i="1"/>
  <c r="AA46" i="1" s="1"/>
  <c r="AB58" i="1"/>
  <c r="AA58" i="1" s="1"/>
  <c r="AB20" i="1"/>
  <c r="AB40" i="1"/>
  <c r="AA40" i="1" s="1"/>
  <c r="V22" i="19" l="1"/>
  <c r="J28" i="19"/>
  <c r="AB29" i="1"/>
  <c r="AA29" i="1" s="1"/>
  <c r="AA20" i="1"/>
  <c r="J47" i="19" s="1"/>
  <c r="AB21" i="1"/>
  <c r="AB22" i="1" s="1"/>
  <c r="J40" i="19"/>
  <c r="V30" i="19"/>
  <c r="AH20" i="19"/>
  <c r="J30" i="19"/>
  <c r="V20" i="19"/>
  <c r="AH10" i="19"/>
  <c r="P10" i="19"/>
  <c r="AB50" i="19"/>
  <c r="J50" i="19"/>
  <c r="AB40" i="19"/>
  <c r="P30" i="19"/>
  <c r="V50" i="19"/>
  <c r="P50" i="19"/>
  <c r="AB10" i="19"/>
  <c r="AH30" i="19"/>
  <c r="AH40" i="19"/>
  <c r="J10" i="19"/>
  <c r="AB20" i="19"/>
  <c r="AH50" i="19"/>
  <c r="AC40" i="1"/>
  <c r="V10" i="19"/>
  <c r="P20" i="19"/>
  <c r="J20" i="19"/>
  <c r="P40" i="19"/>
  <c r="V40" i="19"/>
  <c r="AB30" i="19"/>
  <c r="J11" i="19"/>
  <c r="V11" i="19"/>
  <c r="AB21" i="19"/>
  <c r="P31" i="19"/>
  <c r="J31" i="19"/>
  <c r="AB41" i="19"/>
  <c r="AC46" i="1"/>
  <c r="AH41" i="19"/>
  <c r="P41" i="19"/>
  <c r="J21" i="19"/>
  <c r="AB31" i="19"/>
  <c r="AB51" i="19"/>
  <c r="P21" i="19"/>
  <c r="V41" i="19"/>
  <c r="V31" i="19"/>
  <c r="AH21" i="19"/>
  <c r="AB11" i="19"/>
  <c r="P51" i="19"/>
  <c r="V21" i="19"/>
  <c r="AH31" i="19"/>
  <c r="V51" i="19"/>
  <c r="J51" i="19"/>
  <c r="AH51" i="19"/>
  <c r="AH11" i="19"/>
  <c r="J41" i="19"/>
  <c r="P11" i="19"/>
  <c r="AB30" i="1"/>
  <c r="AB36" i="19"/>
  <c r="AH16" i="19"/>
  <c r="P16" i="19"/>
  <c r="V46" i="19"/>
  <c r="J6" i="19"/>
  <c r="AB16" i="19"/>
  <c r="V26" i="19"/>
  <c r="V16" i="19"/>
  <c r="AB6" i="19"/>
  <c r="J26" i="19"/>
  <c r="P6" i="19"/>
  <c r="AH46" i="19"/>
  <c r="P46" i="19"/>
  <c r="AH26" i="19"/>
  <c r="AH36" i="19"/>
  <c r="V36" i="19"/>
  <c r="P36" i="19"/>
  <c r="V6" i="19"/>
  <c r="AH6" i="19"/>
  <c r="AB46" i="19"/>
  <c r="AB26" i="19"/>
  <c r="J16" i="19"/>
  <c r="P26" i="19"/>
  <c r="AC12" i="1"/>
  <c r="J36" i="19"/>
  <c r="J46" i="19"/>
  <c r="V25" i="19"/>
  <c r="AH25" i="19"/>
  <c r="P45" i="19"/>
  <c r="AH45" i="19"/>
  <c r="AH15" i="19"/>
  <c r="AB55" i="19"/>
  <c r="J45" i="19"/>
  <c r="AH35" i="19"/>
  <c r="V45" i="19"/>
  <c r="AH55" i="19"/>
  <c r="V15" i="19"/>
  <c r="J25" i="19"/>
  <c r="V35" i="19"/>
  <c r="P25" i="19"/>
  <c r="V55" i="19"/>
  <c r="J15" i="19"/>
  <c r="AB15" i="19"/>
  <c r="J35" i="19"/>
  <c r="AB35" i="19"/>
  <c r="J55" i="19"/>
  <c r="AB25" i="19"/>
  <c r="P35" i="19"/>
  <c r="P55" i="19"/>
  <c r="AB45" i="19"/>
  <c r="P15" i="19"/>
  <c r="V27" i="19"/>
  <c r="P47" i="19"/>
  <c r="AC58" i="1"/>
  <c r="AB33" i="19"/>
  <c r="V13" i="19"/>
  <c r="AH23" i="19"/>
  <c r="J23" i="19"/>
  <c r="AB43" i="19"/>
  <c r="P43" i="19"/>
  <c r="AB53" i="19"/>
  <c r="V33" i="19"/>
  <c r="P13" i="19"/>
  <c r="J43" i="19"/>
  <c r="V23" i="19"/>
  <c r="J53" i="19"/>
  <c r="AH43" i="19"/>
  <c r="AH13" i="19"/>
  <c r="P53" i="19"/>
  <c r="V43" i="19"/>
  <c r="J13" i="19"/>
  <c r="P33" i="19"/>
  <c r="J33" i="19"/>
  <c r="V53" i="19"/>
  <c r="AH33" i="19"/>
  <c r="AB23" i="19"/>
  <c r="AH53" i="19"/>
  <c r="P23" i="19"/>
  <c r="AB13" i="19"/>
  <c r="AC34" i="1"/>
  <c r="J39" i="19"/>
  <c r="AB39" i="19"/>
  <c r="AH49" i="19"/>
  <c r="P39" i="19"/>
  <c r="P9" i="19"/>
  <c r="AB9" i="19"/>
  <c r="V39" i="19"/>
  <c r="V9" i="19"/>
  <c r="AH9" i="19"/>
  <c r="J29" i="19"/>
  <c r="J19" i="19"/>
  <c r="V29" i="19"/>
  <c r="P29" i="19"/>
  <c r="AB49" i="19"/>
  <c r="AB29" i="19"/>
  <c r="P49" i="19"/>
  <c r="J49" i="19"/>
  <c r="P19" i="19"/>
  <c r="V49" i="19"/>
  <c r="AH39" i="19"/>
  <c r="V19" i="19"/>
  <c r="AH19" i="19"/>
  <c r="AH29" i="19"/>
  <c r="AB19" i="19"/>
  <c r="J9" i="19"/>
  <c r="AH8" i="19"/>
  <c r="P18" i="19"/>
  <c r="AB28" i="19"/>
  <c r="AB48" i="19"/>
  <c r="AH38" i="19"/>
  <c r="V8" i="19"/>
  <c r="J48" i="19"/>
  <c r="AH28" i="19"/>
  <c r="P48" i="19"/>
  <c r="AH48" i="19"/>
  <c r="AB18" i="19"/>
  <c r="AH18" i="19"/>
  <c r="AB8" i="19"/>
  <c r="V48" i="19"/>
  <c r="J8" i="19"/>
  <c r="V18" i="19"/>
  <c r="J18" i="19"/>
  <c r="J38" i="19"/>
  <c r="AA15" i="1"/>
  <c r="AB42" i="1"/>
  <c r="AA41" i="1"/>
  <c r="AA47" i="1"/>
  <c r="AB48" i="1"/>
  <c r="AA48" i="1" s="1"/>
  <c r="AB49" i="1"/>
  <c r="AA59" i="1"/>
  <c r="AB60" i="1"/>
  <c r="AA35" i="1"/>
  <c r="AB36" i="1"/>
  <c r="P38" i="19" l="1"/>
  <c r="AH17" i="19"/>
  <c r="P7" i="19"/>
  <c r="J7" i="19"/>
  <c r="AB17" i="19"/>
  <c r="V37" i="19"/>
  <c r="V38" i="19"/>
  <c r="P8" i="19"/>
  <c r="AB38" i="19"/>
  <c r="P28" i="19"/>
  <c r="V28" i="19"/>
  <c r="P17" i="19"/>
  <c r="AH32" i="19"/>
  <c r="AB52" i="19"/>
  <c r="J32" i="19"/>
  <c r="V12" i="19"/>
  <c r="J42" i="19"/>
  <c r="J12" i="19"/>
  <c r="J22" i="19"/>
  <c r="AB12" i="19"/>
  <c r="AB22" i="19"/>
  <c r="P52" i="19"/>
  <c r="V42" i="19"/>
  <c r="AH12" i="19"/>
  <c r="P42" i="19"/>
  <c r="P32" i="19"/>
  <c r="AH42" i="19"/>
  <c r="AB42" i="19"/>
  <c r="J52" i="19"/>
  <c r="V32" i="19"/>
  <c r="AH22" i="19"/>
  <c r="AH52" i="19"/>
  <c r="V52" i="19"/>
  <c r="P12" i="19"/>
  <c r="P22" i="19"/>
  <c r="AB32" i="19"/>
  <c r="AH47" i="19"/>
  <c r="P27" i="19"/>
  <c r="AH37" i="19"/>
  <c r="V7" i="19"/>
  <c r="AB37" i="19"/>
  <c r="J37" i="19"/>
  <c r="V47" i="19"/>
  <c r="J17" i="19"/>
  <c r="AB47" i="19"/>
  <c r="AB7" i="19"/>
  <c r="AB27" i="19"/>
  <c r="AA21" i="1"/>
  <c r="W27" i="19" s="1"/>
  <c r="P37" i="19"/>
  <c r="J27" i="19"/>
  <c r="AH7" i="19"/>
  <c r="AH27" i="19"/>
  <c r="V17" i="19"/>
  <c r="AC20" i="1"/>
  <c r="K35" i="19"/>
  <c r="AC25" i="19"/>
  <c r="K45" i="19"/>
  <c r="AI45" i="19"/>
  <c r="W45" i="19"/>
  <c r="Q35" i="19"/>
  <c r="K55" i="19"/>
  <c r="AC15" i="19"/>
  <c r="Q15" i="19"/>
  <c r="AC35" i="19"/>
  <c r="AI35" i="19"/>
  <c r="Q55" i="19"/>
  <c r="AI25" i="19"/>
  <c r="AC55" i="19"/>
  <c r="W15" i="19"/>
  <c r="K15" i="19"/>
  <c r="W25" i="19"/>
  <c r="AC45" i="19"/>
  <c r="Q25" i="19"/>
  <c r="W55" i="19"/>
  <c r="K25" i="19"/>
  <c r="Q45" i="19"/>
  <c r="W35" i="19"/>
  <c r="AI55" i="19"/>
  <c r="AI15" i="19"/>
  <c r="AC14" i="19"/>
  <c r="Q14" i="19"/>
  <c r="AI54" i="19"/>
  <c r="Q54" i="19"/>
  <c r="Q24" i="19"/>
  <c r="AI14" i="19"/>
  <c r="W24" i="19"/>
  <c r="AC44" i="19"/>
  <c r="K54" i="19"/>
  <c r="AI34" i="19"/>
  <c r="W14" i="19"/>
  <c r="K24" i="19"/>
  <c r="AC24" i="19"/>
  <c r="AI44" i="19"/>
  <c r="AI24" i="19"/>
  <c r="W44" i="19"/>
  <c r="Q44" i="19"/>
  <c r="AC54" i="19"/>
  <c r="K44" i="19"/>
  <c r="Q34" i="19"/>
  <c r="W34" i="19"/>
  <c r="K14" i="19"/>
  <c r="W54" i="19"/>
  <c r="K34" i="19"/>
  <c r="AC34" i="19"/>
  <c r="AI41" i="19"/>
  <c r="W11" i="19"/>
  <c r="Q51" i="19"/>
  <c r="W21" i="19"/>
  <c r="AC11" i="19"/>
  <c r="AI51" i="19"/>
  <c r="W41" i="19"/>
  <c r="K41" i="19"/>
  <c r="AI11" i="19"/>
  <c r="AC41" i="19"/>
  <c r="AC21" i="19"/>
  <c r="K31" i="19"/>
  <c r="W51" i="19"/>
  <c r="Q21" i="19"/>
  <c r="Q31" i="19"/>
  <c r="AI21" i="19"/>
  <c r="K51" i="19"/>
  <c r="K21" i="19"/>
  <c r="AI31" i="19"/>
  <c r="Q41" i="19"/>
  <c r="K11" i="19"/>
  <c r="AC31" i="19"/>
  <c r="AC51" i="19"/>
  <c r="W31" i="19"/>
  <c r="Q11" i="19"/>
  <c r="AC47" i="1"/>
  <c r="AD55" i="19"/>
  <c r="R15" i="19"/>
  <c r="AJ35" i="19"/>
  <c r="X45" i="19"/>
  <c r="AJ15" i="19"/>
  <c r="AJ55" i="19"/>
  <c r="R25" i="19"/>
  <c r="X15" i="19"/>
  <c r="R55" i="19"/>
  <c r="X55" i="19"/>
  <c r="AD15" i="19"/>
  <c r="L35" i="19"/>
  <c r="L15" i="19"/>
  <c r="L45" i="19"/>
  <c r="AD45" i="19"/>
  <c r="L25" i="19"/>
  <c r="AD25" i="19"/>
  <c r="X35" i="19"/>
  <c r="X25" i="19"/>
  <c r="R35" i="19"/>
  <c r="AJ25" i="19"/>
  <c r="AD35" i="19"/>
  <c r="R45" i="19"/>
  <c r="AJ45" i="19"/>
  <c r="L55" i="19"/>
  <c r="P54" i="19"/>
  <c r="AH14" i="19"/>
  <c r="AB14" i="19"/>
  <c r="AH34" i="19"/>
  <c r="AB54" i="19"/>
  <c r="AH54" i="19"/>
  <c r="V14" i="19"/>
  <c r="J54" i="19"/>
  <c r="AH44" i="19"/>
  <c r="V54" i="19"/>
  <c r="J14" i="19"/>
  <c r="AH24" i="19"/>
  <c r="V34" i="19"/>
  <c r="AB44" i="19"/>
  <c r="AB34" i="19"/>
  <c r="P14" i="19"/>
  <c r="V24" i="19"/>
  <c r="AB24" i="19"/>
  <c r="V44" i="19"/>
  <c r="P34" i="19"/>
  <c r="J34" i="19"/>
  <c r="P24" i="19"/>
  <c r="J44" i="19"/>
  <c r="J24" i="19"/>
  <c r="P44" i="19"/>
  <c r="AJ52" i="19"/>
  <c r="AJ32" i="19"/>
  <c r="L32" i="19"/>
  <c r="AJ42" i="19"/>
  <c r="L12" i="19"/>
  <c r="L52" i="19"/>
  <c r="X12" i="19"/>
  <c r="R12" i="19"/>
  <c r="AD42" i="19"/>
  <c r="X42" i="19"/>
  <c r="AJ12" i="19"/>
  <c r="X32" i="19"/>
  <c r="R52" i="19"/>
  <c r="R32" i="19"/>
  <c r="X22" i="19"/>
  <c r="AJ22" i="19"/>
  <c r="L22" i="19"/>
  <c r="R22" i="19"/>
  <c r="AD12" i="19"/>
  <c r="AD32" i="19"/>
  <c r="AD22" i="19"/>
  <c r="X52" i="19"/>
  <c r="AD52" i="19"/>
  <c r="L42" i="19"/>
  <c r="R42" i="19"/>
  <c r="AJ21" i="19"/>
  <c r="AD31" i="19"/>
  <c r="R21" i="19"/>
  <c r="AD41" i="19"/>
  <c r="AJ11" i="19"/>
  <c r="AJ51" i="19"/>
  <c r="AC48" i="1"/>
  <c r="L41" i="19"/>
  <c r="AD11" i="19"/>
  <c r="L21" i="19"/>
  <c r="L11" i="19"/>
  <c r="X51" i="19"/>
  <c r="X21" i="19"/>
  <c r="R11" i="19"/>
  <c r="R31" i="19"/>
  <c r="AJ41" i="19"/>
  <c r="L31" i="19"/>
  <c r="R51" i="19"/>
  <c r="X31" i="19"/>
  <c r="X11" i="19"/>
  <c r="X41" i="19"/>
  <c r="AJ31" i="19"/>
  <c r="AD51" i="19"/>
  <c r="R41" i="19"/>
  <c r="AD21" i="19"/>
  <c r="L51" i="19"/>
  <c r="AB23" i="1"/>
  <c r="AA22" i="1"/>
  <c r="AA36" i="1"/>
  <c r="AB37" i="1"/>
  <c r="AA60" i="1"/>
  <c r="AB61" i="1"/>
  <c r="K42" i="19"/>
  <c r="AC32" i="19"/>
  <c r="W42" i="19"/>
  <c r="AI52" i="19"/>
  <c r="K22" i="19"/>
  <c r="Q32" i="19"/>
  <c r="AI12" i="19"/>
  <c r="AC52" i="19"/>
  <c r="Q42" i="19"/>
  <c r="AC42" i="19"/>
  <c r="K12" i="19"/>
  <c r="Q22" i="19"/>
  <c r="W52" i="19"/>
  <c r="AI42" i="19"/>
  <c r="W32" i="19"/>
  <c r="AI22" i="19"/>
  <c r="W12" i="19"/>
  <c r="AI32" i="19"/>
  <c r="AC12" i="19"/>
  <c r="Q12" i="19"/>
  <c r="Q52" i="19"/>
  <c r="K32" i="19"/>
  <c r="W22" i="19"/>
  <c r="K52" i="19"/>
  <c r="AC22" i="19"/>
  <c r="AC40" i="19"/>
  <c r="W10" i="19"/>
  <c r="AC50" i="19"/>
  <c r="Q10" i="19"/>
  <c r="Q30" i="19"/>
  <c r="W50" i="19"/>
  <c r="K40" i="19"/>
  <c r="Q50" i="19"/>
  <c r="W20" i="19"/>
  <c r="AC41" i="1"/>
  <c r="K10" i="19"/>
  <c r="Q40" i="19"/>
  <c r="K30" i="19"/>
  <c r="AI50" i="19"/>
  <c r="AI20" i="19"/>
  <c r="K50" i="19"/>
  <c r="AI40" i="19"/>
  <c r="W40" i="19"/>
  <c r="K20" i="19"/>
  <c r="AC10" i="19"/>
  <c r="AI10" i="19"/>
  <c r="AC20" i="19"/>
  <c r="AI30" i="19"/>
  <c r="AC30" i="19"/>
  <c r="W30" i="19"/>
  <c r="Q20" i="19"/>
  <c r="AC15" i="1"/>
  <c r="AI6" i="19"/>
  <c r="W26" i="19"/>
  <c r="AI36" i="19"/>
  <c r="W36" i="19"/>
  <c r="K46" i="19"/>
  <c r="Q46" i="19"/>
  <c r="W16" i="19"/>
  <c r="Q6" i="19"/>
  <c r="AI16" i="19"/>
  <c r="K26" i="19"/>
  <c r="AI26" i="19"/>
  <c r="AC36" i="19"/>
  <c r="AI46" i="19"/>
  <c r="AC26" i="19"/>
  <c r="K36" i="19"/>
  <c r="K6" i="19"/>
  <c r="Q36" i="19"/>
  <c r="W46" i="19"/>
  <c r="AC6" i="19"/>
  <c r="K16" i="19"/>
  <c r="AC46" i="19"/>
  <c r="AC16" i="19"/>
  <c r="Q26" i="19"/>
  <c r="Q16" i="19"/>
  <c r="W6" i="19"/>
  <c r="AB31" i="1"/>
  <c r="AA30" i="1"/>
  <c r="K39" i="19"/>
  <c r="AC39" i="19"/>
  <c r="W29" i="19"/>
  <c r="AI49" i="19"/>
  <c r="W9" i="19"/>
  <c r="AC19" i="19"/>
  <c r="Q49" i="19"/>
  <c r="W49" i="19"/>
  <c r="AC9" i="19"/>
  <c r="AI9" i="19"/>
  <c r="Q29" i="19"/>
  <c r="W39" i="19"/>
  <c r="Q39" i="19"/>
  <c r="AC35" i="1"/>
  <c r="K9" i="19"/>
  <c r="W19" i="19"/>
  <c r="AI39" i="19"/>
  <c r="K29" i="19"/>
  <c r="AC49" i="19"/>
  <c r="AI19" i="19"/>
  <c r="AC29" i="19"/>
  <c r="K19" i="19"/>
  <c r="K49" i="19"/>
  <c r="Q19" i="19"/>
  <c r="Q9" i="19"/>
  <c r="AI29" i="19"/>
  <c r="K23" i="19"/>
  <c r="AI43" i="19"/>
  <c r="AC43" i="19"/>
  <c r="AC53" i="19"/>
  <c r="W43" i="19"/>
  <c r="K13" i="19"/>
  <c r="Q53" i="19"/>
  <c r="AI53" i="19"/>
  <c r="K33" i="19"/>
  <c r="K43" i="19"/>
  <c r="AI33" i="19"/>
  <c r="AC33" i="19"/>
  <c r="AC59" i="1"/>
  <c r="Q33" i="19"/>
  <c r="AI23" i="19"/>
  <c r="K53" i="19"/>
  <c r="AC23" i="19"/>
  <c r="AC13" i="19"/>
  <c r="W23" i="19"/>
  <c r="W33" i="19"/>
  <c r="Q13" i="19"/>
  <c r="W13" i="19"/>
  <c r="AI13" i="19"/>
  <c r="Q43" i="19"/>
  <c r="Q23" i="19"/>
  <c r="W53" i="19"/>
  <c r="M12" i="19"/>
  <c r="AK42" i="19"/>
  <c r="AE32" i="19"/>
  <c r="M52" i="19"/>
  <c r="S12" i="19"/>
  <c r="M32" i="19"/>
  <c r="S52" i="19"/>
  <c r="Y52" i="19"/>
  <c r="Y42" i="19"/>
  <c r="AK12" i="19"/>
  <c r="S22" i="19"/>
  <c r="AE12" i="19"/>
  <c r="Y22" i="19"/>
  <c r="S32" i="19"/>
  <c r="AK52" i="19"/>
  <c r="M22" i="19"/>
  <c r="AK32" i="19"/>
  <c r="AE22" i="19"/>
  <c r="AE42" i="19"/>
  <c r="Y32" i="19"/>
  <c r="M42" i="19"/>
  <c r="Y12" i="19"/>
  <c r="AE52" i="19"/>
  <c r="AK22" i="19"/>
  <c r="S42" i="19"/>
  <c r="AA49" i="1"/>
  <c r="AB51" i="1"/>
  <c r="AA51" i="1" s="1"/>
  <c r="AB50" i="1"/>
  <c r="AA50" i="1" s="1"/>
  <c r="AA42" i="1"/>
  <c r="AB43" i="1"/>
  <c r="AB18" i="1"/>
  <c r="AC18" i="19"/>
  <c r="W28" i="19"/>
  <c r="W38" i="19"/>
  <c r="K18" i="19"/>
  <c r="AC8" i="19"/>
  <c r="AI48" i="19"/>
  <c r="AI28" i="19"/>
  <c r="K8" i="19"/>
  <c r="W18" i="19"/>
  <c r="W8" i="19"/>
  <c r="K38" i="19"/>
  <c r="AC28" i="19"/>
  <c r="AI8" i="19"/>
  <c r="Q8" i="19"/>
  <c r="W48" i="19"/>
  <c r="AI18" i="19"/>
  <c r="Q48" i="19"/>
  <c r="K48" i="19"/>
  <c r="Q38" i="19"/>
  <c r="K28" i="19"/>
  <c r="AC38" i="19"/>
  <c r="AC48" i="19"/>
  <c r="AI38" i="19"/>
  <c r="Q18" i="19"/>
  <c r="Q28" i="19"/>
  <c r="AC29" i="1"/>
  <c r="K7" i="19" l="1"/>
  <c r="Q7" i="19"/>
  <c r="AI37" i="19"/>
  <c r="AC17" i="19"/>
  <c r="AC27" i="19"/>
  <c r="Q27" i="19"/>
  <c r="AI7" i="19"/>
  <c r="K17" i="19"/>
  <c r="W37" i="19"/>
  <c r="AI27" i="19"/>
  <c r="K27" i="19"/>
  <c r="AC37" i="19"/>
  <c r="W47" i="19"/>
  <c r="AI47" i="19"/>
  <c r="AC7" i="19"/>
  <c r="K47" i="19"/>
  <c r="Q17" i="19"/>
  <c r="K37" i="19"/>
  <c r="AI17" i="19"/>
  <c r="AC21" i="1"/>
  <c r="W7" i="19"/>
  <c r="Q47" i="19"/>
  <c r="Q37" i="19"/>
  <c r="AC47" i="19"/>
  <c r="W17" i="19"/>
  <c r="AA18" i="1"/>
  <c r="AB19" i="1"/>
  <c r="AA19" i="1" s="1"/>
  <c r="R40" i="19"/>
  <c r="AD10" i="19"/>
  <c r="X40" i="19"/>
  <c r="AJ10" i="19"/>
  <c r="R50" i="19"/>
  <c r="X10" i="19"/>
  <c r="R30" i="19"/>
  <c r="AC42" i="1"/>
  <c r="L10" i="19"/>
  <c r="L50" i="19"/>
  <c r="AJ20" i="19"/>
  <c r="AJ40" i="19"/>
  <c r="AD30" i="19"/>
  <c r="R20" i="19"/>
  <c r="AD50" i="19"/>
  <c r="AJ30" i="19"/>
  <c r="AJ50" i="19"/>
  <c r="X30" i="19"/>
  <c r="AD20" i="19"/>
  <c r="L40" i="19"/>
  <c r="X50" i="19"/>
  <c r="X20" i="19"/>
  <c r="AD40" i="19"/>
  <c r="R10" i="19"/>
  <c r="L30" i="19"/>
  <c r="L20" i="19"/>
  <c r="AA61" i="1"/>
  <c r="AB62" i="1"/>
  <c r="AD47" i="19"/>
  <c r="AJ27" i="19"/>
  <c r="AD27" i="19"/>
  <c r="AJ7" i="19"/>
  <c r="AJ37" i="19"/>
  <c r="L27" i="19"/>
  <c r="AD17" i="19"/>
  <c r="L37" i="19"/>
  <c r="R17" i="19"/>
  <c r="AJ17" i="19"/>
  <c r="X7" i="19"/>
  <c r="X47" i="19"/>
  <c r="L7" i="19"/>
  <c r="L17" i="19"/>
  <c r="R27" i="19"/>
  <c r="X27" i="19"/>
  <c r="R7" i="19"/>
  <c r="X17" i="19"/>
  <c r="AJ47" i="19"/>
  <c r="L47" i="19"/>
  <c r="R37" i="19"/>
  <c r="AD7" i="19"/>
  <c r="X37" i="19"/>
  <c r="AC22" i="1"/>
  <c r="R47" i="19"/>
  <c r="AD37" i="19"/>
  <c r="AB32" i="1"/>
  <c r="AA32" i="1" s="1"/>
  <c r="AA31" i="1"/>
  <c r="AB33" i="1"/>
  <c r="AA33" i="1" s="1"/>
  <c r="AJ43" i="19"/>
  <c r="AD33" i="19"/>
  <c r="X33" i="19"/>
  <c r="X13" i="19"/>
  <c r="AD43" i="19"/>
  <c r="L43" i="19"/>
  <c r="AC60" i="1"/>
  <c r="X23" i="19"/>
  <c r="R33" i="19"/>
  <c r="R43" i="19"/>
  <c r="AD53" i="19"/>
  <c r="AJ13" i="19"/>
  <c r="R23" i="19"/>
  <c r="R13" i="19"/>
  <c r="AJ53" i="19"/>
  <c r="L33" i="19"/>
  <c r="L23" i="19"/>
  <c r="X43" i="19"/>
  <c r="X53" i="19"/>
  <c r="AD13" i="19"/>
  <c r="L53" i="19"/>
  <c r="L13" i="19"/>
  <c r="AD23" i="19"/>
  <c r="AJ33" i="19"/>
  <c r="AJ23" i="19"/>
  <c r="R53" i="19"/>
  <c r="AA23" i="1"/>
  <c r="AB24" i="1"/>
  <c r="M55" i="19"/>
  <c r="AK15" i="19"/>
  <c r="AE25" i="19"/>
  <c r="Y35" i="19"/>
  <c r="M25" i="19"/>
  <c r="S55" i="19"/>
  <c r="S45" i="19"/>
  <c r="S35" i="19"/>
  <c r="M15" i="19"/>
  <c r="AE45" i="19"/>
  <c r="Y15" i="19"/>
  <c r="AK45" i="19"/>
  <c r="AE55" i="19"/>
  <c r="M35" i="19"/>
  <c r="M45" i="19"/>
  <c r="S25" i="19"/>
  <c r="AK35" i="19"/>
  <c r="Y25" i="19"/>
  <c r="AE15" i="19"/>
  <c r="Y45" i="19"/>
  <c r="AE35" i="19"/>
  <c r="AK25" i="19"/>
  <c r="Y55" i="19"/>
  <c r="S15" i="19"/>
  <c r="AK55" i="19"/>
  <c r="X8" i="19"/>
  <c r="R48" i="19"/>
  <c r="L8" i="19"/>
  <c r="AD38" i="19"/>
  <c r="AD48" i="19"/>
  <c r="AD8" i="19"/>
  <c r="R18" i="19"/>
  <c r="L38" i="19"/>
  <c r="AC30" i="1"/>
  <c r="AJ28" i="19"/>
  <c r="X18" i="19"/>
  <c r="X48" i="19"/>
  <c r="R28" i="19"/>
  <c r="L18" i="19"/>
  <c r="X28" i="19"/>
  <c r="R8" i="19"/>
  <c r="X38" i="19"/>
  <c r="AJ8" i="19"/>
  <c r="AD18" i="19"/>
  <c r="AJ38" i="19"/>
  <c r="L48" i="19"/>
  <c r="AJ48" i="19"/>
  <c r="AJ18" i="19"/>
  <c r="R38" i="19"/>
  <c r="AD28" i="19"/>
  <c r="L28" i="19"/>
  <c r="Z11" i="19"/>
  <c r="AF31" i="19"/>
  <c r="T51" i="19"/>
  <c r="N51" i="19"/>
  <c r="Z41" i="19"/>
  <c r="AF21" i="19"/>
  <c r="AL31" i="19"/>
  <c r="T31" i="19"/>
  <c r="Z31" i="19"/>
  <c r="N21" i="19"/>
  <c r="N31" i="19"/>
  <c r="AL11" i="19"/>
  <c r="T11" i="19"/>
  <c r="AF11" i="19"/>
  <c r="AL41" i="19"/>
  <c r="T21" i="19"/>
  <c r="Z21" i="19"/>
  <c r="AL51" i="19"/>
  <c r="N11" i="19"/>
  <c r="AF51" i="19"/>
  <c r="N41" i="19"/>
  <c r="Z51" i="19"/>
  <c r="AC50" i="1"/>
  <c r="AL21" i="19"/>
  <c r="T41" i="19"/>
  <c r="AF41" i="19"/>
  <c r="AE46" i="19"/>
  <c r="M36" i="19"/>
  <c r="Y16" i="19"/>
  <c r="AK46" i="19"/>
  <c r="S36" i="19"/>
  <c r="AE16" i="19"/>
  <c r="M6" i="19"/>
  <c r="AK16" i="19"/>
  <c r="M26" i="19"/>
  <c r="S46" i="19"/>
  <c r="AE26" i="19"/>
  <c r="M16" i="19"/>
  <c r="Y46" i="19"/>
  <c r="AK26" i="19"/>
  <c r="S16" i="19"/>
  <c r="Y6" i="19"/>
  <c r="AK36" i="19"/>
  <c r="S26" i="19"/>
  <c r="AE6" i="19"/>
  <c r="M46" i="19"/>
  <c r="Y26" i="19"/>
  <c r="AK6" i="19"/>
  <c r="Y36" i="19"/>
  <c r="S6" i="19"/>
  <c r="AE36" i="19"/>
  <c r="O11" i="19"/>
  <c r="O21" i="19"/>
  <c r="O51" i="19"/>
  <c r="AA31" i="19"/>
  <c r="AM31" i="19"/>
  <c r="AG51" i="19"/>
  <c r="AA41" i="19"/>
  <c r="AM11" i="19"/>
  <c r="U21" i="19"/>
  <c r="AG41" i="19"/>
  <c r="AM21" i="19"/>
  <c r="AM51" i="19"/>
  <c r="O41" i="19"/>
  <c r="U11" i="19"/>
  <c r="AG31" i="19"/>
  <c r="U41" i="19"/>
  <c r="AC51" i="1"/>
  <c r="AG11" i="19"/>
  <c r="AM41" i="19"/>
  <c r="AA21" i="19"/>
  <c r="AA51" i="19"/>
  <c r="U51" i="19"/>
  <c r="U31" i="19"/>
  <c r="AA11" i="19"/>
  <c r="AG21" i="19"/>
  <c r="O31" i="19"/>
  <c r="AA37" i="1"/>
  <c r="AB38" i="1"/>
  <c r="AA38" i="1" s="1"/>
  <c r="AB39" i="1"/>
  <c r="AA39" i="1" s="1"/>
  <c r="AJ46" i="19"/>
  <c r="AD46" i="19"/>
  <c r="L36" i="19"/>
  <c r="X16" i="19"/>
  <c r="AJ26" i="19"/>
  <c r="L46" i="19"/>
  <c r="X6" i="19"/>
  <c r="R36" i="19"/>
  <c r="X36" i="19"/>
  <c r="R6" i="19"/>
  <c r="AJ6" i="19"/>
  <c r="AD36" i="19"/>
  <c r="R46" i="19"/>
  <c r="AD26" i="19"/>
  <c r="L16" i="19"/>
  <c r="AD16" i="19"/>
  <c r="X46" i="19"/>
  <c r="X26" i="19"/>
  <c r="AJ36" i="19"/>
  <c r="R26" i="19"/>
  <c r="AD6" i="19"/>
  <c r="L6" i="19"/>
  <c r="L26" i="19"/>
  <c r="R16" i="19"/>
  <c r="AJ16" i="19"/>
  <c r="AA43" i="1"/>
  <c r="AB44" i="1"/>
  <c r="AE11" i="19"/>
  <c r="Y41" i="19"/>
  <c r="M41" i="19"/>
  <c r="Y21" i="19"/>
  <c r="AK41" i="19"/>
  <c r="S31" i="19"/>
  <c r="M31" i="19"/>
  <c r="M51" i="19"/>
  <c r="Y51" i="19"/>
  <c r="AK21" i="19"/>
  <c r="AK31" i="19"/>
  <c r="Y11" i="19"/>
  <c r="AE41" i="19"/>
  <c r="AE21" i="19"/>
  <c r="S51" i="19"/>
  <c r="AE51" i="19"/>
  <c r="AK51" i="19"/>
  <c r="M21" i="19"/>
  <c r="AE31" i="19"/>
  <c r="AC49" i="1"/>
  <c r="S41" i="19"/>
  <c r="AK11" i="19"/>
  <c r="S11" i="19"/>
  <c r="Y31" i="19"/>
  <c r="S21" i="19"/>
  <c r="M11" i="19"/>
  <c r="L54" i="19"/>
  <c r="AJ14" i="19"/>
  <c r="AD44" i="19"/>
  <c r="X54" i="19"/>
  <c r="R14" i="19"/>
  <c r="AD24" i="19"/>
  <c r="AD34" i="19"/>
  <c r="R54" i="19"/>
  <c r="L34" i="19"/>
  <c r="AJ34" i="19"/>
  <c r="X24" i="19"/>
  <c r="AJ24" i="19"/>
  <c r="X44" i="19"/>
  <c r="R24" i="19"/>
  <c r="X34" i="19"/>
  <c r="L14" i="19"/>
  <c r="AD14" i="19"/>
  <c r="L44" i="19"/>
  <c r="R44" i="19"/>
  <c r="AD54" i="19"/>
  <c r="X14" i="19"/>
  <c r="AJ44" i="19"/>
  <c r="R34" i="19"/>
  <c r="AJ54" i="19"/>
  <c r="L24" i="19"/>
  <c r="AD29" i="19"/>
  <c r="AD19" i="19"/>
  <c r="R39" i="19"/>
  <c r="R9" i="19"/>
  <c r="X49" i="19"/>
  <c r="X9" i="19"/>
  <c r="AD39" i="19"/>
  <c r="R29" i="19"/>
  <c r="L49" i="19"/>
  <c r="X19" i="19"/>
  <c r="X29" i="19"/>
  <c r="X39" i="19"/>
  <c r="L9" i="19"/>
  <c r="AC36" i="1"/>
  <c r="AD9" i="19"/>
  <c r="AJ49" i="19"/>
  <c r="L39" i="19"/>
  <c r="R19" i="19"/>
  <c r="AJ39" i="19"/>
  <c r="AJ29" i="19"/>
  <c r="AJ19" i="19"/>
  <c r="AJ9" i="19"/>
  <c r="AD49" i="19"/>
  <c r="L19" i="19"/>
  <c r="L29" i="19"/>
  <c r="R49" i="19"/>
  <c r="AA44" i="1" l="1"/>
  <c r="AB45" i="1"/>
  <c r="AA45" i="1" s="1"/>
  <c r="AG39" i="19"/>
  <c r="AG29" i="19"/>
  <c r="AM19" i="19"/>
  <c r="O39" i="19"/>
  <c r="AC39" i="1"/>
  <c r="AG49" i="19"/>
  <c r="O29" i="19"/>
  <c r="U29" i="19"/>
  <c r="O49" i="19"/>
  <c r="U49" i="19"/>
  <c r="AA19" i="19"/>
  <c r="U39" i="19"/>
  <c r="AG9" i="19"/>
  <c r="AA39" i="19"/>
  <c r="AM49" i="19"/>
  <c r="O19" i="19"/>
  <c r="AM39" i="19"/>
  <c r="AM29" i="19"/>
  <c r="O9" i="19"/>
  <c r="AM9" i="19"/>
  <c r="AA49" i="19"/>
  <c r="AG19" i="19"/>
  <c r="U9" i="19"/>
  <c r="U19" i="19"/>
  <c r="AA9" i="19"/>
  <c r="AA29" i="19"/>
  <c r="AE54" i="19"/>
  <c r="S24" i="19"/>
  <c r="AE34" i="19"/>
  <c r="Y54" i="19"/>
  <c r="AE14" i="19"/>
  <c r="Y34" i="19"/>
  <c r="M44" i="19"/>
  <c r="AK54" i="19"/>
  <c r="M24" i="19"/>
  <c r="AK34" i="19"/>
  <c r="Y14" i="19"/>
  <c r="AK14" i="19"/>
  <c r="Y24" i="19"/>
  <c r="S44" i="19"/>
  <c r="M34" i="19"/>
  <c r="AK44" i="19"/>
  <c r="M54" i="19"/>
  <c r="Y44" i="19"/>
  <c r="S54" i="19"/>
  <c r="AK24" i="19"/>
  <c r="M14" i="19"/>
  <c r="AE44" i="19"/>
  <c r="S34" i="19"/>
  <c r="AE24" i="19"/>
  <c r="S14" i="19"/>
  <c r="AK17" i="19"/>
  <c r="S27" i="19"/>
  <c r="S37" i="19"/>
  <c r="AE27" i="19"/>
  <c r="Y47" i="19"/>
  <c r="S7" i="19"/>
  <c r="M17" i="19"/>
  <c r="AE17" i="19"/>
  <c r="AK27" i="19"/>
  <c r="Y7" i="19"/>
  <c r="Y37" i="19"/>
  <c r="AE37" i="19"/>
  <c r="Y27" i="19"/>
  <c r="M47" i="19"/>
  <c r="AC23" i="1"/>
  <c r="AE47" i="19"/>
  <c r="Y17" i="19"/>
  <c r="AE7" i="19"/>
  <c r="M27" i="19"/>
  <c r="S47" i="19"/>
  <c r="M7" i="19"/>
  <c r="M37" i="19"/>
  <c r="S17" i="19"/>
  <c r="AK7" i="19"/>
  <c r="AK47" i="19"/>
  <c r="AK37" i="19"/>
  <c r="M48" i="19"/>
  <c r="S48" i="19"/>
  <c r="AE8" i="19"/>
  <c r="AE38" i="19"/>
  <c r="M38" i="19"/>
  <c r="AE18" i="19"/>
  <c r="AK48" i="19"/>
  <c r="AK18" i="19"/>
  <c r="AK28" i="19"/>
  <c r="S28" i="19"/>
  <c r="Y48" i="19"/>
  <c r="M8" i="19"/>
  <c r="Y8" i="19"/>
  <c r="M28" i="19"/>
  <c r="AK38" i="19"/>
  <c r="M18" i="19"/>
  <c r="Y28" i="19"/>
  <c r="S38" i="19"/>
  <c r="AE48" i="19"/>
  <c r="Y18" i="19"/>
  <c r="AK8" i="19"/>
  <c r="Y38" i="19"/>
  <c r="S8" i="19"/>
  <c r="S18" i="19"/>
  <c r="AC31" i="1"/>
  <c r="AE28" i="19"/>
  <c r="AA55" i="19"/>
  <c r="O45" i="19"/>
  <c r="AA15" i="19"/>
  <c r="AM55" i="19"/>
  <c r="O55" i="19"/>
  <c r="AG35" i="19"/>
  <c r="AM25" i="19"/>
  <c r="AM35" i="19"/>
  <c r="AA25" i="19"/>
  <c r="AM45" i="19"/>
  <c r="AG25" i="19"/>
  <c r="AA35" i="19"/>
  <c r="O25" i="19"/>
  <c r="U25" i="19"/>
  <c r="AG45" i="19"/>
  <c r="U35" i="19"/>
  <c r="AA45" i="19"/>
  <c r="AM15" i="19"/>
  <c r="U45" i="19"/>
  <c r="O35" i="19"/>
  <c r="O15" i="19"/>
  <c r="AG15" i="19"/>
  <c r="U15" i="19"/>
  <c r="AG55" i="19"/>
  <c r="U55" i="19"/>
  <c r="AE40" i="19"/>
  <c r="Y30" i="19"/>
  <c r="M20" i="19"/>
  <c r="AC43" i="1"/>
  <c r="Y20" i="19"/>
  <c r="M40" i="19"/>
  <c r="M10" i="19"/>
  <c r="AK20" i="19"/>
  <c r="AK10" i="19"/>
  <c r="AK30" i="19"/>
  <c r="Y40" i="19"/>
  <c r="S40" i="19"/>
  <c r="AE30" i="19"/>
  <c r="Y10" i="19"/>
  <c r="M30" i="19"/>
  <c r="AE50" i="19"/>
  <c r="AE20" i="19"/>
  <c r="S50" i="19"/>
  <c r="S10" i="19"/>
  <c r="Y50" i="19"/>
  <c r="S30" i="19"/>
  <c r="AK50" i="19"/>
  <c r="AE10" i="19"/>
  <c r="S20" i="19"/>
  <c r="M50" i="19"/>
  <c r="AK40" i="19"/>
  <c r="AF39" i="19"/>
  <c r="AL19" i="19"/>
  <c r="N39" i="19"/>
  <c r="Z19" i="19"/>
  <c r="AF19" i="19"/>
  <c r="N29" i="19"/>
  <c r="AL29" i="19"/>
  <c r="AL39" i="19"/>
  <c r="AF49" i="19"/>
  <c r="AF9" i="19"/>
  <c r="AL9" i="19"/>
  <c r="N49" i="19"/>
  <c r="Z9" i="19"/>
  <c r="Z49" i="19"/>
  <c r="N19" i="19"/>
  <c r="Z39" i="19"/>
  <c r="T9" i="19"/>
  <c r="T39" i="19"/>
  <c r="Z29" i="19"/>
  <c r="N9" i="19"/>
  <c r="T49" i="19"/>
  <c r="AC38" i="1"/>
  <c r="T19" i="19"/>
  <c r="AL49" i="19"/>
  <c r="T29" i="19"/>
  <c r="AF29" i="19"/>
  <c r="T18" i="19"/>
  <c r="N48" i="19"/>
  <c r="N8" i="19"/>
  <c r="T28" i="19"/>
  <c r="AF38" i="19"/>
  <c r="Z28" i="19"/>
  <c r="Z18" i="19"/>
  <c r="AF8" i="19"/>
  <c r="AC32" i="1"/>
  <c r="AL8" i="19"/>
  <c r="Z48" i="19"/>
  <c r="AL48" i="19"/>
  <c r="AL28" i="19"/>
  <c r="N38" i="19"/>
  <c r="AL38" i="19"/>
  <c r="AF28" i="19"/>
  <c r="AF18" i="19"/>
  <c r="AL18" i="19"/>
  <c r="Z8" i="19"/>
  <c r="T48" i="19"/>
  <c r="T8" i="19"/>
  <c r="T38" i="19"/>
  <c r="Z38" i="19"/>
  <c r="AF48" i="19"/>
  <c r="N28" i="19"/>
  <c r="N18" i="19"/>
  <c r="AL55" i="19"/>
  <c r="Z45" i="19"/>
  <c r="Z35" i="19"/>
  <c r="N25" i="19"/>
  <c r="Z55" i="19"/>
  <c r="N45" i="19"/>
  <c r="T35" i="19"/>
  <c r="T45" i="19"/>
  <c r="AL25" i="19"/>
  <c r="AL15" i="19"/>
  <c r="N35" i="19"/>
  <c r="AL35" i="19"/>
  <c r="Z25" i="19"/>
  <c r="AF25" i="19"/>
  <c r="T15" i="19"/>
  <c r="T55" i="19"/>
  <c r="AL45" i="19"/>
  <c r="T25" i="19"/>
  <c r="AF45" i="19"/>
  <c r="AF15" i="19"/>
  <c r="N15" i="19"/>
  <c r="AF55" i="19"/>
  <c r="N55" i="19"/>
  <c r="Z15" i="19"/>
  <c r="AF35" i="19"/>
  <c r="S39" i="19"/>
  <c r="M49" i="19"/>
  <c r="AE19" i="19"/>
  <c r="S49" i="19"/>
  <c r="AK19" i="19"/>
  <c r="Y9" i="19"/>
  <c r="M29" i="19"/>
  <c r="AE49" i="19"/>
  <c r="Y39" i="19"/>
  <c r="AK49" i="19"/>
  <c r="AK29" i="19"/>
  <c r="AK39" i="19"/>
  <c r="S19" i="19"/>
  <c r="M19" i="19"/>
  <c r="AE9" i="19"/>
  <c r="AE39" i="19"/>
  <c r="M39" i="19"/>
  <c r="AK9" i="19"/>
  <c r="Y19" i="19"/>
  <c r="S29" i="19"/>
  <c r="S9" i="19"/>
  <c r="AE29" i="19"/>
  <c r="Y49" i="19"/>
  <c r="AC37" i="1"/>
  <c r="M9" i="19"/>
  <c r="Y29" i="19"/>
  <c r="AA62" i="1"/>
  <c r="AB63" i="1"/>
  <c r="AA63" i="1" s="1"/>
  <c r="AM46" i="19"/>
  <c r="U36" i="19"/>
  <c r="AG16" i="19"/>
  <c r="O6" i="19"/>
  <c r="AA36" i="19"/>
  <c r="AM16" i="19"/>
  <c r="U6" i="19"/>
  <c r="AG46" i="19"/>
  <c r="AA16" i="19"/>
  <c r="AC19" i="1"/>
  <c r="AA6" i="19"/>
  <c r="AG6" i="19"/>
  <c r="AA46" i="19"/>
  <c r="AM26" i="19"/>
  <c r="U16" i="19"/>
  <c r="O36" i="19"/>
  <c r="U26" i="19"/>
  <c r="O46" i="19"/>
  <c r="AA26" i="19"/>
  <c r="AM6" i="19"/>
  <c r="U46" i="19"/>
  <c r="AG26" i="19"/>
  <c r="O16" i="19"/>
  <c r="AG36" i="19"/>
  <c r="O26" i="19"/>
  <c r="AM36" i="19"/>
  <c r="AB25" i="1"/>
  <c r="AA25" i="1" s="1"/>
  <c r="AA24" i="1"/>
  <c r="O8" i="19"/>
  <c r="AA48" i="19"/>
  <c r="AM38" i="19"/>
  <c r="U48" i="19"/>
  <c r="AA18" i="19"/>
  <c r="AG18" i="19"/>
  <c r="AG48" i="19"/>
  <c r="AM18" i="19"/>
  <c r="AA28" i="19"/>
  <c r="AG28" i="19"/>
  <c r="AA8" i="19"/>
  <c r="U18" i="19"/>
  <c r="AG38" i="19"/>
  <c r="U38" i="19"/>
  <c r="AM8" i="19"/>
  <c r="AA38" i="19"/>
  <c r="AM48" i="19"/>
  <c r="U28" i="19"/>
  <c r="O38" i="19"/>
  <c r="U8" i="19"/>
  <c r="AG8" i="19"/>
  <c r="AC33" i="1"/>
  <c r="O18" i="19"/>
  <c r="O28" i="19"/>
  <c r="O48" i="19"/>
  <c r="AM28" i="19"/>
  <c r="Y33" i="19"/>
  <c r="AE13" i="19"/>
  <c r="S23" i="19"/>
  <c r="Y13" i="19"/>
  <c r="AE23" i="19"/>
  <c r="AK33" i="19"/>
  <c r="AK13" i="19"/>
  <c r="S43" i="19"/>
  <c r="M23" i="19"/>
  <c r="Y43" i="19"/>
  <c r="M43" i="19"/>
  <c r="AE43" i="19"/>
  <c r="AE53" i="19"/>
  <c r="M13" i="19"/>
  <c r="AK43" i="19"/>
  <c r="AK23" i="19"/>
  <c r="Y23" i="19"/>
  <c r="AE33" i="19"/>
  <c r="M53" i="19"/>
  <c r="S13" i="19"/>
  <c r="S33" i="19"/>
  <c r="AK53" i="19"/>
  <c r="Y53" i="19"/>
  <c r="S53" i="19"/>
  <c r="AC61" i="1"/>
  <c r="M33" i="19"/>
  <c r="AF6" i="19"/>
  <c r="N46" i="19"/>
  <c r="Z26" i="19"/>
  <c r="AL6" i="19"/>
  <c r="AL36" i="19"/>
  <c r="AF26" i="19"/>
  <c r="Z6" i="19"/>
  <c r="T26" i="19"/>
  <c r="Z46" i="19"/>
  <c r="AF46" i="19"/>
  <c r="T46" i="19"/>
  <c r="T6" i="19"/>
  <c r="AF36" i="19"/>
  <c r="N26" i="19"/>
  <c r="Z16" i="19"/>
  <c r="AL26" i="19"/>
  <c r="Z36" i="19"/>
  <c r="N36" i="19"/>
  <c r="AL46" i="19"/>
  <c r="T36" i="19"/>
  <c r="AF16" i="19"/>
  <c r="N6" i="19"/>
  <c r="N16" i="19"/>
  <c r="AC18" i="1"/>
  <c r="AL16" i="19"/>
  <c r="T16" i="19"/>
  <c r="AG24" i="19" l="1"/>
  <c r="O44" i="19"/>
  <c r="O24" i="19"/>
  <c r="AM14" i="19"/>
  <c r="AG34" i="19"/>
  <c r="O34" i="19"/>
  <c r="AA44" i="19"/>
  <c r="O14" i="19"/>
  <c r="AA54" i="19"/>
  <c r="U14" i="19"/>
  <c r="AM44" i="19"/>
  <c r="AA34" i="19"/>
  <c r="AM24" i="19"/>
  <c r="AM54" i="19"/>
  <c r="AG14" i="19"/>
  <c r="AM34" i="19"/>
  <c r="U54" i="19"/>
  <c r="AG44" i="19"/>
  <c r="AA24" i="19"/>
  <c r="AG54" i="19"/>
  <c r="U34" i="19"/>
  <c r="U24" i="19"/>
  <c r="AA14" i="19"/>
  <c r="O54" i="19"/>
  <c r="U44" i="19"/>
  <c r="U43" i="19"/>
  <c r="U13" i="19"/>
  <c r="AM53" i="19"/>
  <c r="AA53" i="19"/>
  <c r="AA43" i="19"/>
  <c r="O53" i="19"/>
  <c r="O23" i="19"/>
  <c r="O13" i="19"/>
  <c r="AG43" i="19"/>
  <c r="U33" i="19"/>
  <c r="U23" i="19"/>
  <c r="AM13" i="19"/>
  <c r="AM23" i="19"/>
  <c r="AG13" i="19"/>
  <c r="AA23" i="19"/>
  <c r="AG33" i="19"/>
  <c r="AA33" i="19"/>
  <c r="AM33" i="19"/>
  <c r="AA13" i="19"/>
  <c r="AC63" i="1"/>
  <c r="AG23" i="19"/>
  <c r="U53" i="19"/>
  <c r="AG53" i="19"/>
  <c r="O43" i="19"/>
  <c r="AM43" i="19"/>
  <c r="O33" i="19"/>
  <c r="AF54" i="19"/>
  <c r="AL34" i="19"/>
  <c r="AF34" i="19"/>
  <c r="AL14" i="19"/>
  <c r="AF44" i="19"/>
  <c r="T44" i="19"/>
  <c r="N14" i="19"/>
  <c r="N44" i="19"/>
  <c r="T24" i="19"/>
  <c r="N24" i="19"/>
  <c r="AL44" i="19"/>
  <c r="N34" i="19"/>
  <c r="Z44" i="19"/>
  <c r="Z24" i="19"/>
  <c r="T14" i="19"/>
  <c r="N54" i="19"/>
  <c r="T34" i="19"/>
  <c r="Z14" i="19"/>
  <c r="AF24" i="19"/>
  <c r="AF14" i="19"/>
  <c r="Z54" i="19"/>
  <c r="AL54" i="19"/>
  <c r="T54" i="19"/>
  <c r="AL24" i="19"/>
  <c r="Z34" i="19"/>
  <c r="AF53" i="19"/>
  <c r="T43" i="19"/>
  <c r="Z53" i="19"/>
  <c r="N43" i="19"/>
  <c r="T23" i="19"/>
  <c r="AF43" i="19"/>
  <c r="Z13" i="19"/>
  <c r="Z43" i="19"/>
  <c r="AF23" i="19"/>
  <c r="AL13" i="19"/>
  <c r="Z23" i="19"/>
  <c r="AL43" i="19"/>
  <c r="AF13" i="19"/>
  <c r="AL23" i="19"/>
  <c r="N13" i="19"/>
  <c r="T33" i="19"/>
  <c r="AL53" i="19"/>
  <c r="N23" i="19"/>
  <c r="N53" i="19"/>
  <c r="AF33" i="19"/>
  <c r="N33" i="19"/>
  <c r="AC62" i="1"/>
  <c r="T53" i="19"/>
  <c r="AL33" i="19"/>
  <c r="T13" i="19"/>
  <c r="Z33" i="19"/>
  <c r="Z47" i="19"/>
  <c r="T7" i="19"/>
  <c r="AL37" i="19"/>
  <c r="T17" i="19"/>
  <c r="Z17" i="19"/>
  <c r="AF7" i="19"/>
  <c r="AF37" i="19"/>
  <c r="N17" i="19"/>
  <c r="AF27" i="19"/>
  <c r="AC24" i="1"/>
  <c r="AF47" i="19"/>
  <c r="AL47" i="19"/>
  <c r="T27" i="19"/>
  <c r="Z37" i="19"/>
  <c r="T37" i="19"/>
  <c r="N37" i="19"/>
  <c r="N47" i="19"/>
  <c r="Z27" i="19"/>
  <c r="AL7" i="19"/>
  <c r="AL17" i="19"/>
  <c r="AF17" i="19"/>
  <c r="AL27" i="19"/>
  <c r="N27" i="19"/>
  <c r="N7" i="19"/>
  <c r="Z7" i="19"/>
  <c r="T47" i="19"/>
  <c r="O20" i="19"/>
  <c r="AM40" i="19"/>
  <c r="O30" i="19"/>
  <c r="AM50" i="19"/>
  <c r="AA50" i="19"/>
  <c r="AM30" i="19"/>
  <c r="AM10" i="19"/>
  <c r="AM20" i="19"/>
  <c r="O50" i="19"/>
  <c r="U30" i="19"/>
  <c r="AA10" i="19"/>
  <c r="U40" i="19"/>
  <c r="O40" i="19"/>
  <c r="U20" i="19"/>
  <c r="AC45" i="1"/>
  <c r="AG40" i="19"/>
  <c r="AG50" i="19"/>
  <c r="U50" i="19"/>
  <c r="AA30" i="19"/>
  <c r="AG10" i="19"/>
  <c r="AA40" i="19"/>
  <c r="AG20" i="19"/>
  <c r="AA20" i="19"/>
  <c r="U10" i="19"/>
  <c r="AG30" i="19"/>
  <c r="O10" i="19"/>
  <c r="AG37" i="19"/>
  <c r="AG47" i="19"/>
  <c r="U7" i="19"/>
  <c r="AM47" i="19"/>
  <c r="U27" i="19"/>
  <c r="O37" i="19"/>
  <c r="O17" i="19"/>
  <c r="AA7" i="19"/>
  <c r="AA47" i="19"/>
  <c r="O27" i="19"/>
  <c r="U37" i="19"/>
  <c r="AM17" i="19"/>
  <c r="AM37" i="19"/>
  <c r="AG27" i="19"/>
  <c r="AM7" i="19"/>
  <c r="AG7" i="19"/>
  <c r="AC25" i="1"/>
  <c r="AA17" i="19"/>
  <c r="O7" i="19"/>
  <c r="AA37" i="19"/>
  <c r="AA27" i="19"/>
  <c r="AM27" i="19"/>
  <c r="U17" i="19"/>
  <c r="U47" i="19"/>
  <c r="AG17" i="19"/>
  <c r="O47" i="19"/>
  <c r="Z40" i="19"/>
  <c r="AC44" i="1"/>
  <c r="T10" i="19"/>
  <c r="AF10" i="19"/>
  <c r="T20" i="19"/>
  <c r="N30" i="19"/>
  <c r="Z20" i="19"/>
  <c r="AF50" i="19"/>
  <c r="T50" i="19"/>
  <c r="AL30" i="19"/>
  <c r="T40" i="19"/>
  <c r="AF40" i="19"/>
  <c r="AF30" i="19"/>
  <c r="N50" i="19"/>
  <c r="AL40" i="19"/>
  <c r="AL20" i="19"/>
  <c r="Z10" i="19"/>
  <c r="AF20" i="19"/>
  <c r="N10" i="19"/>
  <c r="Z50" i="19"/>
  <c r="AL50" i="19"/>
  <c r="N40" i="19"/>
  <c r="T30" i="19"/>
  <c r="Z30" i="19"/>
  <c r="AL10" i="19"/>
  <c r="N20" i="19"/>
</calcChain>
</file>

<file path=xl/metadata.xml><?xml version="1.0" encoding="utf-8"?>
<metadata xmlns="http://schemas.openxmlformats.org/spreadsheetml/2006/main" xmlns:xda="http://schemas.microsoft.com/office/spreadsheetml/2017/dynamicarray">
  <metadataTypes count="1">
    <metadataType name="XLDAPR" minSupportedVersion="120000" copy="1" pasteAll="1" pasteValues="1" merge="1" splitFirst="1" rowColShift="1" clearFormats="1" clearComments="1" assign="1" coerce="1" cellMeta="1"/>
  </metadataTypes>
  <futureMetadata name="XLDAPR" count="1">
    <bk>
      <extLst>
        <ext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<sst xmlns="http://schemas.openxmlformats.org/spreadsheetml/2006/main" count="497" uniqueCount="338">
  <si>
    <t>Matriz Mapa de Riesgos de Gestión</t>
  </si>
  <si>
    <r>
      <t xml:space="preserve">Teniendo en cuenta que con la expedición del Decreto 1499 de 2017 “Por medio del cual se modifica el Decreto 1083 de 2015, Decreto Único Reglamentario del Sector Función Pública, en lo relacionado con el Sistema de Gestión establecido en el artículo 133 de la Ley 1753 de 2015”, se crea un solo Sistema de Gestión y se alinea con el Sistema de Control Interno, hoy todas las entidades públicas requieren actualizar y/o implementar el Modelo Integrado de Planeación y Gestión MIPG, modelo que incorpora el Modelo Estándar de Control Interno MECI a través de la 7a dimensión del mismo.  En este marco general, el proceso de administración del riesgo es un esfuerzo conjunto entre la Alta Dirección y los servidores en todos sus niveles, ejercicio que inicia con la formulación de la política de Administración del Riesgo, la cual incluye los niveles de responsabilidad frente al seguimiento y evaluación, aspectos que deberán definirse acorde con el Esquema de Líneas de Defensa vinculado a la Dimensión 7.
Teniendo en cuenta lo anterior y dada la necesidad de las entidades frente a la estructuración de los mapas de riesgos, como herramienta fundamental frente a la gestión del riesgo, el presente formato desarrolla un esquema completo acorde con los contenidos metodológicos de la </t>
    </r>
    <r>
      <rPr>
        <b/>
        <sz val="10"/>
        <rFont val="Arial Narrow"/>
        <family val="2"/>
      </rPr>
      <t>Guía para la Administración del Riesgo y el diseño de controles en entidades públicas, ultima versión</t>
    </r>
    <r>
      <rPr>
        <sz val="10"/>
        <rFont val="Arial Narrow"/>
        <family val="2"/>
      </rPr>
      <t>. El formato cuenta con celdas parametrizadas y permite contar con los respectivos mapas de calor para riesgo inherente y riesgo residual.</t>
    </r>
  </si>
  <si>
    <t>Orientaciones Generales</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</si>
  <si>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theme="9" tint="-0.249977111117893"/>
        <rFont val="Arial Narrow"/>
        <family val="2"/>
      </rPr>
      <t>Paso 2: identificación del riesgo</t>
    </r>
    <r>
      <rPr>
        <sz val="11"/>
        <rFont val="Arial Narrow"/>
        <family val="2"/>
      </rPr>
      <t xml:space="preserve">, donde se explica ampliamente las bases para adelanter este análisis.
Así mismo, considere en el </t>
    </r>
    <r>
      <rPr>
        <b/>
        <sz val="11"/>
        <color theme="9" tint="-0.249977111117893"/>
        <rFont val="Arial Narrow"/>
        <family val="2"/>
      </rPr>
      <t>Paso 3: valoración del riesgo</t>
    </r>
    <r>
      <rPr>
        <sz val="11"/>
        <rFont val="Arial Narrow"/>
        <family val="2"/>
      </rPr>
      <t xml:space="preserve"> los lineamientos para definir el No. de veces que se hace la actividad con la cual se relaciona el riesgo y su impacto en términos económicos o reputacionales. En este mismo paso se analizan los controles que deben responder a los atributos de eficiencia e informativos.
</t>
    </r>
    <r>
      <rPr>
        <b/>
        <sz val="11"/>
        <color theme="9" tint="-0.249977111117893"/>
        <rFont val="Arial Narrow"/>
        <family val="2"/>
      </rPr>
      <t>NOTA:</t>
    </r>
    <r>
      <rPr>
        <sz val="11"/>
        <rFont val="Arial Narrow"/>
        <family val="2"/>
      </rPr>
      <t xml:space="preserve"> Si lo considera pertinente, es posible agregar hojas de trabajo adicionales al presente formato que permitan incluir la traza de estos análisis.</t>
    </r>
  </si>
  <si>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Contexto: </t>
    </r>
    <r>
      <rPr>
        <sz val="11"/>
        <rFont val="Arial Narrow"/>
        <family val="2"/>
      </rPr>
      <t>Diligenciar formato Contexto Extratégico - Código: F-DPM-1210-238,37-014</t>
    </r>
    <r>
      <rPr>
        <sz val="10"/>
        <rFont val="Arial Narrow"/>
        <family val="2"/>
      </rPr>
      <t xml:space="preserve">
</t>
    </r>
  </si>
  <si>
    <t>Columna</t>
  </si>
  <si>
    <t>Descripción - Lineamientos para el diligenciamiento</t>
  </si>
  <si>
    <t>Proceso</t>
  </si>
  <si>
    <t>Diligencie el nombre del proceso al cual se le identificarán y valorarán los riesgos (conforme a la caracterización del proceso vigente en la nube)</t>
  </si>
  <si>
    <t>Alcance</t>
  </si>
  <si>
    <t>Diligencie el alcance del proceso (conforme a la caracterización del proceso vigente en la nube)</t>
  </si>
  <si>
    <t>Objetivos estratégicos</t>
  </si>
  <si>
    <t>Utilice la lista de despligue que se encuentra parametrizada, le aparecerán los objetivos estratégicos de la entidad, seleccione el o los de su proceso (conforme al Plan de Desarrollo Municipal vigente)</t>
  </si>
  <si>
    <t>Objetivo del proceso</t>
  </si>
  <si>
    <t>Diligencie el objetivo del proceso (conforme a la caracterización del proceso vigente en la nube)</t>
  </si>
  <si>
    <t>Planeación institucional</t>
  </si>
  <si>
    <t xml:space="preserve">Describa los productos del proceso. </t>
  </si>
  <si>
    <t>Puntos de riesgo en la cadena de valor</t>
  </si>
  <si>
    <t>Identifique las actividades del proceso donde exista evidencia de que pueda ocurrir eventos de riesgo operativo.</t>
  </si>
  <si>
    <t xml:space="preserve"> -  Hoja 3 Mapa de Riesgos Final: Encontrará la totalidad de la estructura para la identificación y valoración de los riesgos por proceso, programa o proyecto, acorde con el nivel de desagregación que la entidad considere necesaria.</t>
  </si>
  <si>
    <t>Diligencie el nombre del proceso al cual se le identificarán y valorarán los riesgos (conforme a la caracterización del proceso)</t>
  </si>
  <si>
    <t>Objetivo</t>
  </si>
  <si>
    <t xml:space="preserve">Diligencie el objetivo del proceso </t>
  </si>
  <si>
    <t>Diligencie el alcance del proceso.</t>
  </si>
  <si>
    <t>Referencia</t>
  </si>
  <si>
    <t xml:space="preserve">Permite definir unl consecutivo de riesgos.
Una entidad puede ir en el riesgo 150, pero tener 70 riesgos, lo que permite llevar una traza de los riesgos. Esta información la debe administrar la oficina asesora de planeación o gerencia de riesgos.  Cuando un el riesgo salga del mapa no existirá otro riesgo con el mismo número. </t>
  </si>
  <si>
    <t>Impacto</t>
  </si>
  <si>
    <t>Analice las consecuencias que puede ocasionar a la organización la materialización del riesgo, redacte de la forma más concreta posible.</t>
  </si>
  <si>
    <t>Causa Inmediata</t>
  </si>
  <si>
    <t>Circunstancias bajo las cuales se presenta el riesgo, es la situación más evidente frente al riesgo, redacte de la forma más concreta posible.</t>
  </si>
  <si>
    <t>Causa Raíz</t>
  </si>
  <si>
    <t>Causa  principal  o básica, corresponde a las razones por la cuales se puede presentar  el riesgo, redacte de la forma más concreta posible.</t>
  </si>
  <si>
    <t>Descripción del Riesgo</t>
  </si>
  <si>
    <r>
      <t xml:space="preserve">Consolida o resume los análisis sobre impacto + causa inmediata + causa raíz, permitiendo contar con una redacción clara y concreta del riesgo indentificado. Tenga en cuenta la estructura de alto nivel establecida en al guía, inicia con </t>
    </r>
    <r>
      <rPr>
        <b/>
        <sz val="9"/>
        <color theme="9" tint="-0.249977111117893"/>
        <rFont val="Arial Narrow"/>
        <family val="2"/>
      </rPr>
      <t>POSIBILIDAD DE + Impacto para la entidad (Qué) + Causa Inmediata (Cómo) + Causa Raíz (Por qué)</t>
    </r>
  </si>
  <si>
    <t>Clasificación del Riesgo</t>
  </si>
  <si>
    <t>Utilice la lista de despligue que se encuentra parametrizada, le aparecerán las opciones: i)Daños Activos Fisicos, ii)Ejecucion y Administracion de procesos, iii)Fallas Tecnologicas, iv)Fraude Externo, v)Fraude Interno, vi)Relaciones Laborales, vii)Usuarios, productos y practicas organizacionales.</t>
  </si>
  <si>
    <t>Frecuencia con la cual se lleva a cabo la actividad</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</si>
  <si>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H-I)</t>
  </si>
  <si>
    <t>Criterios de Impacto</t>
  </si>
  <si>
    <t>Utilice la lista de despligue que se encuentra parametrizada, le aparecerán las opciones de la tabla de Impacto en la Hoja 6 del presente documento. La matriz automáticamente hará el cálculo para el nivel de impacto inherente (Columnas L-M)</t>
  </si>
  <si>
    <t>Zona de Riesgo Inherente</t>
  </si>
  <si>
    <t>Teniendo en cuenta que ingresó la información de PROBABILIDAD e IMPACTO, la matriz automáticamente hará el cálculo para la zona de riesgo inherente (Columna N)</t>
  </si>
  <si>
    <t>Descripción del Control</t>
  </si>
  <si>
    <r>
      <t xml:space="preserve">Recuerde que el control se define como la medida que permite reducir o mitigar un riesgo. Defina el control (es) que atacan la causa raíz del riesgo, considere la estructura explicada en la guía: </t>
    </r>
    <r>
      <rPr>
        <b/>
        <sz val="9"/>
        <color theme="9" tint="-0.249977111117893"/>
        <rFont val="Arial Narrow"/>
        <family val="2"/>
      </rPr>
      <t>Responsable de ejecutar el control + Acción + Complemento</t>
    </r>
  </si>
  <si>
    <t>Afectación</t>
  </si>
  <si>
    <t>Esta casilla no se diligencia, depende de la selección en la columna R.</t>
  </si>
  <si>
    <r>
      <t xml:space="preserve">ATRIBUTOS EFICIENCIA
</t>
    </r>
    <r>
      <rPr>
        <sz val="9"/>
        <rFont val="Arial Narrow"/>
        <family val="2"/>
      </rPr>
      <t>Tipo</t>
    </r>
  </si>
  <si>
    <t>Utilice la lista de despligue que se encuentra parametrizada, le aparecerán las opciones: i)Preventivo, ii)Detectivo, iii)Correctivo.</t>
  </si>
  <si>
    <r>
      <t xml:space="preserve">ATRIBUTOS EFICIENCIA
</t>
    </r>
    <r>
      <rPr>
        <sz val="9"/>
        <rFont val="Arial Narrow"/>
        <family val="2"/>
      </rPr>
      <t>Implementación</t>
    </r>
  </si>
  <si>
    <t>Utilice la lista de despligue que se encuentra parametrizada, le aparecerán las opciones: i)Automático, ii)Manual.</t>
  </si>
  <si>
    <r>
      <t xml:space="preserve">ATRIBUTOS EFICIENCIA
</t>
    </r>
    <r>
      <rPr>
        <sz val="9"/>
        <rFont val="Arial Narrow"/>
        <family val="2"/>
      </rPr>
      <t>Calificación</t>
    </r>
  </si>
  <si>
    <t xml:space="preserve">La matriz automáticamente hará el cálculo para el control analizado (Columna T) </t>
  </si>
  <si>
    <r>
      <t xml:space="preserve">ATRIBUTOS INFORMATIVOS
</t>
    </r>
    <r>
      <rPr>
        <sz val="9"/>
        <rFont val="Arial Narrow"/>
        <family val="2"/>
      </rPr>
      <t>Documentación</t>
    </r>
  </si>
  <si>
    <t>Utilice la lista de despligue que se encuentra parametrizada, le aparecerán las opciones: i)Documentado, ii)Sin documentar.</t>
  </si>
  <si>
    <r>
      <t xml:space="preserve">ATRIBUTOS INFORMATIVOS
</t>
    </r>
    <r>
      <rPr>
        <sz val="9"/>
        <rFont val="Arial Narrow"/>
        <family val="2"/>
      </rPr>
      <t>Frecuencia</t>
    </r>
  </si>
  <si>
    <t>Utilice la lista de despligue que se encuentra parametrizada, le aparecerán las opciones: i)Continua, ii)Aleatoria.</t>
  </si>
  <si>
    <r>
      <t xml:space="preserve">ATRIBUTOS INFORMATIVOS
</t>
    </r>
    <r>
      <rPr>
        <sz val="9"/>
        <rFont val="Arial Narrow"/>
        <family val="2"/>
      </rPr>
      <t>Registro</t>
    </r>
  </si>
  <si>
    <t>Utilice la lista de despligue que se encuentra parametrizada, le aparecerán las opciones: i)Con Registro, ii) Sin Registro.</t>
  </si>
  <si>
    <t>Evaluación del Nivel de Riesgo - Nivel de Riesgo Residual</t>
  </si>
  <si>
    <r>
      <t>La matriz automáticamente hará el cálculo, acorde con el control o controles definidos con sus atributos analizados, lo que permitirá establecer el</t>
    </r>
    <r>
      <rPr>
        <b/>
        <sz val="9"/>
        <color theme="9" tint="-0.249977111117893"/>
        <rFont val="Arial Narrow"/>
        <family val="2"/>
      </rPr>
      <t xml:space="preserve"> nivel de riesgo inherente</t>
    </r>
    <r>
      <rPr>
        <sz val="9"/>
        <rFont val="Arial Narrow"/>
        <family val="2"/>
      </rPr>
      <t xml:space="preserve"> (Columnas Y- Z- AA -AB- AC).</t>
    </r>
  </si>
  <si>
    <t>Tratamiento</t>
  </si>
  <si>
    <t>Utilice la lista de despligue que se encuentra parametrizada, le aparecerán las opciones: i)Aceptar, ii)Evitar, iii)Reducir (compartir), iv)Reducir (mitigar).</t>
  </si>
  <si>
    <r>
      <t xml:space="preserve">Plan de Acción
</t>
    </r>
    <r>
      <rPr>
        <sz val="9"/>
        <rFont val="Arial Narrow"/>
        <family val="2"/>
      </rPr>
      <t>Responsable, entregable, fecha de inicio, fecha de terminación</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</si>
  <si>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</si>
  <si>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r>
      <t xml:space="preserve"> -</t>
    </r>
    <r>
      <rPr>
        <sz val="11"/>
        <rFont val="Arial Narrow"/>
        <family val="2"/>
      </rPr>
      <t xml:space="preserve"> </t>
    </r>
    <r>
      <rPr>
        <b/>
        <sz val="11"/>
        <rFont val="Arial Narrow"/>
        <family val="2"/>
      </rPr>
      <t xml:space="preserve"> Hoja 4 Matriz de Calor Inherente: </t>
    </r>
    <r>
      <rPr>
        <sz val="11"/>
        <rFont val="Arial Narrow"/>
        <family val="2"/>
      </rPr>
      <t xml:space="preserve"> 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</si>
  <si>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5 Matriz de Calor Residual: </t>
    </r>
    <r>
      <rPr>
        <sz val="11"/>
        <rFont val="Arial Narrow"/>
        <family val="2"/>
      </rPr>
      <t>En esta hoja, en la medida en que ese diligencia el Mapa Final, se verán reflejados los riesgos en su zona correspondiente. Esta hoja no se diligencia se genera de manera automática.</t>
    </r>
  </si>
  <si>
    <r>
      <t xml:space="preserve"> -</t>
    </r>
    <r>
      <rPr>
        <sz val="11"/>
        <rFont val="Arial Narrow"/>
        <family val="2"/>
      </rPr>
      <t xml:space="preserve"> </t>
    </r>
    <r>
      <rPr>
        <b/>
        <sz val="11"/>
        <rFont val="Arial Narrow"/>
        <family val="2"/>
      </rPr>
      <t xml:space="preserve"> Hoja 6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</si>
  <si>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7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</si>
  <si>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Valoración de Controles: </t>
    </r>
    <r>
      <rPr>
        <sz val="11"/>
        <rFont val="Arial Narrow"/>
        <family val="2"/>
      </rPr>
      <t>Tabla referente para todos los cálculos (no se diligencia)</t>
    </r>
  </si>
  <si>
    <r>
      <rPr>
        <b/>
        <sz val="11"/>
        <rFont val="Arial"/>
        <family val="2"/>
      </rPr>
      <t>Capacidades institucionales:</t>
    </r>
    <r>
      <rPr>
        <sz val="11"/>
        <rFont val="Arial"/>
        <family val="2"/>
      </rPr>
      <t xml:space="preserve">
Fortalecer las instituciones públicas en sus capacidades de gestión fiscal (generación de ingresos, gasto eficiente, inversión óptima), transparencia (control social, participación ciudadana, publicidad de información), gestión de procesos (sistema de gestión, estructura, plataforma tecnológica), gestión humana (cualificación, evaluación, bienestar), ejercicio de la autoridad (civil, sanitaria, educativa, territorial) y servicio al ciudadano (trámites, información, participación). 
</t>
    </r>
  </si>
  <si>
    <t>Matriz Mapa Riesgos de Gestión</t>
  </si>
  <si>
    <t>Código: F-DPM-10100-238,37-013</t>
  </si>
  <si>
    <t>Hábitat y territorio:
Planear, desarrollar y liderar una ciudad segura y a escala humana, con conectividad digital, espacio público inclusivo, sistema de movilidad sostenible, ambientes de vivienda dignos, y prevención y mitigación de riesgos.</t>
  </si>
  <si>
    <t>Versión: 4.0</t>
  </si>
  <si>
    <t xml:space="preserve">Desarrollo sostenible:
Promover una ciudad ambientalmente sostenible, socialmente inclusiva y económicamente dinámica, que fomenta el desarrollo equilibrado de sus ecosistemas, su tejido social y su base empresarial, y se integra con liderazgo en los escenarios nacional e internacional.  </t>
  </si>
  <si>
    <t>Fecha de aprobación: 7/03/2025</t>
  </si>
  <si>
    <t xml:space="preserve">Calidad de vida:
Proteger la salud pública y proporcionar a la ciudadanía una oferta educativa equitativa, con calidad, pertinente y adecuada al ciclo de vida, así como programación y espacios para la expresión y disfrute del patrimonio, el arte y la cultura, la convivencia, la recreación, el deporte, y el ejercicio de sus derechos. </t>
  </si>
  <si>
    <t>Página: Página 1 de 2</t>
  </si>
  <si>
    <t>CONTEXTO ESTRATÉGICO DEL PROCESO</t>
  </si>
  <si>
    <t>PROCESO:</t>
  </si>
  <si>
    <t>Gestión de Servicios de la Educación Pública</t>
  </si>
  <si>
    <t>ALCANCE:</t>
  </si>
  <si>
    <t>Inicia con un análisis estratégico del sector educativo, que abarca la evaluación de los recursos humanos y la infraestructura física disponible. Esto permite desarrollar una oferta educativa adaptada a las necesidades de la comunidad, asegurando la calidad del servicio, la permanencia de los estudiantes y el adecuado mantenimiento de las instalaciones. Finaliza asegurando la trayectoria educativa hasta la educación media.</t>
  </si>
  <si>
    <t>CONTEXTO ESTRATÉGICO</t>
  </si>
  <si>
    <t>OBJETIVOS ESTRATÉGICOS</t>
  </si>
  <si>
    <t>OBJETIVO DEL PROCESO</t>
  </si>
  <si>
    <t>PLANEACIÓN INSTITUCIONAL</t>
  </si>
  <si>
    <t>PUNTOS DE RIESGO EN LA CADENA DE VALOR</t>
  </si>
  <si>
    <t>Proveer a la comunidad de Bucaramanga de un servicio educativo pertinente, universal y equitativo, a través de sus Instituciones Educativas, desarrollando en la Secretaría de Educación de Bucaramanga procesos innovadores de planeación, ejecución, control e inspección basados en las tecnologías de información y comunicaciones con el fin de lograr un excelente servicio al cliente.</t>
  </si>
  <si>
    <t>•Proyección de Cupos 
•Plan de Asistencia Técnica
•Cronograma de actividades
•Actualización procesos de calidad</t>
  </si>
  <si>
    <t>•Registro y seguimiento de información en las bases de datos
•Respuesta a requerimientos de PQRS.
•Publicaciones en el SECOP
•Control de la información documentada</t>
  </si>
  <si>
    <t xml:space="preserve">TERRITORIO SEGURO QUE GENERA VALOR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</si>
  <si>
    <t>MATRIZ DOFA</t>
  </si>
  <si>
    <t>DEBILIDADES</t>
  </si>
  <si>
    <t>AMENAZAS</t>
  </si>
  <si>
    <t>Recurso humano insuficiente en el area encargada del Sistema de Gestión de la Calidad SEB</t>
  </si>
  <si>
    <t>Disminución del recaudo de la entidad territorial y / o Recortes presupuestales del orden Nacional y municipal</t>
  </si>
  <si>
    <t>Fallas en el reporte de la información Sistema Integrado de Matricula SIMATde las Instituciones Educativas</t>
  </si>
  <si>
    <t>Recepción de correspondencia por diferentes medios y duplicidad de las solicitudes</t>
  </si>
  <si>
    <t>Repuestas extemporáneas y/o que no cumplen los términos legales de algunos requerimientos de PQRS (GSC y SAC)</t>
  </si>
  <si>
    <t>Alteración del orden público</t>
  </si>
  <si>
    <t>Demoras en la entrega de información para publicaciónes en el SECOP.</t>
  </si>
  <si>
    <t>Limitados recursos financieros para atender las necesidades de la población estudiantil</t>
  </si>
  <si>
    <t>Demoras en las trasnferencias documentales de la Seretaría de Educación.</t>
  </si>
  <si>
    <t>FORTALEZAS</t>
  </si>
  <si>
    <t>OPORTUNIDADES</t>
  </si>
  <si>
    <t>Experiencia, responsabilidad y compromiso de los servidores públicos vinculados al proceso</t>
  </si>
  <si>
    <t>Buenas prácticas bajo lineamientos del Departamento Nacional de Planeación y Departamento Administrativo de la Función Pública.</t>
  </si>
  <si>
    <t>Conocimiento técnico del talento humano para la prestación del servicio educativo.</t>
  </si>
  <si>
    <t>Control y apoyo por parte de la Secretaría Jurídica.</t>
  </si>
  <si>
    <t>Sistema formal de gestión de calidad por procesos certificado según los referenciales del MEN</t>
  </si>
  <si>
    <t>Instituciones Educativas de Educación Superior con Calidad Educativa reconocidas a nivel nacional.</t>
  </si>
  <si>
    <t>Acompañamiento permanente en los temas de planeación y calidad con resultados en la misión de la SEB</t>
  </si>
  <si>
    <t>Capacitación en temas específicos, talleres de comunicación, coordinación armónica entre la Secretaria, alcaldía, Ministerio y Fiduprevisora.</t>
  </si>
  <si>
    <t>Plataformas tecnológicas que respaldan la ejecución y permiten trazabilidad de los procesos</t>
  </si>
  <si>
    <t>Convocatorias del MEN para el mejoramiento de las IE rurales.</t>
  </si>
  <si>
    <t>Aprendizaje continuo en la elaboración de los diferentes procesos y procedimientos</t>
  </si>
  <si>
    <t>Avances en nuevas tecnologías digitales</t>
  </si>
  <si>
    <t>Beneficios del uso de plataforma digitales de contratación (Bolsa Mercantil de Colombia / Acuerdos Marco : Colombia Compra Eficiente)</t>
  </si>
  <si>
    <t>Nueva Normatividad del Ministerio de Hacienda y Crédito Público (Resolución No 1355 del 2020) que permite una mejor codificación y control de la información presupuestal.</t>
  </si>
  <si>
    <t>CONTROL DE CAMBIOS</t>
  </si>
  <si>
    <t>Version</t>
  </si>
  <si>
    <t>Fecha</t>
  </si>
  <si>
    <t>Descripcion</t>
  </si>
  <si>
    <t>Responsable</t>
  </si>
  <si>
    <t>4.0</t>
  </si>
  <si>
    <t xml:space="preserve">Se solicita el ajuste al documento solicitado con el fin de dar cumplimiento a lineamientos del DAFP y a recomendaciones por hallazgos de auditoria. </t>
  </si>
  <si>
    <t>Erika Rueda Profesional                            Secretaraia de Planeacion</t>
  </si>
  <si>
    <t>Matriz Mapa Riesgos de Gestión 2025</t>
  </si>
  <si>
    <t>Página:  2 de 2</t>
  </si>
  <si>
    <t>Proceso:</t>
  </si>
  <si>
    <t>Objetivo:</t>
  </si>
  <si>
    <t>Alcance:</t>
  </si>
  <si>
    <t>Identificación del riesgo</t>
  </si>
  <si>
    <t>Análisis del riesgo inherente</t>
  </si>
  <si>
    <t>Evaluación del riesgo - Valoración de los controles</t>
  </si>
  <si>
    <t>Evaluación del riesgo - Nivel del riesgo residual</t>
  </si>
  <si>
    <t>Plan de Acción</t>
  </si>
  <si>
    <t xml:space="preserve">Referencia </t>
  </si>
  <si>
    <t>Frecuencia con la cual se realiza la actividad</t>
  </si>
  <si>
    <t>Probabilidad Inherente</t>
  </si>
  <si>
    <t>%</t>
  </si>
  <si>
    <t>Criterios de impacto</t>
  </si>
  <si>
    <t>Observación de criterio</t>
  </si>
  <si>
    <t>Impacto 
Inherente</t>
  </si>
  <si>
    <t>No. Control</t>
  </si>
  <si>
    <t>Atributos</t>
  </si>
  <si>
    <t>Probabilidad Residual</t>
  </si>
  <si>
    <t>Probabilidad Residual Final</t>
  </si>
  <si>
    <t>Impacto Residual Final</t>
  </si>
  <si>
    <t>Zona de Riesgo Final</t>
  </si>
  <si>
    <t>Entregable</t>
  </si>
  <si>
    <t>Fecha de inicio</t>
  </si>
  <si>
    <t>Fecha de terminación</t>
  </si>
  <si>
    <t>Tipo</t>
  </si>
  <si>
    <t>Implementación</t>
  </si>
  <si>
    <t>Calificación</t>
  </si>
  <si>
    <t>Documentación</t>
  </si>
  <si>
    <t>Frecuencia</t>
  </si>
  <si>
    <t>Evidencia</t>
  </si>
  <si>
    <t>Económico y Reputacional</t>
  </si>
  <si>
    <t>Posibilidad de afectación económica y reputacional por la inadecuada caracterización de los estudiantes en la plataforma SIMAT y disminución de los recursos del Sistema General de Participaciones-SGP para cubrir la prestación del Servicio Educativo debido a las falencias en el suministro de información actualizada, vigente y accesible en el Sistema Integrado de Matricula SIMAT</t>
  </si>
  <si>
    <t>Ejecucion y Administracion de procesos</t>
  </si>
  <si>
    <t xml:space="preserve">     El riesgo afecta la imagen de la entidad con algunos usuarios de relevancia frente al logro de los objetivos</t>
  </si>
  <si>
    <t>El profesional especializado y  su equipo de Cobertura de la SEB verifica que la información suministrada en el SIMAT por las instituciones educativas sea la idónea a través de la validación de la información en el sistema.</t>
  </si>
  <si>
    <t>Preventivo</t>
  </si>
  <si>
    <t>Manual</t>
  </si>
  <si>
    <t>Documentado</t>
  </si>
  <si>
    <t>Continua</t>
  </si>
  <si>
    <t>Con Registro</t>
  </si>
  <si>
    <t>Reducir (mitigar)</t>
  </si>
  <si>
    <t>Realizar una asistencia técnica semestral a los administradores de las bases de datos del SIMAT.</t>
  </si>
  <si>
    <t xml:space="preserve">Profesional especializado y  equipo de Cobertura </t>
  </si>
  <si>
    <t>Convocatoria previa, control de asistencia, memorias de la socialización (presentación, registro fotográfico, etc) (2)</t>
  </si>
  <si>
    <t>Realizar un reporte anual de verificación de la calidad de la información del SIMAT.</t>
  </si>
  <si>
    <t>Matriz de seguimiento de calidad de la información (1)</t>
  </si>
  <si>
    <t>Realizar una comunicación anual a través de correo electrónico a las Instituciones Educativas remitiendo los hallazgos de los reportes de calidad.</t>
  </si>
  <si>
    <t>Correo electronico remitido a las IE (1)</t>
  </si>
  <si>
    <t>Reputacional</t>
  </si>
  <si>
    <t>Hallazgos de entes de control</t>
  </si>
  <si>
    <t xml:space="preserve"> Publicaciones extemporáneas en el SECOP por demoras en la entrega de información. </t>
  </si>
  <si>
    <t>Posibilidad de afectación reputacional por hallazgos de entes de control debido a publicaciones extemporáneas en el SECOP por demoras en la entrega de información.</t>
  </si>
  <si>
    <t xml:space="preserve">     El riesgo afecta la imagen de alguna área de la organización</t>
  </si>
  <si>
    <t>Los profesionales encargados del área de Contratación verifican las publicaciones de los contratos de la Secretaría de Educación en el SECOP a través de seguimientos a muestras representativas.</t>
  </si>
  <si>
    <t>Realizar un seguimiento cuatrimestral a una muestra aleatoria del 10% de los contratos suscritos por la SEB en ejecución</t>
  </si>
  <si>
    <t>Equipo de Contratación</t>
  </si>
  <si>
    <t>Acta de reunión (3)</t>
  </si>
  <si>
    <t>Incumplimiento de la normatividad archivística en los documentos generados por la Secretaría de Educación</t>
  </si>
  <si>
    <t>Posibilidad de afectación reputacional por posibles investigaciones y sanciones disciplinarias por entes de control, debido al incumplimiento de la Ley 594 del 2000 en los documentos generados por la Secretaría de Educación</t>
  </si>
  <si>
    <t>El área de archivo de la Secretaría de Educación encargada del manejo del archivo aplica los manuales y procedimientos para la intervención documental  el cual establece los  lineamientos  para  llevar  a  cabo  la: organización, inventario y transferencias  documentales primarias  desde  los  Archivos  de  Gestión  al  Archivo  Central,  teniendo  en  cuenta  el  cumplimiento  de  los tiempos de retención en las fases del ciclo vital de la documentación, según lo estipulen las tablas de retención documental, tablas de valoración documental y las directrices del Archivo General de la Nación</t>
  </si>
  <si>
    <t>Dar cumplimiento del 100% del plan de trabajo establecido por la Secretaría de Educación para las Transferencias documentales primarias de la Secretaría de Educación, en los tiempos establecidos en el cronograma para la vigencia 2025 por la Secretaría Administrativa - Archivo Central en referencia a Transferencias documentales primarias.</t>
  </si>
  <si>
    <t>Servidores públicos y contratistas</t>
  </si>
  <si>
    <t>Acta de transferencia documental F-GDO-8600-238,37-022</t>
  </si>
  <si>
    <t>Dar cumplimiento del 100% del plan de trabajo establecido por la Secretaría de educación para la Organización de documentos producidos de todas las áreas de la Secretaría de Educación.</t>
  </si>
  <si>
    <t xml:space="preserve">Informe de seguimiento a la organización documental F-GDO-8600-238,37-033 </t>
  </si>
  <si>
    <t>Dar cumplimiento del 100% del plan de trabajo establecido por la Secretaría de educación para la Elaboración de los inventarios documentales de documentos producidos por todas las áreas de   la Secretaría de Educación.</t>
  </si>
  <si>
    <t>Inventarios documentales F-GDO-8600-238,37-003</t>
  </si>
  <si>
    <t>Investigaciones disciplinarias</t>
  </si>
  <si>
    <t>Posibilidad de afectación reputacional por investigaciones disciplinarias debido al incumplimiento de las acciones correctivas y de mejora en los tiempos estipulados y plasmados en los Planes de Mejoramiento de auditorías internas, suscritos</t>
  </si>
  <si>
    <t xml:space="preserve">La profesional encargada revisa las acciones correctivas establecidas y plasmadas en los Planes de Mejoramiento de auditorías internas suscritos, a través de seguimientos con los responsables de su cumplimiento </t>
  </si>
  <si>
    <t>Realizar  un seguimiento semestral a las acciones establecidas en los Planes de Mejoramiento de auditorías internas suscritos</t>
  </si>
  <si>
    <t>Lider de proceso y
Profesional encargada</t>
  </si>
  <si>
    <t>Actas de seguimiento (2)</t>
  </si>
  <si>
    <t>investigaciones disciplinarias y sanciones por entes de control</t>
  </si>
  <si>
    <t>incumplimiento en las normas vigentes en las diferentes etapas de la contratación (precontractual, contractual y postcontractual) que puedan afectar el cumplimiento del objeto contractual.</t>
  </si>
  <si>
    <t>Posibilidad de afectación económica y reputacional por investigaciones disciplinarias y sanciones por entes de control, debido al incumplimiento en las normas vigentes en las diferentes etapas de la contratación (precontractual, contractual y postcontractual) que puedan afectar el cumplimiento del objeto contractual.</t>
  </si>
  <si>
    <t>Los profesionales encargados de la contratación y/o supervisores designados revisaran el cumplimiento de las normas vigentes en las diferentes etapas de contratación (precontractual, contractual y postcontractual), de los procesos celebrados por la Secretaría de Educación diferentes a contratos de prestación de servicios, a través de una lista de chequeo</t>
  </si>
  <si>
    <t>Realizar un seguimiento semestral al 20% de los contratos celebrados por la Secretaría de Educación, diferentes a contratos de prestación de servicios donde se verifique el cumplimiento de las normas vigentes en las diferentes etapas de contratación (precontractual, contractual y postcontractual).</t>
  </si>
  <si>
    <t>Equipo contratación SEB</t>
  </si>
  <si>
    <t>Acta de reunión (2)</t>
  </si>
  <si>
    <t>Investigaciones disciplinarias por la autoridad competente</t>
  </si>
  <si>
    <t xml:space="preserve">incumplimiento de la Ley 1712 del 2014 y Resolucion 1519 de 2020 de MINTIC respecto a la obligación de publicación de información en la página web institucional </t>
  </si>
  <si>
    <t xml:space="preserve">Posibilidad de afectación reputacional por posibles investigaciones disciplinarias por la autoridad competente, debido al incumplimiento en la aplicación de la Ley 1712 del 2014 y Resolucion 1519 de 2020 de MINTIC respecto a la obligación en la publicación de información en la página web institucional </t>
  </si>
  <si>
    <t>El profesional asignado por el lider del proceso, revisa la información sujeta a publicación de acuerdo con lo establecido en la Resolución 1519 de 2020 y sus anexos, y verifica a través de la pagina web institucional su cumplimiento</t>
  </si>
  <si>
    <t>Solicitar al área TIC la publicación del 100% de documentos a cargo de la Secretaría de Educación, de acuerdo con los estandares establecidos en la Resolucuión 1519 de 2020</t>
  </si>
  <si>
    <t>Lider de Jurídca SEB</t>
  </si>
  <si>
    <t>Solicitudes de publicación enviados al área TIC</t>
  </si>
  <si>
    <r>
      <rPr>
        <b/>
        <sz val="11"/>
        <color theme="9" tint="-0.249977111117893"/>
        <rFont val="Arial Narrow"/>
        <family val="2"/>
      </rPr>
      <t xml:space="preserve">*Nota: </t>
    </r>
    <r>
      <rPr>
        <sz val="11"/>
        <color theme="1"/>
        <rFont val="Arial Narrow"/>
        <family val="2"/>
      </rPr>
      <t>La columna referencia se sugiere para mantener el consecutivo de riesgos, así el riesgo salga del mapa no existirá otro riesgo con el mismo número. Una entidad puede ir en el riesgo 150 pero tener 70 riesgos, lo que permite llevar una traza de los riesgos. Esta información la debe administrar la Oficina Asesora de Planeación o Gerencia de Riesgos.</t>
    </r>
  </si>
  <si>
    <t>Fuente:  Adaptado de Curso Riesgo Operativo Universidad del Rosario por Dirección de Gestión y Desempeño Institucional de Función Pública,  2020.</t>
  </si>
  <si>
    <t>Matriz de Calor Inherente</t>
  </si>
  <si>
    <t>Probabilidad</t>
  </si>
  <si>
    <t>Muy Alta
100%</t>
  </si>
  <si>
    <t>Extremo</t>
  </si>
  <si>
    <t>Alta
80%</t>
  </si>
  <si>
    <t>Alto</t>
  </si>
  <si>
    <t>Media
60%</t>
  </si>
  <si>
    <t>Moderado</t>
  </si>
  <si>
    <t>Baja
40%</t>
  </si>
  <si>
    <t>Bajo</t>
  </si>
  <si>
    <t>Muy Baja
20%</t>
  </si>
  <si>
    <t>Leve
20%</t>
  </si>
  <si>
    <t>Menor
40%</t>
  </si>
  <si>
    <t>Moderado
60%</t>
  </si>
  <si>
    <t>Mayor
80%</t>
  </si>
  <si>
    <t>Catastrófico
100%</t>
  </si>
  <si>
    <t xml:space="preserve"> Matriz de Calor Residual</t>
  </si>
  <si>
    <t>Tabla Criterios para definir el nivel de probabilidad</t>
  </si>
  <si>
    <t>Frecuencia de la Actividad</t>
  </si>
  <si>
    <t>Muy Baja</t>
  </si>
  <si>
    <t>La actividad que conlleva el riesgo se ejecuta como máximos 2 veces por año</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</si>
  <si>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</si>
  <si>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</si>
  <si>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</si>
  <si>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</si>
  <si>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</si>
  <si>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</si>
  <si>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</si>
  <si>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</si>
  <si>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</si>
  <si>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</si>
  <si>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</si>
  <si>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</si>
  <si>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Leve 20%</t>
  </si>
  <si>
    <t xml:space="preserve">Afectación menor a 10 SMLMV </t>
  </si>
  <si>
    <t>El riesgo afecta la imagen de alguna área de la organización</t>
  </si>
  <si>
    <t>Menor</t>
  </si>
  <si>
    <t xml:space="preserve">Menor-40% </t>
  </si>
  <si>
    <t xml:space="preserve">Entre 10 y 50 SMLMV </t>
  </si>
  <si>
    <t>El riesgo afecta la imagen de la entidad internamente, de conocimiento general, nivel interno, de junta dircetiva y accionistas y/o de provedores</t>
  </si>
  <si>
    <t>Moderado 60%</t>
  </si>
  <si>
    <t xml:space="preserve">Entre 50 y 100 SMLMV </t>
  </si>
  <si>
    <t>El riesgo afecta la imagen de la entidad con algunos usuarios de relevancia frente al logro de los objetivos</t>
  </si>
  <si>
    <t>Mayor</t>
  </si>
  <si>
    <t>Mayor 80%</t>
  </si>
  <si>
    <t xml:space="preserve">Entre 100 y 500 SMLMV </t>
  </si>
  <si>
    <t>El riesgo afecta la imagen de de la entidad con efecto publicitario sostenido a nivel de sector administrativo, nivel departamental o municipal</t>
  </si>
  <si>
    <t>Catastrófico</t>
  </si>
  <si>
    <t>Catastrófico 100%</t>
  </si>
  <si>
    <t xml:space="preserve">Mayor a 500 SMLMV </t>
  </si>
  <si>
    <t>El riesgo afecta la imagen de la entidad a nivel nacional, con efecto publicitarios sostenible a nivel país</t>
  </si>
  <si>
    <t>Afectación_Económica_o_presupuestal</t>
  </si>
  <si>
    <t xml:space="preserve">     Afectación menor a 10 SMLMV .</t>
  </si>
  <si>
    <t>Pérdida_Reputacional</t>
  </si>
  <si>
    <t xml:space="preserve">     Entre 10 y 50 SMLMV </t>
  </si>
  <si>
    <t xml:space="preserve">     El riesgo afecta la imagen de la entidad internamente, de conocimiento general, nivel interno, de junta dircetiva y accionistas y/o de provedores</t>
  </si>
  <si>
    <t xml:space="preserve">     Entre 50 y 100 SMLMV </t>
  </si>
  <si>
    <t xml:space="preserve">     Entre 100 y 500 SMLMV </t>
  </si>
  <si>
    <t xml:space="preserve">     El riesgo afecta la imagen de de la entidad con efecto publicitario sostenido a nivel de sector administrativo, nivel departamental o municipal</t>
  </si>
  <si>
    <t xml:space="preserve">     Mayor a 500 SMLMV </t>
  </si>
  <si>
    <t xml:space="preserve">     El riesgo afecta la imagen de la entidad a nivel nacional, con efecto publicitarios sostenible a nivel país</t>
  </si>
  <si>
    <t>Criterios</t>
  </si>
  <si>
    <t>Subcriterios</t>
  </si>
  <si>
    <t>Afectación Económica o presupuestal</t>
  </si>
  <si>
    <t>Afectación menor a 10 SMLMV .</t>
  </si>
  <si>
    <t>❌</t>
  </si>
  <si>
    <t>✔</t>
  </si>
  <si>
    <t>Tabla Atributos de para el diseño del control</t>
  </si>
  <si>
    <t>Características</t>
  </si>
  <si>
    <t>Descripción</t>
  </si>
  <si>
    <t>Peso</t>
  </si>
  <si>
    <t>Atributos de Eficiencia</t>
  </si>
  <si>
    <t>Va hacia las causas del riesgo, aseguran el resultado final esperado.</t>
  </si>
  <si>
    <t>Detectivo</t>
  </si>
  <si>
    <t>Detecta que algo ocurre y devuelve el proceso a los controles preventivos.
Se pueden generar reprocesos.</t>
  </si>
  <si>
    <t>Correctivo</t>
  </si>
  <si>
    <t>Dado que permiten reducir el impacto de la materialización del riesgo, tienen un costo en su implementación.</t>
  </si>
  <si>
    <t>Automático</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</si>
  <si>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</si>
  <si>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</si>
  <si>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</si>
  <si>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</si>
  <si>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</si>
  <si>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</si>
  <si>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</si>
  <si>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</si>
  <si>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Aleatoria</t>
  </si>
  <si>
    <t>Este atributo identifica a los controles que no siempre se ejecutan cuando se realiza la actividad originadora del riesgo</t>
  </si>
  <si>
    <t>El control deja un registro que permite evidenciar la ejecución del control</t>
  </si>
  <si>
    <t>Sin Registro</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</si>
  <si>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</si>
  <si>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</si>
  <si>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Aceptar</t>
  </si>
  <si>
    <t>Económico</t>
  </si>
  <si>
    <t>Evitar</t>
  </si>
  <si>
    <t>Reducir (compartir)</t>
  </si>
  <si>
    <t>Plan de accion (solo para la opción reducir)</t>
  </si>
  <si>
    <t>Finalizado</t>
  </si>
  <si>
    <t>En curso</t>
  </si>
  <si>
    <t>Daños Activos Fisicos</t>
  </si>
  <si>
    <t>Fallas Tecnologicas</t>
  </si>
  <si>
    <t>Fraude Externo</t>
  </si>
  <si>
    <t>Fraude Interno</t>
  </si>
  <si>
    <t>Relaciones Laborales</t>
  </si>
  <si>
    <t>Usuarios, productos y practicas , organizacionales</t>
  </si>
  <si>
    <r>
      <rPr>
        <b/>
        <sz val="10"/>
        <color rgb="FF000000"/>
        <rFont val="Arial Narrow"/>
        <family val="2"/>
      </rPr>
      <t>TERRITORIO SEGURO QUE INTEGRA</t>
    </r>
    <r>
      <rPr>
        <sz val="10"/>
        <color rgb="FF000000"/>
        <rFont val="Arial Narrow"/>
        <family val="2"/>
      </rPr>
      <t xml:space="preserve">
Se constituye en el soporte para reconocer en Bucaramanga el sentido de lo humano como valor estructural, promoviendo el reconocimiento de la diferencia, la equidad, la inclusión social, la adquisición y el fomento de las capacidades necesarias para acceder al bienestar y mejorar la calidad de vida de los habitantes en las zonas urbanas y rural. </t>
    </r>
  </si>
  <si>
    <r>
      <rPr>
        <b/>
        <sz val="10"/>
        <color rgb="FF000000"/>
        <rFont val="Arial Narrow"/>
        <family val="2"/>
      </rPr>
      <t>TERRITORIO SEGURO QUE PROGRESA</t>
    </r>
    <r>
      <rPr>
        <sz val="10"/>
        <color rgb="FF000000"/>
        <rFont val="Arial Narrow"/>
        <family val="2"/>
      </rPr>
      <t xml:space="preserve">
Se constituye un territorio atractivo para desplegar y articular proyectos locales, regionales, nacionales e internacionales que potencien la competitividad urbana y rural; desde el desarrollo empresarial, el empleo, el turismo, la ciencia, la tecnología, la innovación y la inclusión social.</t>
    </r>
  </si>
  <si>
    <r>
      <rPr>
        <b/>
        <sz val="10"/>
        <color rgb="FF000000"/>
        <rFont val="Arial Narrow"/>
        <family val="2"/>
      </rPr>
      <t>TERRITORIO SEGURO Y SOSTENIBLE</t>
    </r>
    <r>
      <rPr>
        <sz val="10"/>
        <color rgb="FF000000"/>
        <rFont val="Arial Narrow"/>
        <family val="2"/>
      </rPr>
      <t xml:space="preserve">
Se constituye en la promoción de un desarrollo urbano y rural que garantice la preservación y gestión sostenible de los recursos naturales, el reconocimiento y la mitigación del cambio climático, la protección del medio ambiente, de los derechos y bienestar animal y la promoción de estilos de vida saludables.</t>
    </r>
  </si>
  <si>
    <r>
      <rPr>
        <b/>
        <sz val="10"/>
        <color rgb="FF000000"/>
        <rFont val="Arial Narrow"/>
        <family val="2"/>
      </rPr>
      <t>TERRITORIO SEGURO QUE GENERA VALOR</t>
    </r>
    <r>
      <rPr>
        <sz val="10"/>
        <color rgb="FF000000"/>
        <rFont val="Arial Narrow"/>
        <family val="2"/>
      </rPr>
      <t xml:space="preserve">
Se constituye en el escenario para la articulación y la construcción de un sistema gubernamental sólido y eficiente, basado en principios de transparencia, competencia y eficacia en la gestión pública, cuya finalidad sea impulsar la modernización y profesionalización del gobierno local, fomentando la rendición de cuentas, la responsabilidad y la calidad en la prestación de servicios públicos. Además, de promover una cultura de servicio orientada al ciudadano, donde la atención y satisfacción de las necesidades de la comunidad sean prioritarias mostrando así una mayor confianza y participación de todos. </t>
    </r>
  </si>
  <si>
    <r>
      <rPr>
        <b/>
        <sz val="10"/>
        <color rgb="FF000000"/>
        <rFont val="Arial Narrow"/>
        <family val="2"/>
      </rPr>
      <t>TERRITORIO SEGURO QUE PROTEGE</t>
    </r>
    <r>
      <rPr>
        <sz val="10"/>
        <color rgb="FF000000"/>
        <rFont val="Arial Narrow"/>
        <family val="2"/>
      </rPr>
      <t xml:space="preserve">
Se constituye la seguridad en un pilar fundamental de la convivencia ciudadana a partir de un enfoque multidimensional, la renovación y articulación de las instituciones públicas, para construir entornos urbanos y rurales donde las personas se sientan protegidas y puedan ejercer y gozar libremente de sus derechos y el cumplimiento de sus deberes; desde la corresponsabilidad.</t>
    </r>
  </si>
  <si>
    <t xml:space="preserve"> </t>
  </si>
  <si>
    <t>Registro Sustancial</t>
  </si>
  <si>
    <t>Registro Material</t>
  </si>
  <si>
    <t>Sin registro</t>
  </si>
  <si>
    <t>Reducir</t>
  </si>
  <si>
    <t>inadecuada caracterización de los estudiantes en la plataforma SIMAT y disminución de los recursos del Sistema General de Participaciones-SGP para cubrir la prestación del Servicio Educativo</t>
  </si>
  <si>
    <t>falencias en el suministro de información actualizada, vigente y accesible en el Sistema Integrado de Matricula SIMAT</t>
  </si>
  <si>
    <t>investigaciones y sanciones disciplinarias por entes de control</t>
  </si>
  <si>
    <t>incumplimiento de las acciones correctivas en los tiempos estipulados y plasmados en los Planes de Mejoramiento de auditorías internas, suscritos</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</si>
</sst>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0.0%"/>
  </numFmts>
  <fonts count="77" x14ac:knownFonts="1">
    <font>
      <sz val="11"/>
      <color theme="1"/>
      <name val="Calibri"/>
      <family val="2"/>
      <scheme val="minor"/>
    </font>
    <font>
      <sz val="11"/>
      <color theme="1"/>
      <name val="Arial Narrow"/>
      <family val="2"/>
    </font>
    <font>
      <sz val="11"/>
      <name val="Arial Narrow"/>
      <family val="2"/>
    </font>
    <font>
      <sz val="10"/>
      <color rgb="FF000000"/>
      <name val="Arial Narrow"/>
      <family val="2"/>
    </font>
    <font>
      <b/>
      <sz val="11"/>
      <color theme="1"/>
      <name val="Arial Narrow"/>
      <family val="2"/>
    </font>
    <font>
      <sz val="10"/>
      <color theme="1"/>
      <name val="Calibri"/>
      <family val="2"/>
      <scheme val="minor"/>
    </font>
    <font>
      <sz val="10"/>
      <color theme="1"/>
      <name val="Arial Narrow"/>
      <family val="2"/>
    </font>
    <font>
      <b/>
      <sz val="11"/>
      <color theme="9" tint="-0.249977111117893"/>
      <name val="Arial Narrow"/>
      <family val="2"/>
    </font>
    <font>
      <sz val="14"/>
      <color theme="1"/>
      <name val="Arial Narrow"/>
      <family val="2"/>
    </font>
    <font>
      <sz val="18"/>
      <name val="Arial"/>
      <family val="2"/>
    </font>
    <font>
      <b/>
      <sz val="20"/>
      <color rgb="FF000000"/>
      <name val="Arial Narrow"/>
      <family val="2"/>
    </font>
    <font>
      <sz val="20"/>
      <color rgb="FF000000"/>
      <name val="Arial Narrow"/>
      <family val="2"/>
    </font>
    <font>
      <sz val="20"/>
      <color rgb="FFFFFFFF"/>
      <name val="Arial Narrow"/>
      <family val="2"/>
    </font>
    <font>
      <sz val="16"/>
      <color rgb="FF000000"/>
      <name val="Arial Narrow"/>
      <family val="2"/>
    </font>
    <font>
      <sz val="11"/>
      <color theme="0"/>
      <name val="Calibri"/>
      <family val="2"/>
      <scheme val="minor"/>
    </font>
    <font>
      <sz val="11"/>
      <color theme="1"/>
      <name val="Calibri"/>
      <family val="2"/>
      <scheme val="minor"/>
    </font>
    <font>
      <sz val="11"/>
      <name val="Calibri"/>
      <family val="2"/>
      <scheme val="minor"/>
    </font>
    <font>
      <sz val="16"/>
      <color theme="1"/>
      <name val="Calibri"/>
      <family val="2"/>
      <scheme val="minor"/>
    </font>
    <font>
      <sz val="28"/>
      <color theme="1"/>
      <name val="Calibri"/>
      <family val="2"/>
      <scheme val="minor"/>
    </font>
    <font>
      <b/>
      <sz val="40"/>
      <color rgb="FF000000"/>
      <name val="Calibri"/>
      <family val="2"/>
    </font>
    <font>
      <b/>
      <sz val="12"/>
      <color rgb="FF000000"/>
      <name val="Calibri"/>
      <family val="2"/>
    </font>
    <font>
      <b/>
      <sz val="28"/>
      <color rgb="FF000000"/>
      <name val="Calibri"/>
      <family val="2"/>
    </font>
    <font>
      <b/>
      <sz val="36"/>
      <color rgb="FF000000"/>
      <name val="Calibri"/>
      <family val="2"/>
    </font>
    <font>
      <sz val="18"/>
      <color theme="1"/>
      <name val="Arial Narrow"/>
      <family val="2"/>
    </font>
    <font>
      <b/>
      <sz val="18"/>
      <color rgb="FF000000"/>
      <name val="Calibri"/>
      <family val="2"/>
    </font>
    <font>
      <b/>
      <sz val="18"/>
      <color theme="1"/>
      <name val="Arial Narrow"/>
      <family val="2"/>
    </font>
    <font>
      <b/>
      <sz val="22"/>
      <color theme="1"/>
      <name val="Arial Narrow"/>
      <family val="2"/>
    </font>
    <font>
      <b/>
      <sz val="14"/>
      <color theme="1"/>
      <name val="Arial Narrow"/>
      <family val="2"/>
    </font>
    <font>
      <sz val="11"/>
      <color rgb="FFFF0000"/>
      <name val="Calibri"/>
      <family val="2"/>
      <scheme val="minor"/>
    </font>
    <font>
      <sz val="16"/>
      <color rgb="FFFF0000"/>
      <name val="Arial Narrow"/>
      <family val="2"/>
    </font>
    <font>
      <sz val="16"/>
      <color rgb="FFFF0000"/>
      <name val="Calibri"/>
      <family val="2"/>
      <scheme val="minor"/>
    </font>
    <font>
      <sz val="11"/>
      <color rgb="FF030303"/>
      <name val="Arial"/>
      <family val="2"/>
    </font>
    <font>
      <sz val="24"/>
      <name val="Arial"/>
      <family val="2"/>
    </font>
    <font>
      <b/>
      <sz val="24"/>
      <color rgb="FF000000"/>
      <name val="Arial Narrow"/>
      <family val="2"/>
    </font>
    <font>
      <sz val="26"/>
      <color rgb="FF000000"/>
      <name val="Arial Narrow"/>
      <family val="2"/>
    </font>
    <font>
      <sz val="26"/>
      <color rgb="FFFFFFFF"/>
      <name val="Arial Narrow"/>
      <family val="2"/>
    </font>
    <font>
      <sz val="12"/>
      <color theme="1"/>
      <name val="Arial Narrow"/>
      <family val="2"/>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4"/>
      <color rgb="FF000000"/>
      <name val="Arial Narrow"/>
      <family val="2"/>
    </font>
    <font>
      <sz val="24"/>
      <color theme="1"/>
      <name val="Arial Narrow"/>
      <family val="2"/>
    </font>
    <font>
      <b/>
      <sz val="24"/>
      <color rgb="FF000000"/>
      <name val="Calibri"/>
      <family val="2"/>
    </font>
    <font>
      <b/>
      <sz val="20"/>
      <color theme="1"/>
      <name val="Calibri"/>
      <family val="2"/>
      <scheme val="minor"/>
    </font>
    <font>
      <b/>
      <sz val="12"/>
      <name val="Arial Narrow"/>
      <family val="2"/>
    </font>
    <font>
      <b/>
      <sz val="26"/>
      <color theme="1"/>
      <name val="Arial Narrow"/>
      <family val="2"/>
    </font>
    <font>
      <b/>
      <sz val="9"/>
      <color theme="1"/>
      <name val="Arial Narrow"/>
      <family val="2"/>
    </font>
    <font>
      <sz val="10"/>
      <name val="Arial"/>
      <family val="2"/>
    </font>
    <font>
      <sz val="12"/>
      <name val="Times New Roman"/>
      <family val="1"/>
    </font>
    <font>
      <sz val="10"/>
      <name val="Arial Narrow"/>
      <family val="2"/>
    </font>
    <font>
      <b/>
      <sz val="14"/>
      <name val="Arial Narrow"/>
      <family val="2"/>
    </font>
    <font>
      <b/>
      <u/>
      <sz val="11"/>
      <name val="Arial Narrow"/>
      <family val="2"/>
    </font>
    <font>
      <b/>
      <sz val="11"/>
      <name val="Arial Narrow"/>
      <family val="2"/>
    </font>
    <font>
      <b/>
      <sz val="10"/>
      <name val="Arial Narrow"/>
      <family val="2"/>
    </font>
    <font>
      <b/>
      <sz val="9"/>
      <name val="Arial Narrow"/>
      <family val="2"/>
    </font>
    <font>
      <sz val="9"/>
      <name val="Arial Narrow"/>
      <family val="2"/>
    </font>
    <font>
      <b/>
      <sz val="9"/>
      <color theme="9" tint="-0.249977111117893"/>
      <name val="Arial Narrow"/>
      <family val="2"/>
    </font>
    <font>
      <sz val="12"/>
      <name val="Arial Narrow"/>
      <family val="2"/>
    </font>
    <font>
      <b/>
      <sz val="12"/>
      <color rgb="FF000000"/>
      <name val="Arial"/>
      <family val="2"/>
    </font>
    <font>
      <b/>
      <sz val="14"/>
      <color rgb="FF000000"/>
      <name val="Arial"/>
      <family val="2"/>
    </font>
    <font>
      <sz val="11"/>
      <color theme="1"/>
      <name val="Arial"/>
      <family val="2"/>
    </font>
    <font>
      <b/>
      <sz val="28"/>
      <color theme="1"/>
      <name val="Arial Narrow"/>
      <family val="2"/>
    </font>
    <font>
      <b/>
      <sz val="10"/>
      <color theme="1"/>
      <name val="Arial Narrow"/>
      <family val="2"/>
    </font>
    <font>
      <b/>
      <sz val="10"/>
      <color rgb="FF000000"/>
      <name val="Arial Narrow"/>
      <family val="2"/>
    </font>
    <font>
      <b/>
      <sz val="11"/>
      <color theme="1"/>
      <name val="Arial"/>
      <family val="2"/>
    </font>
    <font>
      <sz val="11"/>
      <name val="Arial"/>
      <family val="2"/>
    </font>
    <font>
      <b/>
      <sz val="11"/>
      <name val="Arial"/>
      <family val="2"/>
    </font>
    <font>
      <sz val="10"/>
      <color theme="1"/>
      <name val="Arial"/>
      <family val="2"/>
    </font>
    <font>
      <b/>
      <sz val="12"/>
      <name val="Arial"/>
      <family val="2"/>
    </font>
    <font>
      <sz val="12"/>
      <name val="Arial"/>
      <family val="2"/>
    </font>
    <font>
      <b/>
      <sz val="12"/>
      <color theme="1"/>
      <name val="Arial"/>
      <family val="2"/>
    </font>
    <font>
      <sz val="8"/>
      <name val="Arial"/>
      <family val="2"/>
    </font>
    <font>
      <sz val="11"/>
      <color rgb="FF000000"/>
      <name val="Arial"/>
      <family val="2"/>
    </font>
    <font>
      <b/>
      <sz val="20"/>
      <color rgb="FF000000"/>
      <name val="Arial"/>
      <family val="2"/>
    </font>
    <font>
      <sz val="9"/>
      <name val="Arial"/>
      <family val="2"/>
    </font>
    <font>
      <sz val="11"/>
      <color rgb="FFFF0000"/>
      <name val="Arial Narrow"/>
      <family val="2"/>
    </font>
  </fonts>
  <fills count="21">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FFFF66"/>
        <bgColor indexed="64"/>
      </patternFill>
    </fill>
    <fill>
      <patternFill patternType="solid">
        <fgColor rgb="FF92D050"/>
        <bgColor indexed="64"/>
      </patternFill>
    </fill>
    <fill>
      <patternFill patternType="solid">
        <fgColor rgb="FFBFBFBF"/>
        <bgColor indexed="64"/>
      </patternFill>
    </fill>
    <fill>
      <patternFill patternType="solid">
        <fgColor rgb="FF00B050"/>
        <bgColor indexed="64"/>
      </patternFill>
    </fill>
    <fill>
      <patternFill patternType="solid">
        <fgColor rgb="FFFFC000"/>
        <bgColor indexed="64"/>
      </patternFill>
    </fill>
    <fill>
      <patternFill patternType="solid">
        <fgColor rgb="FFFF0000"/>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9" tint="0.79998168889431442"/>
        <bgColor indexed="64"/>
      </patternFill>
    </fill>
    <fill>
      <patternFill patternType="solid">
        <fgColor theme="6" tint="0.39997558519241921"/>
        <bgColor indexed="64"/>
      </patternFill>
    </fill>
    <fill>
      <patternFill patternType="solid">
        <fgColor theme="2" tint="-9.9978637043366805E-2"/>
        <bgColor indexed="64"/>
      </patternFill>
    </fill>
    <fill>
      <patternFill patternType="solid">
        <fgColor theme="6" tint="0.59999389629810485"/>
        <bgColor rgb="FF000000"/>
      </patternFill>
    </fill>
    <fill>
      <patternFill patternType="solid">
        <fgColor theme="0"/>
        <bgColor rgb="FF000000"/>
      </patternFill>
    </fill>
    <fill>
      <patternFill patternType="solid">
        <fgColor rgb="FFFFFFFF"/>
        <bgColor rgb="FF000000"/>
      </patternFill>
    </fill>
    <fill>
      <patternFill patternType="solid">
        <fgColor theme="6" tint="0.59999389629810485"/>
        <bgColor indexed="64"/>
      </patternFill>
    </fill>
  </fills>
  <borders count="125">
    <border>
      <left/>
      <right/>
      <top/>
      <bottom/>
      <diagonal/>
    </border>
    <border>
      <left style="dotted">
        <color rgb="FFF79646"/>
      </left>
      <right style="dotted">
        <color rgb="FFF79646"/>
      </right>
      <top style="dotted">
        <color rgb="FFF79646"/>
      </top>
      <bottom style="dotted">
        <color rgb="FFF79646"/>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right/>
      <top style="dashed">
        <color theme="9" tint="-0.24994659260841701"/>
      </top>
      <bottom style="dashed">
        <color theme="9" tint="-0.24994659260841701"/>
      </bottom>
      <diagonal/>
    </border>
    <border>
      <left style="dotted">
        <color rgb="FFF79646"/>
      </left>
      <right style="dotted">
        <color rgb="FFF79646"/>
      </right>
      <top/>
      <bottom style="dotted">
        <color rgb="FFF79646"/>
      </bottom>
      <diagonal/>
    </border>
    <border>
      <left style="medium">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bottom style="medium">
        <color indexed="64"/>
      </bottom>
      <diagonal/>
    </border>
    <border>
      <left/>
      <right style="medium">
        <color indexed="64"/>
      </right>
      <top/>
      <bottom style="medium">
        <color indexed="64"/>
      </bottom>
      <diagonal/>
    </border>
    <border>
      <left/>
      <right/>
      <top/>
      <bottom style="medium">
        <color indexed="64"/>
      </bottom>
      <diagonal/>
    </border>
    <border>
      <left/>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right/>
      <top/>
      <bottom style="dashed">
        <color theme="9" tint="-0.24994659260841701"/>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right style="thin">
        <color indexed="64"/>
      </right>
      <top style="thin">
        <color indexed="64"/>
      </top>
      <bottom/>
      <diagonal/>
    </border>
    <border>
      <left/>
      <right style="thin">
        <color indexed="64"/>
      </right>
      <top/>
      <bottom style="thin">
        <color indexed="64"/>
      </bottom>
      <diagonal/>
    </border>
    <border>
      <left/>
      <right style="thin">
        <color indexed="64"/>
      </right>
      <top/>
      <bottom/>
      <diagonal/>
    </border>
    <border>
      <left style="double">
        <color indexed="64"/>
      </left>
      <right/>
      <top style="double">
        <color indexed="64"/>
      </top>
      <bottom style="thin">
        <color indexed="64"/>
      </bottom>
      <diagonal/>
    </border>
    <border>
      <left/>
      <right style="thin">
        <color theme="0"/>
      </right>
      <top style="double">
        <color indexed="64"/>
      </top>
      <bottom style="thin">
        <color indexed="64"/>
      </bottom>
      <diagonal/>
    </border>
    <border>
      <left style="hair">
        <color indexed="64"/>
      </left>
      <right style="thin">
        <color indexed="64"/>
      </right>
      <top style="thin">
        <color indexed="64"/>
      </top>
      <bottom style="hair">
        <color indexed="64"/>
      </bottom>
      <diagonal/>
    </border>
    <border>
      <left/>
      <right/>
      <top style="thin">
        <color indexed="64"/>
      </top>
      <bottom style="thin">
        <color indexed="64"/>
      </bottom>
      <diagonal/>
    </border>
    <border>
      <left/>
      <right style="double">
        <color indexed="64"/>
      </right>
      <top style="thin">
        <color indexed="64"/>
      </top>
      <bottom style="thin">
        <color indexed="64"/>
      </bottom>
      <diagonal/>
    </border>
    <border>
      <left style="thin">
        <color indexed="64"/>
      </left>
      <right/>
      <top style="thin">
        <color indexed="64"/>
      </top>
      <bottom style="thin">
        <color indexed="64"/>
      </bottom>
      <diagonal/>
    </border>
    <border>
      <left style="double">
        <color indexed="64"/>
      </left>
      <right style="hair">
        <color indexed="64"/>
      </right>
      <top style="thin">
        <color indexed="64"/>
      </top>
      <bottom style="double">
        <color indexed="64"/>
      </bottom>
      <diagonal/>
    </border>
    <border>
      <left style="hair">
        <color indexed="64"/>
      </left>
      <right style="thin">
        <color indexed="64"/>
      </right>
      <top style="thin">
        <color indexed="64"/>
      </top>
      <bottom style="double">
        <color indexed="64"/>
      </bottom>
      <diagonal/>
    </border>
    <border>
      <left style="thin">
        <color indexed="64"/>
      </left>
      <right/>
      <top style="thin">
        <color indexed="64"/>
      </top>
      <bottom style="double">
        <color indexed="64"/>
      </bottom>
      <diagonal/>
    </border>
    <border>
      <left/>
      <right style="double">
        <color indexed="64"/>
      </right>
      <top style="thin">
        <color indexed="64"/>
      </top>
      <bottom style="double">
        <color indexed="64"/>
      </bottom>
      <diagonal/>
    </border>
    <border>
      <left style="medium">
        <color indexed="64"/>
      </left>
      <right style="double">
        <color indexed="64"/>
      </right>
      <top/>
      <bottom/>
      <diagonal/>
    </border>
    <border>
      <left/>
      <right/>
      <top style="double">
        <color indexed="64"/>
      </top>
      <bottom style="thin">
        <color indexed="64"/>
      </bottom>
      <diagonal/>
    </border>
    <border>
      <left/>
      <right style="hair">
        <color indexed="64"/>
      </right>
      <top/>
      <bottom style="hair">
        <color indexed="64"/>
      </bottom>
      <diagonal/>
    </border>
    <border>
      <left style="hair">
        <color indexed="64"/>
      </left>
      <right style="hair">
        <color indexed="64"/>
      </right>
      <top/>
      <bottom style="hair">
        <color indexed="64"/>
      </bottom>
      <diagonal/>
    </border>
    <border>
      <left style="hair">
        <color indexed="64"/>
      </left>
      <right/>
      <top/>
      <bottom style="thin">
        <color indexed="64"/>
      </bottom>
      <diagonal/>
    </border>
    <border>
      <left/>
      <right style="double">
        <color indexed="64"/>
      </right>
      <top/>
      <bottom style="thin">
        <color indexed="64"/>
      </bottom>
      <diagonal/>
    </border>
    <border>
      <left/>
      <right style="hair">
        <color indexed="64"/>
      </right>
      <top style="thin">
        <color indexed="64"/>
      </top>
      <bottom style="hair">
        <color indexed="64"/>
      </bottom>
      <diagonal/>
    </border>
    <border>
      <left style="hair">
        <color indexed="64"/>
      </left>
      <right/>
      <top style="thin">
        <color indexed="64"/>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diagonal/>
    </border>
    <border>
      <left style="medium">
        <color indexed="64"/>
      </left>
      <right style="medium">
        <color indexed="64"/>
      </right>
      <top/>
      <bottom style="medium">
        <color indexed="64"/>
      </bottom>
      <diagonal/>
    </border>
    <border>
      <left style="medium">
        <color indexed="64"/>
      </left>
      <right style="thin">
        <color indexed="64"/>
      </right>
      <top style="medium">
        <color indexed="64"/>
      </top>
      <bottom style="thin">
        <color indexed="64"/>
      </bottom>
      <diagonal/>
    </border>
    <border>
      <left style="medium">
        <color indexed="64"/>
      </left>
      <right style="thin">
        <color indexed="64"/>
      </right>
      <top/>
      <bottom style="medium">
        <color indexed="64"/>
      </bottom>
      <diagonal/>
    </border>
    <border>
      <left style="thin">
        <color indexed="64"/>
      </left>
      <right/>
      <top style="thin">
        <color indexed="64"/>
      </top>
      <bottom style="medium">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thin">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right style="thin">
        <color auto="1"/>
      </right>
      <top style="medium">
        <color auto="1"/>
      </top>
      <bottom style="thin">
        <color auto="1"/>
      </bottom>
      <diagonal/>
    </border>
    <border>
      <left style="medium">
        <color indexed="64"/>
      </left>
      <right/>
      <top style="thin">
        <color indexed="64"/>
      </top>
      <bottom style="thin">
        <color indexed="64"/>
      </bottom>
      <diagonal/>
    </border>
    <border>
      <left/>
      <right style="medium">
        <color auto="1"/>
      </right>
      <top style="thin">
        <color auto="1"/>
      </top>
      <bottom style="thin">
        <color auto="1"/>
      </bottom>
      <diagonal/>
    </border>
    <border>
      <left/>
      <right style="thin">
        <color auto="1"/>
      </right>
      <top style="thin">
        <color auto="1"/>
      </top>
      <bottom style="thin">
        <color auto="1"/>
      </bottom>
      <diagonal/>
    </border>
    <border>
      <left/>
      <right style="thin">
        <color auto="1"/>
      </right>
      <top style="thin">
        <color auto="1"/>
      </top>
      <bottom style="medium">
        <color auto="1"/>
      </bottom>
      <diagonal/>
    </border>
    <border>
      <left style="medium">
        <color indexed="64"/>
      </left>
      <right/>
      <top style="thin">
        <color indexed="64"/>
      </top>
      <bottom style="medium">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style="thin">
        <color indexed="64"/>
      </right>
      <top style="medium">
        <color indexed="64"/>
      </top>
      <bottom/>
      <diagonal/>
    </border>
    <border>
      <left style="thin">
        <color indexed="64"/>
      </left>
      <right style="thin">
        <color indexed="64"/>
      </right>
      <top/>
      <bottom/>
      <diagonal/>
    </border>
    <border>
      <left style="thin">
        <color indexed="64"/>
      </left>
      <right style="thin">
        <color indexed="64"/>
      </right>
      <top/>
      <bottom style="medium">
        <color indexed="64"/>
      </bottom>
      <diagonal/>
    </border>
    <border>
      <left style="thin">
        <color indexed="64"/>
      </left>
      <right style="medium">
        <color indexed="64"/>
      </right>
      <top style="medium">
        <color indexed="64"/>
      </top>
      <bottom/>
      <diagonal/>
    </border>
    <border>
      <left style="thin">
        <color indexed="64"/>
      </left>
      <right style="medium">
        <color indexed="64"/>
      </right>
      <top/>
      <bottom/>
      <diagonal/>
    </border>
    <border>
      <left style="thin">
        <color indexed="64"/>
      </left>
      <right style="medium">
        <color indexed="64"/>
      </right>
      <top/>
      <bottom style="medium">
        <color indexed="64"/>
      </bottom>
      <diagonal/>
    </border>
    <border>
      <left style="double">
        <color indexed="64"/>
      </left>
      <right style="double">
        <color indexed="64"/>
      </right>
      <top style="double">
        <color indexed="64"/>
      </top>
      <bottom style="double">
        <color indexed="64"/>
      </bottom>
      <diagonal/>
    </border>
    <border>
      <left style="thin">
        <color indexed="64"/>
      </left>
      <right/>
      <top/>
      <bottom style="thin">
        <color indexed="64"/>
      </bottom>
      <diagonal/>
    </border>
    <border>
      <left style="dotted">
        <color theme="9" tint="-0.24994659260841701"/>
      </left>
      <right/>
      <top style="dotted">
        <color theme="9" tint="-0.24994659260841701"/>
      </top>
      <bottom/>
      <diagonal/>
    </border>
    <border>
      <left/>
      <right/>
      <top style="dotted">
        <color theme="9" tint="-0.24994659260841701"/>
      </top>
      <bottom/>
      <diagonal/>
    </border>
    <border>
      <left style="dotted">
        <color theme="9" tint="-0.24994659260841701"/>
      </left>
      <right/>
      <top/>
      <bottom/>
      <diagonal/>
    </border>
    <border>
      <left style="dotted">
        <color theme="9" tint="-0.24994659260841701"/>
      </left>
      <right/>
      <top/>
      <bottom style="dotted">
        <color theme="9" tint="-0.24994659260841701"/>
      </bottom>
      <diagonal/>
    </border>
    <border>
      <left/>
      <right/>
      <top/>
      <bottom style="dotted">
        <color theme="9" tint="-0.24994659260841701"/>
      </bottom>
      <diagonal/>
    </border>
    <border>
      <left style="thin">
        <color indexed="64"/>
      </left>
      <right/>
      <top style="medium">
        <color indexed="64"/>
      </top>
      <bottom style="thin">
        <color indexed="64"/>
      </bottom>
      <diagonal/>
    </border>
  </borders>
  <cellStyleXfs count="5">
    <xf numFmtId="0" fontId="0" fillId="0" borderId="0"/>
    <xf numFmtId="9" fontId="15" fillId="0" borderId="0" applyFont="0" applyFill="0" applyBorder="0" applyAlignment="0" applyProtection="0"/>
    <xf numFmtId="0" fontId="48" fillId="0" borderId="0"/>
    <xf numFmtId="0" fontId="49" fillId="0" borderId="0"/>
    <xf numFmtId="0" fontId="5" fillId="0" borderId="0"/>
  </cellStyleXfs>
  <cellXfs count="631">
    <xf numFmtId="0" fontId="0" fillId="0" borderId="0" xfId="0"/>
    <xf numFmtId="0" fontId="1" fillId="0" borderId="0" xfId="0" applyFont="1"/>
    <xf numFmtId="0" fontId="1" fillId="0" borderId="0" xfId="0" applyFont="1" applyAlignment="1">
      <alignment horizontal="center" vertical="center"/>
    </xf>
    <xf numFmtId="0" fontId="1" fillId="0" borderId="0" xfId="0" applyFont="1" applyAlignment="1">
      <alignment vertical="center"/>
    </xf>
    <xf numFmtId="0" fontId="4" fillId="2" borderId="0" xfId="0" applyFont="1" applyFill="1" applyAlignment="1">
      <alignment horizontal="center" vertical="center"/>
    </xf>
    <xf numFmtId="0" fontId="1" fillId="0" borderId="0" xfId="0" applyFont="1" applyAlignment="1">
      <alignment horizontal="center"/>
    </xf>
    <xf numFmtId="0" fontId="1" fillId="0" borderId="2" xfId="0" applyFont="1" applyBorder="1" applyAlignment="1">
      <alignment horizontal="center" vertical="center"/>
    </xf>
    <xf numFmtId="0" fontId="4" fillId="2" borderId="2" xfId="0" applyFont="1" applyFill="1" applyBorder="1" applyAlignment="1">
      <alignment horizontal="center" vertical="center" textRotation="90"/>
    </xf>
    <xf numFmtId="0" fontId="1" fillId="3" borderId="0" xfId="0" applyFont="1" applyFill="1"/>
    <xf numFmtId="0" fontId="5" fillId="0" borderId="0" xfId="0" applyFont="1"/>
    <xf numFmtId="0" fontId="3" fillId="0" borderId="1" xfId="0" applyFont="1" applyBorder="1" applyAlignment="1">
      <alignment horizontal="left" vertical="center" wrapText="1" indent="1" readingOrder="1"/>
    </xf>
    <xf numFmtId="0" fontId="9" fillId="0" borderId="0" xfId="0" applyFont="1" applyAlignment="1">
      <alignment horizontal="center" vertical="center" wrapText="1"/>
    </xf>
    <xf numFmtId="0" fontId="10" fillId="6" borderId="0" xfId="0" applyFont="1" applyFill="1" applyAlignment="1">
      <alignment horizontal="center" vertical="center" wrapText="1" readingOrder="1"/>
    </xf>
    <xf numFmtId="0" fontId="11" fillId="5" borderId="11" xfId="0" applyFont="1" applyFill="1" applyBorder="1" applyAlignment="1">
      <alignment horizontal="center" vertical="center" wrapText="1" readingOrder="1"/>
    </xf>
    <xf numFmtId="0" fontId="11" fillId="0" borderId="11" xfId="0" applyFont="1" applyBorder="1" applyAlignment="1">
      <alignment horizontal="justify" vertical="center" wrapText="1" readingOrder="1"/>
    </xf>
    <xf numFmtId="9" fontId="11" fillId="0" borderId="11" xfId="0" applyNumberFormat="1" applyFont="1" applyBorder="1" applyAlignment="1">
      <alignment horizontal="center" vertical="center" wrapText="1" readingOrder="1"/>
    </xf>
    <xf numFmtId="0" fontId="11" fillId="7" borderId="1" xfId="0" applyFont="1" applyFill="1" applyBorder="1" applyAlignment="1">
      <alignment horizontal="center" vertical="center" wrapText="1" readingOrder="1"/>
    </xf>
    <xf numFmtId="0" fontId="11" fillId="0" borderId="1" xfId="0" applyFont="1" applyBorder="1" applyAlignment="1">
      <alignment horizontal="justify" vertical="center" wrapText="1" readingOrder="1"/>
    </xf>
    <xf numFmtId="9" fontId="11" fillId="0" borderId="1" xfId="0" applyNumberFormat="1" applyFont="1" applyBorder="1" applyAlignment="1">
      <alignment horizontal="center" vertical="center" wrapText="1" readingOrder="1"/>
    </xf>
    <xf numFmtId="0" fontId="11" fillId="4" borderId="1" xfId="0" applyFont="1" applyFill="1" applyBorder="1" applyAlignment="1">
      <alignment horizontal="center" vertical="center" wrapText="1" readingOrder="1"/>
    </xf>
    <xf numFmtId="0" fontId="11" fillId="8" borderId="1" xfId="0" applyFont="1" applyFill="1" applyBorder="1" applyAlignment="1">
      <alignment horizontal="center" vertical="center" wrapText="1" readingOrder="1"/>
    </xf>
    <xf numFmtId="0" fontId="12" fillId="9" borderId="1" xfId="0" applyFont="1" applyFill="1" applyBorder="1" applyAlignment="1">
      <alignment horizontal="center" vertical="center" wrapText="1" readingOrder="1"/>
    </xf>
    <xf numFmtId="0" fontId="16" fillId="0" borderId="0" xfId="0" applyFont="1"/>
    <xf numFmtId="0" fontId="14" fillId="0" borderId="0" xfId="0" applyFont="1"/>
    <xf numFmtId="0" fontId="4" fillId="0" borderId="0" xfId="0" applyFont="1" applyAlignment="1">
      <alignment horizontal="left" vertical="center"/>
    </xf>
    <xf numFmtId="0" fontId="4" fillId="3" borderId="0" xfId="0" applyFont="1" applyFill="1" applyAlignment="1">
      <alignment horizontal="center" vertical="center"/>
    </xf>
    <xf numFmtId="0" fontId="1" fillId="3" borderId="0" xfId="0" applyFont="1" applyFill="1" applyAlignment="1">
      <alignment vertical="center"/>
    </xf>
    <xf numFmtId="0" fontId="1" fillId="3" borderId="0" xfId="0" applyFont="1" applyFill="1" applyAlignment="1">
      <alignment horizontal="center"/>
    </xf>
    <xf numFmtId="0" fontId="1" fillId="3" borderId="0" xfId="0" applyFont="1" applyFill="1" applyAlignment="1">
      <alignment horizontal="center" vertical="center"/>
    </xf>
    <xf numFmtId="0" fontId="1" fillId="3" borderId="0" xfId="0" applyFont="1" applyFill="1" applyAlignment="1">
      <alignment horizontal="left" vertical="center"/>
    </xf>
    <xf numFmtId="0" fontId="29" fillId="0" borderId="0" xfId="0" applyFont="1" applyAlignment="1">
      <alignment vertical="center"/>
    </xf>
    <xf numFmtId="0" fontId="30" fillId="0" borderId="0" xfId="0" applyFont="1"/>
    <xf numFmtId="0" fontId="28" fillId="0" borderId="0" xfId="0" applyFont="1"/>
    <xf numFmtId="0" fontId="0" fillId="0" borderId="0" xfId="0" pivotButton="1"/>
    <xf numFmtId="0" fontId="13" fillId="0" borderId="0" xfId="0" applyFont="1" applyAlignment="1">
      <alignment horizontal="justify" vertical="center" wrapText="1" readingOrder="1"/>
    </xf>
    <xf numFmtId="0" fontId="31" fillId="0" borderId="0" xfId="0" applyFont="1"/>
    <xf numFmtId="0" fontId="33" fillId="6" borderId="0" xfId="0" applyFont="1" applyFill="1" applyAlignment="1">
      <alignment horizontal="center" vertical="center" wrapText="1" readingOrder="1"/>
    </xf>
    <xf numFmtId="0" fontId="34" fillId="0" borderId="11" xfId="0" applyFont="1" applyBorder="1" applyAlignment="1">
      <alignment horizontal="justify" vertical="center" wrapText="1" readingOrder="1"/>
    </xf>
    <xf numFmtId="0" fontId="34" fillId="0" borderId="1" xfId="0" applyFont="1" applyBorder="1" applyAlignment="1">
      <alignment horizontal="justify" vertical="center" wrapText="1" readingOrder="1"/>
    </xf>
    <xf numFmtId="0" fontId="34" fillId="5" borderId="11" xfId="0" applyFont="1" applyFill="1" applyBorder="1" applyAlignment="1">
      <alignment horizontal="center" vertical="center" wrapText="1" readingOrder="1"/>
    </xf>
    <xf numFmtId="0" fontId="34" fillId="7" borderId="1" xfId="0" applyFont="1" applyFill="1" applyBorder="1" applyAlignment="1">
      <alignment horizontal="center" vertical="center" wrapText="1" readingOrder="1"/>
    </xf>
    <xf numFmtId="0" fontId="34" fillId="4" borderId="1" xfId="0" applyFont="1" applyFill="1" applyBorder="1" applyAlignment="1">
      <alignment horizontal="center" vertical="center" wrapText="1" readingOrder="1"/>
    </xf>
    <xf numFmtId="0" fontId="34" fillId="8" borderId="1" xfId="0" applyFont="1" applyFill="1" applyBorder="1" applyAlignment="1">
      <alignment horizontal="center" vertical="center" wrapText="1" readingOrder="1"/>
    </xf>
    <xf numFmtId="0" fontId="35" fillId="9" borderId="1" xfId="0" applyFont="1" applyFill="1" applyBorder="1" applyAlignment="1">
      <alignment horizontal="center" vertical="center" wrapText="1" readingOrder="1"/>
    </xf>
    <xf numFmtId="0" fontId="34" fillId="0" borderId="11" xfId="0" applyFont="1" applyBorder="1" applyAlignment="1">
      <alignment horizontal="center" vertical="center" wrapText="1" readingOrder="1"/>
    </xf>
    <xf numFmtId="0" fontId="34" fillId="0" borderId="1" xfId="0" applyFont="1" applyBorder="1" applyAlignment="1">
      <alignment horizontal="center" vertical="center" wrapText="1" readingOrder="1"/>
    </xf>
    <xf numFmtId="0" fontId="20" fillId="11" borderId="12" xfId="0" applyFont="1" applyFill="1" applyBorder="1" applyAlignment="1" applyProtection="1">
      <alignment horizontal="center" vertical="center" wrapText="1" readingOrder="1"/>
      <protection hidden="1"/>
    </xf>
    <xf numFmtId="0" fontId="20" fillId="11" borderId="19" xfId="0" applyFont="1" applyFill="1" applyBorder="1" applyAlignment="1" applyProtection="1">
      <alignment horizontal="center" vertical="center" wrapText="1" readingOrder="1"/>
      <protection hidden="1"/>
    </xf>
    <xf numFmtId="0" fontId="20" fillId="11" borderId="13" xfId="0" applyFont="1" applyFill="1" applyBorder="1" applyAlignment="1" applyProtection="1">
      <alignment horizontal="center" vertical="center" wrapText="1" readingOrder="1"/>
      <protection hidden="1"/>
    </xf>
    <xf numFmtId="0" fontId="20" fillId="12" borderId="12" xfId="0" applyFont="1" applyFill="1" applyBorder="1" applyAlignment="1" applyProtection="1">
      <alignment horizontal="center" wrapText="1" readingOrder="1"/>
      <protection hidden="1"/>
    </xf>
    <xf numFmtId="0" fontId="20" fillId="12" borderId="19" xfId="0" applyFont="1" applyFill="1" applyBorder="1" applyAlignment="1" applyProtection="1">
      <alignment horizontal="center" wrapText="1" readingOrder="1"/>
      <protection hidden="1"/>
    </xf>
    <xf numFmtId="0" fontId="20" fillId="12" borderId="13" xfId="0" applyFont="1" applyFill="1" applyBorder="1" applyAlignment="1" applyProtection="1">
      <alignment horizontal="center" wrapText="1" readingOrder="1"/>
      <protection hidden="1"/>
    </xf>
    <xf numFmtId="0" fontId="20" fillId="11" borderId="14" xfId="0" applyFont="1" applyFill="1" applyBorder="1" applyAlignment="1" applyProtection="1">
      <alignment horizontal="center" vertical="center" wrapText="1" readingOrder="1"/>
      <protection hidden="1"/>
    </xf>
    <xf numFmtId="0" fontId="20" fillId="11" borderId="0" xfId="0" applyFont="1" applyFill="1" applyAlignment="1" applyProtection="1">
      <alignment horizontal="center" vertical="center" wrapText="1" readingOrder="1"/>
      <protection hidden="1"/>
    </xf>
    <xf numFmtId="0" fontId="20" fillId="11" borderId="15" xfId="0" applyFont="1" applyFill="1" applyBorder="1" applyAlignment="1" applyProtection="1">
      <alignment horizontal="center" vertical="center" wrapText="1" readingOrder="1"/>
      <protection hidden="1"/>
    </xf>
    <xf numFmtId="0" fontId="20" fillId="12" borderId="14" xfId="0" applyFont="1" applyFill="1" applyBorder="1" applyAlignment="1" applyProtection="1">
      <alignment horizontal="center" wrapText="1" readingOrder="1"/>
      <protection hidden="1"/>
    </xf>
    <xf numFmtId="0" fontId="20" fillId="12" borderId="0" xfId="0" applyFont="1" applyFill="1" applyAlignment="1" applyProtection="1">
      <alignment horizontal="center" wrapText="1" readingOrder="1"/>
      <protection hidden="1"/>
    </xf>
    <xf numFmtId="0" fontId="20" fillId="12" borderId="15" xfId="0" applyFont="1" applyFill="1" applyBorder="1" applyAlignment="1" applyProtection="1">
      <alignment horizontal="center" wrapText="1" readingOrder="1"/>
      <protection hidden="1"/>
    </xf>
    <xf numFmtId="0" fontId="20" fillId="11" borderId="16" xfId="0" applyFont="1" applyFill="1" applyBorder="1" applyAlignment="1" applyProtection="1">
      <alignment horizontal="center" vertical="center" wrapText="1" readingOrder="1"/>
      <protection hidden="1"/>
    </xf>
    <xf numFmtId="0" fontId="20" fillId="11" borderId="18" xfId="0" applyFont="1" applyFill="1" applyBorder="1" applyAlignment="1" applyProtection="1">
      <alignment horizontal="center" vertical="center" wrapText="1" readingOrder="1"/>
      <protection hidden="1"/>
    </xf>
    <xf numFmtId="0" fontId="20" fillId="11" borderId="17" xfId="0" applyFont="1" applyFill="1" applyBorder="1" applyAlignment="1" applyProtection="1">
      <alignment horizontal="center" vertical="center" wrapText="1" readingOrder="1"/>
      <protection hidden="1"/>
    </xf>
    <xf numFmtId="0" fontId="20" fillId="12" borderId="16" xfId="0" applyFont="1" applyFill="1" applyBorder="1" applyAlignment="1" applyProtection="1">
      <alignment horizontal="center" wrapText="1" readingOrder="1"/>
      <protection hidden="1"/>
    </xf>
    <xf numFmtId="0" fontId="20" fillId="12" borderId="18" xfId="0" applyFont="1" applyFill="1" applyBorder="1" applyAlignment="1" applyProtection="1">
      <alignment horizontal="center" wrapText="1" readingOrder="1"/>
      <protection hidden="1"/>
    </xf>
    <xf numFmtId="0" fontId="20" fillId="12" borderId="17" xfId="0" applyFont="1" applyFill="1" applyBorder="1" applyAlignment="1" applyProtection="1">
      <alignment horizontal="center" wrapText="1" readingOrder="1"/>
      <protection hidden="1"/>
    </xf>
    <xf numFmtId="0" fontId="20" fillId="13" borderId="12" xfId="0" applyFont="1" applyFill="1" applyBorder="1" applyAlignment="1" applyProtection="1">
      <alignment horizontal="center" wrapText="1" readingOrder="1"/>
      <protection hidden="1"/>
    </xf>
    <xf numFmtId="0" fontId="20" fillId="13" borderId="19" xfId="0" applyFont="1" applyFill="1" applyBorder="1" applyAlignment="1" applyProtection="1">
      <alignment horizontal="center" wrapText="1" readingOrder="1"/>
      <protection hidden="1"/>
    </xf>
    <xf numFmtId="0" fontId="20" fillId="13" borderId="13" xfId="0" applyFont="1" applyFill="1" applyBorder="1" applyAlignment="1" applyProtection="1">
      <alignment horizontal="center" wrapText="1" readingOrder="1"/>
      <protection hidden="1"/>
    </xf>
    <xf numFmtId="0" fontId="20" fillId="13" borderId="14" xfId="0" applyFont="1" applyFill="1" applyBorder="1" applyAlignment="1" applyProtection="1">
      <alignment horizontal="center" wrapText="1" readingOrder="1"/>
      <protection hidden="1"/>
    </xf>
    <xf numFmtId="0" fontId="20" fillId="13" borderId="0" xfId="0" applyFont="1" applyFill="1" applyAlignment="1" applyProtection="1">
      <alignment horizontal="center" wrapText="1" readingOrder="1"/>
      <protection hidden="1"/>
    </xf>
    <xf numFmtId="0" fontId="20" fillId="13" borderId="15" xfId="0" applyFont="1" applyFill="1" applyBorder="1" applyAlignment="1" applyProtection="1">
      <alignment horizontal="center" wrapText="1" readingOrder="1"/>
      <protection hidden="1"/>
    </xf>
    <xf numFmtId="0" fontId="20" fillId="13" borderId="16" xfId="0" applyFont="1" applyFill="1" applyBorder="1" applyAlignment="1" applyProtection="1">
      <alignment horizontal="center" wrapText="1" readingOrder="1"/>
      <protection hidden="1"/>
    </xf>
    <xf numFmtId="0" fontId="20" fillId="13" borderId="18" xfId="0" applyFont="1" applyFill="1" applyBorder="1" applyAlignment="1" applyProtection="1">
      <alignment horizontal="center" wrapText="1" readingOrder="1"/>
      <protection hidden="1"/>
    </xf>
    <xf numFmtId="0" fontId="20" fillId="13" borderId="17" xfId="0" applyFont="1" applyFill="1" applyBorder="1" applyAlignment="1" applyProtection="1">
      <alignment horizontal="center" wrapText="1" readingOrder="1"/>
      <protection hidden="1"/>
    </xf>
    <xf numFmtId="0" fontId="20" fillId="5" borderId="12" xfId="0" applyFont="1" applyFill="1" applyBorder="1" applyAlignment="1" applyProtection="1">
      <alignment horizontal="center" wrapText="1" readingOrder="1"/>
      <protection hidden="1"/>
    </xf>
    <xf numFmtId="0" fontId="20" fillId="5" borderId="19" xfId="0" applyFont="1" applyFill="1" applyBorder="1" applyAlignment="1" applyProtection="1">
      <alignment horizontal="center" wrapText="1" readingOrder="1"/>
      <protection hidden="1"/>
    </xf>
    <xf numFmtId="0" fontId="20" fillId="5" borderId="13" xfId="0" applyFont="1" applyFill="1" applyBorder="1" applyAlignment="1" applyProtection="1">
      <alignment horizontal="center" wrapText="1" readingOrder="1"/>
      <protection hidden="1"/>
    </xf>
    <xf numFmtId="0" fontId="20" fillId="5" borderId="14" xfId="0" applyFont="1" applyFill="1" applyBorder="1" applyAlignment="1" applyProtection="1">
      <alignment horizontal="center" wrapText="1" readingOrder="1"/>
      <protection hidden="1"/>
    </xf>
    <xf numFmtId="0" fontId="20" fillId="5" borderId="0" xfId="0" applyFont="1" applyFill="1" applyAlignment="1" applyProtection="1">
      <alignment horizontal="center" wrapText="1" readingOrder="1"/>
      <protection hidden="1"/>
    </xf>
    <xf numFmtId="0" fontId="20" fillId="5" borderId="15" xfId="0" applyFont="1" applyFill="1" applyBorder="1" applyAlignment="1" applyProtection="1">
      <alignment horizontal="center" wrapText="1" readingOrder="1"/>
      <protection hidden="1"/>
    </xf>
    <xf numFmtId="0" fontId="20" fillId="5" borderId="16" xfId="0" applyFont="1" applyFill="1" applyBorder="1" applyAlignment="1" applyProtection="1">
      <alignment horizontal="center" wrapText="1" readingOrder="1"/>
      <protection hidden="1"/>
    </xf>
    <xf numFmtId="0" fontId="20" fillId="5" borderId="18" xfId="0" applyFont="1" applyFill="1" applyBorder="1" applyAlignment="1" applyProtection="1">
      <alignment horizontal="center" wrapText="1" readingOrder="1"/>
      <protection hidden="1"/>
    </xf>
    <xf numFmtId="0" fontId="20" fillId="5" borderId="17" xfId="0" applyFont="1" applyFill="1" applyBorder="1" applyAlignment="1" applyProtection="1">
      <alignment horizontal="center" wrapText="1" readingOrder="1"/>
      <protection hidden="1"/>
    </xf>
    <xf numFmtId="0" fontId="24" fillId="13" borderId="19" xfId="0" applyFont="1" applyFill="1" applyBorder="1" applyAlignment="1" applyProtection="1">
      <alignment horizontal="center" wrapText="1" readingOrder="1"/>
      <protection hidden="1"/>
    </xf>
    <xf numFmtId="0" fontId="0" fillId="3" borderId="0" xfId="0" applyFill="1"/>
    <xf numFmtId="0" fontId="17" fillId="3" borderId="0" xfId="0" applyFont="1" applyFill="1" applyAlignment="1">
      <alignment vertical="center"/>
    </xf>
    <xf numFmtId="0" fontId="5" fillId="3" borderId="0" xfId="0" applyFont="1" applyFill="1"/>
    <xf numFmtId="0" fontId="37" fillId="3" borderId="0" xfId="0" applyFont="1" applyFill="1"/>
    <xf numFmtId="0" fontId="38" fillId="3" borderId="32" xfId="0" applyFont="1" applyFill="1" applyBorder="1" applyAlignment="1">
      <alignment horizontal="center" vertical="center" wrapText="1" readingOrder="1"/>
    </xf>
    <xf numFmtId="0" fontId="39" fillId="3" borderId="32" xfId="0" applyFont="1" applyFill="1" applyBorder="1" applyAlignment="1">
      <alignment horizontal="justify" vertical="center" wrapText="1" readingOrder="1"/>
    </xf>
    <xf numFmtId="9" fontId="38" fillId="3" borderId="41" xfId="0" applyNumberFormat="1"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9" fillId="3" borderId="31" xfId="0" applyFont="1" applyFill="1" applyBorder="1" applyAlignment="1">
      <alignment horizontal="justify" vertical="center" wrapText="1" readingOrder="1"/>
    </xf>
    <xf numFmtId="9" fontId="38" fillId="3" borderId="36" xfId="0" applyNumberFormat="1" applyFont="1" applyFill="1" applyBorder="1" applyAlignment="1">
      <alignment horizontal="center" vertical="center" wrapText="1" readingOrder="1"/>
    </xf>
    <xf numFmtId="0" fontId="39" fillId="3" borderId="36"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39" fillId="3" borderId="38" xfId="0" applyFont="1" applyFill="1" applyBorder="1" applyAlignment="1">
      <alignment horizontal="justify" vertical="center" wrapText="1" readingOrder="1"/>
    </xf>
    <xf numFmtId="0" fontId="39" fillId="3" borderId="39" xfId="0" applyFont="1" applyFill="1" applyBorder="1" applyAlignment="1">
      <alignment horizontal="center" vertical="center" wrapText="1" readingOrder="1"/>
    </xf>
    <xf numFmtId="0" fontId="47" fillId="3" borderId="0" xfId="0" applyFont="1" applyFill="1"/>
    <xf numFmtId="0" fontId="38" fillId="14" borderId="43" xfId="0" applyFont="1" applyFill="1" applyBorder="1" applyAlignment="1">
      <alignment horizontal="center" vertical="center" wrapText="1" readingOrder="1"/>
    </xf>
    <xf numFmtId="0" fontId="38" fillId="14" borderId="44" xfId="0" applyFont="1" applyFill="1" applyBorder="1" applyAlignment="1">
      <alignment horizontal="center" vertical="center" wrapText="1" readingOrder="1"/>
    </xf>
    <xf numFmtId="0" fontId="14" fillId="3" borderId="0" xfId="0" applyFont="1" applyFill="1"/>
    <xf numFmtId="0" fontId="32" fillId="3" borderId="0" xfId="0" applyFont="1" applyFill="1" applyAlignment="1">
      <alignment horizontal="center" vertical="center" wrapText="1"/>
    </xf>
    <xf numFmtId="0" fontId="13" fillId="3" borderId="0" xfId="0" applyFont="1" applyFill="1" applyAlignment="1">
      <alignment horizontal="justify" vertical="center" wrapText="1" readingOrder="1"/>
    </xf>
    <xf numFmtId="0" fontId="4" fillId="3" borderId="0" xfId="0" applyFont="1" applyFill="1" applyAlignment="1">
      <alignment vertical="center"/>
    </xf>
    <xf numFmtId="0" fontId="16" fillId="3" borderId="0" xfId="0" applyFont="1" applyFill="1"/>
    <xf numFmtId="0" fontId="4" fillId="3" borderId="0" xfId="0" applyFont="1" applyFill="1" applyAlignment="1">
      <alignment horizontal="left" vertical="center"/>
    </xf>
    <xf numFmtId="0" fontId="1" fillId="0" borderId="2" xfId="0" applyFont="1" applyBorder="1" applyAlignment="1">
      <alignment horizontal="center" vertical="top"/>
    </xf>
    <xf numFmtId="0" fontId="1" fillId="0" borderId="2" xfId="0" applyFont="1" applyBorder="1" applyAlignment="1" applyProtection="1">
      <alignment horizontal="center" vertical="top"/>
      <protection hidden="1"/>
    </xf>
    <xf numFmtId="0" fontId="1" fillId="0" borderId="2" xfId="0" applyFont="1" applyBorder="1" applyAlignment="1" applyProtection="1">
      <alignment horizontal="center" vertical="top" textRotation="90"/>
      <protection locked="0"/>
    </xf>
    <xf numFmtId="9" fontId="1" fillId="0" borderId="2" xfId="0" applyNumberFormat="1" applyFont="1" applyBorder="1" applyAlignment="1" applyProtection="1">
      <alignment horizontal="center" vertical="top"/>
      <protection hidden="1"/>
    </xf>
    <xf numFmtId="164" fontId="1" fillId="0" borderId="2" xfId="1" applyNumberFormat="1" applyFont="1" applyBorder="1" applyAlignment="1">
      <alignment horizontal="center" vertical="top"/>
    </xf>
    <xf numFmtId="0" fontId="4" fillId="0" borderId="2" xfId="0" applyFont="1" applyBorder="1" applyAlignment="1" applyProtection="1">
      <alignment horizontal="center" vertical="top" textRotation="90" wrapText="1"/>
      <protection hidden="1"/>
    </xf>
    <xf numFmtId="9" fontId="1" fillId="0" borderId="4" xfId="0" applyNumberFormat="1" applyFont="1" applyBorder="1" applyAlignment="1" applyProtection="1">
      <alignment horizontal="center" vertical="top"/>
      <protection hidden="1"/>
    </xf>
    <xf numFmtId="0" fontId="4" fillId="0" borderId="2" xfId="0" applyFont="1" applyBorder="1" applyAlignment="1" applyProtection="1">
      <alignment horizontal="center" vertical="top" textRotation="90"/>
      <protection hidden="1"/>
    </xf>
    <xf numFmtId="0" fontId="1" fillId="0" borderId="4" xfId="0" applyFont="1" applyBorder="1" applyAlignment="1" applyProtection="1">
      <alignment horizontal="center" vertical="top" textRotation="90"/>
      <protection locked="0"/>
    </xf>
    <xf numFmtId="0" fontId="1" fillId="0" borderId="2" xfId="0" applyFont="1" applyBorder="1" applyAlignment="1" applyProtection="1">
      <alignment horizontal="center" vertical="top" wrapText="1"/>
      <protection locked="0"/>
    </xf>
    <xf numFmtId="0" fontId="1" fillId="0" borderId="2" xfId="0" applyFont="1" applyBorder="1" applyAlignment="1" applyProtection="1">
      <alignment horizontal="center" vertical="top"/>
      <protection locked="0"/>
    </xf>
    <xf numFmtId="14" fontId="1" fillId="0" borderId="2" xfId="0" applyNumberFormat="1" applyFont="1" applyBorder="1" applyAlignment="1" applyProtection="1">
      <alignment horizontal="center" vertical="top"/>
      <protection locked="0"/>
    </xf>
    <xf numFmtId="0" fontId="50" fillId="3" borderId="49" xfId="2" applyFont="1" applyFill="1" applyBorder="1"/>
    <xf numFmtId="0" fontId="50" fillId="3" borderId="50" xfId="2" applyFont="1" applyFill="1" applyBorder="1"/>
    <xf numFmtId="0" fontId="50" fillId="3" borderId="51" xfId="2" applyFont="1" applyFill="1" applyBorder="1"/>
    <xf numFmtId="0" fontId="0" fillId="3" borderId="15" xfId="0" applyFill="1" applyBorder="1"/>
    <xf numFmtId="0" fontId="52" fillId="3" borderId="0" xfId="2" quotePrefix="1" applyFont="1" applyFill="1" applyAlignment="1">
      <alignment horizontal="left" vertical="top" wrapText="1"/>
    </xf>
    <xf numFmtId="0" fontId="53" fillId="3" borderId="0" xfId="2" quotePrefix="1" applyFont="1" applyFill="1" applyAlignment="1">
      <alignment horizontal="left" vertical="top" wrapText="1"/>
    </xf>
    <xf numFmtId="0" fontId="53" fillId="3" borderId="73" xfId="2" quotePrefix="1" applyFont="1" applyFill="1" applyBorder="1" applyAlignment="1">
      <alignment horizontal="left" vertical="top"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50" fillId="0" borderId="73" xfId="2" quotePrefix="1" applyFont="1" applyBorder="1" applyAlignment="1">
      <alignment horizontal="left" vertical="top" wrapText="1"/>
    </xf>
    <xf numFmtId="0" fontId="54" fillId="3" borderId="0" xfId="2" quotePrefix="1" applyFont="1" applyFill="1" applyAlignment="1">
      <alignment horizontal="left" vertical="top" wrapText="1"/>
    </xf>
    <xf numFmtId="0" fontId="54" fillId="3" borderId="84" xfId="2" quotePrefix="1" applyFont="1" applyFill="1" applyBorder="1" applyAlignment="1">
      <alignment horizontal="left" vertical="top" wrapText="1"/>
    </xf>
    <xf numFmtId="0" fontId="54" fillId="3" borderId="73" xfId="2" quotePrefix="1" applyFont="1" applyFill="1" applyBorder="1" applyAlignment="1">
      <alignment horizontal="left" vertical="top" wrapText="1"/>
    </xf>
    <xf numFmtId="0" fontId="50" fillId="3" borderId="84" xfId="2" applyFont="1" applyFill="1" applyBorder="1"/>
    <xf numFmtId="0" fontId="50" fillId="3" borderId="0" xfId="2" applyFont="1" applyFill="1"/>
    <xf numFmtId="0" fontId="50" fillId="3" borderId="73" xfId="2" applyFont="1" applyFill="1" applyBorder="1"/>
    <xf numFmtId="0" fontId="50" fillId="3" borderId="15" xfId="2" applyFont="1" applyFill="1" applyBorder="1"/>
    <xf numFmtId="0" fontId="50" fillId="3" borderId="14" xfId="2" applyFont="1" applyFill="1" applyBorder="1"/>
    <xf numFmtId="0" fontId="55" fillId="3" borderId="0" xfId="0" applyFont="1" applyFill="1" applyAlignment="1">
      <alignment horizontal="left" vertical="center" wrapText="1"/>
    </xf>
    <xf numFmtId="0" fontId="56" fillId="3" borderId="0" xfId="0" applyFont="1" applyFill="1" applyAlignment="1">
      <alignment horizontal="left" vertical="top" wrapText="1"/>
    </xf>
    <xf numFmtId="0" fontId="50" fillId="3" borderId="0" xfId="2" applyFont="1" applyFill="1" applyAlignment="1">
      <alignment horizontal="left" vertical="top" wrapText="1"/>
    </xf>
    <xf numFmtId="0" fontId="50" fillId="3" borderId="14" xfId="2" applyFont="1" applyFill="1" applyBorder="1" applyAlignment="1">
      <alignment horizontal="left" vertical="top" wrapText="1"/>
    </xf>
    <xf numFmtId="0" fontId="50" fillId="3" borderId="15" xfId="2" applyFont="1" applyFill="1" applyBorder="1" applyAlignment="1">
      <alignment horizontal="left" vertical="top" wrapText="1"/>
    </xf>
    <xf numFmtId="0" fontId="50" fillId="3" borderId="16" xfId="2" applyFont="1" applyFill="1" applyBorder="1"/>
    <xf numFmtId="0" fontId="50" fillId="3" borderId="18" xfId="2" applyFont="1" applyFill="1" applyBorder="1"/>
    <xf numFmtId="0" fontId="50" fillId="3" borderId="17" xfId="2" applyFont="1" applyFill="1" applyBorder="1"/>
    <xf numFmtId="0" fontId="48" fillId="3" borderId="93" xfId="0" applyFont="1" applyFill="1" applyBorder="1" applyAlignment="1">
      <alignment vertical="center" wrapText="1"/>
    </xf>
    <xf numFmtId="0" fontId="48" fillId="3" borderId="95" xfId="0" applyFont="1" applyFill="1" applyBorder="1" applyAlignment="1">
      <alignment vertical="center" wrapText="1"/>
    </xf>
    <xf numFmtId="164" fontId="1" fillId="0" borderId="2" xfId="1" applyNumberFormat="1" applyFont="1" applyBorder="1" applyAlignment="1">
      <alignment horizontal="center" vertical="center"/>
    </xf>
    <xf numFmtId="0" fontId="1" fillId="0" borderId="2" xfId="0" applyFont="1" applyBorder="1" applyAlignment="1" applyProtection="1">
      <alignment horizontal="center" vertical="center"/>
      <protection hidden="1"/>
    </xf>
    <xf numFmtId="0" fontId="1" fillId="0" borderId="2" xfId="0" applyFont="1" applyBorder="1" applyAlignment="1" applyProtection="1">
      <alignment horizontal="center" vertical="center" textRotation="90"/>
      <protection locked="0"/>
    </xf>
    <xf numFmtId="9" fontId="1" fillId="0" borderId="2"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wrapText="1"/>
      <protection hidden="1"/>
    </xf>
    <xf numFmtId="9" fontId="1" fillId="0" borderId="4" xfId="0" applyNumberFormat="1" applyFont="1" applyBorder="1" applyAlignment="1" applyProtection="1">
      <alignment horizontal="center" vertical="center"/>
      <protection hidden="1"/>
    </xf>
    <xf numFmtId="0" fontId="4" fillId="0" borderId="2" xfId="0" applyFont="1" applyBorder="1" applyAlignment="1" applyProtection="1">
      <alignment horizontal="center" vertical="center" textRotation="90"/>
      <protection hidden="1"/>
    </xf>
    <xf numFmtId="0" fontId="1"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wrapText="1"/>
      <protection locked="0"/>
    </xf>
    <xf numFmtId="0" fontId="6" fillId="0" borderId="2" xfId="0" applyFont="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protection locked="0"/>
    </xf>
    <xf numFmtId="0" fontId="6" fillId="0" borderId="2" xfId="0" applyFont="1" applyBorder="1" applyAlignment="1" applyProtection="1">
      <alignment horizontal="center" vertical="center"/>
      <protection locked="0"/>
    </xf>
    <xf numFmtId="0" fontId="6" fillId="0" borderId="2" xfId="0" applyFont="1" applyBorder="1" applyAlignment="1" applyProtection="1">
      <alignment horizontal="justify" vertical="center" wrapText="1"/>
      <protection locked="0"/>
    </xf>
    <xf numFmtId="0" fontId="1" fillId="0" borderId="2" xfId="0" applyFont="1" applyBorder="1" applyAlignment="1" applyProtection="1">
      <alignment horizontal="justify" vertical="center"/>
      <protection locked="0"/>
    </xf>
    <xf numFmtId="0" fontId="6" fillId="0" borderId="2" xfId="0" applyFont="1" applyBorder="1" applyAlignment="1" applyProtection="1">
      <alignment horizontal="justify" vertical="center"/>
      <protection locked="0"/>
    </xf>
    <xf numFmtId="0" fontId="1" fillId="3" borderId="0" xfId="0" applyFont="1" applyFill="1" applyAlignment="1">
      <alignment horizontal="justify" vertical="center"/>
    </xf>
    <xf numFmtId="0" fontId="1" fillId="0" borderId="0" xfId="0" applyFont="1" applyAlignment="1">
      <alignment horizontal="justify" vertical="center"/>
    </xf>
    <xf numFmtId="14" fontId="48" fillId="3" borderId="95" xfId="0" applyNumberFormat="1" applyFont="1" applyFill="1" applyBorder="1" applyAlignment="1">
      <alignment horizontal="left" vertical="center" wrapText="1"/>
    </xf>
    <xf numFmtId="0" fontId="61" fillId="0" borderId="0" xfId="0" applyFont="1"/>
    <xf numFmtId="0" fontId="66" fillId="16" borderId="0" xfId="0" applyFont="1" applyFill="1" applyAlignment="1">
      <alignment horizontal="left" vertical="top" wrapText="1"/>
    </xf>
    <xf numFmtId="0" fontId="66" fillId="16" borderId="0" xfId="0" applyFont="1" applyFill="1" applyAlignment="1">
      <alignment wrapText="1"/>
    </xf>
    <xf numFmtId="0" fontId="69" fillId="17" borderId="97" xfId="0" applyFont="1" applyFill="1" applyBorder="1" applyAlignment="1">
      <alignment horizontal="left" vertical="center" wrapText="1" indent="1"/>
    </xf>
    <xf numFmtId="0" fontId="71" fillId="17" borderId="109" xfId="0" applyFont="1" applyFill="1" applyBorder="1" applyAlignment="1">
      <alignment horizontal="center" vertical="center" wrapText="1"/>
    </xf>
    <xf numFmtId="0" fontId="71" fillId="17" borderId="13" xfId="0" applyFont="1" applyFill="1" applyBorder="1" applyAlignment="1">
      <alignment horizontal="center" vertical="center" wrapText="1"/>
    </xf>
    <xf numFmtId="0" fontId="61" fillId="0" borderId="32" xfId="0" applyFont="1" applyBorder="1" applyAlignment="1">
      <alignment horizontal="center" vertical="center"/>
    </xf>
    <xf numFmtId="14" fontId="61" fillId="0" borderId="32" xfId="0" applyNumberFormat="1" applyFont="1" applyBorder="1" applyAlignment="1">
      <alignment horizontal="center" vertical="center"/>
    </xf>
    <xf numFmtId="0" fontId="61" fillId="0" borderId="32" xfId="0" applyFont="1" applyBorder="1" applyAlignment="1">
      <alignment horizontal="center" vertical="center" wrapText="1"/>
    </xf>
    <xf numFmtId="0" fontId="65" fillId="0" borderId="117" xfId="0" applyFont="1" applyBorder="1" applyAlignment="1">
      <alignment horizontal="center"/>
    </xf>
    <xf numFmtId="0" fontId="48" fillId="3" borderId="94" xfId="0" applyFont="1" applyFill="1" applyBorder="1" applyAlignment="1">
      <alignment vertical="center" wrapText="1"/>
    </xf>
    <xf numFmtId="0" fontId="69" fillId="17" borderId="40" xfId="0" applyFont="1" applyFill="1" applyBorder="1" applyAlignment="1">
      <alignment horizontal="left" vertical="center" wrapText="1" indent="1"/>
    </xf>
    <xf numFmtId="0" fontId="6"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wrapText="1"/>
      <protection locked="0"/>
    </xf>
    <xf numFmtId="14" fontId="6" fillId="0" borderId="2" xfId="0" applyNumberFormat="1" applyFont="1" applyBorder="1" applyAlignment="1" applyProtection="1">
      <alignment horizontal="center" vertical="center" wrapText="1"/>
      <protection locked="0"/>
    </xf>
    <xf numFmtId="0" fontId="6" fillId="3" borderId="2" xfId="0" applyFont="1" applyFill="1" applyBorder="1" applyAlignment="1" applyProtection="1">
      <alignment horizontal="center" vertical="center" wrapText="1"/>
      <protection locked="0"/>
    </xf>
    <xf numFmtId="0" fontId="6" fillId="0" borderId="10" xfId="0" applyFont="1" applyBorder="1" applyAlignment="1" applyProtection="1">
      <alignment horizontal="center" vertical="center" wrapText="1"/>
      <protection locked="0"/>
    </xf>
    <xf numFmtId="0" fontId="50" fillId="0" borderId="2" xfId="0" applyFont="1" applyBorder="1" applyAlignment="1" applyProtection="1">
      <alignment horizontal="justify" vertical="center" wrapText="1"/>
      <protection locked="0"/>
    </xf>
    <xf numFmtId="0" fontId="50" fillId="3" borderId="2" xfId="0" applyFont="1" applyFill="1" applyBorder="1" applyAlignment="1" applyProtection="1">
      <alignment horizontal="justify" vertical="center" wrapText="1"/>
      <protection locked="0"/>
    </xf>
    <xf numFmtId="14" fontId="6" fillId="3" borderId="2" xfId="0" applyNumberFormat="1" applyFont="1" applyFill="1" applyBorder="1" applyAlignment="1" applyProtection="1">
      <alignment horizontal="center" vertical="center"/>
      <protection locked="0"/>
    </xf>
    <xf numFmtId="164" fontId="1" fillId="0" borderId="2" xfId="1" applyNumberFormat="1" applyFont="1" applyFill="1" applyBorder="1" applyAlignment="1">
      <alignment horizontal="center" vertical="center"/>
    </xf>
    <xf numFmtId="14" fontId="6" fillId="0" borderId="2" xfId="0" applyNumberFormat="1" applyFont="1" applyBorder="1" applyAlignment="1">
      <alignment horizontal="center" vertical="center" wrapText="1"/>
    </xf>
    <xf numFmtId="164" fontId="1" fillId="0" borderId="2" xfId="1" applyNumberFormat="1" applyFont="1" applyFill="1" applyBorder="1" applyAlignment="1">
      <alignment horizontal="center" vertical="top"/>
    </xf>
    <xf numFmtId="9" fontId="1" fillId="0" borderId="8" xfId="0" applyNumberFormat="1" applyFont="1" applyBorder="1" applyAlignment="1" applyProtection="1">
      <alignment horizontal="center" vertical="center" wrapText="1"/>
      <protection hidden="1"/>
    </xf>
    <xf numFmtId="0" fontId="55" fillId="3" borderId="67" xfId="0" applyFont="1" applyFill="1" applyBorder="1" applyAlignment="1">
      <alignment horizontal="left" vertical="center" wrapText="1"/>
    </xf>
    <xf numFmtId="0" fontId="55" fillId="3" borderId="68" xfId="0" applyFont="1" applyFill="1" applyBorder="1" applyAlignment="1">
      <alignment horizontal="left" vertical="center" wrapText="1"/>
    </xf>
    <xf numFmtId="0" fontId="56" fillId="3" borderId="60" xfId="2" applyFont="1" applyFill="1" applyBorder="1" applyAlignment="1">
      <alignment horizontal="justify" vertical="center" wrapText="1"/>
    </xf>
    <xf numFmtId="0" fontId="56" fillId="3" borderId="61" xfId="2" applyFont="1" applyFill="1" applyBorder="1" applyAlignment="1">
      <alignment horizontal="justify" vertical="center" wrapText="1"/>
    </xf>
    <xf numFmtId="0" fontId="55" fillId="3" borderId="69" xfId="0" applyFont="1" applyFill="1" applyBorder="1" applyAlignment="1">
      <alignment horizontal="left" vertical="center" wrapText="1"/>
    </xf>
    <xf numFmtId="0" fontId="55" fillId="3" borderId="70" xfId="0" applyFont="1" applyFill="1" applyBorder="1" applyAlignment="1">
      <alignment horizontal="left" vertical="center" wrapText="1"/>
    </xf>
    <xf numFmtId="0" fontId="56" fillId="3" borderId="62" xfId="0" applyFont="1" applyFill="1" applyBorder="1" applyAlignment="1">
      <alignment horizontal="justify" vertical="center" wrapText="1"/>
    </xf>
    <xf numFmtId="0" fontId="56" fillId="3" borderId="63" xfId="0" applyFont="1" applyFill="1" applyBorder="1" applyAlignment="1">
      <alignment horizontal="justify" vertical="center" wrapText="1"/>
    </xf>
    <xf numFmtId="0" fontId="55" fillId="3" borderId="58" xfId="0" applyFont="1" applyFill="1" applyBorder="1" applyAlignment="1">
      <alignment horizontal="left" vertical="center" wrapText="1"/>
    </xf>
    <xf numFmtId="0" fontId="55" fillId="3" borderId="59" xfId="0" applyFont="1" applyFill="1" applyBorder="1" applyAlignment="1">
      <alignment horizontal="left" vertical="center" wrapText="1"/>
    </xf>
    <xf numFmtId="0" fontId="55" fillId="3" borderId="90" xfId="3" applyFont="1" applyFill="1" applyBorder="1" applyAlignment="1">
      <alignment horizontal="left" vertical="top" wrapText="1" readingOrder="1"/>
    </xf>
    <xf numFmtId="0" fontId="55" fillId="3" borderId="55" xfId="3" applyFont="1" applyFill="1" applyBorder="1" applyAlignment="1">
      <alignment horizontal="left" vertical="top" wrapText="1" readingOrder="1"/>
    </xf>
    <xf numFmtId="0" fontId="56" fillId="3" borderId="91" xfId="2" applyFont="1" applyFill="1" applyBorder="1" applyAlignment="1">
      <alignment horizontal="justify" vertical="center" wrapText="1"/>
    </xf>
    <xf numFmtId="0" fontId="56" fillId="3" borderId="78" xfId="2" applyFont="1" applyFill="1" applyBorder="1" applyAlignment="1">
      <alignment horizontal="justify" vertical="center" wrapText="1"/>
    </xf>
    <xf numFmtId="0" fontId="56" fillId="3" borderId="56" xfId="2" applyFont="1" applyFill="1" applyBorder="1" applyAlignment="1">
      <alignment horizontal="justify" vertical="center" wrapText="1"/>
    </xf>
    <xf numFmtId="0" fontId="56" fillId="3" borderId="57" xfId="2" applyFont="1" applyFill="1" applyBorder="1" applyAlignment="1">
      <alignment horizontal="justify" vertical="center" wrapText="1"/>
    </xf>
    <xf numFmtId="0" fontId="55" fillId="3" borderId="54" xfId="3" applyFont="1" applyFill="1" applyBorder="1" applyAlignment="1">
      <alignment horizontal="left" vertical="center" wrapText="1" readingOrder="1"/>
    </xf>
    <xf numFmtId="0" fontId="55" fillId="3" borderId="76" xfId="3" applyFont="1" applyFill="1" applyBorder="1" applyAlignment="1">
      <alignment horizontal="left" vertical="center" wrapText="1" readingOrder="1"/>
    </xf>
    <xf numFmtId="0" fontId="56" fillId="3" borderId="77" xfId="2" applyFont="1" applyFill="1" applyBorder="1" applyAlignment="1">
      <alignment horizontal="justify" vertical="center" wrapText="1"/>
    </xf>
    <xf numFmtId="0" fontId="56" fillId="3" borderId="79" xfId="2" applyFont="1" applyFill="1" applyBorder="1" applyAlignment="1">
      <alignment horizontal="justify" vertical="center" wrapText="1"/>
    </xf>
    <xf numFmtId="0" fontId="55" fillId="3" borderId="80" xfId="3" applyFont="1" applyFill="1" applyBorder="1" applyAlignment="1">
      <alignment horizontal="left" vertical="center" wrapText="1" readingOrder="1"/>
    </xf>
    <xf numFmtId="0" fontId="55" fillId="3" borderId="81" xfId="3" applyFont="1" applyFill="1" applyBorder="1" applyAlignment="1">
      <alignment horizontal="left" vertical="center" wrapText="1" readingOrder="1"/>
    </xf>
    <xf numFmtId="0" fontId="56" fillId="3" borderId="82" xfId="2" applyFont="1" applyFill="1" applyBorder="1" applyAlignment="1">
      <alignment horizontal="justify" vertical="center" wrapText="1"/>
    </xf>
    <xf numFmtId="0" fontId="56" fillId="3" borderId="83" xfId="2" applyFont="1" applyFill="1" applyBorder="1" applyAlignment="1">
      <alignment horizontal="justify" vertical="center" wrapText="1"/>
    </xf>
    <xf numFmtId="0" fontId="54" fillId="3" borderId="14" xfId="2" quotePrefix="1" applyFont="1" applyFill="1" applyBorder="1" applyAlignment="1">
      <alignment horizontal="center" vertical="top" wrapText="1"/>
    </xf>
    <xf numFmtId="0" fontId="54" fillId="3" borderId="0" xfId="2" quotePrefix="1" applyFont="1" applyFill="1" applyAlignment="1">
      <alignment horizontal="center" vertical="top" wrapText="1"/>
    </xf>
    <xf numFmtId="0" fontId="54" fillId="3" borderId="73" xfId="2" quotePrefix="1" applyFont="1" applyFill="1" applyBorder="1" applyAlignment="1">
      <alignment horizontal="center" vertical="top" wrapText="1"/>
    </xf>
    <xf numFmtId="0" fontId="55" fillId="15" borderId="85" xfId="3" applyFont="1" applyFill="1" applyBorder="1" applyAlignment="1">
      <alignment horizontal="center" vertical="center" wrapText="1"/>
    </xf>
    <xf numFmtId="0" fontId="55" fillId="15" borderId="75" xfId="3" applyFont="1" applyFill="1" applyBorder="1" applyAlignment="1">
      <alignment horizontal="center" vertical="center" wrapText="1"/>
    </xf>
    <xf numFmtId="0" fontId="55" fillId="15" borderId="52" xfId="2" applyFont="1" applyFill="1" applyBorder="1" applyAlignment="1">
      <alignment horizontal="center" vertical="center"/>
    </xf>
    <xf numFmtId="0" fontId="55" fillId="15" borderId="53" xfId="2" applyFont="1" applyFill="1" applyBorder="1" applyAlignment="1">
      <alignment horizontal="center" vertical="center"/>
    </xf>
    <xf numFmtId="0" fontId="55" fillId="3" borderId="86" xfId="3" applyFont="1" applyFill="1" applyBorder="1" applyAlignment="1">
      <alignment horizontal="left" vertical="top" wrapText="1" readingOrder="1"/>
    </xf>
    <xf numFmtId="0" fontId="55" fillId="3" borderId="87" xfId="3" applyFont="1" applyFill="1" applyBorder="1" applyAlignment="1">
      <alignment horizontal="left" vertical="top" wrapText="1" readingOrder="1"/>
    </xf>
    <xf numFmtId="0" fontId="56" fillId="3" borderId="88" xfId="2" applyFont="1" applyFill="1" applyBorder="1" applyAlignment="1">
      <alignment horizontal="justify" vertical="center" wrapText="1"/>
    </xf>
    <xf numFmtId="0" fontId="56" fillId="3" borderId="89" xfId="2" applyFont="1" applyFill="1" applyBorder="1" applyAlignment="1">
      <alignment horizontal="justify" vertical="center" wrapText="1"/>
    </xf>
    <xf numFmtId="0" fontId="55" fillId="15" borderId="74" xfId="3" applyFont="1" applyFill="1" applyBorder="1" applyAlignment="1">
      <alignment horizontal="center" vertical="center" wrapText="1"/>
    </xf>
    <xf numFmtId="0" fontId="51" fillId="15" borderId="46" xfId="2" applyFont="1" applyFill="1" applyBorder="1" applyAlignment="1">
      <alignment horizontal="center" vertical="center" wrapText="1"/>
    </xf>
    <xf numFmtId="0" fontId="51" fillId="15" borderId="47" xfId="2" applyFont="1" applyFill="1" applyBorder="1" applyAlignment="1">
      <alignment horizontal="center" vertical="center" wrapText="1"/>
    </xf>
    <xf numFmtId="0" fontId="51" fillId="15" borderId="48" xfId="2" applyFont="1" applyFill="1" applyBorder="1" applyAlignment="1">
      <alignment horizontal="center" vertical="center" wrapText="1"/>
    </xf>
    <xf numFmtId="0" fontId="50" fillId="0" borderId="14" xfId="2" quotePrefix="1" applyFont="1" applyBorder="1" applyAlignment="1">
      <alignment horizontal="left" vertical="center" wrapText="1"/>
    </xf>
    <xf numFmtId="0" fontId="50" fillId="0" borderId="0" xfId="2" quotePrefix="1" applyFont="1" applyAlignment="1">
      <alignment horizontal="left" vertical="center" wrapText="1"/>
    </xf>
    <xf numFmtId="0" fontId="50" fillId="0" borderId="15" xfId="2" quotePrefix="1" applyFont="1" applyBorder="1" applyAlignment="1">
      <alignment horizontal="left" vertical="center" wrapText="1"/>
    </xf>
    <xf numFmtId="0" fontId="50" fillId="0" borderId="64" xfId="2" quotePrefix="1" applyFont="1" applyBorder="1" applyAlignment="1">
      <alignment horizontal="left" vertical="center" wrapText="1"/>
    </xf>
    <xf numFmtId="0" fontId="50" fillId="0" borderId="65" xfId="2" quotePrefix="1" applyFont="1" applyBorder="1" applyAlignment="1">
      <alignment horizontal="left" vertical="center" wrapText="1"/>
    </xf>
    <xf numFmtId="0" fontId="50" fillId="0" borderId="66" xfId="2" quotePrefix="1" applyFont="1" applyBorder="1" applyAlignment="1">
      <alignment horizontal="left" vertical="center" wrapText="1"/>
    </xf>
    <xf numFmtId="0" fontId="52" fillId="3" borderId="50" xfId="2" quotePrefix="1" applyFont="1" applyFill="1" applyBorder="1" applyAlignment="1">
      <alignment horizontal="left" vertical="top" wrapText="1"/>
    </xf>
    <xf numFmtId="0" fontId="53" fillId="3" borderId="50" xfId="2" quotePrefix="1" applyFont="1" applyFill="1" applyBorder="1" applyAlignment="1">
      <alignment horizontal="left" vertical="top" wrapText="1"/>
    </xf>
    <xf numFmtId="0" fontId="53" fillId="3" borderId="71" xfId="2" quotePrefix="1" applyFont="1" applyFill="1" applyBorder="1" applyAlignment="1">
      <alignment horizontal="left" vertical="top" wrapText="1"/>
    </xf>
    <xf numFmtId="0" fontId="2" fillId="3" borderId="65" xfId="2" quotePrefix="1" applyFont="1" applyFill="1" applyBorder="1" applyAlignment="1">
      <alignment horizontal="justify" vertical="center" wrapText="1"/>
    </xf>
    <xf numFmtId="0" fontId="2" fillId="3" borderId="72" xfId="2" quotePrefix="1" applyFont="1" applyFill="1" applyBorder="1" applyAlignment="1">
      <alignment horizontal="justify" vertical="center" wrapText="1"/>
    </xf>
    <xf numFmtId="0" fontId="50" fillId="3" borderId="0" xfId="2" quotePrefix="1" applyFont="1" applyFill="1" applyAlignment="1">
      <alignment horizontal="left" vertical="top" wrapText="1"/>
    </xf>
    <xf numFmtId="0" fontId="50" fillId="3" borderId="73" xfId="2" quotePrefix="1" applyFont="1" applyFill="1" applyBorder="1" applyAlignment="1">
      <alignment horizontal="left" vertical="top" wrapText="1"/>
    </xf>
    <xf numFmtId="0" fontId="73" fillId="0" borderId="37" xfId="0" applyFont="1" applyBorder="1" applyAlignment="1">
      <alignment horizontal="left" vertical="center" wrapText="1"/>
    </xf>
    <xf numFmtId="0" fontId="73" fillId="0" borderId="38" xfId="0" applyFont="1" applyBorder="1" applyAlignment="1">
      <alignment horizontal="left" vertical="center" wrapText="1"/>
    </xf>
    <xf numFmtId="0" fontId="73" fillId="0" borderId="39" xfId="0" applyFont="1" applyBorder="1" applyAlignment="1">
      <alignment horizontal="left" vertical="center" wrapText="1"/>
    </xf>
    <xf numFmtId="0" fontId="61" fillId="0" borderId="108" xfId="0" applyFont="1" applyBorder="1" applyAlignment="1">
      <alignment horizontal="left"/>
    </xf>
    <xf numFmtId="0" fontId="61" fillId="0" borderId="100" xfId="0" applyFont="1" applyBorder="1" applyAlignment="1">
      <alignment horizontal="left"/>
    </xf>
    <xf numFmtId="0" fontId="73" fillId="0" borderId="35" xfId="0" applyFont="1" applyBorder="1" applyAlignment="1">
      <alignment horizontal="left" vertical="center" wrapText="1"/>
    </xf>
    <xf numFmtId="0" fontId="73" fillId="0" borderId="31" xfId="0" applyFont="1" applyBorder="1" applyAlignment="1">
      <alignment horizontal="left" vertical="center" wrapText="1"/>
    </xf>
    <xf numFmtId="0" fontId="73" fillId="0" borderId="36" xfId="0" applyFont="1" applyBorder="1" applyAlignment="1">
      <alignment horizontal="left" vertical="center" wrapText="1"/>
    </xf>
    <xf numFmtId="0" fontId="61" fillId="0" borderId="35" xfId="0" applyFont="1" applyBorder="1" applyAlignment="1">
      <alignment horizontal="left" vertical="center" wrapText="1"/>
    </xf>
    <xf numFmtId="0" fontId="61" fillId="0" borderId="36" xfId="0" applyFont="1" applyBorder="1" applyAlignment="1">
      <alignment horizontal="left" vertical="center" wrapText="1"/>
    </xf>
    <xf numFmtId="0" fontId="61" fillId="0" borderId="31" xfId="0" applyFont="1" applyBorder="1" applyAlignment="1">
      <alignment horizontal="left" vertical="center" wrapText="1"/>
    </xf>
    <xf numFmtId="0" fontId="61" fillId="0" borderId="104" xfId="0" applyFont="1" applyBorder="1" applyAlignment="1">
      <alignment horizontal="left"/>
    </xf>
    <xf numFmtId="0" fontId="61" fillId="0" borderId="77" xfId="0" applyFont="1" applyBorder="1" applyAlignment="1">
      <alignment horizontal="left"/>
    </xf>
    <xf numFmtId="0" fontId="61" fillId="0" borderId="105" xfId="0" applyFont="1" applyBorder="1" applyAlignment="1">
      <alignment horizontal="left"/>
    </xf>
    <xf numFmtId="0" fontId="70" fillId="0" borderId="109" xfId="0" applyFont="1" applyBorder="1" applyAlignment="1">
      <alignment horizontal="center" vertical="center" wrapText="1"/>
    </xf>
    <xf numFmtId="0" fontId="70" fillId="0" borderId="73" xfId="0" applyFont="1" applyBorder="1" applyAlignment="1">
      <alignment horizontal="center" vertical="center" wrapText="1"/>
    </xf>
    <xf numFmtId="0" fontId="70" fillId="0" borderId="110" xfId="0" applyFont="1" applyBorder="1" applyAlignment="1">
      <alignment horizontal="center" vertical="center" wrapText="1"/>
    </xf>
    <xf numFmtId="0" fontId="70" fillId="0" borderId="111" xfId="0" applyFont="1" applyBorder="1" applyAlignment="1">
      <alignment horizontal="center" vertical="center" wrapText="1"/>
    </xf>
    <xf numFmtId="0" fontId="70" fillId="0" borderId="112" xfId="0" applyFont="1" applyBorder="1" applyAlignment="1">
      <alignment horizontal="center" vertical="center" wrapText="1"/>
    </xf>
    <xf numFmtId="0" fontId="70" fillId="0" borderId="113" xfId="0" applyFont="1" applyBorder="1" applyAlignment="1">
      <alignment horizontal="center" vertical="center" wrapText="1"/>
    </xf>
    <xf numFmtId="0" fontId="70" fillId="0" borderId="114" xfId="0" applyFont="1" applyBorder="1" applyAlignment="1">
      <alignment horizontal="center" vertical="center" wrapText="1"/>
    </xf>
    <xf numFmtId="0" fontId="70" fillId="0" borderId="115" xfId="0" applyFont="1" applyBorder="1" applyAlignment="1">
      <alignment horizontal="center" vertical="center" wrapText="1"/>
    </xf>
    <xf numFmtId="0" fontId="70" fillId="0" borderId="116" xfId="0" applyFont="1" applyBorder="1" applyAlignment="1">
      <alignment horizontal="center" vertical="center" wrapText="1"/>
    </xf>
    <xf numFmtId="0" fontId="72" fillId="0" borderId="14" xfId="0" applyFont="1" applyBorder="1" applyAlignment="1">
      <alignment horizontal="left" vertical="center" wrapText="1"/>
    </xf>
    <xf numFmtId="0" fontId="72" fillId="0" borderId="15" xfId="0" applyFont="1" applyBorder="1" applyAlignment="1">
      <alignment horizontal="left" vertical="center" wrapText="1"/>
    </xf>
    <xf numFmtId="0" fontId="72" fillId="0" borderId="16" xfId="0" applyFont="1" applyBorder="1" applyAlignment="1">
      <alignment horizontal="left" vertical="center" wrapText="1"/>
    </xf>
    <xf numFmtId="0" fontId="72" fillId="0" borderId="17" xfId="0" applyFont="1" applyBorder="1" applyAlignment="1">
      <alignment horizontal="left" vertical="center" wrapText="1"/>
    </xf>
    <xf numFmtId="0" fontId="73" fillId="0" borderId="35" xfId="0" applyFont="1" applyBorder="1" applyAlignment="1">
      <alignment horizontal="left" wrapText="1"/>
    </xf>
    <xf numFmtId="0" fontId="73" fillId="0" borderId="36" xfId="0" applyFont="1" applyBorder="1" applyAlignment="1">
      <alignment horizontal="left" wrapText="1"/>
    </xf>
    <xf numFmtId="0" fontId="61" fillId="0" borderId="35" xfId="0" applyFont="1" applyBorder="1" applyAlignment="1">
      <alignment horizontal="left" wrapText="1"/>
    </xf>
    <xf numFmtId="0" fontId="61" fillId="0" borderId="36" xfId="0" applyFont="1" applyBorder="1" applyAlignment="1">
      <alignment horizontal="left" wrapText="1"/>
    </xf>
    <xf numFmtId="0" fontId="61" fillId="0" borderId="96" xfId="0" applyFont="1" applyBorder="1" applyAlignment="1">
      <alignment horizontal="left" vertical="center" wrapText="1"/>
    </xf>
    <xf numFmtId="0" fontId="61" fillId="0" borderId="101" xfId="0" applyFont="1" applyBorder="1" applyAlignment="1">
      <alignment horizontal="left" vertical="center" wrapText="1"/>
    </xf>
    <xf numFmtId="0" fontId="61" fillId="0" borderId="102" xfId="0" applyFont="1" applyBorder="1" applyAlignment="1">
      <alignment horizontal="left" vertical="center" wrapText="1"/>
    </xf>
    <xf numFmtId="0" fontId="73" fillId="0" borderId="96" xfId="0" applyFont="1" applyBorder="1" applyAlignment="1">
      <alignment horizontal="left" wrapText="1"/>
    </xf>
    <xf numFmtId="0" fontId="73" fillId="0" borderId="102" xfId="0" applyFont="1" applyBorder="1" applyAlignment="1">
      <alignment horizontal="left" wrapText="1"/>
    </xf>
    <xf numFmtId="0" fontId="61" fillId="0" borderId="31" xfId="0" applyFont="1" applyBorder="1" applyAlignment="1">
      <alignment horizontal="left" wrapText="1"/>
    </xf>
    <xf numFmtId="0" fontId="61" fillId="3" borderId="35" xfId="0" applyFont="1" applyFill="1" applyBorder="1" applyAlignment="1">
      <alignment horizontal="left" vertical="center"/>
    </xf>
    <xf numFmtId="0" fontId="61" fillId="3" borderId="31" xfId="0" applyFont="1" applyFill="1" applyBorder="1" applyAlignment="1">
      <alignment horizontal="left" vertical="center"/>
    </xf>
    <xf numFmtId="0" fontId="61" fillId="3" borderId="36" xfId="0" applyFont="1" applyFill="1" applyBorder="1" applyAlignment="1">
      <alignment horizontal="left" vertical="center"/>
    </xf>
    <xf numFmtId="0" fontId="73" fillId="0" borderId="104" xfId="0" applyFont="1" applyBorder="1" applyAlignment="1">
      <alignment horizontal="left" vertical="center"/>
    </xf>
    <xf numFmtId="0" fontId="73" fillId="0" borderId="105" xfId="0" applyFont="1" applyBorder="1" applyAlignment="1">
      <alignment horizontal="left" vertical="center"/>
    </xf>
    <xf numFmtId="0" fontId="61" fillId="3" borderId="37" xfId="0" applyFont="1" applyFill="1" applyBorder="1" applyAlignment="1">
      <alignment horizontal="left" vertical="center"/>
    </xf>
    <xf numFmtId="0" fontId="61" fillId="3" borderId="38" xfId="0" applyFont="1" applyFill="1" applyBorder="1" applyAlignment="1">
      <alignment horizontal="left" vertical="center"/>
    </xf>
    <xf numFmtId="0" fontId="61" fillId="3" borderId="39" xfId="0" applyFont="1" applyFill="1" applyBorder="1" applyAlignment="1">
      <alignment horizontal="left" vertical="center"/>
    </xf>
    <xf numFmtId="0" fontId="73" fillId="0" borderId="107" xfId="0" applyFont="1" applyBorder="1" applyAlignment="1">
      <alignment horizontal="left" wrapText="1"/>
    </xf>
    <xf numFmtId="0" fontId="73" fillId="0" borderId="39" xfId="0" applyFont="1" applyBorder="1" applyAlignment="1">
      <alignment horizontal="left" wrapText="1"/>
    </xf>
    <xf numFmtId="0" fontId="69" fillId="20" borderId="14" xfId="0" applyFont="1" applyFill="1" applyBorder="1" applyAlignment="1">
      <alignment horizontal="center" vertical="center" wrapText="1"/>
    </xf>
    <xf numFmtId="0" fontId="69" fillId="20" borderId="0" xfId="0" applyFont="1" applyFill="1" applyAlignment="1">
      <alignment horizontal="center" vertical="center" wrapText="1"/>
    </xf>
    <xf numFmtId="0" fontId="69" fillId="20" borderId="33" xfId="0" applyFont="1" applyFill="1" applyBorder="1" applyAlignment="1">
      <alignment horizontal="center" vertical="center" wrapText="1"/>
    </xf>
    <xf numFmtId="0" fontId="69" fillId="20" borderId="45" xfId="0" applyFont="1" applyFill="1" applyBorder="1" applyAlignment="1">
      <alignment horizontal="center" vertical="center" wrapText="1"/>
    </xf>
    <xf numFmtId="0" fontId="73" fillId="0" borderId="106" xfId="0" applyFont="1" applyBorder="1" applyAlignment="1">
      <alignment horizontal="left" vertical="center"/>
    </xf>
    <xf numFmtId="0" fontId="73" fillId="0" borderId="36" xfId="0" applyFont="1" applyBorder="1" applyAlignment="1">
      <alignment horizontal="left" vertical="center"/>
    </xf>
    <xf numFmtId="0" fontId="61" fillId="0" borderId="106" xfId="0" applyFont="1" applyBorder="1" applyAlignment="1">
      <alignment horizontal="left" vertical="center" wrapText="1"/>
    </xf>
    <xf numFmtId="0" fontId="61" fillId="0" borderId="106" xfId="0" applyFont="1" applyBorder="1" applyAlignment="1">
      <alignment horizontal="left" vertical="center"/>
    </xf>
    <xf numFmtId="0" fontId="61" fillId="0" borderId="36" xfId="0" applyFont="1" applyBorder="1" applyAlignment="1">
      <alignment horizontal="left" vertical="center"/>
    </xf>
    <xf numFmtId="0" fontId="61" fillId="3" borderId="35" xfId="0" applyFont="1" applyFill="1" applyBorder="1" applyAlignment="1">
      <alignment horizontal="left" vertical="center" wrapText="1"/>
    </xf>
    <xf numFmtId="0" fontId="61" fillId="3" borderId="31" xfId="0" applyFont="1" applyFill="1" applyBorder="1" applyAlignment="1">
      <alignment horizontal="left" vertical="center" wrapText="1"/>
    </xf>
    <xf numFmtId="0" fontId="61" fillId="3" borderId="36" xfId="0" applyFont="1" applyFill="1" applyBorder="1" applyAlignment="1">
      <alignment horizontal="left" vertical="center" wrapText="1"/>
    </xf>
    <xf numFmtId="0" fontId="68" fillId="0" borderId="92" xfId="0" applyFont="1" applyBorder="1" applyAlignment="1">
      <alignment vertical="top" wrapText="1"/>
    </xf>
    <xf numFmtId="0" fontId="68" fillId="0" borderId="94" xfId="0" applyFont="1" applyBorder="1" applyAlignment="1">
      <alignment vertical="top" wrapText="1"/>
    </xf>
    <xf numFmtId="0" fontId="74" fillId="0" borderId="12" xfId="0" applyFont="1" applyBorder="1" applyAlignment="1">
      <alignment horizontal="center" vertical="center" wrapText="1"/>
    </xf>
    <xf numFmtId="0" fontId="74" fillId="0" borderId="19" xfId="0" applyFont="1" applyBorder="1" applyAlignment="1">
      <alignment horizontal="center" vertical="center" wrapText="1"/>
    </xf>
    <xf numFmtId="0" fontId="74" fillId="0" borderId="14" xfId="0" applyFont="1" applyBorder="1" applyAlignment="1">
      <alignment horizontal="center" vertical="center" wrapText="1"/>
    </xf>
    <xf numFmtId="0" fontId="74" fillId="0" borderId="0" xfId="0" applyFont="1" applyAlignment="1">
      <alignment horizontal="center" vertical="center" wrapText="1"/>
    </xf>
    <xf numFmtId="0" fontId="45" fillId="18" borderId="124" xfId="0" applyFont="1" applyFill="1" applyBorder="1" applyAlignment="1">
      <alignment horizontal="left" vertical="center" wrapText="1" indent="1"/>
    </xf>
    <xf numFmtId="0" fontId="45" fillId="18" borderId="47" xfId="0" applyFont="1" applyFill="1" applyBorder="1" applyAlignment="1">
      <alignment horizontal="left" vertical="center" wrapText="1" indent="1"/>
    </xf>
    <xf numFmtId="0" fontId="45" fillId="18" borderId="48" xfId="0" applyFont="1" applyFill="1" applyBorder="1" applyAlignment="1">
      <alignment horizontal="left" vertical="center" wrapText="1" indent="1"/>
    </xf>
    <xf numFmtId="0" fontId="58" fillId="18" borderId="98" xfId="0" applyFont="1" applyFill="1" applyBorder="1" applyAlignment="1">
      <alignment horizontal="justify" vertical="center" wrapText="1"/>
    </xf>
    <xf numFmtId="0" fontId="58" fillId="18" borderId="99" xfId="0" applyFont="1" applyFill="1" applyBorder="1" applyAlignment="1">
      <alignment horizontal="justify" vertical="center" wrapText="1"/>
    </xf>
    <xf numFmtId="0" fontId="58" fillId="18" borderId="100" xfId="0" applyFont="1" applyFill="1" applyBorder="1" applyAlignment="1">
      <alignment horizontal="justify" vertical="center" wrapText="1"/>
    </xf>
    <xf numFmtId="0" fontId="59" fillId="19" borderId="0" xfId="0" applyFont="1" applyFill="1" applyAlignment="1">
      <alignment horizontal="center" vertical="center" wrapText="1"/>
    </xf>
    <xf numFmtId="0" fontId="59" fillId="20" borderId="42" xfId="0" applyFont="1" applyFill="1" applyBorder="1" applyAlignment="1">
      <alignment horizontal="center" vertical="center" wrapText="1"/>
    </xf>
    <xf numFmtId="0" fontId="59" fillId="20" borderId="43" xfId="0" applyFont="1" applyFill="1" applyBorder="1" applyAlignment="1">
      <alignment horizontal="center" vertical="center" wrapText="1"/>
    </xf>
    <xf numFmtId="0" fontId="59" fillId="20" borderId="44" xfId="0" applyFont="1" applyFill="1" applyBorder="1" applyAlignment="1">
      <alignment horizontal="center" vertical="center" wrapText="1"/>
    </xf>
    <xf numFmtId="0" fontId="69" fillId="17" borderId="12" xfId="0" applyFont="1" applyFill="1" applyBorder="1" applyAlignment="1">
      <alignment horizontal="center" vertical="center" wrapText="1"/>
    </xf>
    <xf numFmtId="0" fontId="69" fillId="17" borderId="19" xfId="0" applyFont="1" applyFill="1" applyBorder="1" applyAlignment="1">
      <alignment horizontal="center" vertical="center" wrapText="1"/>
    </xf>
    <xf numFmtId="0" fontId="69" fillId="17" borderId="13" xfId="0" applyFont="1" applyFill="1" applyBorder="1" applyAlignment="1">
      <alignment horizontal="center" vertical="center" wrapText="1"/>
    </xf>
    <xf numFmtId="0" fontId="71" fillId="17" borderId="12" xfId="0" applyFont="1" applyFill="1" applyBorder="1" applyAlignment="1">
      <alignment horizontal="center" vertical="center" wrapText="1"/>
    </xf>
    <xf numFmtId="0" fontId="71" fillId="17" borderId="109" xfId="0" applyFont="1" applyFill="1" applyBorder="1" applyAlignment="1">
      <alignment horizontal="center" vertical="center" wrapText="1"/>
    </xf>
    <xf numFmtId="0" fontId="60" fillId="0" borderId="0" xfId="0" applyFont="1" applyAlignment="1">
      <alignment horizontal="center" vertical="center"/>
    </xf>
    <xf numFmtId="0" fontId="72" fillId="0" borderId="12" xfId="0" applyFont="1" applyBorder="1" applyAlignment="1">
      <alignment horizontal="left" vertical="center" wrapText="1"/>
    </xf>
    <xf numFmtId="0" fontId="72" fillId="0" borderId="13" xfId="0" applyFont="1" applyBorder="1" applyAlignment="1">
      <alignment horizontal="left" vertical="center" wrapText="1"/>
    </xf>
    <xf numFmtId="0" fontId="75" fillId="0" borderId="14" xfId="0" applyFont="1" applyBorder="1" applyAlignment="1">
      <alignment horizontal="left" vertical="center" wrapText="1"/>
    </xf>
    <xf numFmtId="0" fontId="75" fillId="0" borderId="15" xfId="0" applyFont="1" applyBorder="1" applyAlignment="1">
      <alignment horizontal="left" vertical="center" wrapText="1"/>
    </xf>
    <xf numFmtId="0" fontId="73" fillId="0" borderId="106" xfId="0" applyFont="1" applyBorder="1" applyAlignment="1">
      <alignment horizontal="left" vertical="center" wrapText="1"/>
    </xf>
    <xf numFmtId="0" fontId="69" fillId="20" borderId="34" xfId="0" applyFont="1" applyFill="1" applyBorder="1" applyAlignment="1">
      <alignment horizontal="center" vertical="center" wrapText="1"/>
    </xf>
    <xf numFmtId="0" fontId="65" fillId="0" borderId="117" xfId="0" applyFont="1" applyBorder="1" applyAlignment="1">
      <alignment horizontal="center" vertical="center"/>
    </xf>
    <xf numFmtId="0" fontId="65" fillId="0" borderId="117" xfId="0" applyFont="1" applyBorder="1" applyAlignment="1">
      <alignment horizontal="center"/>
    </xf>
    <xf numFmtId="0" fontId="61" fillId="0" borderId="118" xfId="0" applyFont="1" applyBorder="1" applyAlignment="1">
      <alignment horizontal="center" vertical="center" wrapText="1"/>
    </xf>
    <xf numFmtId="0" fontId="61" fillId="0" borderId="72" xfId="0" applyFont="1" applyBorder="1" applyAlignment="1">
      <alignment horizontal="center" vertical="center" wrapText="1"/>
    </xf>
    <xf numFmtId="0" fontId="61" fillId="3" borderId="96" xfId="0" applyFont="1" applyFill="1" applyBorder="1" applyAlignment="1">
      <alignment horizontal="left" vertical="center" wrapText="1"/>
    </xf>
    <xf numFmtId="0" fontId="61" fillId="3" borderId="101" xfId="0" applyFont="1" applyFill="1" applyBorder="1" applyAlignment="1">
      <alignment horizontal="left" vertical="center" wrapText="1"/>
    </xf>
    <xf numFmtId="0" fontId="61" fillId="3" borderId="102" xfId="0" applyFont="1" applyFill="1" applyBorder="1" applyAlignment="1">
      <alignment horizontal="left" vertical="center" wrapText="1"/>
    </xf>
    <xf numFmtId="0" fontId="61" fillId="0" borderId="103" xfId="0" applyFont="1" applyBorder="1" applyAlignment="1">
      <alignment horizontal="left" vertical="center" wrapText="1"/>
    </xf>
    <xf numFmtId="0" fontId="61" fillId="3" borderId="104" xfId="0" applyFont="1" applyFill="1" applyBorder="1" applyAlignment="1">
      <alignment horizontal="left" vertical="center" wrapText="1"/>
    </xf>
    <xf numFmtId="0" fontId="61" fillId="3" borderId="77" xfId="0" applyFont="1" applyFill="1" applyBorder="1" applyAlignment="1">
      <alignment horizontal="left" vertical="center" wrapText="1"/>
    </xf>
    <xf numFmtId="0" fontId="61" fillId="3" borderId="105" xfId="0" applyFont="1" applyFill="1" applyBorder="1" applyAlignment="1">
      <alignment horizontal="left" vertical="center" wrapText="1"/>
    </xf>
    <xf numFmtId="0" fontId="73" fillId="3" borderId="35" xfId="0" applyFont="1" applyFill="1" applyBorder="1" applyAlignment="1">
      <alignment horizontal="left" wrapText="1"/>
    </xf>
    <xf numFmtId="0" fontId="73" fillId="3" borderId="31" xfId="0" applyFont="1" applyFill="1" applyBorder="1" applyAlignment="1">
      <alignment horizontal="left" wrapText="1"/>
    </xf>
    <xf numFmtId="0" fontId="73" fillId="3" borderId="36" xfId="0" applyFont="1" applyFill="1" applyBorder="1" applyAlignment="1">
      <alignment horizontal="left" wrapText="1"/>
    </xf>
    <xf numFmtId="49" fontId="6" fillId="0" borderId="4" xfId="0" applyNumberFormat="1" applyFont="1" applyBorder="1" applyAlignment="1" applyProtection="1">
      <alignment horizontal="justify" vertical="center" wrapText="1"/>
      <protection locked="0"/>
    </xf>
    <xf numFmtId="49" fontId="6" fillId="0" borderId="8" xfId="0" applyNumberFormat="1" applyFont="1" applyBorder="1" applyAlignment="1" applyProtection="1">
      <alignment horizontal="justify" vertical="center" wrapText="1"/>
      <protection locked="0"/>
    </xf>
    <xf numFmtId="49" fontId="6" fillId="0" borderId="5" xfId="0" applyNumberFormat="1" applyFont="1" applyBorder="1" applyAlignment="1" applyProtection="1">
      <alignment horizontal="justify" vertical="center" wrapText="1"/>
      <protection locked="0"/>
    </xf>
    <xf numFmtId="0" fontId="1" fillId="0" borderId="4" xfId="0" applyFont="1" applyBorder="1" applyAlignment="1">
      <alignment horizontal="center" vertical="center"/>
    </xf>
    <xf numFmtId="0" fontId="1" fillId="0" borderId="8" xfId="0" applyFont="1" applyBorder="1" applyAlignment="1">
      <alignment horizontal="center" vertical="center"/>
    </xf>
    <xf numFmtId="0" fontId="1" fillId="0" borderId="5" xfId="0" applyFont="1" applyBorder="1" applyAlignment="1">
      <alignment horizontal="center" vertical="center"/>
    </xf>
    <xf numFmtId="9" fontId="1" fillId="0" borderId="4" xfId="0" applyNumberFormat="1" applyFont="1" applyBorder="1" applyAlignment="1" applyProtection="1">
      <alignment horizontal="center" vertical="center" wrapText="1"/>
      <protection hidden="1"/>
    </xf>
    <xf numFmtId="9" fontId="1" fillId="0" borderId="8" xfId="0" applyNumberFormat="1" applyFont="1" applyBorder="1" applyAlignment="1" applyProtection="1">
      <alignment horizontal="center" vertical="center" wrapText="1"/>
      <protection hidden="1"/>
    </xf>
    <xf numFmtId="9" fontId="1" fillId="0" borderId="5" xfId="0" applyNumberFormat="1" applyFont="1" applyBorder="1" applyAlignment="1" applyProtection="1">
      <alignment horizontal="center" vertical="center" wrapText="1"/>
      <protection hidden="1"/>
    </xf>
    <xf numFmtId="0" fontId="4" fillId="0" borderId="4" xfId="0" applyFont="1" applyBorder="1" applyAlignment="1" applyProtection="1">
      <alignment horizontal="center" vertical="center" wrapText="1"/>
      <protection hidden="1"/>
    </xf>
    <xf numFmtId="0" fontId="4" fillId="0" borderId="8" xfId="0" applyFont="1" applyBorder="1" applyAlignment="1" applyProtection="1">
      <alignment horizontal="center" vertical="center" wrapText="1"/>
      <protection hidden="1"/>
    </xf>
    <xf numFmtId="0" fontId="4" fillId="0" borderId="5" xfId="0" applyFont="1" applyBorder="1" applyAlignment="1" applyProtection="1">
      <alignment horizontal="center" vertical="center" wrapText="1"/>
      <protection hidden="1"/>
    </xf>
    <xf numFmtId="0" fontId="6" fillId="0" borderId="4" xfId="0" applyFont="1" applyBorder="1" applyAlignment="1" applyProtection="1">
      <alignment horizontal="justify" vertical="center" wrapText="1"/>
      <protection locked="0"/>
    </xf>
    <xf numFmtId="0" fontId="6" fillId="0" borderId="8" xfId="0" applyFont="1" applyBorder="1" applyAlignment="1" applyProtection="1">
      <alignment horizontal="justify" vertical="center" wrapText="1"/>
      <protection locked="0"/>
    </xf>
    <xf numFmtId="0" fontId="6" fillId="0" borderId="5" xfId="0" applyFont="1" applyBorder="1" applyAlignment="1" applyProtection="1">
      <alignment horizontal="justify" vertical="center" wrapText="1"/>
      <protection locked="0"/>
    </xf>
    <xf numFmtId="0" fontId="1" fillId="0" borderId="4" xfId="0" applyFont="1" applyBorder="1" applyAlignment="1">
      <alignment horizontal="center" vertical="top"/>
    </xf>
    <xf numFmtId="0" fontId="1" fillId="0" borderId="8" xfId="0" applyFont="1" applyBorder="1" applyAlignment="1">
      <alignment horizontal="center" vertical="top"/>
    </xf>
    <xf numFmtId="0" fontId="1" fillId="0" borderId="5" xfId="0" applyFont="1" applyBorder="1" applyAlignment="1">
      <alignment horizontal="center" vertical="top"/>
    </xf>
    <xf numFmtId="0" fontId="1" fillId="0" borderId="4" xfId="0" applyFont="1" applyBorder="1" applyAlignment="1" applyProtection="1">
      <alignment horizontal="center" vertical="center"/>
      <protection locked="0"/>
    </xf>
    <xf numFmtId="0" fontId="1" fillId="0" borderId="8" xfId="0" applyFont="1" applyBorder="1" applyAlignment="1" applyProtection="1">
      <alignment horizontal="center" vertical="center"/>
      <protection locked="0"/>
    </xf>
    <xf numFmtId="0" fontId="1" fillId="0" borderId="5" xfId="0" applyFont="1" applyBorder="1" applyAlignment="1" applyProtection="1">
      <alignment horizontal="center" vertical="center"/>
      <protection locked="0"/>
    </xf>
    <xf numFmtId="0" fontId="1" fillId="0" borderId="4" xfId="0" applyFont="1" applyBorder="1" applyAlignment="1" applyProtection="1">
      <alignment horizontal="center" vertical="center" wrapText="1"/>
      <protection locked="0"/>
    </xf>
    <xf numFmtId="0" fontId="1" fillId="0" borderId="8" xfId="0" applyFont="1" applyBorder="1" applyAlignment="1" applyProtection="1">
      <alignment horizontal="center" vertical="center" wrapText="1"/>
      <protection locked="0"/>
    </xf>
    <xf numFmtId="0" fontId="1" fillId="0" borderId="5" xfId="0" applyFont="1" applyBorder="1" applyAlignment="1" applyProtection="1">
      <alignment horizontal="center" vertical="center" wrapText="1"/>
      <protection locked="0"/>
    </xf>
    <xf numFmtId="0" fontId="1" fillId="0" borderId="4" xfId="0" applyFont="1" applyBorder="1" applyAlignment="1" applyProtection="1">
      <alignment horizontal="center" vertical="top" wrapText="1"/>
      <protection locked="0"/>
    </xf>
    <xf numFmtId="0" fontId="1" fillId="0" borderId="8" xfId="0" applyFont="1" applyBorder="1" applyAlignment="1" applyProtection="1">
      <alignment horizontal="center" vertical="top" wrapText="1"/>
      <protection locked="0"/>
    </xf>
    <xf numFmtId="0" fontId="1" fillId="0" borderId="5" xfId="0" applyFont="1" applyBorder="1" applyAlignment="1" applyProtection="1">
      <alignment horizontal="center" vertical="top" wrapText="1"/>
      <protection locked="0"/>
    </xf>
    <xf numFmtId="0" fontId="2" fillId="0" borderId="4" xfId="0" applyFont="1" applyBorder="1" applyAlignment="1" applyProtection="1">
      <alignment horizontal="center" vertical="top" wrapText="1"/>
      <protection locked="0"/>
    </xf>
    <xf numFmtId="0" fontId="2" fillId="0" borderId="8" xfId="0" applyFont="1" applyBorder="1" applyAlignment="1" applyProtection="1">
      <alignment horizontal="center" vertical="top" wrapText="1"/>
      <protection locked="0"/>
    </xf>
    <xf numFmtId="0" fontId="2" fillId="0" borderId="5" xfId="0" applyFont="1" applyBorder="1" applyAlignment="1" applyProtection="1">
      <alignment horizontal="center" vertical="top" wrapText="1"/>
      <protection locked="0"/>
    </xf>
    <xf numFmtId="0" fontId="1" fillId="0" borderId="4" xfId="0" applyFont="1" applyBorder="1" applyAlignment="1" applyProtection="1">
      <alignment horizontal="center" vertical="top"/>
      <protection locked="0"/>
    </xf>
    <xf numFmtId="0" fontId="1" fillId="0" borderId="8" xfId="0" applyFont="1" applyBorder="1" applyAlignment="1" applyProtection="1">
      <alignment horizontal="center" vertical="top"/>
      <protection locked="0"/>
    </xf>
    <xf numFmtId="0" fontId="1" fillId="0" borderId="5" xfId="0" applyFont="1" applyBorder="1" applyAlignment="1" applyProtection="1">
      <alignment horizontal="center" vertical="top"/>
      <protection locked="0"/>
    </xf>
    <xf numFmtId="0" fontId="4" fillId="0" borderId="4" xfId="0" applyFont="1" applyBorder="1" applyAlignment="1" applyProtection="1">
      <alignment horizontal="center" vertical="top" wrapText="1"/>
      <protection hidden="1"/>
    </xf>
    <xf numFmtId="0" fontId="4" fillId="0" borderId="8" xfId="0" applyFont="1" applyBorder="1" applyAlignment="1" applyProtection="1">
      <alignment horizontal="center" vertical="top" wrapText="1"/>
      <protection hidden="1"/>
    </xf>
    <xf numFmtId="0" fontId="4" fillId="0" borderId="5" xfId="0" applyFont="1" applyBorder="1" applyAlignment="1" applyProtection="1">
      <alignment horizontal="center" vertical="top" wrapText="1"/>
      <protection hidden="1"/>
    </xf>
    <xf numFmtId="9" fontId="1" fillId="0" borderId="4" xfId="0" applyNumberFormat="1" applyFont="1" applyBorder="1" applyAlignment="1" applyProtection="1">
      <alignment horizontal="center" vertical="top" wrapText="1"/>
      <protection hidden="1"/>
    </xf>
    <xf numFmtId="9" fontId="1" fillId="0" borderId="8" xfId="0" applyNumberFormat="1" applyFont="1" applyBorder="1" applyAlignment="1" applyProtection="1">
      <alignment horizontal="center" vertical="top" wrapText="1"/>
      <protection hidden="1"/>
    </xf>
    <xf numFmtId="9" fontId="1" fillId="0" borderId="5" xfId="0" applyNumberFormat="1" applyFont="1" applyBorder="1" applyAlignment="1" applyProtection="1">
      <alignment horizontal="center" vertical="top" wrapText="1"/>
      <protection hidden="1"/>
    </xf>
    <xf numFmtId="0" fontId="4" fillId="0" borderId="4" xfId="0" applyFont="1" applyBorder="1" applyAlignment="1" applyProtection="1">
      <alignment horizontal="center" vertical="top"/>
      <protection hidden="1"/>
    </xf>
    <xf numFmtId="0" fontId="4" fillId="0" borderId="8" xfId="0" applyFont="1" applyBorder="1" applyAlignment="1" applyProtection="1">
      <alignment horizontal="center" vertical="top"/>
      <protection hidden="1"/>
    </xf>
    <xf numFmtId="0" fontId="4" fillId="0" borderId="5" xfId="0" applyFont="1" applyBorder="1" applyAlignment="1" applyProtection="1">
      <alignment horizontal="center" vertical="top"/>
      <protection hidden="1"/>
    </xf>
    <xf numFmtId="0" fontId="4" fillId="2" borderId="4" xfId="0" applyFont="1" applyFill="1" applyBorder="1" applyAlignment="1">
      <alignment horizontal="center" vertical="center" wrapText="1"/>
    </xf>
    <xf numFmtId="0" fontId="4" fillId="2" borderId="5" xfId="0" applyFont="1" applyFill="1" applyBorder="1" applyAlignment="1">
      <alignment horizontal="center" vertical="center" wrapText="1"/>
    </xf>
    <xf numFmtId="0" fontId="1" fillId="3" borderId="0" xfId="0" applyFont="1" applyFill="1" applyAlignment="1">
      <alignment horizontal="left" vertical="center"/>
    </xf>
    <xf numFmtId="0" fontId="4" fillId="2" borderId="6" xfId="0" applyFont="1" applyFill="1" applyBorder="1" applyAlignment="1">
      <alignment horizontal="center" vertical="center"/>
    </xf>
    <xf numFmtId="0" fontId="4" fillId="2" borderId="10" xfId="0" applyFont="1" applyFill="1" applyBorder="1" applyAlignment="1">
      <alignment horizontal="center" vertical="center"/>
    </xf>
    <xf numFmtId="0" fontId="4" fillId="2" borderId="7" xfId="0" applyFont="1" applyFill="1" applyBorder="1" applyAlignment="1">
      <alignment horizontal="center" vertical="center"/>
    </xf>
    <xf numFmtId="9" fontId="1" fillId="0" borderId="4" xfId="0" applyNumberFormat="1" applyFont="1" applyBorder="1" applyAlignment="1" applyProtection="1">
      <alignment horizontal="center" vertical="center" wrapText="1"/>
      <protection locked="0"/>
    </xf>
    <xf numFmtId="9" fontId="1" fillId="0" borderId="8" xfId="0" applyNumberFormat="1" applyFont="1" applyBorder="1" applyAlignment="1" applyProtection="1">
      <alignment horizontal="center" vertical="center" wrapText="1"/>
      <protection locked="0"/>
    </xf>
    <xf numFmtId="9" fontId="1" fillId="0" borderId="5" xfId="0" applyNumberFormat="1" applyFont="1" applyBorder="1" applyAlignment="1" applyProtection="1">
      <alignment horizontal="center" vertical="center" wrapText="1"/>
      <protection locked="0"/>
    </xf>
    <xf numFmtId="0" fontId="4" fillId="0" borderId="4" xfId="0" applyFont="1" applyBorder="1" applyAlignment="1" applyProtection="1">
      <alignment horizontal="center" vertical="center"/>
      <protection hidden="1"/>
    </xf>
    <xf numFmtId="0" fontId="4" fillId="0" borderId="8" xfId="0" applyFont="1" applyBorder="1" applyAlignment="1" applyProtection="1">
      <alignment horizontal="center" vertical="center"/>
      <protection hidden="1"/>
    </xf>
    <xf numFmtId="0" fontId="4" fillId="0" borderId="5" xfId="0" applyFont="1" applyBorder="1" applyAlignment="1" applyProtection="1">
      <alignment horizontal="center" vertical="center"/>
      <protection hidden="1"/>
    </xf>
    <xf numFmtId="0" fontId="4" fillId="2" borderId="2" xfId="0" applyFont="1" applyFill="1" applyBorder="1" applyAlignment="1">
      <alignment horizontal="center" vertical="center" wrapText="1"/>
    </xf>
    <xf numFmtId="14" fontId="63" fillId="2" borderId="6" xfId="0" applyNumberFormat="1" applyFont="1" applyFill="1" applyBorder="1" applyAlignment="1" applyProtection="1">
      <alignment horizontal="center" vertical="center"/>
      <protection locked="0"/>
    </xf>
    <xf numFmtId="14" fontId="63" fillId="2" borderId="10" xfId="0" applyNumberFormat="1" applyFont="1" applyFill="1" applyBorder="1" applyAlignment="1" applyProtection="1">
      <alignment horizontal="center" vertical="center"/>
      <protection locked="0"/>
    </xf>
    <xf numFmtId="14" fontId="63" fillId="2" borderId="7" xfId="0" applyNumberFormat="1" applyFont="1" applyFill="1" applyBorder="1" applyAlignment="1" applyProtection="1">
      <alignment horizontal="center" vertical="center"/>
      <protection locked="0"/>
    </xf>
    <xf numFmtId="0" fontId="25" fillId="3" borderId="28" xfId="0" applyFont="1" applyFill="1" applyBorder="1" applyAlignment="1">
      <alignment horizontal="center" vertical="center"/>
    </xf>
    <xf numFmtId="0" fontId="25" fillId="3" borderId="29" xfId="0" applyFont="1" applyFill="1" applyBorder="1" applyAlignment="1">
      <alignment horizontal="center" vertical="center"/>
    </xf>
    <xf numFmtId="0" fontId="25" fillId="3" borderId="9" xfId="0" applyFont="1" applyFill="1" applyBorder="1" applyAlignment="1">
      <alignment horizontal="center" vertical="center"/>
    </xf>
    <xf numFmtId="0" fontId="25" fillId="3" borderId="0" xfId="0" applyFont="1" applyFill="1" applyAlignment="1">
      <alignment horizontal="center" vertical="center"/>
    </xf>
    <xf numFmtId="0" fontId="25" fillId="3" borderId="3" xfId="0" applyFont="1" applyFill="1" applyBorder="1" applyAlignment="1">
      <alignment horizontal="center" vertical="center"/>
    </xf>
    <xf numFmtId="0" fontId="25" fillId="3" borderId="30" xfId="0" applyFont="1" applyFill="1" applyBorder="1" applyAlignment="1">
      <alignment horizontal="center" vertical="center"/>
    </xf>
    <xf numFmtId="0" fontId="27" fillId="3" borderId="6" xfId="0" applyFont="1" applyFill="1" applyBorder="1" applyAlignment="1" applyProtection="1">
      <alignment horizontal="left" vertical="center"/>
      <protection locked="0"/>
    </xf>
    <xf numFmtId="0" fontId="27" fillId="3" borderId="10" xfId="0" applyFont="1" applyFill="1" applyBorder="1" applyAlignment="1" applyProtection="1">
      <alignment horizontal="left" vertical="center"/>
      <protection locked="0"/>
    </xf>
    <xf numFmtId="0" fontId="27" fillId="3" borderId="7" xfId="0" applyFont="1" applyFill="1" applyBorder="1" applyAlignment="1" applyProtection="1">
      <alignment horizontal="left" vertical="center"/>
      <protection locked="0"/>
    </xf>
    <xf numFmtId="0" fontId="1" fillId="0" borderId="6" xfId="0" applyFont="1" applyBorder="1" applyAlignment="1">
      <alignment horizontal="left" vertical="center" wrapText="1"/>
    </xf>
    <xf numFmtId="0" fontId="1" fillId="0" borderId="10" xfId="0" applyFont="1" applyBorder="1" applyAlignment="1">
      <alignment horizontal="left" vertical="center" wrapText="1"/>
    </xf>
    <xf numFmtId="0" fontId="1" fillId="0" borderId="7" xfId="0" applyFont="1" applyBorder="1" applyAlignment="1">
      <alignment horizontal="left" vertical="center" wrapText="1"/>
    </xf>
    <xf numFmtId="9" fontId="1" fillId="0" borderId="4" xfId="0" applyNumberFormat="1" applyFont="1" applyBorder="1" applyAlignment="1" applyProtection="1">
      <alignment horizontal="center" vertical="top" wrapText="1"/>
      <protection locked="0"/>
    </xf>
    <xf numFmtId="9" fontId="1" fillId="0" borderId="8" xfId="0" applyNumberFormat="1" applyFont="1" applyBorder="1" applyAlignment="1" applyProtection="1">
      <alignment horizontal="center" vertical="top" wrapText="1"/>
      <protection locked="0"/>
    </xf>
    <xf numFmtId="9" fontId="1" fillId="0" borderId="5" xfId="0" applyNumberFormat="1" applyFont="1" applyBorder="1" applyAlignment="1" applyProtection="1">
      <alignment horizontal="center" vertical="top" wrapText="1"/>
      <protection locked="0"/>
    </xf>
    <xf numFmtId="0" fontId="76" fillId="0" borderId="4" xfId="0" applyFont="1" applyBorder="1" applyAlignment="1" applyProtection="1">
      <alignment horizontal="center" vertical="center" wrapText="1"/>
      <protection locked="0"/>
    </xf>
    <xf numFmtId="0" fontId="76" fillId="0" borderId="8" xfId="0" applyFont="1" applyBorder="1" applyAlignment="1" applyProtection="1">
      <alignment horizontal="center" vertical="center" wrapText="1"/>
      <protection locked="0"/>
    </xf>
    <xf numFmtId="0" fontId="76" fillId="0" borderId="5" xfId="0" applyFont="1" applyBorder="1" applyAlignment="1" applyProtection="1">
      <alignment horizontal="center" vertical="center" wrapText="1"/>
      <protection locked="0"/>
    </xf>
    <xf numFmtId="0" fontId="2" fillId="3" borderId="4" xfId="0" applyFont="1" applyFill="1" applyBorder="1" applyAlignment="1" applyProtection="1">
      <alignment horizontal="center" vertical="center" wrapText="1"/>
      <protection locked="0"/>
    </xf>
    <xf numFmtId="0" fontId="2" fillId="3" borderId="8" xfId="0" applyFont="1" applyFill="1" applyBorder="1" applyAlignment="1" applyProtection="1">
      <alignment horizontal="center" vertical="center" wrapText="1"/>
      <protection locked="0"/>
    </xf>
    <xf numFmtId="0" fontId="2" fillId="3" borderId="5" xfId="0" applyFont="1" applyFill="1" applyBorder="1" applyAlignment="1" applyProtection="1">
      <alignment horizontal="center" vertical="center" wrapText="1"/>
      <protection locked="0"/>
    </xf>
    <xf numFmtId="0" fontId="4" fillId="2" borderId="9" xfId="0" applyFont="1" applyFill="1" applyBorder="1" applyAlignment="1">
      <alignment horizontal="center" vertical="center"/>
    </xf>
    <xf numFmtId="0" fontId="4" fillId="2" borderId="3" xfId="0" applyFont="1" applyFill="1" applyBorder="1" applyAlignment="1">
      <alignment horizontal="center" vertical="center"/>
    </xf>
    <xf numFmtId="0" fontId="27" fillId="2" borderId="4" xfId="0" applyFont="1" applyFill="1" applyBorder="1" applyAlignment="1">
      <alignment horizontal="center" vertical="center" textRotation="90"/>
    </xf>
    <xf numFmtId="0" fontId="27" fillId="2" borderId="5" xfId="0" applyFont="1" applyFill="1" applyBorder="1" applyAlignment="1">
      <alignment horizontal="center" vertical="center" textRotation="90"/>
    </xf>
    <xf numFmtId="0" fontId="4" fillId="2" borderId="5" xfId="0" applyFont="1" applyFill="1" applyBorder="1" applyAlignment="1">
      <alignment horizontal="center" vertical="center"/>
    </xf>
    <xf numFmtId="0" fontId="4" fillId="2" borderId="2" xfId="0" applyFont="1" applyFill="1" applyBorder="1" applyAlignment="1">
      <alignment horizontal="center" vertical="center"/>
    </xf>
    <xf numFmtId="0" fontId="4" fillId="2" borderId="4" xfId="0" applyFont="1" applyFill="1" applyBorder="1" applyAlignment="1">
      <alignment horizontal="center" vertical="center" textRotation="90" wrapText="1"/>
    </xf>
    <xf numFmtId="0" fontId="4" fillId="2" borderId="5" xfId="0" applyFont="1" applyFill="1" applyBorder="1" applyAlignment="1">
      <alignment horizontal="center" vertical="center" textRotation="90" wrapText="1"/>
    </xf>
    <xf numFmtId="0" fontId="8" fillId="3" borderId="6" xfId="0" applyFont="1" applyFill="1" applyBorder="1" applyAlignment="1" applyProtection="1">
      <alignment horizontal="left" vertical="center" wrapText="1"/>
      <protection locked="0"/>
    </xf>
    <xf numFmtId="0" fontId="8" fillId="3" borderId="10" xfId="0" applyFont="1" applyFill="1" applyBorder="1" applyAlignment="1" applyProtection="1">
      <alignment horizontal="left" vertical="center" wrapText="1"/>
      <protection locked="0"/>
    </xf>
    <xf numFmtId="0" fontId="8" fillId="3" borderId="7" xfId="0" applyFont="1" applyFill="1" applyBorder="1" applyAlignment="1" applyProtection="1">
      <alignment horizontal="left" vertical="center" wrapText="1"/>
      <protection locked="0"/>
    </xf>
    <xf numFmtId="0" fontId="4" fillId="2" borderId="2" xfId="0" applyFont="1" applyFill="1" applyBorder="1" applyAlignment="1">
      <alignment horizontal="center" vertical="center" textRotation="90" wrapText="1"/>
    </xf>
    <xf numFmtId="0" fontId="4" fillId="2" borderId="8" xfId="0" applyFont="1" applyFill="1" applyBorder="1" applyAlignment="1">
      <alignment horizontal="center" vertical="center" wrapText="1"/>
    </xf>
    <xf numFmtId="0" fontId="48" fillId="2" borderId="6" xfId="0" applyFont="1" applyFill="1" applyBorder="1" applyAlignment="1">
      <alignment horizontal="left" vertical="center" wrapText="1"/>
    </xf>
    <xf numFmtId="0" fontId="48" fillId="2" borderId="10" xfId="0" applyFont="1" applyFill="1" applyBorder="1" applyAlignment="1">
      <alignment horizontal="left" vertical="center" wrapText="1"/>
    </xf>
    <xf numFmtId="0" fontId="48" fillId="2" borderId="7" xfId="0" applyFont="1" applyFill="1" applyBorder="1" applyAlignment="1">
      <alignment horizontal="left" vertical="center" wrapText="1"/>
    </xf>
    <xf numFmtId="0" fontId="4" fillId="2" borderId="9" xfId="0" applyFont="1" applyFill="1" applyBorder="1" applyAlignment="1">
      <alignment horizontal="center" vertical="center" wrapText="1"/>
    </xf>
    <xf numFmtId="14" fontId="48" fillId="2" borderId="6" xfId="0" applyNumberFormat="1" applyFont="1" applyFill="1" applyBorder="1" applyAlignment="1">
      <alignment horizontal="left" vertical="center" wrapText="1"/>
    </xf>
    <xf numFmtId="14" fontId="48" fillId="2" borderId="10" xfId="0" applyNumberFormat="1" applyFont="1" applyFill="1" applyBorder="1" applyAlignment="1">
      <alignment horizontal="left" vertical="center" wrapText="1"/>
    </xf>
    <xf numFmtId="14" fontId="48" fillId="2" borderId="7" xfId="0" applyNumberFormat="1" applyFont="1" applyFill="1" applyBorder="1" applyAlignment="1">
      <alignment horizontal="left" vertical="center" wrapText="1"/>
    </xf>
    <xf numFmtId="0" fontId="62" fillId="2" borderId="119" xfId="0" applyFont="1" applyFill="1" applyBorder="1" applyAlignment="1">
      <alignment horizontal="center" vertical="center" wrapText="1"/>
    </xf>
    <xf numFmtId="0" fontId="62" fillId="2" borderId="120" xfId="0" applyFont="1" applyFill="1" applyBorder="1" applyAlignment="1">
      <alignment horizontal="center" vertical="center" wrapText="1"/>
    </xf>
    <xf numFmtId="0" fontId="62" fillId="2" borderId="121" xfId="0" applyFont="1" applyFill="1" applyBorder="1" applyAlignment="1">
      <alignment horizontal="center" vertical="center" wrapText="1"/>
    </xf>
    <xf numFmtId="0" fontId="62" fillId="2" borderId="0" xfId="0" applyFont="1" applyFill="1" applyAlignment="1">
      <alignment horizontal="center" vertical="center" wrapText="1"/>
    </xf>
    <xf numFmtId="0" fontId="62" fillId="2" borderId="122" xfId="0" applyFont="1" applyFill="1" applyBorder="1" applyAlignment="1">
      <alignment horizontal="center" vertical="center" wrapText="1"/>
    </xf>
    <xf numFmtId="0" fontId="62" fillId="2" borderId="123" xfId="0" applyFont="1" applyFill="1" applyBorder="1" applyAlignment="1">
      <alignment horizontal="center" vertical="center" wrapText="1"/>
    </xf>
    <xf numFmtId="0" fontId="19" fillId="10" borderId="0" xfId="0" applyFont="1" applyFill="1" applyAlignment="1">
      <alignment horizontal="center" vertical="center" textRotation="90" wrapText="1" readingOrder="1"/>
    </xf>
    <xf numFmtId="0" fontId="19" fillId="10" borderId="15" xfId="0" applyFont="1" applyFill="1" applyBorder="1" applyAlignment="1">
      <alignment horizontal="center" vertical="center" textRotation="90" wrapText="1" readingOrder="1"/>
    </xf>
    <xf numFmtId="0" fontId="22" fillId="12" borderId="20" xfId="0" applyFont="1" applyFill="1" applyBorder="1" applyAlignment="1">
      <alignment horizontal="center" vertical="center" wrapText="1" readingOrder="1"/>
    </xf>
    <xf numFmtId="0" fontId="22" fillId="12" borderId="21" xfId="0" applyFont="1" applyFill="1" applyBorder="1" applyAlignment="1">
      <alignment horizontal="center" vertical="center" wrapText="1" readingOrder="1"/>
    </xf>
    <xf numFmtId="0" fontId="22" fillId="12" borderId="22" xfId="0" applyFont="1" applyFill="1" applyBorder="1" applyAlignment="1">
      <alignment horizontal="center" vertical="center" wrapText="1" readingOrder="1"/>
    </xf>
    <xf numFmtId="0" fontId="22" fillId="12" borderId="23" xfId="0" applyFont="1" applyFill="1" applyBorder="1" applyAlignment="1">
      <alignment horizontal="center" vertical="center" wrapText="1" readingOrder="1"/>
    </xf>
    <xf numFmtId="0" fontId="22" fillId="12" borderId="0" xfId="0" applyFont="1" applyFill="1" applyAlignment="1">
      <alignment horizontal="center" vertical="center" wrapText="1" readingOrder="1"/>
    </xf>
    <xf numFmtId="0" fontId="22" fillId="12" borderId="24" xfId="0" applyFont="1" applyFill="1" applyBorder="1" applyAlignment="1">
      <alignment horizontal="center" vertical="center" wrapText="1" readingOrder="1"/>
    </xf>
    <xf numFmtId="0" fontId="22" fillId="12" borderId="25" xfId="0" applyFont="1" applyFill="1" applyBorder="1" applyAlignment="1">
      <alignment horizontal="center" vertical="center" wrapText="1" readingOrder="1"/>
    </xf>
    <xf numFmtId="0" fontId="22" fillId="12" borderId="26" xfId="0" applyFont="1" applyFill="1" applyBorder="1" applyAlignment="1">
      <alignment horizontal="center" vertical="center" wrapText="1" readingOrder="1"/>
    </xf>
    <xf numFmtId="0" fontId="22" fillId="12" borderId="27" xfId="0" applyFont="1" applyFill="1" applyBorder="1" applyAlignment="1">
      <alignment horizontal="center" vertical="center" wrapText="1" readingOrder="1"/>
    </xf>
    <xf numFmtId="0" fontId="22" fillId="11" borderId="20" xfId="0" applyFont="1" applyFill="1" applyBorder="1" applyAlignment="1">
      <alignment horizontal="center" vertical="center" wrapText="1" readingOrder="1"/>
    </xf>
    <xf numFmtId="0" fontId="22" fillId="11" borderId="21" xfId="0" applyFont="1" applyFill="1" applyBorder="1" applyAlignment="1">
      <alignment horizontal="center" vertical="center" wrapText="1" readingOrder="1"/>
    </xf>
    <xf numFmtId="0" fontId="22" fillId="11" borderId="22" xfId="0" applyFont="1" applyFill="1" applyBorder="1" applyAlignment="1">
      <alignment horizontal="center" vertical="center" wrapText="1" readingOrder="1"/>
    </xf>
    <xf numFmtId="0" fontId="22" fillId="11" borderId="23" xfId="0" applyFont="1" applyFill="1" applyBorder="1" applyAlignment="1">
      <alignment horizontal="center" vertical="center" wrapText="1" readingOrder="1"/>
    </xf>
    <xf numFmtId="0" fontId="22" fillId="11" borderId="0" xfId="0" applyFont="1" applyFill="1" applyAlignment="1">
      <alignment horizontal="center" vertical="center" wrapText="1" readingOrder="1"/>
    </xf>
    <xf numFmtId="0" fontId="22" fillId="11" borderId="24" xfId="0" applyFont="1" applyFill="1" applyBorder="1" applyAlignment="1">
      <alignment horizontal="center" vertical="center" wrapText="1" readingOrder="1"/>
    </xf>
    <xf numFmtId="0" fontId="22" fillId="11" borderId="25" xfId="0" applyFont="1" applyFill="1" applyBorder="1" applyAlignment="1">
      <alignment horizontal="center" vertical="center" wrapText="1" readingOrder="1"/>
    </xf>
    <xf numFmtId="0" fontId="22" fillId="11" borderId="26" xfId="0" applyFont="1" applyFill="1" applyBorder="1" applyAlignment="1">
      <alignment horizontal="center" vertical="center" wrapText="1" readingOrder="1"/>
    </xf>
    <xf numFmtId="0" fontId="22" fillId="11" borderId="27" xfId="0" applyFont="1" applyFill="1" applyBorder="1" applyAlignment="1">
      <alignment horizontal="center" vertical="center" wrapText="1" readingOrder="1"/>
    </xf>
    <xf numFmtId="0" fontId="22" fillId="13" borderId="20" xfId="0" applyFont="1" applyFill="1" applyBorder="1" applyAlignment="1">
      <alignment horizontal="center" vertical="center" wrapText="1" readingOrder="1"/>
    </xf>
    <xf numFmtId="0" fontId="22" fillId="13" borderId="21" xfId="0" applyFont="1" applyFill="1" applyBorder="1" applyAlignment="1">
      <alignment horizontal="center" vertical="center" wrapText="1" readingOrder="1"/>
    </xf>
    <xf numFmtId="0" fontId="22" fillId="13" borderId="22" xfId="0" applyFont="1" applyFill="1" applyBorder="1" applyAlignment="1">
      <alignment horizontal="center" vertical="center" wrapText="1" readingOrder="1"/>
    </xf>
    <xf numFmtId="0" fontId="22" fillId="13" borderId="23" xfId="0" applyFont="1" applyFill="1" applyBorder="1" applyAlignment="1">
      <alignment horizontal="center" vertical="center" wrapText="1" readingOrder="1"/>
    </xf>
    <xf numFmtId="0" fontId="22" fillId="13" borderId="0" xfId="0" applyFont="1" applyFill="1" applyAlignment="1">
      <alignment horizontal="center" vertical="center" wrapText="1" readingOrder="1"/>
    </xf>
    <xf numFmtId="0" fontId="22" fillId="13" borderId="24" xfId="0" applyFont="1" applyFill="1" applyBorder="1" applyAlignment="1">
      <alignment horizontal="center" vertical="center" wrapText="1" readingOrder="1"/>
    </xf>
    <xf numFmtId="0" fontId="22" fillId="13" borderId="25" xfId="0" applyFont="1" applyFill="1" applyBorder="1" applyAlignment="1">
      <alignment horizontal="center" vertical="center" wrapText="1" readingOrder="1"/>
    </xf>
    <xf numFmtId="0" fontId="22" fillId="13" borderId="26" xfId="0" applyFont="1" applyFill="1" applyBorder="1" applyAlignment="1">
      <alignment horizontal="center" vertical="center" wrapText="1" readingOrder="1"/>
    </xf>
    <xf numFmtId="0" fontId="22" fillId="13" borderId="27" xfId="0" applyFont="1" applyFill="1" applyBorder="1" applyAlignment="1">
      <alignment horizontal="center" vertical="center" wrapText="1" readingOrder="1"/>
    </xf>
    <xf numFmtId="0" fontId="22" fillId="5" borderId="20" xfId="0" applyFont="1" applyFill="1" applyBorder="1" applyAlignment="1">
      <alignment horizontal="center" vertical="center" wrapText="1" readingOrder="1"/>
    </xf>
    <xf numFmtId="0" fontId="22" fillId="5" borderId="21" xfId="0" applyFont="1" applyFill="1" applyBorder="1" applyAlignment="1">
      <alignment horizontal="center" vertical="center" wrapText="1" readingOrder="1"/>
    </xf>
    <xf numFmtId="0" fontId="22" fillId="5" borderId="22" xfId="0" applyFont="1" applyFill="1" applyBorder="1" applyAlignment="1">
      <alignment horizontal="center" vertical="center" wrapText="1" readingOrder="1"/>
    </xf>
    <xf numFmtId="0" fontId="22" fillId="5" borderId="23" xfId="0" applyFont="1" applyFill="1" applyBorder="1" applyAlignment="1">
      <alignment horizontal="center" vertical="center" wrapText="1" readingOrder="1"/>
    </xf>
    <xf numFmtId="0" fontId="22" fillId="5" borderId="0" xfId="0" applyFont="1" applyFill="1" applyAlignment="1">
      <alignment horizontal="center" vertical="center" wrapText="1" readingOrder="1"/>
    </xf>
    <xf numFmtId="0" fontId="22" fillId="5" borderId="24" xfId="0" applyFont="1" applyFill="1" applyBorder="1" applyAlignment="1">
      <alignment horizontal="center" vertical="center" wrapText="1" readingOrder="1"/>
    </xf>
    <xf numFmtId="0" fontId="22" fillId="5" borderId="25" xfId="0" applyFont="1" applyFill="1" applyBorder="1" applyAlignment="1">
      <alignment horizontal="center" vertical="center" wrapText="1" readingOrder="1"/>
    </xf>
    <xf numFmtId="0" fontId="22" fillId="5" borderId="26" xfId="0" applyFont="1" applyFill="1" applyBorder="1" applyAlignment="1">
      <alignment horizontal="center" vertical="center" wrapText="1" readingOrder="1"/>
    </xf>
    <xf numFmtId="0" fontId="22" fillId="5" borderId="27" xfId="0" applyFont="1" applyFill="1" applyBorder="1" applyAlignment="1">
      <alignment horizontal="center" vertical="center" wrapText="1" readingOrder="1"/>
    </xf>
    <xf numFmtId="0" fontId="18" fillId="0" borderId="12" xfId="0" applyFont="1" applyBorder="1" applyAlignment="1">
      <alignment horizontal="center" vertical="center" wrapText="1"/>
    </xf>
    <xf numFmtId="0" fontId="18" fillId="0" borderId="19" xfId="0" applyFont="1" applyBorder="1" applyAlignment="1">
      <alignment horizontal="center" vertical="center"/>
    </xf>
    <xf numFmtId="0" fontId="18" fillId="0" borderId="13" xfId="0" applyFont="1" applyBorder="1" applyAlignment="1">
      <alignment horizontal="center" vertical="center"/>
    </xf>
    <xf numFmtId="0" fontId="18" fillId="0" borderId="14" xfId="0" applyFont="1" applyBorder="1" applyAlignment="1">
      <alignment horizontal="center" vertical="center"/>
    </xf>
    <xf numFmtId="0" fontId="18" fillId="0" borderId="0" xfId="0" applyFont="1" applyAlignment="1">
      <alignment horizontal="center" vertical="center"/>
    </xf>
    <xf numFmtId="0" fontId="18" fillId="0" borderId="15" xfId="0" applyFont="1" applyBorder="1" applyAlignment="1">
      <alignment horizontal="center" vertical="center"/>
    </xf>
    <xf numFmtId="0" fontId="18" fillId="0" borderId="16" xfId="0" applyFont="1" applyBorder="1" applyAlignment="1">
      <alignment horizontal="center" vertical="center"/>
    </xf>
    <xf numFmtId="0" fontId="18" fillId="0" borderId="18" xfId="0" applyFont="1" applyBorder="1" applyAlignment="1">
      <alignment horizontal="center" vertical="center"/>
    </xf>
    <xf numFmtId="0" fontId="18" fillId="0" borderId="17" xfId="0" applyFont="1" applyBorder="1" applyAlignment="1">
      <alignment horizontal="center" vertical="center"/>
    </xf>
    <xf numFmtId="0" fontId="21" fillId="11" borderId="0" xfId="0" applyFont="1" applyFill="1" applyAlignment="1" applyProtection="1">
      <alignment horizontal="center" vertical="center" wrapText="1" readingOrder="1"/>
      <protection hidden="1"/>
    </xf>
    <xf numFmtId="0" fontId="21" fillId="11" borderId="15" xfId="0" applyFont="1" applyFill="1" applyBorder="1" applyAlignment="1" applyProtection="1">
      <alignment horizontal="center" vertical="center" wrapText="1" readingOrder="1"/>
      <protection hidden="1"/>
    </xf>
    <xf numFmtId="0" fontId="21" fillId="11" borderId="12" xfId="0" applyFont="1" applyFill="1" applyBorder="1" applyAlignment="1" applyProtection="1">
      <alignment horizontal="center" vertical="center" wrapText="1" readingOrder="1"/>
      <protection hidden="1"/>
    </xf>
    <xf numFmtId="0" fontId="21" fillId="11" borderId="19" xfId="0" applyFont="1" applyFill="1" applyBorder="1" applyAlignment="1" applyProtection="1">
      <alignment horizontal="center" vertical="center" wrapText="1" readingOrder="1"/>
      <protection hidden="1"/>
    </xf>
    <xf numFmtId="0" fontId="21" fillId="11" borderId="14" xfId="0" applyFont="1" applyFill="1" applyBorder="1" applyAlignment="1" applyProtection="1">
      <alignment horizontal="center" vertical="center" wrapText="1" readingOrder="1"/>
      <protection hidden="1"/>
    </xf>
    <xf numFmtId="0" fontId="21" fillId="11" borderId="13" xfId="0" applyFont="1" applyFill="1" applyBorder="1" applyAlignment="1" applyProtection="1">
      <alignment horizontal="center" vertical="center" wrapText="1" readingOrder="1"/>
      <protection hidden="1"/>
    </xf>
    <xf numFmtId="0" fontId="19" fillId="10" borderId="0" xfId="0" applyFont="1" applyFill="1" applyAlignment="1">
      <alignment horizontal="center" vertical="center" wrapText="1" readingOrder="1"/>
    </xf>
    <xf numFmtId="0" fontId="18" fillId="0" borderId="19" xfId="0" applyFont="1" applyBorder="1" applyAlignment="1">
      <alignment horizontal="center" vertical="center" wrapText="1"/>
    </xf>
    <xf numFmtId="0" fontId="21" fillId="11" borderId="16" xfId="0" applyFont="1" applyFill="1" applyBorder="1" applyAlignment="1" applyProtection="1">
      <alignment horizontal="center" vertical="center" wrapText="1" readingOrder="1"/>
      <protection hidden="1"/>
    </xf>
    <xf numFmtId="0" fontId="21" fillId="11" borderId="18" xfId="0" applyFont="1" applyFill="1" applyBorder="1" applyAlignment="1" applyProtection="1">
      <alignment horizontal="center" vertical="center" wrapText="1" readingOrder="1"/>
      <protection hidden="1"/>
    </xf>
    <xf numFmtId="0" fontId="21" fillId="11" borderId="17" xfId="0" applyFont="1" applyFill="1" applyBorder="1" applyAlignment="1" applyProtection="1">
      <alignment horizontal="center" vertical="center" wrapText="1" readingOrder="1"/>
      <protection hidden="1"/>
    </xf>
    <xf numFmtId="0" fontId="21" fillId="12" borderId="14" xfId="0" applyFont="1" applyFill="1" applyBorder="1" applyAlignment="1" applyProtection="1">
      <alignment horizontal="center" wrapText="1" readingOrder="1"/>
      <protection hidden="1"/>
    </xf>
    <xf numFmtId="0" fontId="21" fillId="12" borderId="0" xfId="0" applyFont="1" applyFill="1" applyAlignment="1" applyProtection="1">
      <alignment horizontal="center" wrapText="1" readingOrder="1"/>
      <protection hidden="1"/>
    </xf>
    <xf numFmtId="0" fontId="21" fillId="12" borderId="15" xfId="0" applyFont="1" applyFill="1" applyBorder="1" applyAlignment="1" applyProtection="1">
      <alignment horizontal="center" wrapText="1" readingOrder="1"/>
      <protection hidden="1"/>
    </xf>
    <xf numFmtId="0" fontId="21" fillId="12" borderId="16" xfId="0" applyFont="1" applyFill="1" applyBorder="1" applyAlignment="1" applyProtection="1">
      <alignment horizontal="center" wrapText="1" readingOrder="1"/>
      <protection hidden="1"/>
    </xf>
    <xf numFmtId="0" fontId="21" fillId="12" borderId="18" xfId="0" applyFont="1" applyFill="1" applyBorder="1" applyAlignment="1" applyProtection="1">
      <alignment horizontal="center" wrapText="1" readingOrder="1"/>
      <protection hidden="1"/>
    </xf>
    <xf numFmtId="0" fontId="21" fillId="12" borderId="17" xfId="0" applyFont="1" applyFill="1" applyBorder="1" applyAlignment="1" applyProtection="1">
      <alignment horizontal="center" wrapText="1" readingOrder="1"/>
      <protection hidden="1"/>
    </xf>
    <xf numFmtId="0" fontId="21" fillId="12" borderId="12" xfId="0" applyFont="1" applyFill="1" applyBorder="1" applyAlignment="1" applyProtection="1">
      <alignment horizontal="center" wrapText="1" readingOrder="1"/>
      <protection hidden="1"/>
    </xf>
    <xf numFmtId="0" fontId="21" fillId="12" borderId="19" xfId="0" applyFont="1" applyFill="1" applyBorder="1" applyAlignment="1" applyProtection="1">
      <alignment horizontal="center" wrapText="1" readingOrder="1"/>
      <protection hidden="1"/>
    </xf>
    <xf numFmtId="0" fontId="21" fillId="12" borderId="13" xfId="0" applyFont="1" applyFill="1" applyBorder="1" applyAlignment="1" applyProtection="1">
      <alignment horizontal="center" wrapText="1" readingOrder="1"/>
      <protection hidden="1"/>
    </xf>
    <xf numFmtId="0" fontId="21" fillId="13" borderId="14" xfId="0" applyFont="1" applyFill="1" applyBorder="1" applyAlignment="1" applyProtection="1">
      <alignment horizontal="center" wrapText="1" readingOrder="1"/>
      <protection hidden="1"/>
    </xf>
    <xf numFmtId="0" fontId="21" fillId="13" borderId="0" xfId="0" applyFont="1" applyFill="1" applyAlignment="1" applyProtection="1">
      <alignment horizontal="center" wrapText="1" readingOrder="1"/>
      <protection hidden="1"/>
    </xf>
    <xf numFmtId="0" fontId="21" fillId="13" borderId="15" xfId="0" applyFont="1" applyFill="1" applyBorder="1" applyAlignment="1" applyProtection="1">
      <alignment horizontal="center" wrapText="1" readingOrder="1"/>
      <protection hidden="1"/>
    </xf>
    <xf numFmtId="0" fontId="21" fillId="13" borderId="16" xfId="0" applyFont="1" applyFill="1" applyBorder="1" applyAlignment="1" applyProtection="1">
      <alignment horizontal="center" wrapText="1" readingOrder="1"/>
      <protection hidden="1"/>
    </xf>
    <xf numFmtId="0" fontId="21" fillId="13" borderId="18" xfId="0" applyFont="1" applyFill="1" applyBorder="1" applyAlignment="1" applyProtection="1">
      <alignment horizontal="center" wrapText="1" readingOrder="1"/>
      <protection hidden="1"/>
    </xf>
    <xf numFmtId="0" fontId="21" fillId="13" borderId="17" xfId="0" applyFont="1" applyFill="1" applyBorder="1" applyAlignment="1" applyProtection="1">
      <alignment horizontal="center" wrapText="1" readingOrder="1"/>
      <protection hidden="1"/>
    </xf>
    <xf numFmtId="0" fontId="21" fillId="13" borderId="12" xfId="0" applyFont="1" applyFill="1" applyBorder="1" applyAlignment="1" applyProtection="1">
      <alignment horizontal="center" wrapText="1" readingOrder="1"/>
      <protection hidden="1"/>
    </xf>
    <xf numFmtId="0" fontId="21" fillId="13" borderId="19" xfId="0" applyFont="1" applyFill="1" applyBorder="1" applyAlignment="1" applyProtection="1">
      <alignment horizontal="center" wrapText="1" readingOrder="1"/>
      <protection hidden="1"/>
    </xf>
    <xf numFmtId="0" fontId="21" fillId="13" borderId="13" xfId="0" applyFont="1" applyFill="1" applyBorder="1" applyAlignment="1" applyProtection="1">
      <alignment horizontal="center" wrapText="1" readingOrder="1"/>
      <protection hidden="1"/>
    </xf>
    <xf numFmtId="0" fontId="21" fillId="5" borderId="0" xfId="0" applyFont="1" applyFill="1" applyAlignment="1" applyProtection="1">
      <alignment horizontal="center" wrapText="1" readingOrder="1"/>
      <protection hidden="1"/>
    </xf>
    <xf numFmtId="0" fontId="21" fillId="5" borderId="15" xfId="0" applyFont="1" applyFill="1" applyBorder="1" applyAlignment="1" applyProtection="1">
      <alignment horizontal="center" wrapText="1" readingOrder="1"/>
      <protection hidden="1"/>
    </xf>
    <xf numFmtId="0" fontId="21" fillId="5" borderId="14" xfId="0" applyFont="1" applyFill="1" applyBorder="1" applyAlignment="1" applyProtection="1">
      <alignment horizontal="center" wrapText="1" readingOrder="1"/>
      <protection hidden="1"/>
    </xf>
    <xf numFmtId="0" fontId="21" fillId="5" borderId="16" xfId="0" applyFont="1" applyFill="1" applyBorder="1" applyAlignment="1" applyProtection="1">
      <alignment horizontal="center" wrapText="1" readingOrder="1"/>
      <protection hidden="1"/>
    </xf>
    <xf numFmtId="0" fontId="21" fillId="5" borderId="18" xfId="0" applyFont="1" applyFill="1" applyBorder="1" applyAlignment="1" applyProtection="1">
      <alignment horizontal="center" wrapText="1" readingOrder="1"/>
      <protection hidden="1"/>
    </xf>
    <xf numFmtId="0" fontId="21" fillId="5" borderId="17" xfId="0" applyFont="1" applyFill="1" applyBorder="1" applyAlignment="1" applyProtection="1">
      <alignment horizontal="center" wrapText="1" readingOrder="1"/>
      <protection hidden="1"/>
    </xf>
    <xf numFmtId="0" fontId="21" fillId="5" borderId="12" xfId="0" applyFont="1" applyFill="1" applyBorder="1" applyAlignment="1" applyProtection="1">
      <alignment horizontal="center" wrapText="1" readingOrder="1"/>
      <protection hidden="1"/>
    </xf>
    <xf numFmtId="0" fontId="21" fillId="5" borderId="19" xfId="0" applyFont="1" applyFill="1" applyBorder="1" applyAlignment="1" applyProtection="1">
      <alignment horizontal="center" wrapText="1" readingOrder="1"/>
      <protection hidden="1"/>
    </xf>
    <xf numFmtId="0" fontId="21" fillId="5" borderId="13" xfId="0" applyFont="1" applyFill="1" applyBorder="1" applyAlignment="1" applyProtection="1">
      <alignment horizontal="center" wrapText="1" readingOrder="1"/>
      <protection hidden="1"/>
    </xf>
    <xf numFmtId="0" fontId="26" fillId="0" borderId="0" xfId="0" applyFont="1" applyAlignment="1">
      <alignment horizontal="center" vertical="center" wrapText="1"/>
    </xf>
    <xf numFmtId="0" fontId="43" fillId="11" borderId="20" xfId="0" applyFont="1" applyFill="1" applyBorder="1" applyAlignment="1">
      <alignment horizontal="center" vertical="center" wrapText="1" readingOrder="1"/>
    </xf>
    <xf numFmtId="0" fontId="43" fillId="11" borderId="21" xfId="0" applyFont="1" applyFill="1" applyBorder="1" applyAlignment="1">
      <alignment horizontal="center" vertical="center" wrapText="1" readingOrder="1"/>
    </xf>
    <xf numFmtId="0" fontId="43" fillId="11" borderId="22" xfId="0" applyFont="1" applyFill="1" applyBorder="1" applyAlignment="1">
      <alignment horizontal="center" vertical="center" wrapText="1" readingOrder="1"/>
    </xf>
    <xf numFmtId="0" fontId="43" fillId="11" borderId="23" xfId="0" applyFont="1" applyFill="1" applyBorder="1" applyAlignment="1">
      <alignment horizontal="center" vertical="center" wrapText="1" readingOrder="1"/>
    </xf>
    <xf numFmtId="0" fontId="43" fillId="11" borderId="0" xfId="0" applyFont="1" applyFill="1" applyAlignment="1">
      <alignment horizontal="center" vertical="center" wrapText="1" readingOrder="1"/>
    </xf>
    <xf numFmtId="0" fontId="43" fillId="11" borderId="24" xfId="0" applyFont="1" applyFill="1" applyBorder="1" applyAlignment="1">
      <alignment horizontal="center" vertical="center" wrapText="1" readingOrder="1"/>
    </xf>
    <xf numFmtId="0" fontId="43" fillId="11" borderId="25" xfId="0" applyFont="1" applyFill="1" applyBorder="1" applyAlignment="1">
      <alignment horizontal="center" vertical="center" wrapText="1" readingOrder="1"/>
    </xf>
    <xf numFmtId="0" fontId="43" fillId="11" borderId="26" xfId="0" applyFont="1" applyFill="1" applyBorder="1" applyAlignment="1">
      <alignment horizontal="center" vertical="center" wrapText="1" readingOrder="1"/>
    </xf>
    <xf numFmtId="0" fontId="43" fillId="11" borderId="27" xfId="0" applyFont="1" applyFill="1" applyBorder="1" applyAlignment="1">
      <alignment horizontal="center" vertical="center" wrapText="1" readingOrder="1"/>
    </xf>
    <xf numFmtId="0" fontId="44" fillId="0" borderId="12" xfId="0" applyFont="1" applyBorder="1" applyAlignment="1">
      <alignment horizontal="center" vertical="center" wrapText="1"/>
    </xf>
    <xf numFmtId="0" fontId="44" fillId="0" borderId="19" xfId="0" applyFont="1" applyBorder="1" applyAlignment="1">
      <alignment horizontal="center" vertical="center"/>
    </xf>
    <xf numFmtId="0" fontId="44" fillId="0" borderId="14" xfId="0" applyFont="1" applyBorder="1" applyAlignment="1">
      <alignment horizontal="center" vertical="center" wrapText="1"/>
    </xf>
    <xf numFmtId="0" fontId="44" fillId="0" borderId="0" xfId="0" applyFont="1" applyAlignment="1">
      <alignment horizontal="center" vertical="center"/>
    </xf>
    <xf numFmtId="0" fontId="44" fillId="0" borderId="14" xfId="0" applyFont="1" applyBorder="1" applyAlignment="1">
      <alignment horizontal="center" vertical="center"/>
    </xf>
    <xf numFmtId="0" fontId="44" fillId="0" borderId="16" xfId="0" applyFont="1" applyBorder="1" applyAlignment="1">
      <alignment horizontal="center" vertical="center"/>
    </xf>
    <xf numFmtId="0" fontId="44" fillId="0" borderId="18" xfId="0" applyFont="1" applyBorder="1" applyAlignment="1">
      <alignment horizontal="center" vertical="center"/>
    </xf>
    <xf numFmtId="0" fontId="43" fillId="12" borderId="20" xfId="0" applyFont="1" applyFill="1" applyBorder="1" applyAlignment="1">
      <alignment horizontal="center" vertical="center" wrapText="1" readingOrder="1"/>
    </xf>
    <xf numFmtId="0" fontId="43" fillId="12" borderId="21" xfId="0" applyFont="1" applyFill="1" applyBorder="1" applyAlignment="1">
      <alignment horizontal="center" vertical="center" wrapText="1" readingOrder="1"/>
    </xf>
    <xf numFmtId="0" fontId="43" fillId="12" borderId="22" xfId="0" applyFont="1" applyFill="1" applyBorder="1" applyAlignment="1">
      <alignment horizontal="center" vertical="center" wrapText="1" readingOrder="1"/>
    </xf>
    <xf numFmtId="0" fontId="43" fillId="12" borderId="23" xfId="0" applyFont="1" applyFill="1" applyBorder="1" applyAlignment="1">
      <alignment horizontal="center" vertical="center" wrapText="1" readingOrder="1"/>
    </xf>
    <xf numFmtId="0" fontId="43" fillId="12" borderId="0" xfId="0" applyFont="1" applyFill="1" applyAlignment="1">
      <alignment horizontal="center" vertical="center" wrapText="1" readingOrder="1"/>
    </xf>
    <xf numFmtId="0" fontId="43" fillId="12" borderId="24" xfId="0" applyFont="1" applyFill="1" applyBorder="1" applyAlignment="1">
      <alignment horizontal="center" vertical="center" wrapText="1" readingOrder="1"/>
    </xf>
    <xf numFmtId="0" fontId="43" fillId="12" borderId="25" xfId="0" applyFont="1" applyFill="1" applyBorder="1" applyAlignment="1">
      <alignment horizontal="center" vertical="center" wrapText="1" readingOrder="1"/>
    </xf>
    <xf numFmtId="0" fontId="43" fillId="12" borderId="26" xfId="0" applyFont="1" applyFill="1" applyBorder="1" applyAlignment="1">
      <alignment horizontal="center" vertical="center" wrapText="1" readingOrder="1"/>
    </xf>
    <xf numFmtId="0" fontId="43" fillId="12" borderId="27" xfId="0" applyFont="1" applyFill="1" applyBorder="1" applyAlignment="1">
      <alignment horizontal="center" vertical="center" wrapText="1" readingOrder="1"/>
    </xf>
    <xf numFmtId="0" fontId="42" fillId="0" borderId="0" xfId="0" applyFont="1" applyAlignment="1">
      <alignment horizontal="center" vertical="center" wrapText="1"/>
    </xf>
    <xf numFmtId="0" fontId="23" fillId="0" borderId="0" xfId="0" applyFont="1" applyAlignment="1">
      <alignment horizontal="center" vertical="center" wrapText="1"/>
    </xf>
    <xf numFmtId="0" fontId="44" fillId="0" borderId="13" xfId="0" applyFont="1" applyBorder="1" applyAlignment="1">
      <alignment horizontal="center" vertical="center"/>
    </xf>
    <xf numFmtId="0" fontId="44" fillId="0" borderId="15" xfId="0" applyFont="1" applyBorder="1" applyAlignment="1">
      <alignment horizontal="center" vertical="center"/>
    </xf>
    <xf numFmtId="0" fontId="44" fillId="0" borderId="17" xfId="0" applyFont="1" applyBorder="1" applyAlignment="1">
      <alignment horizontal="center" vertical="center"/>
    </xf>
    <xf numFmtId="0" fontId="43" fillId="5" borderId="20" xfId="0" applyFont="1" applyFill="1" applyBorder="1" applyAlignment="1">
      <alignment horizontal="center" vertical="center" wrapText="1" readingOrder="1"/>
    </xf>
    <xf numFmtId="0" fontId="43" fillId="5" borderId="21" xfId="0" applyFont="1" applyFill="1" applyBorder="1" applyAlignment="1">
      <alignment horizontal="center" vertical="center" wrapText="1" readingOrder="1"/>
    </xf>
    <xf numFmtId="0" fontId="43" fillId="5" borderId="22" xfId="0" applyFont="1" applyFill="1" applyBorder="1" applyAlignment="1">
      <alignment horizontal="center" vertical="center" wrapText="1" readingOrder="1"/>
    </xf>
    <xf numFmtId="0" fontId="43" fillId="5" borderId="23" xfId="0" applyFont="1" applyFill="1" applyBorder="1" applyAlignment="1">
      <alignment horizontal="center" vertical="center" wrapText="1" readingOrder="1"/>
    </xf>
    <xf numFmtId="0" fontId="43" fillId="5" borderId="0" xfId="0" applyFont="1" applyFill="1" applyAlignment="1">
      <alignment horizontal="center" vertical="center" wrapText="1" readingOrder="1"/>
    </xf>
    <xf numFmtId="0" fontId="43" fillId="5" borderId="24" xfId="0" applyFont="1" applyFill="1" applyBorder="1" applyAlignment="1">
      <alignment horizontal="center" vertical="center" wrapText="1" readingOrder="1"/>
    </xf>
    <xf numFmtId="0" fontId="43" fillId="5" borderId="25" xfId="0" applyFont="1" applyFill="1" applyBorder="1" applyAlignment="1">
      <alignment horizontal="center" vertical="center" wrapText="1" readingOrder="1"/>
    </xf>
    <xf numFmtId="0" fontId="43" fillId="5" borderId="26" xfId="0" applyFont="1" applyFill="1" applyBorder="1" applyAlignment="1">
      <alignment horizontal="center" vertical="center" wrapText="1" readingOrder="1"/>
    </xf>
    <xf numFmtId="0" fontId="43" fillId="5" borderId="27" xfId="0" applyFont="1" applyFill="1" applyBorder="1" applyAlignment="1">
      <alignment horizontal="center" vertical="center" wrapText="1" readingOrder="1"/>
    </xf>
    <xf numFmtId="0" fontId="43" fillId="13" borderId="20" xfId="0" applyFont="1" applyFill="1" applyBorder="1" applyAlignment="1">
      <alignment horizontal="center" vertical="center" wrapText="1" readingOrder="1"/>
    </xf>
    <xf numFmtId="0" fontId="43" fillId="13" borderId="21" xfId="0" applyFont="1" applyFill="1" applyBorder="1" applyAlignment="1">
      <alignment horizontal="center" vertical="center" wrapText="1" readingOrder="1"/>
    </xf>
    <xf numFmtId="0" fontId="43" fillId="13" borderId="22" xfId="0" applyFont="1" applyFill="1" applyBorder="1" applyAlignment="1">
      <alignment horizontal="center" vertical="center" wrapText="1" readingOrder="1"/>
    </xf>
    <xf numFmtId="0" fontId="43" fillId="13" borderId="23" xfId="0" applyFont="1" applyFill="1" applyBorder="1" applyAlignment="1">
      <alignment horizontal="center" vertical="center" wrapText="1" readingOrder="1"/>
    </xf>
    <xf numFmtId="0" fontId="43" fillId="13" borderId="0" xfId="0" applyFont="1" applyFill="1" applyAlignment="1">
      <alignment horizontal="center" vertical="center" wrapText="1" readingOrder="1"/>
    </xf>
    <xf numFmtId="0" fontId="43" fillId="13" borderId="24" xfId="0" applyFont="1" applyFill="1" applyBorder="1" applyAlignment="1">
      <alignment horizontal="center" vertical="center" wrapText="1" readingOrder="1"/>
    </xf>
    <xf numFmtId="0" fontId="43" fillId="13" borderId="25" xfId="0" applyFont="1" applyFill="1" applyBorder="1" applyAlignment="1">
      <alignment horizontal="center" vertical="center" wrapText="1" readingOrder="1"/>
    </xf>
    <xf numFmtId="0" fontId="43" fillId="13" borderId="26" xfId="0" applyFont="1" applyFill="1" applyBorder="1" applyAlignment="1">
      <alignment horizontal="center" vertical="center" wrapText="1" readingOrder="1"/>
    </xf>
    <xf numFmtId="0" fontId="43" fillId="13" borderId="27" xfId="0" applyFont="1" applyFill="1" applyBorder="1" applyAlignment="1">
      <alignment horizontal="center" vertical="center" wrapText="1" readingOrder="1"/>
    </xf>
    <xf numFmtId="0" fontId="44" fillId="0" borderId="19" xfId="0" applyFont="1" applyBorder="1" applyAlignment="1">
      <alignment horizontal="center" vertical="center" wrapText="1"/>
    </xf>
    <xf numFmtId="0" fontId="25" fillId="0" borderId="0" xfId="0" applyFont="1" applyAlignment="1">
      <alignment horizontal="center" vertical="center"/>
    </xf>
    <xf numFmtId="0" fontId="46" fillId="0" borderId="0" xfId="0" applyFont="1" applyAlignment="1">
      <alignment horizontal="center" vertical="center"/>
    </xf>
    <xf numFmtId="0" fontId="41" fillId="14" borderId="33" xfId="0" applyFont="1" applyFill="1" applyBorder="1" applyAlignment="1">
      <alignment horizontal="center" vertical="center" wrapText="1" readingOrder="1"/>
    </xf>
    <xf numFmtId="0" fontId="41" fillId="14" borderId="34" xfId="0" applyFont="1" applyFill="1" applyBorder="1" applyAlignment="1">
      <alignment horizontal="center" vertical="center" wrapText="1" readingOrder="1"/>
    </xf>
    <xf numFmtId="0" fontId="41" fillId="14" borderId="45" xfId="0" applyFont="1" applyFill="1" applyBorder="1" applyAlignment="1">
      <alignment horizontal="center" vertical="center" wrapText="1" readingOrder="1"/>
    </xf>
    <xf numFmtId="0" fontId="36" fillId="3" borderId="0" xfId="0" applyFont="1" applyFill="1" applyAlignment="1">
      <alignment horizontal="justify" vertical="center" wrapText="1"/>
    </xf>
    <xf numFmtId="0" fontId="38" fillId="14" borderId="42" xfId="0" applyFont="1" applyFill="1" applyBorder="1" applyAlignment="1">
      <alignment horizontal="center" vertical="center" wrapText="1" readingOrder="1"/>
    </xf>
    <xf numFmtId="0" fontId="38" fillId="14" borderId="43" xfId="0" applyFont="1" applyFill="1" applyBorder="1" applyAlignment="1">
      <alignment horizontal="center" vertical="center" wrapText="1" readingOrder="1"/>
    </xf>
    <xf numFmtId="0" fontId="38" fillId="3" borderId="40" xfId="0" applyFont="1" applyFill="1" applyBorder="1" applyAlignment="1">
      <alignment horizontal="center" vertical="center" wrapText="1" readingOrder="1"/>
    </xf>
    <xf numFmtId="0" fontId="38" fillId="3" borderId="35" xfId="0" applyFont="1" applyFill="1" applyBorder="1" applyAlignment="1">
      <alignment horizontal="center" vertical="center" wrapText="1" readingOrder="1"/>
    </xf>
    <xf numFmtId="0" fontId="38" fillId="3" borderId="32" xfId="0" applyFont="1" applyFill="1" applyBorder="1" applyAlignment="1">
      <alignment horizontal="center" vertical="center" wrapText="1" readingOrder="1"/>
    </xf>
    <xf numFmtId="0" fontId="38" fillId="3" borderId="31" xfId="0" applyFont="1" applyFill="1" applyBorder="1" applyAlignment="1">
      <alignment horizontal="center" vertical="center" wrapText="1" readingOrder="1"/>
    </xf>
    <xf numFmtId="0" fontId="38" fillId="3" borderId="37" xfId="0" applyFont="1" applyFill="1" applyBorder="1" applyAlignment="1">
      <alignment horizontal="center" vertical="center" wrapText="1" readingOrder="1"/>
    </xf>
    <xf numFmtId="0" fontId="38" fillId="3" borderId="38" xfId="0" applyFont="1" applyFill="1" applyBorder="1" applyAlignment="1">
      <alignment horizontal="center" vertical="center" wrapText="1" readingOrder="1"/>
    </xf>
    <xf numFmtId="0" fontId="27" fillId="2" borderId="6" xfId="0" applyFont="1" applyFill="1" applyBorder="1" applyAlignment="1">
      <alignment horizontal="left" vertical="center"/>
    </xf>
    <xf numFmtId="0" fontId="27" fillId="2" borderId="7" xfId="0" applyFont="1" applyFill="1" applyBorder="1" applyAlignment="1">
      <alignment horizontal="left" vertical="center"/>
    </xf>
    <xf numFmtId="0" fontId="6" fillId="0" borderId="4" xfId="0" applyFont="1" applyBorder="1" applyAlignment="1" applyProtection="1">
      <alignment horizontal="center" vertical="center"/>
      <protection hidden="1"/>
    </xf>
    <xf numFmtId="0" fontId="6" fillId="0" borderId="4" xfId="0" applyFont="1" applyBorder="1" applyAlignment="1" applyProtection="1">
      <alignment horizontal="center" vertical="center" textRotation="90"/>
      <protection locked="0"/>
    </xf>
    <xf numFmtId="9" fontId="6" fillId="0" borderId="4" xfId="0" applyNumberFormat="1" applyFont="1" applyBorder="1" applyAlignment="1" applyProtection="1">
      <alignment horizontal="center" vertical="center"/>
      <protection hidden="1"/>
    </xf>
    <xf numFmtId="164" fontId="6" fillId="0" borderId="2" xfId="1" applyNumberFormat="1" applyFont="1" applyBorder="1" applyAlignment="1">
      <alignment horizontal="center" vertical="center"/>
    </xf>
    <xf numFmtId="0" fontId="63" fillId="0" borderId="4" xfId="0" applyFont="1" applyBorder="1" applyAlignment="1" applyProtection="1">
      <alignment horizontal="center" vertical="center" textRotation="90" wrapText="1"/>
      <protection hidden="1"/>
    </xf>
    <xf numFmtId="0" fontId="63" fillId="0" borderId="4" xfId="0" applyFont="1" applyBorder="1" applyAlignment="1" applyProtection="1">
      <alignment horizontal="center" vertical="center" textRotation="90"/>
      <protection hidden="1"/>
    </xf>
    <xf numFmtId="0" fontId="6" fillId="0" borderId="8" xfId="0" applyFont="1" applyBorder="1" applyAlignment="1" applyProtection="1">
      <alignment horizontal="center" vertical="center"/>
      <protection hidden="1"/>
    </xf>
    <xf numFmtId="0" fontId="6" fillId="0" borderId="8" xfId="0" applyFont="1" applyBorder="1" applyAlignment="1" applyProtection="1">
      <alignment horizontal="center" vertical="center" textRotation="90"/>
      <protection locked="0"/>
    </xf>
    <xf numFmtId="9" fontId="6" fillId="0" borderId="8" xfId="0" applyNumberFormat="1" applyFont="1" applyBorder="1" applyAlignment="1" applyProtection="1">
      <alignment horizontal="center" vertical="center"/>
      <protection hidden="1"/>
    </xf>
    <xf numFmtId="0" fontId="63" fillId="0" borderId="8" xfId="0" applyFont="1" applyBorder="1" applyAlignment="1" applyProtection="1">
      <alignment horizontal="center" vertical="center" textRotation="90" wrapText="1"/>
      <protection hidden="1"/>
    </xf>
    <xf numFmtId="0" fontId="63" fillId="0" borderId="8" xfId="0" applyFont="1" applyBorder="1" applyAlignment="1" applyProtection="1">
      <alignment horizontal="center" vertical="center" textRotation="90"/>
      <protection hidden="1"/>
    </xf>
    <xf numFmtId="0" fontId="6" fillId="0" borderId="5" xfId="0" applyFont="1" applyBorder="1" applyAlignment="1" applyProtection="1">
      <alignment horizontal="center" vertical="center"/>
      <protection hidden="1"/>
    </xf>
    <xf numFmtId="0" fontId="6" fillId="0" borderId="5" xfId="0" applyFont="1" applyBorder="1" applyAlignment="1" applyProtection="1">
      <alignment horizontal="center" vertical="center" textRotation="90"/>
      <protection locked="0"/>
    </xf>
    <xf numFmtId="9" fontId="6" fillId="0" borderId="5" xfId="0" applyNumberFormat="1" applyFont="1" applyBorder="1" applyAlignment="1" applyProtection="1">
      <alignment horizontal="center" vertical="center"/>
      <protection hidden="1"/>
    </xf>
    <xf numFmtId="0" fontId="63" fillId="0" borderId="5" xfId="0" applyFont="1" applyBorder="1" applyAlignment="1" applyProtection="1">
      <alignment horizontal="center" vertical="center" textRotation="90" wrapText="1"/>
      <protection hidden="1"/>
    </xf>
    <xf numFmtId="0" fontId="63" fillId="0" borderId="5" xfId="0" applyFont="1" applyBorder="1" applyAlignment="1" applyProtection="1">
      <alignment horizontal="center" vertical="center" textRotation="90"/>
      <protection hidden="1"/>
    </xf>
    <xf numFmtId="0" fontId="6" fillId="0" borderId="2" xfId="0" applyFont="1" applyBorder="1" applyAlignment="1" applyProtection="1">
      <alignment horizontal="center" vertical="center"/>
      <protection hidden="1"/>
    </xf>
    <xf numFmtId="0" fontId="6" fillId="0" borderId="2" xfId="0" applyFont="1" applyBorder="1" applyAlignment="1" applyProtection="1">
      <alignment horizontal="center" vertical="center" textRotation="90"/>
      <protection locked="0"/>
    </xf>
    <xf numFmtId="9" fontId="6" fillId="0" borderId="2" xfId="0" applyNumberFormat="1" applyFont="1" applyBorder="1" applyAlignment="1" applyProtection="1">
      <alignment horizontal="center" vertical="center"/>
      <protection hidden="1"/>
    </xf>
    <xf numFmtId="0" fontId="63" fillId="0" borderId="2" xfId="0" applyFont="1" applyBorder="1" applyAlignment="1" applyProtection="1">
      <alignment horizontal="center" vertical="center" textRotation="90" wrapText="1"/>
      <protection hidden="1"/>
    </xf>
    <xf numFmtId="9" fontId="6" fillId="0" borderId="4" xfId="0" applyNumberFormat="1" applyFont="1" applyBorder="1" applyAlignment="1" applyProtection="1">
      <alignment horizontal="center" vertical="center"/>
      <protection hidden="1"/>
    </xf>
    <xf numFmtId="0" fontId="63" fillId="0" borderId="2" xfId="0" applyFont="1" applyBorder="1" applyAlignment="1" applyProtection="1">
      <alignment horizontal="center" vertical="center" textRotation="90"/>
      <protection hidden="1"/>
    </xf>
    <xf numFmtId="0" fontId="6" fillId="0" borderId="4" xfId="0" applyFont="1" applyBorder="1" applyAlignment="1" applyProtection="1">
      <alignment horizontal="center" vertical="center" textRotation="90"/>
      <protection locked="0"/>
    </xf>
    <xf numFmtId="0" fontId="6" fillId="0" borderId="2" xfId="0" applyFont="1" applyBorder="1" applyAlignment="1" applyProtection="1">
      <alignment horizontal="center" vertical="top"/>
      <protection hidden="1"/>
    </xf>
    <xf numFmtId="0" fontId="6" fillId="0" borderId="2" xfId="0" applyFont="1" applyBorder="1" applyAlignment="1" applyProtection="1">
      <alignment horizontal="center" vertical="top" textRotation="90"/>
      <protection locked="0"/>
    </xf>
    <xf numFmtId="9" fontId="6" fillId="0" borderId="2" xfId="0" applyNumberFormat="1" applyFont="1" applyBorder="1" applyAlignment="1" applyProtection="1">
      <alignment horizontal="center" vertical="top"/>
      <protection hidden="1"/>
    </xf>
    <xf numFmtId="164" fontId="6" fillId="0" borderId="2" xfId="1" applyNumberFormat="1" applyFont="1" applyBorder="1" applyAlignment="1">
      <alignment horizontal="center" vertical="top"/>
    </xf>
    <xf numFmtId="0" fontId="63" fillId="0" borderId="2" xfId="0" applyFont="1" applyBorder="1" applyAlignment="1" applyProtection="1">
      <alignment horizontal="center" vertical="top" textRotation="90" wrapText="1"/>
      <protection hidden="1"/>
    </xf>
    <xf numFmtId="9" fontId="6" fillId="0" borderId="4" xfId="0" applyNumberFormat="1" applyFont="1" applyBorder="1" applyAlignment="1" applyProtection="1">
      <alignment horizontal="center" vertical="top"/>
      <protection hidden="1"/>
    </xf>
    <xf numFmtId="0" fontId="63" fillId="0" borderId="2" xfId="0" applyFont="1" applyBorder="1" applyAlignment="1" applyProtection="1">
      <alignment horizontal="center" vertical="top" textRotation="90"/>
      <protection hidden="1"/>
    </xf>
    <xf numFmtId="0" fontId="6" fillId="0" borderId="4" xfId="0" applyFont="1" applyBorder="1" applyAlignment="1" applyProtection="1">
      <alignment horizontal="center" vertical="top" textRotation="90"/>
      <protection locked="0"/>
    </xf>
    <xf numFmtId="0" fontId="6" fillId="0" borderId="2" xfId="0" applyFont="1" applyBorder="1" applyAlignment="1" applyProtection="1">
      <alignment horizontal="center" vertical="top"/>
      <protection locked="0"/>
    </xf>
    <xf numFmtId="14" fontId="6" fillId="0" borderId="2" xfId="0" applyNumberFormat="1" applyFont="1" applyBorder="1" applyAlignment="1" applyProtection="1">
      <alignment horizontal="center" vertical="top"/>
      <protection locked="0"/>
    </xf>
    <xf numFmtId="14" fontId="6" fillId="3" borderId="10" xfId="0" applyNumberFormat="1" applyFont="1" applyFill="1" applyBorder="1" applyAlignment="1" applyProtection="1">
      <alignment horizontal="center" vertical="center"/>
      <protection locked="0"/>
    </xf>
  </cellXfs>
  <cellStyles count="5">
    <cellStyle name="Normal" xfId="0" builtinId="0"/>
    <cellStyle name="Normal - Style1 2" xfId="2" xr:uid="{00000000-0005-0000-0000-000001000000}"/>
    <cellStyle name="Normal 2" xfId="4" xr:uid="{00000000-0005-0000-0000-000002000000}"/>
    <cellStyle name="Normal 2 2" xfId="3" xr:uid="{00000000-0005-0000-0000-000003000000}"/>
    <cellStyle name="Porcentaje" xfId="1" builtinId="5"/>
  </cellStyles>
  <dxfs count="118">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ill>
        <patternFill>
          <bgColor rgb="FF92D050"/>
        </patternFill>
      </fill>
    </dxf>
    <dxf>
      <fill>
        <patternFill>
          <bgColor rgb="FFFFFF00"/>
        </patternFill>
      </fill>
    </dxf>
    <dxf>
      <fill>
        <patternFill>
          <bgColor theme="9" tint="-0.24994659260841701"/>
        </patternFill>
      </fill>
    </dxf>
    <dxf>
      <fill>
        <patternFill>
          <bgColor rgb="FFC0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rgb="FF9C0006"/>
      </font>
      <fill>
        <patternFill>
          <bgColor rgb="FFFFC7CE"/>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
      <font>
        <color auto="1"/>
      </font>
      <fill>
        <patternFill>
          <bgColor rgb="FF92D050"/>
        </patternFill>
      </fill>
    </dxf>
    <dxf>
      <fill>
        <patternFill>
          <bgColor rgb="FF00B050"/>
        </patternFill>
      </fill>
    </dxf>
    <dxf>
      <fill>
        <patternFill>
          <bgColor rgb="FFFFFF66"/>
        </patternFill>
      </fill>
    </dxf>
    <dxf>
      <fill>
        <patternFill>
          <bgColor rgb="FFFFC000"/>
        </patternFill>
      </fill>
    </dxf>
    <dxf>
      <fill>
        <patternFill>
          <bgColor rgb="FFFF0000"/>
        </patternFill>
      </fill>
    </dxf>
  </dxfs>
  <tableStyles count="0" defaultTableStyle="TableStyleMedium2" defaultPivotStyle="PivotStyleLight16"/>
  <colors>
    <mruColors>
      <color rgb="FFFF9900"/>
      <color rgb="FFFFFF66"/>
      <color rgb="FFFFCC00"/>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2" Type="http://schemas.openxmlformats.org/officeDocument/2006/relationships/worksheet" Target="worksheets/sheet2.xml"/><Relationship Id="rId16" Type="http://schemas.openxmlformats.org/officeDocument/2006/relationships/calcChain" Target="calcChain.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pivotCacheDefinition" Target="pivotCache/pivotCacheDefinition1.xml"/><Relationship Id="rId5" Type="http://schemas.openxmlformats.org/officeDocument/2006/relationships/worksheet" Target="worksheets/sheet5.xml"/><Relationship Id="rId15" Type="http://schemas.openxmlformats.org/officeDocument/2006/relationships/sheetMetadata" Target="metadata.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1</xdr:col>
      <xdr:colOff>139560</xdr:colOff>
      <xdr:row>1</xdr:row>
      <xdr:rowOff>104671</xdr:rowOff>
    </xdr:from>
    <xdr:to>
      <xdr:col>1</xdr:col>
      <xdr:colOff>964259</xdr:colOff>
      <xdr:row>4</xdr:row>
      <xdr:rowOff>69781</xdr:rowOff>
    </xdr:to>
    <xdr:pic>
      <xdr:nvPicPr>
        <xdr:cNvPr id="2" name="Imagen 2" descr="escudo">
          <a:extLst>
            <a:ext uri="{FF2B5EF4-FFF2-40B4-BE49-F238E27FC236}">
              <a16:creationId xmlns:a16="http://schemas.microsoft.com/office/drawing/2014/main" id="{682D0558-9D58-4032-A33D-2C1596A8097D}"/>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644385" y="314221"/>
          <a:ext cx="824699" cy="650910"/>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814918</xdr:colOff>
      <xdr:row>0</xdr:row>
      <xdr:rowOff>63501</xdr:rowOff>
    </xdr:from>
    <xdr:to>
      <xdr:col>2</xdr:col>
      <xdr:colOff>650877</xdr:colOff>
      <xdr:row>3</xdr:row>
      <xdr:rowOff>146051</xdr:rowOff>
    </xdr:to>
    <xdr:pic>
      <xdr:nvPicPr>
        <xdr:cNvPr id="2" name="Imagen 1">
          <a:extLst>
            <a:ext uri="{FF2B5EF4-FFF2-40B4-BE49-F238E27FC236}">
              <a16:creationId xmlns:a16="http://schemas.microsoft.com/office/drawing/2014/main" id="{6AD5DBC8-C320-4F78-AA78-307E2B5D38D5}"/>
            </a:ext>
          </a:extLst>
        </xdr:cNvPr>
        <xdr:cNvPicPr>
          <a:picLocks noChangeAspect="1"/>
        </xdr:cNvPicPr>
      </xdr:nvPicPr>
      <xdr:blipFill>
        <a:blip xmlns:r="http://schemas.openxmlformats.org/officeDocument/2006/relationships" r:embed="rId1"/>
        <a:stretch>
          <a:fillRect/>
        </a:stretch>
      </xdr:blipFill>
      <xdr:spPr>
        <a:xfrm>
          <a:off x="1079501" y="63501"/>
          <a:ext cx="777876" cy="654050"/>
        </a:xfrm>
        <a:prstGeom prst="rect">
          <a:avLst/>
        </a:prstGeom>
      </xdr:spPr>
    </xdr:pic>
    <xdr:clientData/>
  </xdr:twoCellAnchor>
</xdr:wsDr>
</file>

<file path=xl/pivotCache/_rels/pivotCacheDefinition1.xml.rels><?xml version="1.0" encoding="UTF-8" standalone="yes"?>
<Relationships xmlns="http://schemas.openxmlformats.org/package/2006/relationships"><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00000000-000A-0000-FFFF-FFFF00000000}">
  <cacheSource type="worksheet">
    <worksheetSource name="Tabla1"/>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00000000-0007-0000-0600-000000000000}"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09:E221"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00000000-000C-0000-FFFF-FFFF00000000}" name="Tabla1" displayName="Tabla1" ref="B209:C219" totalsRowShown="0" headerRowDxfId="3" dataDxfId="2">
  <autoFilter ref="B209:C219" xr:uid="{00000000-0009-0000-0100-000001000000}"/>
  <tableColumns count="2">
    <tableColumn id="1" xr3:uid="{00000000-0010-0000-0000-000001000000}" name="Criterios" dataDxfId="1"/>
    <tableColumn id="2" xr3:uid="{00000000-0010-0000-0000-000002000000}" name="Subcriterios" dataDxfId="0"/>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_rels/sheet6.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7.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55"/>
  <sheetViews>
    <sheetView zoomScale="110" zoomScaleNormal="110" workbookViewId="0">
      <selection activeCell="C46" sqref="C46:D46"/>
    </sheetView>
  </sheetViews>
  <sheetFormatPr baseColWidth="10" defaultColWidth="11.42578125" defaultRowHeight="15" x14ac:dyDescent="0.25"/>
  <cols>
    <col min="1" max="1" width="2.7109375" style="83" customWidth="1" collapsed="1"/>
    <col min="2" max="3" width="24.7109375" style="83" customWidth="1" collapsed="1"/>
    <col min="4" max="4" width="16" style="83" customWidth="1" collapsed="1"/>
    <col min="5" max="5" width="24.7109375" style="83" customWidth="1" collapsed="1"/>
    <col min="6" max="6" width="27.7109375" style="83" customWidth="1" collapsed="1"/>
    <col min="7" max="8" width="24.7109375" style="83" customWidth="1" collapsed="1"/>
    <col min="9" max="16384" width="11.42578125" style="83" collapsed="1"/>
  </cols>
  <sheetData>
    <row r="1" spans="1:8" ht="15.75" thickBot="1" x14ac:dyDescent="0.3"/>
    <row r="2" spans="1:8" ht="18" x14ac:dyDescent="0.25">
      <c r="B2" s="224" t="s">
        <v>0</v>
      </c>
      <c r="C2" s="225"/>
      <c r="D2" s="225"/>
      <c r="E2" s="225"/>
      <c r="F2" s="225"/>
      <c r="G2" s="225"/>
      <c r="H2" s="226"/>
    </row>
    <row r="3" spans="1:8" x14ac:dyDescent="0.25">
      <c r="B3" s="118"/>
      <c r="C3" s="119"/>
      <c r="D3" s="119"/>
      <c r="E3" s="119"/>
      <c r="F3" s="119"/>
      <c r="G3" s="119"/>
      <c r="H3" s="120"/>
    </row>
    <row r="4" spans="1:8" ht="63" customHeight="1" x14ac:dyDescent="0.25">
      <c r="B4" s="227" t="s">
        <v>1</v>
      </c>
      <c r="C4" s="228"/>
      <c r="D4" s="228"/>
      <c r="E4" s="228"/>
      <c r="F4" s="228"/>
      <c r="G4" s="228"/>
      <c r="H4" s="229"/>
    </row>
    <row r="5" spans="1:8" ht="63" customHeight="1" x14ac:dyDescent="0.25">
      <c r="B5" s="230"/>
      <c r="C5" s="231"/>
      <c r="D5" s="231"/>
      <c r="E5" s="231"/>
      <c r="F5" s="231"/>
      <c r="G5" s="231"/>
      <c r="H5" s="232"/>
    </row>
    <row r="6" spans="1:8" ht="16.5" x14ac:dyDescent="0.25">
      <c r="A6" s="121"/>
      <c r="B6" s="233" t="s">
        <v>2</v>
      </c>
      <c r="C6" s="234"/>
      <c r="D6" s="234"/>
      <c r="E6" s="234"/>
      <c r="F6" s="234"/>
      <c r="G6" s="234"/>
      <c r="H6" s="235"/>
    </row>
    <row r="7" spans="1:8" ht="95.25" customHeight="1" x14ac:dyDescent="0.25">
      <c r="A7" s="121"/>
      <c r="B7" s="236" t="s">
        <v>3</v>
      </c>
      <c r="C7" s="236"/>
      <c r="D7" s="236"/>
      <c r="E7" s="236"/>
      <c r="F7" s="236"/>
      <c r="G7" s="236"/>
      <c r="H7" s="237"/>
    </row>
    <row r="8" spans="1:8" ht="16.5" x14ac:dyDescent="0.25">
      <c r="A8" s="121"/>
      <c r="B8" s="122"/>
      <c r="C8" s="123"/>
      <c r="D8" s="123"/>
      <c r="E8" s="123"/>
      <c r="F8" s="123"/>
      <c r="G8" s="123"/>
      <c r="H8" s="124"/>
    </row>
    <row r="9" spans="1:8" ht="16.5" customHeight="1" x14ac:dyDescent="0.25">
      <c r="A9" s="121"/>
      <c r="B9" s="238" t="s">
        <v>4</v>
      </c>
      <c r="C9" s="238"/>
      <c r="D9" s="238"/>
      <c r="E9" s="238"/>
      <c r="F9" s="238"/>
      <c r="G9" s="238"/>
      <c r="H9" s="239"/>
    </row>
    <row r="10" spans="1:8" ht="16.5" customHeight="1" x14ac:dyDescent="0.25">
      <c r="A10" s="121"/>
      <c r="B10" s="238"/>
      <c r="C10" s="238"/>
      <c r="D10" s="238"/>
      <c r="E10" s="238"/>
      <c r="F10" s="238"/>
      <c r="G10" s="238"/>
      <c r="H10" s="239"/>
    </row>
    <row r="11" spans="1:8" ht="11.65" customHeight="1" x14ac:dyDescent="0.25">
      <c r="A11" s="121"/>
      <c r="B11" s="238"/>
      <c r="C11" s="238"/>
      <c r="D11" s="238"/>
      <c r="E11" s="238"/>
      <c r="F11" s="238"/>
      <c r="G11" s="238"/>
      <c r="H11" s="239"/>
    </row>
    <row r="12" spans="1:8" ht="11.65" customHeight="1" thickBot="1" x14ac:dyDescent="0.3">
      <c r="A12" s="121"/>
      <c r="B12" s="125"/>
      <c r="C12" s="125"/>
      <c r="D12" s="125"/>
      <c r="E12" s="125"/>
      <c r="F12" s="125"/>
      <c r="G12" s="125"/>
      <c r="H12" s="126"/>
    </row>
    <row r="13" spans="1:8" ht="14.25" customHeight="1" thickTop="1" x14ac:dyDescent="0.25">
      <c r="A13" s="121"/>
      <c r="B13" s="125"/>
      <c r="C13" s="223" t="s">
        <v>5</v>
      </c>
      <c r="D13" s="216"/>
      <c r="E13" s="217" t="s">
        <v>6</v>
      </c>
      <c r="F13" s="218"/>
      <c r="G13" s="125"/>
      <c r="H13" s="126"/>
    </row>
    <row r="14" spans="1:8" ht="23.25" customHeight="1" x14ac:dyDescent="0.25">
      <c r="A14" s="121"/>
      <c r="B14" s="125"/>
      <c r="C14" s="204" t="s">
        <v>7</v>
      </c>
      <c r="D14" s="205"/>
      <c r="E14" s="206" t="s">
        <v>8</v>
      </c>
      <c r="F14" s="201"/>
      <c r="G14" s="125"/>
      <c r="H14" s="126"/>
    </row>
    <row r="15" spans="1:8" ht="27" customHeight="1" x14ac:dyDescent="0.25">
      <c r="A15" s="121"/>
      <c r="B15" s="125"/>
      <c r="C15" s="204" t="s">
        <v>9</v>
      </c>
      <c r="D15" s="205"/>
      <c r="E15" s="206" t="s">
        <v>10</v>
      </c>
      <c r="F15" s="201"/>
      <c r="G15" s="125"/>
      <c r="H15" s="126"/>
    </row>
    <row r="16" spans="1:8" ht="39" customHeight="1" x14ac:dyDescent="0.25">
      <c r="A16" s="121"/>
      <c r="B16" s="125"/>
      <c r="C16" s="204" t="s">
        <v>11</v>
      </c>
      <c r="D16" s="205"/>
      <c r="E16" s="206" t="s">
        <v>12</v>
      </c>
      <c r="F16" s="201"/>
      <c r="G16" s="125"/>
      <c r="H16" s="126"/>
    </row>
    <row r="17" spans="1:8" ht="24.75" customHeight="1" x14ac:dyDescent="0.25">
      <c r="A17" s="121"/>
      <c r="B17" s="125"/>
      <c r="C17" s="204" t="s">
        <v>13</v>
      </c>
      <c r="D17" s="205"/>
      <c r="E17" s="206" t="s">
        <v>14</v>
      </c>
      <c r="F17" s="201"/>
      <c r="G17" s="125"/>
      <c r="H17" s="127"/>
    </row>
    <row r="18" spans="1:8" ht="12.4" customHeight="1" x14ac:dyDescent="0.25">
      <c r="A18" s="121"/>
      <c r="B18" s="125"/>
      <c r="C18" s="204" t="s">
        <v>15</v>
      </c>
      <c r="D18" s="205"/>
      <c r="E18" s="207" t="s">
        <v>16</v>
      </c>
      <c r="F18" s="201"/>
      <c r="G18" s="125"/>
      <c r="H18" s="126"/>
    </row>
    <row r="19" spans="1:8" ht="24" customHeight="1" thickBot="1" x14ac:dyDescent="0.3">
      <c r="A19" s="121"/>
      <c r="B19" s="125"/>
      <c r="C19" s="208" t="s">
        <v>17</v>
      </c>
      <c r="D19" s="209"/>
      <c r="E19" s="210" t="s">
        <v>18</v>
      </c>
      <c r="F19" s="211"/>
      <c r="G19" s="125"/>
      <c r="H19" s="126"/>
    </row>
    <row r="20" spans="1:8" ht="11.65" customHeight="1" thickTop="1" x14ac:dyDescent="0.25">
      <c r="A20" s="121"/>
      <c r="B20" s="125"/>
      <c r="C20" s="128"/>
      <c r="D20" s="128"/>
      <c r="E20" s="128"/>
      <c r="F20" s="128"/>
      <c r="G20" s="125"/>
      <c r="H20" s="126"/>
    </row>
    <row r="21" spans="1:8" ht="27.4" customHeight="1" thickBot="1" x14ac:dyDescent="0.3">
      <c r="A21" s="121"/>
      <c r="B21" s="212" t="s">
        <v>19</v>
      </c>
      <c r="C21" s="213"/>
      <c r="D21" s="213"/>
      <c r="E21" s="213"/>
      <c r="F21" s="213"/>
      <c r="G21" s="213"/>
      <c r="H21" s="214"/>
    </row>
    <row r="22" spans="1:8" ht="15.75" thickTop="1" x14ac:dyDescent="0.25">
      <c r="A22" s="121"/>
      <c r="B22" s="129"/>
      <c r="C22" s="215" t="s">
        <v>5</v>
      </c>
      <c r="D22" s="216"/>
      <c r="E22" s="217" t="s">
        <v>6</v>
      </c>
      <c r="F22" s="218"/>
      <c r="G22" s="128"/>
      <c r="H22" s="130"/>
    </row>
    <row r="23" spans="1:8" ht="13.5" customHeight="1" x14ac:dyDescent="0.25">
      <c r="A23" s="121"/>
      <c r="B23" s="131"/>
      <c r="C23" s="219" t="s">
        <v>7</v>
      </c>
      <c r="D23" s="220"/>
      <c r="E23" s="221" t="s">
        <v>20</v>
      </c>
      <c r="F23" s="222"/>
      <c r="G23" s="132"/>
      <c r="H23" s="133"/>
    </row>
    <row r="24" spans="1:8" ht="13.5" customHeight="1" x14ac:dyDescent="0.25">
      <c r="A24" s="121"/>
      <c r="B24" s="131"/>
      <c r="C24" s="198" t="s">
        <v>21</v>
      </c>
      <c r="D24" s="199"/>
      <c r="E24" s="200" t="s">
        <v>22</v>
      </c>
      <c r="F24" s="201"/>
      <c r="G24" s="132"/>
      <c r="H24" s="133"/>
    </row>
    <row r="25" spans="1:8" ht="13.5" customHeight="1" x14ac:dyDescent="0.25">
      <c r="A25" s="121"/>
      <c r="B25" s="131"/>
      <c r="C25" s="198" t="s">
        <v>9</v>
      </c>
      <c r="D25" s="199"/>
      <c r="E25" s="200" t="s">
        <v>23</v>
      </c>
      <c r="F25" s="201"/>
      <c r="G25" s="132"/>
      <c r="H25" s="133"/>
    </row>
    <row r="26" spans="1:8" ht="22.9" customHeight="1" x14ac:dyDescent="0.25">
      <c r="A26" s="121"/>
      <c r="B26" s="131"/>
      <c r="C26" s="198" t="s">
        <v>24</v>
      </c>
      <c r="D26" s="199"/>
      <c r="E26" s="202" t="s">
        <v>25</v>
      </c>
      <c r="F26" s="203"/>
      <c r="G26" s="132"/>
      <c r="H26" s="133"/>
    </row>
    <row r="27" spans="1:8" ht="39.75" customHeight="1" x14ac:dyDescent="0.25">
      <c r="A27" s="121"/>
      <c r="B27" s="131"/>
      <c r="C27" s="189" t="s">
        <v>26</v>
      </c>
      <c r="D27" s="197"/>
      <c r="E27" s="190" t="s">
        <v>27</v>
      </c>
      <c r="F27" s="191"/>
      <c r="G27" s="132"/>
      <c r="H27" s="134"/>
    </row>
    <row r="28" spans="1:8" ht="34.5" customHeight="1" x14ac:dyDescent="0.25">
      <c r="B28" s="135"/>
      <c r="C28" s="196" t="s">
        <v>28</v>
      </c>
      <c r="D28" s="197"/>
      <c r="E28" s="190" t="s">
        <v>29</v>
      </c>
      <c r="F28" s="191"/>
      <c r="G28" s="132"/>
      <c r="H28" s="134"/>
    </row>
    <row r="29" spans="1:8" ht="27.75" customHeight="1" x14ac:dyDescent="0.25">
      <c r="B29" s="135"/>
      <c r="C29" s="196" t="s">
        <v>30</v>
      </c>
      <c r="D29" s="197"/>
      <c r="E29" s="190" t="s">
        <v>31</v>
      </c>
      <c r="F29" s="191"/>
      <c r="G29" s="132"/>
      <c r="H29" s="134"/>
    </row>
    <row r="30" spans="1:8" ht="72" customHeight="1" x14ac:dyDescent="0.25">
      <c r="B30" s="135"/>
      <c r="C30" s="196" t="s">
        <v>32</v>
      </c>
      <c r="D30" s="197"/>
      <c r="E30" s="190" t="s">
        <v>33</v>
      </c>
      <c r="F30" s="191"/>
      <c r="G30" s="132"/>
      <c r="H30" s="134"/>
    </row>
    <row r="31" spans="1:8" ht="72.75" customHeight="1" x14ac:dyDescent="0.25">
      <c r="B31" s="135"/>
      <c r="C31" s="196" t="s">
        <v>34</v>
      </c>
      <c r="D31" s="197"/>
      <c r="E31" s="190" t="s">
        <v>35</v>
      </c>
      <c r="F31" s="191"/>
      <c r="G31" s="132"/>
      <c r="H31" s="134"/>
    </row>
    <row r="32" spans="1:8" ht="64.5" customHeight="1" x14ac:dyDescent="0.25">
      <c r="B32" s="135"/>
      <c r="C32" s="196" t="s">
        <v>36</v>
      </c>
      <c r="D32" s="197"/>
      <c r="E32" s="190" t="s">
        <v>37</v>
      </c>
      <c r="F32" s="191"/>
      <c r="G32" s="132"/>
      <c r="H32" s="134"/>
    </row>
    <row r="33" spans="2:8" ht="71.25" customHeight="1" x14ac:dyDescent="0.25">
      <c r="B33" s="135"/>
      <c r="C33" s="188" t="s">
        <v>38</v>
      </c>
      <c r="D33" s="189"/>
      <c r="E33" s="190" t="s">
        <v>39</v>
      </c>
      <c r="F33" s="191"/>
      <c r="G33" s="132"/>
      <c r="H33" s="134"/>
    </row>
    <row r="34" spans="2:8" ht="55.5" customHeight="1" x14ac:dyDescent="0.25">
      <c r="B34" s="135"/>
      <c r="C34" s="188" t="s">
        <v>40</v>
      </c>
      <c r="D34" s="189"/>
      <c r="E34" s="190" t="s">
        <v>41</v>
      </c>
      <c r="F34" s="191"/>
      <c r="G34" s="132"/>
      <c r="H34" s="134"/>
    </row>
    <row r="35" spans="2:8" ht="42" customHeight="1" x14ac:dyDescent="0.25">
      <c r="B35" s="135"/>
      <c r="C35" s="188" t="s">
        <v>42</v>
      </c>
      <c r="D35" s="189"/>
      <c r="E35" s="190" t="s">
        <v>43</v>
      </c>
      <c r="F35" s="191"/>
      <c r="G35" s="132"/>
      <c r="H35" s="134"/>
    </row>
    <row r="36" spans="2:8" ht="59.25" customHeight="1" x14ac:dyDescent="0.25">
      <c r="B36" s="135"/>
      <c r="C36" s="188" t="s">
        <v>44</v>
      </c>
      <c r="D36" s="189"/>
      <c r="E36" s="190" t="s">
        <v>45</v>
      </c>
      <c r="F36" s="191"/>
      <c r="G36" s="132"/>
      <c r="H36" s="134"/>
    </row>
    <row r="37" spans="2:8" ht="23.25" customHeight="1" x14ac:dyDescent="0.25">
      <c r="B37" s="135"/>
      <c r="C37" s="188" t="s">
        <v>46</v>
      </c>
      <c r="D37" s="189"/>
      <c r="E37" s="190" t="s">
        <v>47</v>
      </c>
      <c r="F37" s="191"/>
      <c r="G37" s="132"/>
      <c r="H37" s="134"/>
    </row>
    <row r="38" spans="2:8" ht="30.75" customHeight="1" x14ac:dyDescent="0.25">
      <c r="B38" s="135"/>
      <c r="C38" s="188" t="s">
        <v>48</v>
      </c>
      <c r="D38" s="189"/>
      <c r="E38" s="190" t="s">
        <v>49</v>
      </c>
      <c r="F38" s="191"/>
      <c r="G38" s="132"/>
      <c r="H38" s="134"/>
    </row>
    <row r="39" spans="2:8" ht="35.25" customHeight="1" x14ac:dyDescent="0.25">
      <c r="B39" s="135"/>
      <c r="C39" s="188" t="s">
        <v>48</v>
      </c>
      <c r="D39" s="189"/>
      <c r="E39" s="190" t="s">
        <v>49</v>
      </c>
      <c r="F39" s="191"/>
      <c r="G39" s="132"/>
      <c r="H39" s="134"/>
    </row>
    <row r="40" spans="2:8" ht="33" customHeight="1" x14ac:dyDescent="0.25">
      <c r="B40" s="135"/>
      <c r="C40" s="188" t="s">
        <v>50</v>
      </c>
      <c r="D40" s="189"/>
      <c r="E40" s="190" t="s">
        <v>51</v>
      </c>
      <c r="F40" s="191"/>
      <c r="G40" s="132"/>
      <c r="H40" s="134"/>
    </row>
    <row r="41" spans="2:8" ht="30" customHeight="1" x14ac:dyDescent="0.25">
      <c r="B41" s="135"/>
      <c r="C41" s="188" t="s">
        <v>52</v>
      </c>
      <c r="D41" s="189"/>
      <c r="E41" s="190" t="s">
        <v>53</v>
      </c>
      <c r="F41" s="191"/>
      <c r="G41" s="132"/>
      <c r="H41" s="134"/>
    </row>
    <row r="42" spans="2:8" ht="35.25" customHeight="1" x14ac:dyDescent="0.25">
      <c r="B42" s="135"/>
      <c r="C42" s="188" t="s">
        <v>54</v>
      </c>
      <c r="D42" s="189"/>
      <c r="E42" s="190" t="s">
        <v>55</v>
      </c>
      <c r="F42" s="191"/>
      <c r="G42" s="132"/>
      <c r="H42" s="134"/>
    </row>
    <row r="43" spans="2:8" ht="31.5" customHeight="1" x14ac:dyDescent="0.25">
      <c r="B43" s="135"/>
      <c r="C43" s="188" t="s">
        <v>56</v>
      </c>
      <c r="D43" s="189"/>
      <c r="E43" s="190" t="s">
        <v>57</v>
      </c>
      <c r="F43" s="191"/>
      <c r="G43" s="132"/>
      <c r="H43" s="134"/>
    </row>
    <row r="44" spans="2:8" ht="54" customHeight="1" x14ac:dyDescent="0.25">
      <c r="B44" s="135"/>
      <c r="C44" s="188" t="s">
        <v>58</v>
      </c>
      <c r="D44" s="189"/>
      <c r="E44" s="190" t="s">
        <v>59</v>
      </c>
      <c r="F44" s="191"/>
      <c r="G44" s="132"/>
      <c r="H44" s="134"/>
    </row>
    <row r="45" spans="2:8" ht="59.25" customHeight="1" x14ac:dyDescent="0.25">
      <c r="B45" s="135"/>
      <c r="C45" s="188" t="s">
        <v>60</v>
      </c>
      <c r="D45" s="189"/>
      <c r="E45" s="190" t="s">
        <v>61</v>
      </c>
      <c r="F45" s="191"/>
      <c r="G45" s="132"/>
      <c r="H45" s="134"/>
    </row>
    <row r="46" spans="2:8" ht="84" customHeight="1" x14ac:dyDescent="0.25">
      <c r="B46" s="135"/>
      <c r="C46" s="188" t="s">
        <v>62</v>
      </c>
      <c r="D46" s="189"/>
      <c r="E46" s="190" t="s">
        <v>63</v>
      </c>
      <c r="F46" s="191"/>
      <c r="G46" s="132"/>
      <c r="H46" s="134"/>
    </row>
    <row r="47" spans="2:8" ht="46.5" customHeight="1" thickBot="1" x14ac:dyDescent="0.3">
      <c r="B47" s="135"/>
      <c r="C47" s="192"/>
      <c r="D47" s="193"/>
      <c r="E47" s="194"/>
      <c r="F47" s="195"/>
      <c r="G47" s="132"/>
      <c r="H47" s="134"/>
    </row>
    <row r="48" spans="2:8" ht="6.75" customHeight="1" thickTop="1" x14ac:dyDescent="0.25">
      <c r="B48" s="135"/>
      <c r="C48" s="136"/>
      <c r="D48" s="136"/>
      <c r="E48" s="137"/>
      <c r="F48" s="137"/>
      <c r="G48" s="132"/>
      <c r="H48" s="134"/>
    </row>
    <row r="49" spans="2:8" x14ac:dyDescent="0.25">
      <c r="B49" s="135"/>
      <c r="C49" s="138"/>
      <c r="D49" s="138"/>
      <c r="E49" s="138"/>
      <c r="F49" s="138"/>
      <c r="G49" s="132"/>
      <c r="H49" s="134"/>
    </row>
    <row r="50" spans="2:8" ht="21" customHeight="1" x14ac:dyDescent="0.25">
      <c r="B50" s="139" t="s">
        <v>64</v>
      </c>
      <c r="C50" s="138"/>
      <c r="D50" s="138"/>
      <c r="E50" s="138"/>
      <c r="F50" s="138"/>
      <c r="G50" s="138"/>
      <c r="H50" s="140"/>
    </row>
    <row r="51" spans="2:8" ht="20.25" customHeight="1" x14ac:dyDescent="0.25">
      <c r="B51" s="139" t="s">
        <v>65</v>
      </c>
      <c r="C51" s="138"/>
      <c r="D51" s="138"/>
      <c r="E51" s="138"/>
      <c r="F51" s="138"/>
      <c r="G51" s="138"/>
      <c r="H51" s="140"/>
    </row>
    <row r="52" spans="2:8" ht="20.25" customHeight="1" x14ac:dyDescent="0.25">
      <c r="B52" s="139" t="s">
        <v>66</v>
      </c>
      <c r="C52" s="138"/>
      <c r="D52" s="138"/>
      <c r="E52" s="138"/>
      <c r="F52" s="138"/>
      <c r="G52" s="138"/>
      <c r="H52" s="140"/>
    </row>
    <row r="53" spans="2:8" ht="20.25" customHeight="1" x14ac:dyDescent="0.25">
      <c r="B53" s="139" t="s">
        <v>67</v>
      </c>
      <c r="C53" s="138"/>
      <c r="D53" s="138"/>
      <c r="E53" s="138"/>
      <c r="F53" s="138"/>
      <c r="G53" s="138"/>
      <c r="H53" s="140"/>
    </row>
    <row r="54" spans="2:8" ht="14.65" customHeight="1" x14ac:dyDescent="0.25">
      <c r="B54" s="139" t="s">
        <v>68</v>
      </c>
      <c r="C54" s="138"/>
      <c r="D54" s="138"/>
      <c r="E54" s="138"/>
      <c r="F54" s="138"/>
      <c r="G54" s="138"/>
      <c r="H54" s="140"/>
    </row>
    <row r="55" spans="2:8" ht="15.75" thickBot="1" x14ac:dyDescent="0.3">
      <c r="B55" s="141"/>
      <c r="C55" s="142"/>
      <c r="D55" s="142"/>
      <c r="E55" s="142"/>
      <c r="F55" s="142"/>
      <c r="G55" s="142"/>
      <c r="H55" s="143"/>
    </row>
  </sheetData>
  <mergeCells count="72">
    <mergeCell ref="C13:D13"/>
    <mergeCell ref="E13:F13"/>
    <mergeCell ref="B2:H2"/>
    <mergeCell ref="B4:H5"/>
    <mergeCell ref="B6:H6"/>
    <mergeCell ref="B7:H7"/>
    <mergeCell ref="B9:H11"/>
    <mergeCell ref="C14:D14"/>
    <mergeCell ref="E14:F14"/>
    <mergeCell ref="C15:D15"/>
    <mergeCell ref="E15:F15"/>
    <mergeCell ref="C16:D16"/>
    <mergeCell ref="E16:F16"/>
    <mergeCell ref="C24:D24"/>
    <mergeCell ref="E24:F24"/>
    <mergeCell ref="C17:D17"/>
    <mergeCell ref="E17:F17"/>
    <mergeCell ref="C18:D18"/>
    <mergeCell ref="E18:F18"/>
    <mergeCell ref="C19:D19"/>
    <mergeCell ref="E19:F19"/>
    <mergeCell ref="B21:H21"/>
    <mergeCell ref="C22:D22"/>
    <mergeCell ref="E22:F22"/>
    <mergeCell ref="C23:D23"/>
    <mergeCell ref="E23:F23"/>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C33:D33"/>
    <mergeCell ref="E33:F33"/>
    <mergeCell ref="C34:D34"/>
    <mergeCell ref="E34:F34"/>
    <mergeCell ref="C35:D35"/>
    <mergeCell ref="E35:F35"/>
    <mergeCell ref="C36:D36"/>
    <mergeCell ref="E36:F36"/>
    <mergeCell ref="C37:D37"/>
    <mergeCell ref="E37:F37"/>
    <mergeCell ref="C38:D38"/>
    <mergeCell ref="E38:F38"/>
    <mergeCell ref="C39:D39"/>
    <mergeCell ref="E39:F39"/>
    <mergeCell ref="C40:D40"/>
    <mergeCell ref="E40:F40"/>
    <mergeCell ref="C41:D41"/>
    <mergeCell ref="E41:F41"/>
    <mergeCell ref="C42:D42"/>
    <mergeCell ref="E42:F42"/>
    <mergeCell ref="C46:D46"/>
    <mergeCell ref="E46:F46"/>
    <mergeCell ref="C47:D47"/>
    <mergeCell ref="E47:F47"/>
    <mergeCell ref="C43:D43"/>
    <mergeCell ref="E43:F43"/>
    <mergeCell ref="C44:D44"/>
    <mergeCell ref="E44:F44"/>
    <mergeCell ref="C45:D45"/>
    <mergeCell ref="E45:F45"/>
  </mergeCells>
  <pageMargins left="0.7" right="0.7" top="0.75" bottom="0.75" header="0.3" footer="0.3"/>
  <pageSetup orientation="portrait"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900-000000000000}">
  <dimension ref="A3:D21"/>
  <sheetViews>
    <sheetView workbookViewId="0">
      <selection activeCell="E6" sqref="E6"/>
    </sheetView>
  </sheetViews>
  <sheetFormatPr baseColWidth="10" defaultColWidth="11.42578125" defaultRowHeight="12.75" x14ac:dyDescent="0.2"/>
  <cols>
    <col min="1" max="1" width="32.85546875" style="9" customWidth="1"/>
    <col min="2" max="3" width="11.42578125" style="9"/>
    <col min="4" max="4" width="85" style="9" customWidth="1"/>
    <col min="5" max="16384" width="11.42578125" style="9"/>
  </cols>
  <sheetData>
    <row r="3" spans="1:4" ht="63.75" x14ac:dyDescent="0.2">
      <c r="A3" s="10" t="s">
        <v>165</v>
      </c>
      <c r="D3" s="10" t="s">
        <v>324</v>
      </c>
    </row>
    <row r="4" spans="1:4" ht="51" x14ac:dyDescent="0.2">
      <c r="A4" s="10" t="s">
        <v>292</v>
      </c>
      <c r="D4" s="10" t="s">
        <v>325</v>
      </c>
    </row>
    <row r="5" spans="1:4" ht="51" x14ac:dyDescent="0.2">
      <c r="A5" s="10" t="s">
        <v>294</v>
      </c>
      <c r="D5" s="10" t="s">
        <v>326</v>
      </c>
    </row>
    <row r="6" spans="1:4" ht="89.25" x14ac:dyDescent="0.2">
      <c r="A6" s="10" t="s">
        <v>296</v>
      </c>
      <c r="D6" s="10" t="s">
        <v>327</v>
      </c>
    </row>
    <row r="7" spans="1:4" ht="63.75" x14ac:dyDescent="0.2">
      <c r="A7" s="10" t="s">
        <v>166</v>
      </c>
      <c r="D7" s="10" t="s">
        <v>328</v>
      </c>
    </row>
    <row r="8" spans="1:4" x14ac:dyDescent="0.2">
      <c r="A8" s="10" t="s">
        <v>167</v>
      </c>
      <c r="D8" s="10"/>
    </row>
    <row r="9" spans="1:4" x14ac:dyDescent="0.2">
      <c r="A9" s="10" t="s">
        <v>302</v>
      </c>
    </row>
    <row r="10" spans="1:4" x14ac:dyDescent="0.2">
      <c r="A10" s="10" t="s">
        <v>168</v>
      </c>
      <c r="D10" s="10" t="s">
        <v>329</v>
      </c>
    </row>
    <row r="11" spans="1:4" x14ac:dyDescent="0.2">
      <c r="A11" s="10" t="s">
        <v>305</v>
      </c>
    </row>
    <row r="12" spans="1:4" x14ac:dyDescent="0.2">
      <c r="A12" s="10" t="s">
        <v>330</v>
      </c>
      <c r="D12" s="10"/>
    </row>
    <row r="13" spans="1:4" x14ac:dyDescent="0.2">
      <c r="A13" s="10" t="s">
        <v>331</v>
      </c>
    </row>
    <row r="14" spans="1:4" x14ac:dyDescent="0.2">
      <c r="A14" s="10" t="s">
        <v>332</v>
      </c>
    </row>
    <row r="16" spans="1:4" x14ac:dyDescent="0.2">
      <c r="A16" s="10" t="s">
        <v>333</v>
      </c>
    </row>
    <row r="17" spans="1:1" x14ac:dyDescent="0.2">
      <c r="A17" s="10" t="s">
        <v>311</v>
      </c>
    </row>
    <row r="18" spans="1:1" x14ac:dyDescent="0.2">
      <c r="A18" s="10" t="s">
        <v>313</v>
      </c>
    </row>
    <row r="20" spans="1:1" x14ac:dyDescent="0.2">
      <c r="A20" s="10" t="s">
        <v>316</v>
      </c>
    </row>
    <row r="21" spans="1:1" x14ac:dyDescent="0.2">
      <c r="A21" s="10" t="s">
        <v>317</v>
      </c>
    </row>
  </sheetData>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theme="6" tint="0.39997558519241921"/>
  </sheetPr>
  <dimension ref="B1:AZ49"/>
  <sheetViews>
    <sheetView showGridLines="0" topLeftCell="A25" zoomScale="91" zoomScaleNormal="91" workbookViewId="0">
      <selection activeCell="E42" sqref="E42:F42"/>
    </sheetView>
  </sheetViews>
  <sheetFormatPr baseColWidth="10" defaultColWidth="11.42578125" defaultRowHeight="14.25" x14ac:dyDescent="0.2"/>
  <cols>
    <col min="1" max="1" width="7.5703125" style="164" customWidth="1"/>
    <col min="2" max="2" width="16.7109375" style="164" customWidth="1" collapsed="1"/>
    <col min="3" max="3" width="29.7109375" style="164" customWidth="1" collapsed="1"/>
    <col min="4" max="4" width="43.7109375" style="164" customWidth="1" collapsed="1"/>
    <col min="5" max="5" width="39.28515625" style="164" customWidth="1" collapsed="1"/>
    <col min="6" max="6" width="39.28515625" style="164" customWidth="1"/>
    <col min="7" max="14" width="11.42578125" style="164"/>
    <col min="15" max="15" width="37" style="164" customWidth="1"/>
    <col min="16" max="50" width="11.42578125" style="164"/>
    <col min="51" max="51" width="6.140625" style="164" customWidth="1"/>
    <col min="52" max="52" width="130.5703125" style="164" customWidth="1"/>
    <col min="53" max="16384" width="11.42578125" style="164"/>
  </cols>
  <sheetData>
    <row r="1" spans="2:52" ht="16.5" customHeight="1" thickBot="1" x14ac:dyDescent="0.25">
      <c r="AZ1" s="165" t="s">
        <v>69</v>
      </c>
    </row>
    <row r="2" spans="2:52" ht="18" customHeight="1" thickBot="1" x14ac:dyDescent="0.25">
      <c r="B2" s="299"/>
      <c r="C2" s="301" t="s">
        <v>70</v>
      </c>
      <c r="D2" s="302"/>
      <c r="E2" s="302"/>
      <c r="F2" s="144" t="s">
        <v>71</v>
      </c>
      <c r="AZ2" s="165" t="s">
        <v>72</v>
      </c>
    </row>
    <row r="3" spans="2:52" ht="18" customHeight="1" thickBot="1" x14ac:dyDescent="0.25">
      <c r="B3" s="300"/>
      <c r="C3" s="303"/>
      <c r="D3" s="304"/>
      <c r="E3" s="304"/>
      <c r="F3" s="145" t="s">
        <v>73</v>
      </c>
      <c r="AZ3" s="165" t="s">
        <v>74</v>
      </c>
    </row>
    <row r="4" spans="2:52" ht="18" customHeight="1" thickBot="1" x14ac:dyDescent="0.25">
      <c r="B4" s="300"/>
      <c r="C4" s="303"/>
      <c r="D4" s="304"/>
      <c r="E4" s="304"/>
      <c r="F4" s="163" t="s">
        <v>75</v>
      </c>
      <c r="AZ4" s="165" t="s">
        <v>76</v>
      </c>
    </row>
    <row r="5" spans="2:52" ht="18" customHeight="1" thickBot="1" x14ac:dyDescent="0.25">
      <c r="B5" s="300"/>
      <c r="C5" s="303"/>
      <c r="D5" s="304"/>
      <c r="E5" s="304"/>
      <c r="F5" s="174" t="s">
        <v>77</v>
      </c>
      <c r="AZ5" s="166"/>
    </row>
    <row r="6" spans="2:52" ht="18" customHeight="1" thickBot="1" x14ac:dyDescent="0.25">
      <c r="B6" s="312" t="s">
        <v>78</v>
      </c>
      <c r="C6" s="313"/>
      <c r="D6" s="313"/>
      <c r="E6" s="313"/>
      <c r="F6" s="314"/>
      <c r="AZ6" s="166"/>
    </row>
    <row r="7" spans="2:52" ht="33.4" customHeight="1" x14ac:dyDescent="0.2">
      <c r="B7" s="175" t="s">
        <v>79</v>
      </c>
      <c r="C7" s="305" t="s">
        <v>80</v>
      </c>
      <c r="D7" s="306"/>
      <c r="E7" s="306"/>
      <c r="F7" s="307"/>
      <c r="AZ7" s="166"/>
    </row>
    <row r="8" spans="2:52" ht="53.25" customHeight="1" thickBot="1" x14ac:dyDescent="0.25">
      <c r="B8" s="167" t="s">
        <v>81</v>
      </c>
      <c r="C8" s="308" t="s">
        <v>82</v>
      </c>
      <c r="D8" s="309"/>
      <c r="E8" s="309"/>
      <c r="F8" s="310"/>
      <c r="AZ8" s="166"/>
    </row>
    <row r="9" spans="2:52" ht="16.5" thickBot="1" x14ac:dyDescent="0.25">
      <c r="B9" s="311"/>
      <c r="C9" s="311"/>
      <c r="D9" s="311"/>
      <c r="E9" s="311"/>
      <c r="F9" s="311"/>
    </row>
    <row r="10" spans="2:52" ht="15.6" customHeight="1" thickBot="1" x14ac:dyDescent="0.25">
      <c r="B10" s="315" t="s">
        <v>83</v>
      </c>
      <c r="C10" s="316"/>
      <c r="D10" s="316"/>
      <c r="E10" s="316"/>
      <c r="F10" s="317"/>
    </row>
    <row r="11" spans="2:52" ht="32.25" thickBot="1" x14ac:dyDescent="0.25">
      <c r="B11" s="318" t="s">
        <v>84</v>
      </c>
      <c r="C11" s="319"/>
      <c r="D11" s="168" t="s">
        <v>85</v>
      </c>
      <c r="E11" s="168" t="s">
        <v>86</v>
      </c>
      <c r="F11" s="169" t="s">
        <v>87</v>
      </c>
    </row>
    <row r="12" spans="2:52" ht="23.25" customHeight="1" x14ac:dyDescent="0.2">
      <c r="B12" s="321"/>
      <c r="C12" s="322"/>
      <c r="D12" s="254" t="s">
        <v>88</v>
      </c>
      <c r="E12" s="257" t="s">
        <v>89</v>
      </c>
      <c r="F12" s="260" t="s">
        <v>90</v>
      </c>
    </row>
    <row r="13" spans="2:52" ht="162" customHeight="1" x14ac:dyDescent="0.2">
      <c r="B13" s="323" t="s">
        <v>91</v>
      </c>
      <c r="C13" s="324"/>
      <c r="D13" s="255"/>
      <c r="E13" s="258"/>
      <c r="F13" s="261"/>
    </row>
    <row r="14" spans="2:52" ht="13.5" customHeight="1" x14ac:dyDescent="0.2">
      <c r="B14" s="263"/>
      <c r="C14" s="264"/>
      <c r="D14" s="255"/>
      <c r="E14" s="258"/>
      <c r="F14" s="261"/>
    </row>
    <row r="15" spans="2:52" ht="13.5" customHeight="1" x14ac:dyDescent="0.2">
      <c r="B15" s="263"/>
      <c r="C15" s="264"/>
      <c r="D15" s="255"/>
      <c r="E15" s="258"/>
      <c r="F15" s="261"/>
    </row>
    <row r="16" spans="2:52" ht="13.5" customHeight="1" x14ac:dyDescent="0.2">
      <c r="B16" s="263"/>
      <c r="C16" s="264"/>
      <c r="D16" s="255"/>
      <c r="E16" s="258"/>
      <c r="F16" s="261"/>
    </row>
    <row r="17" spans="2:6" ht="13.5" customHeight="1" thickBot="1" x14ac:dyDescent="0.25">
      <c r="B17" s="265"/>
      <c r="C17" s="266"/>
      <c r="D17" s="256"/>
      <c r="E17" s="259"/>
      <c r="F17" s="262"/>
    </row>
    <row r="18" spans="2:6" ht="18.75" thickBot="1" x14ac:dyDescent="0.25">
      <c r="B18" s="320" t="s">
        <v>92</v>
      </c>
      <c r="C18" s="320"/>
      <c r="D18" s="320"/>
      <c r="E18" s="320"/>
      <c r="F18" s="320"/>
    </row>
    <row r="19" spans="2:6" ht="16.5" thickBot="1" x14ac:dyDescent="0.25">
      <c r="B19" s="289" t="s">
        <v>93</v>
      </c>
      <c r="C19" s="326"/>
      <c r="D19" s="290"/>
      <c r="E19" s="289" t="s">
        <v>94</v>
      </c>
      <c r="F19" s="290"/>
    </row>
    <row r="20" spans="2:6" ht="28.5" customHeight="1" x14ac:dyDescent="0.2">
      <c r="B20" s="331" t="s">
        <v>95</v>
      </c>
      <c r="C20" s="332"/>
      <c r="D20" s="333"/>
      <c r="E20" s="334" t="s">
        <v>96</v>
      </c>
      <c r="F20" s="273"/>
    </row>
    <row r="21" spans="2:6" ht="33" customHeight="1" x14ac:dyDescent="0.2">
      <c r="B21" s="335" t="s">
        <v>97</v>
      </c>
      <c r="C21" s="336"/>
      <c r="D21" s="337"/>
      <c r="E21" s="325" t="s">
        <v>98</v>
      </c>
      <c r="F21" s="247"/>
    </row>
    <row r="22" spans="2:6" ht="30" customHeight="1" x14ac:dyDescent="0.2">
      <c r="B22" s="296" t="s">
        <v>99</v>
      </c>
      <c r="C22" s="297"/>
      <c r="D22" s="298"/>
      <c r="E22" s="325" t="s">
        <v>100</v>
      </c>
      <c r="F22" s="247"/>
    </row>
    <row r="23" spans="2:6" ht="30" customHeight="1" x14ac:dyDescent="0.2">
      <c r="B23" s="296" t="s">
        <v>101</v>
      </c>
      <c r="C23" s="297"/>
      <c r="D23" s="298"/>
      <c r="E23" s="293" t="s">
        <v>102</v>
      </c>
      <c r="F23" s="249"/>
    </row>
    <row r="24" spans="2:6" ht="15" customHeight="1" x14ac:dyDescent="0.2">
      <c r="B24" s="338" t="s">
        <v>103</v>
      </c>
      <c r="C24" s="339"/>
      <c r="D24" s="340"/>
      <c r="E24" s="293"/>
      <c r="F24" s="249"/>
    </row>
    <row r="25" spans="2:6" ht="15" customHeight="1" x14ac:dyDescent="0.2">
      <c r="B25" s="338"/>
      <c r="C25" s="339"/>
      <c r="D25" s="340"/>
      <c r="E25" s="293"/>
      <c r="F25" s="249"/>
    </row>
    <row r="26" spans="2:6" ht="15" customHeight="1" x14ac:dyDescent="0.2">
      <c r="B26" s="277"/>
      <c r="C26" s="278"/>
      <c r="D26" s="279"/>
      <c r="E26" s="325"/>
      <c r="F26" s="247"/>
    </row>
    <row r="27" spans="2:6" ht="15.75" customHeight="1" x14ac:dyDescent="0.2">
      <c r="B27" s="248"/>
      <c r="C27" s="250"/>
      <c r="D27" s="249"/>
      <c r="E27" s="293"/>
      <c r="F27" s="249"/>
    </row>
    <row r="28" spans="2:6" x14ac:dyDescent="0.2">
      <c r="B28" s="277"/>
      <c r="C28" s="278"/>
      <c r="D28" s="279"/>
      <c r="E28" s="294"/>
      <c r="F28" s="295"/>
    </row>
    <row r="29" spans="2:6" ht="15" customHeight="1" x14ac:dyDescent="0.2">
      <c r="B29" s="296"/>
      <c r="C29" s="297"/>
      <c r="D29" s="298"/>
      <c r="E29" s="291"/>
      <c r="F29" s="292"/>
    </row>
    <row r="30" spans="2:6" ht="15" customHeight="1" x14ac:dyDescent="0.2">
      <c r="B30" s="277"/>
      <c r="C30" s="278"/>
      <c r="D30" s="279"/>
      <c r="E30" s="291"/>
      <c r="F30" s="292"/>
    </row>
    <row r="31" spans="2:6" ht="15" customHeight="1" x14ac:dyDescent="0.2">
      <c r="B31" s="277"/>
      <c r="C31" s="278"/>
      <c r="D31" s="279"/>
      <c r="E31" s="291"/>
      <c r="F31" s="292"/>
    </row>
    <row r="32" spans="2:6" ht="15" customHeight="1" x14ac:dyDescent="0.2">
      <c r="B32" s="277"/>
      <c r="C32" s="278"/>
      <c r="D32" s="279"/>
      <c r="E32" s="280"/>
      <c r="F32" s="281"/>
    </row>
    <row r="33" spans="2:6" ht="15" customHeight="1" thickBot="1" x14ac:dyDescent="0.25">
      <c r="B33" s="282"/>
      <c r="C33" s="283"/>
      <c r="D33" s="284"/>
      <c r="E33" s="285"/>
      <c r="F33" s="286"/>
    </row>
    <row r="34" spans="2:6" ht="15" customHeight="1" thickBot="1" x14ac:dyDescent="0.25">
      <c r="B34" s="287" t="s">
        <v>104</v>
      </c>
      <c r="C34" s="288"/>
      <c r="D34" s="288"/>
      <c r="E34" s="289" t="s">
        <v>105</v>
      </c>
      <c r="F34" s="290"/>
    </row>
    <row r="35" spans="2:6" ht="29.25" customHeight="1" x14ac:dyDescent="0.2">
      <c r="B35" s="271" t="s">
        <v>106</v>
      </c>
      <c r="C35" s="272"/>
      <c r="D35" s="273"/>
      <c r="E35" s="274" t="s">
        <v>107</v>
      </c>
      <c r="F35" s="275"/>
    </row>
    <row r="36" spans="2:6" x14ac:dyDescent="0.2">
      <c r="B36" s="269" t="s">
        <v>108</v>
      </c>
      <c r="C36" s="276"/>
      <c r="D36" s="270"/>
      <c r="E36" s="248" t="s">
        <v>109</v>
      </c>
      <c r="F36" s="249"/>
    </row>
    <row r="37" spans="2:6" ht="29.25" customHeight="1" x14ac:dyDescent="0.2">
      <c r="B37" s="248" t="s">
        <v>110</v>
      </c>
      <c r="C37" s="250"/>
      <c r="D37" s="249"/>
      <c r="E37" s="245" t="s">
        <v>111</v>
      </c>
      <c r="F37" s="247"/>
    </row>
    <row r="38" spans="2:6" ht="27.75" customHeight="1" x14ac:dyDescent="0.2">
      <c r="B38" s="245" t="s">
        <v>112</v>
      </c>
      <c r="C38" s="246"/>
      <c r="D38" s="247"/>
      <c r="E38" s="267" t="s">
        <v>113</v>
      </c>
      <c r="F38" s="268"/>
    </row>
    <row r="39" spans="2:6" x14ac:dyDescent="0.2">
      <c r="B39" s="245" t="s">
        <v>114</v>
      </c>
      <c r="C39" s="246"/>
      <c r="D39" s="247"/>
      <c r="E39" s="269" t="s">
        <v>115</v>
      </c>
      <c r="F39" s="270"/>
    </row>
    <row r="40" spans="2:6" x14ac:dyDescent="0.2">
      <c r="B40" s="245" t="s">
        <v>116</v>
      </c>
      <c r="C40" s="246"/>
      <c r="D40" s="247"/>
      <c r="E40" s="245" t="s">
        <v>117</v>
      </c>
      <c r="F40" s="247"/>
    </row>
    <row r="41" spans="2:6" ht="28.5" customHeight="1" x14ac:dyDescent="0.2">
      <c r="B41" s="245"/>
      <c r="C41" s="246"/>
      <c r="D41" s="247"/>
      <c r="E41" s="248" t="s">
        <v>118</v>
      </c>
      <c r="F41" s="249"/>
    </row>
    <row r="42" spans="2:6" ht="26.25" customHeight="1" x14ac:dyDescent="0.2">
      <c r="B42" s="245"/>
      <c r="C42" s="246"/>
      <c r="D42" s="247"/>
      <c r="E42" s="248" t="s">
        <v>119</v>
      </c>
      <c r="F42" s="249"/>
    </row>
    <row r="43" spans="2:6" x14ac:dyDescent="0.2">
      <c r="B43" s="248"/>
      <c r="C43" s="250"/>
      <c r="D43" s="249"/>
      <c r="E43" s="248"/>
      <c r="F43" s="249"/>
    </row>
    <row r="44" spans="2:6" x14ac:dyDescent="0.2">
      <c r="B44" s="251"/>
      <c r="C44" s="252"/>
      <c r="D44" s="253"/>
      <c r="E44" s="251"/>
      <c r="F44" s="253"/>
    </row>
    <row r="45" spans="2:6" ht="15" thickBot="1" x14ac:dyDescent="0.25">
      <c r="B45" s="240"/>
      <c r="C45" s="241"/>
      <c r="D45" s="242"/>
      <c r="E45" s="243"/>
      <c r="F45" s="244"/>
    </row>
    <row r="46" spans="2:6" ht="15" thickBot="1" x14ac:dyDescent="0.25"/>
    <row r="47" spans="2:6" ht="16.5" thickTop="1" thickBot="1" x14ac:dyDescent="0.25">
      <c r="B47" s="327" t="s">
        <v>120</v>
      </c>
      <c r="C47" s="327"/>
      <c r="D47" s="327"/>
      <c r="E47" s="327"/>
      <c r="F47" s="327"/>
    </row>
    <row r="48" spans="2:6" ht="16.5" thickTop="1" thickBot="1" x14ac:dyDescent="0.3">
      <c r="B48" s="173" t="s">
        <v>121</v>
      </c>
      <c r="C48" s="173" t="s">
        <v>122</v>
      </c>
      <c r="D48" s="328" t="s">
        <v>123</v>
      </c>
      <c r="E48" s="328"/>
      <c r="F48" s="173" t="s">
        <v>124</v>
      </c>
    </row>
    <row r="49" spans="2:6" ht="44.25" customHeight="1" thickTop="1" x14ac:dyDescent="0.2">
      <c r="B49" s="170" t="s">
        <v>125</v>
      </c>
      <c r="C49" s="171">
        <v>45723</v>
      </c>
      <c r="D49" s="329" t="s">
        <v>126</v>
      </c>
      <c r="E49" s="330"/>
      <c r="F49" s="172" t="s">
        <v>127</v>
      </c>
    </row>
  </sheetData>
  <mergeCells count="75">
    <mergeCell ref="E19:F19"/>
    <mergeCell ref="B19:D19"/>
    <mergeCell ref="B47:F47"/>
    <mergeCell ref="D48:E48"/>
    <mergeCell ref="D49:E49"/>
    <mergeCell ref="B20:D20"/>
    <mergeCell ref="E20:F20"/>
    <mergeCell ref="B21:D21"/>
    <mergeCell ref="E21:F21"/>
    <mergeCell ref="B22:D22"/>
    <mergeCell ref="E22:F22"/>
    <mergeCell ref="B23:D23"/>
    <mergeCell ref="E23:F23"/>
    <mergeCell ref="B24:D24"/>
    <mergeCell ref="E24:F24"/>
    <mergeCell ref="B25:D25"/>
    <mergeCell ref="E25:F25"/>
    <mergeCell ref="B26:D26"/>
    <mergeCell ref="B2:B5"/>
    <mergeCell ref="C2:E5"/>
    <mergeCell ref="C7:F7"/>
    <mergeCell ref="C8:F8"/>
    <mergeCell ref="B9:F9"/>
    <mergeCell ref="B6:F6"/>
    <mergeCell ref="B10:F10"/>
    <mergeCell ref="B11:C11"/>
    <mergeCell ref="B16:C16"/>
    <mergeCell ref="B18:F18"/>
    <mergeCell ref="B12:C12"/>
    <mergeCell ref="B13:C13"/>
    <mergeCell ref="B14:C14"/>
    <mergeCell ref="E26:F26"/>
    <mergeCell ref="B27:D27"/>
    <mergeCell ref="E27:F27"/>
    <mergeCell ref="B28:D28"/>
    <mergeCell ref="E28:F28"/>
    <mergeCell ref="B29:D29"/>
    <mergeCell ref="E29:F29"/>
    <mergeCell ref="B30:D30"/>
    <mergeCell ref="E30:F30"/>
    <mergeCell ref="B31:D31"/>
    <mergeCell ref="E31:F31"/>
    <mergeCell ref="E36:F36"/>
    <mergeCell ref="B37:D37"/>
    <mergeCell ref="E37:F37"/>
    <mergeCell ref="B32:D32"/>
    <mergeCell ref="E32:F32"/>
    <mergeCell ref="B33:D33"/>
    <mergeCell ref="E33:F33"/>
    <mergeCell ref="B34:D34"/>
    <mergeCell ref="E34:F34"/>
    <mergeCell ref="B41:D41"/>
    <mergeCell ref="E41:F41"/>
    <mergeCell ref="D12:D17"/>
    <mergeCell ref="E12:E17"/>
    <mergeCell ref="F12:F17"/>
    <mergeCell ref="B15:C15"/>
    <mergeCell ref="B17:C17"/>
    <mergeCell ref="B39:D39"/>
    <mergeCell ref="B38:D38"/>
    <mergeCell ref="E38:F38"/>
    <mergeCell ref="E39:F39"/>
    <mergeCell ref="B40:D40"/>
    <mergeCell ref="E40:F40"/>
    <mergeCell ref="B35:D35"/>
    <mergeCell ref="E35:F35"/>
    <mergeCell ref="B36:D36"/>
    <mergeCell ref="B45:D45"/>
    <mergeCell ref="E45:F45"/>
    <mergeCell ref="B42:D42"/>
    <mergeCell ref="E42:F42"/>
    <mergeCell ref="B43:D43"/>
    <mergeCell ref="E43:F43"/>
    <mergeCell ref="B44:D44"/>
    <mergeCell ref="E44:F44"/>
  </mergeCells>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
        <x14:dataValidation type="list" allowBlank="1" showInputMessage="1" showErrorMessage="1" xr:uid="{00000000-0002-0000-0100-000000000000}">
          <x14:formula1>
            <xm:f>Hoja1!$D$3:$D$7</xm:f>
          </x14:formula1>
          <xm:sqref>B12:C17</xm:sqref>
        </x14:dataValidation>
      </x14:dataValidations>
    </ext>
  </extLst>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002060"/>
  </sheetPr>
  <dimension ref="A1:BO78"/>
  <sheetViews>
    <sheetView tabSelected="1" zoomScale="80" zoomScaleNormal="80" workbookViewId="0">
      <selection activeCell="C8" sqref="C8:N8"/>
    </sheetView>
  </sheetViews>
  <sheetFormatPr baseColWidth="10" defaultColWidth="11.42578125" defaultRowHeight="16.5" x14ac:dyDescent="0.3"/>
  <cols>
    <col min="1" max="1" width="4" style="2" bestFit="1" customWidth="1"/>
    <col min="2" max="2" width="14.140625" style="2" customWidth="1"/>
    <col min="3" max="3" width="26.42578125" style="2" customWidth="1"/>
    <col min="4" max="4" width="29.85546875" style="2" customWidth="1"/>
    <col min="5" max="5" width="41.7109375" style="1" customWidth="1"/>
    <col min="6" max="6" width="19" style="5" customWidth="1"/>
    <col min="7" max="7" width="17.85546875" style="1" customWidth="1"/>
    <col min="8" max="8" width="16.5703125" style="1" customWidth="1"/>
    <col min="9" max="9" width="6.28515625" style="1" bestFit="1" customWidth="1"/>
    <col min="10" max="10" width="27.28515625" style="1" bestFit="1" customWidth="1"/>
    <col min="11" max="11" width="16.28515625" style="1" hidden="1" customWidth="1"/>
    <col min="12" max="12" width="17.5703125" style="1" customWidth="1"/>
    <col min="13" max="13" width="6.28515625" style="1" bestFit="1" customWidth="1"/>
    <col min="14" max="14" width="16" style="1" customWidth="1"/>
    <col min="15" max="15" width="5.85546875" style="1" customWidth="1"/>
    <col min="16" max="16" width="49.42578125" style="162" customWidth="1"/>
    <col min="17" max="17" width="15.140625" style="1" bestFit="1" customWidth="1"/>
    <col min="18" max="18" width="6.85546875" style="1" customWidth="1"/>
    <col min="19" max="19" width="5" style="1" customWidth="1"/>
    <col min="20" max="20" width="5.5703125" style="1" customWidth="1"/>
    <col min="21" max="21" width="7.140625" style="1" customWidth="1"/>
    <col min="22" max="22" width="6.7109375" style="1" customWidth="1"/>
    <col min="23" max="23" width="7.5703125" style="1" customWidth="1"/>
    <col min="24" max="24" width="9.28515625" style="1" hidden="1" customWidth="1"/>
    <col min="25" max="25" width="8.7109375" style="1" customWidth="1"/>
    <col min="26" max="26" width="10.42578125" style="1" customWidth="1"/>
    <col min="27" max="27" width="9.28515625" style="1" customWidth="1"/>
    <col min="28" max="28" width="9.140625" style="1" customWidth="1"/>
    <col min="29" max="29" width="8.42578125" style="1" customWidth="1"/>
    <col min="30" max="30" width="7.28515625" style="1" customWidth="1"/>
    <col min="31" max="31" width="49.42578125" style="1" customWidth="1"/>
    <col min="32" max="32" width="29.7109375" style="1" customWidth="1"/>
    <col min="33" max="33" width="29.28515625" style="1" customWidth="1"/>
    <col min="34" max="35" width="14.5703125" style="1" customWidth="1"/>
    <col min="36" max="16384" width="11.42578125" style="1"/>
  </cols>
  <sheetData>
    <row r="1" spans="1:67" ht="15" customHeight="1" x14ac:dyDescent="0.3">
      <c r="A1" s="399"/>
      <c r="B1" s="400"/>
      <c r="C1" s="400"/>
      <c r="D1" s="400"/>
      <c r="E1" s="440" t="s">
        <v>128</v>
      </c>
      <c r="F1" s="441"/>
      <c r="G1" s="441"/>
      <c r="H1" s="441"/>
      <c r="I1" s="441"/>
      <c r="J1" s="441"/>
      <c r="K1" s="441"/>
      <c r="L1" s="441"/>
      <c r="M1" s="441"/>
      <c r="N1" s="441"/>
      <c r="O1" s="441"/>
      <c r="P1" s="441"/>
      <c r="Q1" s="441"/>
      <c r="R1" s="441"/>
      <c r="S1" s="441"/>
      <c r="T1" s="441"/>
      <c r="U1" s="441"/>
      <c r="V1" s="441"/>
      <c r="W1" s="441"/>
      <c r="X1" s="441"/>
      <c r="Y1" s="441"/>
      <c r="Z1" s="441"/>
      <c r="AA1" s="441"/>
      <c r="AB1" s="441"/>
      <c r="AC1" s="441"/>
      <c r="AD1" s="441"/>
      <c r="AE1" s="441"/>
      <c r="AF1" s="441"/>
      <c r="AG1" s="433" t="s">
        <v>71</v>
      </c>
      <c r="AH1" s="434"/>
      <c r="AI1" s="435"/>
    </row>
    <row r="2" spans="1:67" ht="15" customHeight="1" x14ac:dyDescent="0.3">
      <c r="A2" s="401"/>
      <c r="B2" s="402"/>
      <c r="C2" s="402"/>
      <c r="D2" s="402"/>
      <c r="E2" s="442"/>
      <c r="F2" s="443"/>
      <c r="G2" s="443"/>
      <c r="H2" s="443"/>
      <c r="I2" s="443"/>
      <c r="J2" s="443"/>
      <c r="K2" s="443"/>
      <c r="L2" s="443"/>
      <c r="M2" s="443"/>
      <c r="N2" s="443"/>
      <c r="O2" s="443"/>
      <c r="P2" s="443"/>
      <c r="Q2" s="443"/>
      <c r="R2" s="443"/>
      <c r="S2" s="443"/>
      <c r="T2" s="443"/>
      <c r="U2" s="443"/>
      <c r="V2" s="443"/>
      <c r="W2" s="443"/>
      <c r="X2" s="443"/>
      <c r="Y2" s="443"/>
      <c r="Z2" s="443"/>
      <c r="AA2" s="443"/>
      <c r="AB2" s="443"/>
      <c r="AC2" s="443"/>
      <c r="AD2" s="443"/>
      <c r="AE2" s="443"/>
      <c r="AF2" s="443"/>
      <c r="AG2" s="433" t="s">
        <v>73</v>
      </c>
      <c r="AH2" s="434"/>
      <c r="AI2" s="435"/>
    </row>
    <row r="3" spans="1:67" ht="15" customHeight="1" x14ac:dyDescent="0.3">
      <c r="A3" s="401"/>
      <c r="B3" s="402"/>
      <c r="C3" s="402"/>
      <c r="D3" s="402"/>
      <c r="E3" s="442"/>
      <c r="F3" s="443"/>
      <c r="G3" s="443"/>
      <c r="H3" s="443"/>
      <c r="I3" s="443"/>
      <c r="J3" s="443"/>
      <c r="K3" s="443"/>
      <c r="L3" s="443"/>
      <c r="M3" s="443"/>
      <c r="N3" s="443"/>
      <c r="O3" s="443"/>
      <c r="P3" s="443"/>
      <c r="Q3" s="443"/>
      <c r="R3" s="443"/>
      <c r="S3" s="443"/>
      <c r="T3" s="443"/>
      <c r="U3" s="443"/>
      <c r="V3" s="443"/>
      <c r="W3" s="443"/>
      <c r="X3" s="443"/>
      <c r="Y3" s="443"/>
      <c r="Z3" s="443"/>
      <c r="AA3" s="443"/>
      <c r="AB3" s="443"/>
      <c r="AC3" s="443"/>
      <c r="AD3" s="443"/>
      <c r="AE3" s="443"/>
      <c r="AF3" s="443"/>
      <c r="AG3" s="437" t="s">
        <v>75</v>
      </c>
      <c r="AH3" s="438"/>
      <c r="AI3" s="439"/>
      <c r="AJ3" s="8"/>
      <c r="AK3" s="8"/>
      <c r="AL3" s="8"/>
      <c r="AM3" s="8"/>
      <c r="AN3" s="8"/>
      <c r="AO3" s="8"/>
      <c r="AP3" s="8"/>
      <c r="AQ3" s="8"/>
      <c r="AR3" s="8"/>
      <c r="AS3" s="8"/>
      <c r="AT3" s="8"/>
      <c r="AU3" s="8"/>
      <c r="AV3" s="8"/>
      <c r="AW3" s="8"/>
      <c r="AX3" s="8"/>
      <c r="AY3" s="8"/>
      <c r="AZ3" s="8"/>
      <c r="BA3" s="8"/>
      <c r="BB3" s="8"/>
      <c r="BC3" s="8"/>
      <c r="BD3" s="8"/>
      <c r="BE3" s="8"/>
      <c r="BF3" s="8"/>
      <c r="BG3" s="8"/>
      <c r="BH3" s="8"/>
      <c r="BI3" s="8"/>
      <c r="BJ3" s="8"/>
      <c r="BK3" s="8"/>
      <c r="BL3" s="8"/>
      <c r="BM3" s="8"/>
      <c r="BN3" s="8"/>
      <c r="BO3" s="8"/>
    </row>
    <row r="4" spans="1:67" ht="15" customHeight="1" x14ac:dyDescent="0.3">
      <c r="A4" s="403"/>
      <c r="B4" s="404"/>
      <c r="C4" s="404"/>
      <c r="D4" s="404"/>
      <c r="E4" s="444"/>
      <c r="F4" s="445"/>
      <c r="G4" s="445"/>
      <c r="H4" s="445"/>
      <c r="I4" s="445"/>
      <c r="J4" s="445"/>
      <c r="K4" s="445"/>
      <c r="L4" s="445"/>
      <c r="M4" s="445"/>
      <c r="N4" s="445"/>
      <c r="O4" s="445"/>
      <c r="P4" s="445"/>
      <c r="Q4" s="445"/>
      <c r="R4" s="445"/>
      <c r="S4" s="445"/>
      <c r="T4" s="445"/>
      <c r="U4" s="445"/>
      <c r="V4" s="445"/>
      <c r="W4" s="445"/>
      <c r="X4" s="445"/>
      <c r="Y4" s="445"/>
      <c r="Z4" s="445"/>
      <c r="AA4" s="445"/>
      <c r="AB4" s="445"/>
      <c r="AC4" s="445"/>
      <c r="AD4" s="445"/>
      <c r="AE4" s="445"/>
      <c r="AF4" s="445"/>
      <c r="AG4" s="433" t="s">
        <v>129</v>
      </c>
      <c r="AH4" s="434"/>
      <c r="AI4" s="435"/>
      <c r="AJ4" s="8"/>
      <c r="AK4" s="8"/>
      <c r="AL4" s="8"/>
      <c r="AM4" s="8"/>
      <c r="AN4" s="8"/>
      <c r="AO4" s="8"/>
      <c r="AP4" s="8"/>
      <c r="AQ4" s="8"/>
      <c r="AR4" s="8"/>
      <c r="AS4" s="8"/>
      <c r="AT4" s="8"/>
      <c r="AU4" s="8"/>
      <c r="AV4" s="8"/>
      <c r="AW4" s="8"/>
      <c r="AX4" s="8"/>
      <c r="AY4" s="8"/>
      <c r="AZ4" s="8"/>
      <c r="BA4" s="8"/>
      <c r="BB4" s="8"/>
      <c r="BC4" s="8"/>
      <c r="BD4" s="8"/>
      <c r="BE4" s="8"/>
      <c r="BF4" s="8"/>
      <c r="BG4" s="8"/>
      <c r="BH4" s="8"/>
      <c r="BI4" s="8"/>
      <c r="BJ4" s="8"/>
      <c r="BK4" s="8"/>
      <c r="BL4" s="8"/>
      <c r="BM4" s="8"/>
      <c r="BN4" s="8"/>
      <c r="BO4" s="8"/>
    </row>
    <row r="5" spans="1:67" ht="16.5" customHeight="1" x14ac:dyDescent="0.3">
      <c r="A5" s="28"/>
      <c r="B5" s="29"/>
      <c r="C5" s="28"/>
      <c r="D5" s="28"/>
      <c r="E5" s="8"/>
      <c r="F5" s="27"/>
      <c r="G5" s="8"/>
      <c r="H5" s="8"/>
      <c r="I5" s="8"/>
      <c r="J5" s="8"/>
      <c r="K5" s="8"/>
      <c r="L5" s="8"/>
      <c r="M5" s="8"/>
      <c r="N5" s="8"/>
      <c r="O5" s="8"/>
      <c r="P5" s="161"/>
      <c r="Q5" s="8"/>
      <c r="R5" s="8"/>
      <c r="S5" s="8"/>
      <c r="T5" s="8"/>
      <c r="U5" s="8"/>
      <c r="V5" s="8"/>
      <c r="W5" s="8"/>
      <c r="X5" s="8"/>
      <c r="Y5" s="8"/>
      <c r="Z5" s="8"/>
      <c r="AA5" s="8"/>
      <c r="AB5" s="8"/>
      <c r="AC5" s="8"/>
      <c r="AD5" s="8"/>
      <c r="AE5" s="8"/>
      <c r="AF5" s="8"/>
      <c r="AG5" s="8"/>
      <c r="AH5" s="8"/>
      <c r="AI5" s="8"/>
      <c r="AJ5" s="8"/>
      <c r="AK5" s="8"/>
      <c r="AL5" s="8"/>
      <c r="AM5" s="8"/>
      <c r="AN5" s="8"/>
      <c r="AO5" s="8"/>
      <c r="AP5" s="8"/>
      <c r="AQ5" s="8"/>
      <c r="AR5" s="8"/>
      <c r="AS5" s="8"/>
      <c r="AT5" s="8"/>
      <c r="AU5" s="8"/>
      <c r="AV5" s="8"/>
      <c r="AW5" s="8"/>
      <c r="AX5" s="8"/>
      <c r="AY5" s="8"/>
      <c r="AZ5" s="8"/>
      <c r="BA5" s="8"/>
      <c r="BB5" s="8"/>
      <c r="BC5" s="8"/>
      <c r="BD5" s="8"/>
      <c r="BE5" s="8"/>
      <c r="BF5" s="8"/>
      <c r="BG5" s="8"/>
      <c r="BH5" s="8"/>
      <c r="BI5" s="8"/>
      <c r="BJ5" s="8"/>
      <c r="BK5" s="8"/>
      <c r="BL5" s="8"/>
      <c r="BM5" s="8"/>
      <c r="BN5" s="8"/>
      <c r="BO5" s="8"/>
    </row>
    <row r="6" spans="1:67" ht="26.25" customHeight="1" x14ac:dyDescent="0.3">
      <c r="A6" s="595" t="s">
        <v>130</v>
      </c>
      <c r="B6" s="596"/>
      <c r="C6" s="405" t="s">
        <v>80</v>
      </c>
      <c r="D6" s="406"/>
      <c r="E6" s="406"/>
      <c r="F6" s="406"/>
      <c r="G6" s="406"/>
      <c r="H6" s="406"/>
      <c r="I6" s="406"/>
      <c r="J6" s="406"/>
      <c r="K6" s="406"/>
      <c r="L6" s="406"/>
      <c r="M6" s="406"/>
      <c r="N6" s="407"/>
      <c r="O6" s="385"/>
      <c r="P6" s="385"/>
      <c r="Q6" s="385"/>
      <c r="R6" s="8"/>
      <c r="S6" s="8"/>
      <c r="T6" s="8"/>
      <c r="U6" s="8"/>
      <c r="V6" s="8"/>
      <c r="W6" s="8"/>
      <c r="X6" s="8"/>
      <c r="Y6" s="8"/>
      <c r="Z6" s="8"/>
      <c r="AA6" s="8"/>
      <c r="AB6" s="8"/>
      <c r="AC6" s="8"/>
      <c r="AD6" s="8"/>
      <c r="AE6" s="8"/>
      <c r="AF6" s="8"/>
      <c r="AG6" s="8"/>
      <c r="AH6" s="8"/>
      <c r="AI6" s="8"/>
      <c r="AJ6" s="8"/>
      <c r="AK6" s="8"/>
      <c r="AL6" s="8"/>
      <c r="AM6" s="8"/>
      <c r="AN6" s="8"/>
      <c r="AO6" s="8"/>
      <c r="AP6" s="8"/>
      <c r="AQ6" s="8"/>
      <c r="AR6" s="8"/>
      <c r="AS6" s="8"/>
      <c r="AT6" s="8"/>
      <c r="AU6" s="8"/>
      <c r="AV6" s="8"/>
      <c r="AW6" s="8"/>
      <c r="AX6" s="8"/>
      <c r="AY6" s="8"/>
      <c r="AZ6" s="8"/>
      <c r="BA6" s="8"/>
      <c r="BB6" s="8"/>
      <c r="BC6" s="8"/>
      <c r="BD6" s="8"/>
      <c r="BE6" s="8"/>
      <c r="BF6" s="8"/>
      <c r="BG6" s="8"/>
      <c r="BH6" s="8"/>
      <c r="BI6" s="8"/>
      <c r="BJ6" s="8"/>
      <c r="BK6" s="8"/>
      <c r="BL6" s="8"/>
      <c r="BM6" s="8"/>
      <c r="BN6" s="8"/>
      <c r="BO6" s="8"/>
    </row>
    <row r="7" spans="1:67" ht="48.75" customHeight="1" x14ac:dyDescent="0.3">
      <c r="A7" s="595" t="s">
        <v>131</v>
      </c>
      <c r="B7" s="596"/>
      <c r="C7" s="428" t="s">
        <v>88</v>
      </c>
      <c r="D7" s="429"/>
      <c r="E7" s="429"/>
      <c r="F7" s="429"/>
      <c r="G7" s="429"/>
      <c r="H7" s="429"/>
      <c r="I7" s="429"/>
      <c r="J7" s="429"/>
      <c r="K7" s="429"/>
      <c r="L7" s="429"/>
      <c r="M7" s="429"/>
      <c r="N7" s="430"/>
      <c r="O7" s="8"/>
      <c r="P7" s="161"/>
      <c r="Q7" s="8"/>
      <c r="R7" s="8"/>
      <c r="S7" s="8"/>
      <c r="T7" s="8"/>
      <c r="U7" s="8"/>
      <c r="V7" s="8"/>
      <c r="W7" s="8"/>
      <c r="X7" s="8"/>
      <c r="Y7" s="8"/>
      <c r="Z7" s="8"/>
      <c r="AA7" s="8"/>
      <c r="AB7" s="8"/>
      <c r="AC7" s="8"/>
      <c r="AD7" s="8"/>
      <c r="AE7" s="8"/>
      <c r="AF7" s="8"/>
      <c r="AG7" s="8"/>
      <c r="AH7" s="8"/>
      <c r="AI7" s="8"/>
      <c r="AJ7" s="8"/>
      <c r="AK7" s="8"/>
      <c r="AL7" s="8"/>
      <c r="AM7" s="8"/>
      <c r="AN7" s="8"/>
      <c r="AO7" s="8"/>
      <c r="AP7" s="8"/>
      <c r="AQ7" s="8"/>
      <c r="AR7" s="8"/>
      <c r="AS7" s="8"/>
      <c r="AT7" s="8"/>
      <c r="AU7" s="8"/>
      <c r="AV7" s="8"/>
      <c r="AW7" s="8"/>
      <c r="AX7" s="8"/>
      <c r="AY7" s="8"/>
      <c r="AZ7" s="8"/>
      <c r="BA7" s="8"/>
      <c r="BB7" s="8"/>
      <c r="BC7" s="8"/>
      <c r="BD7" s="8"/>
      <c r="BE7" s="8"/>
      <c r="BF7" s="8"/>
      <c r="BG7" s="8"/>
      <c r="BH7" s="8"/>
      <c r="BI7" s="8"/>
      <c r="BJ7" s="8"/>
      <c r="BK7" s="8"/>
      <c r="BL7" s="8"/>
      <c r="BM7" s="8"/>
      <c r="BN7" s="8"/>
      <c r="BO7" s="8"/>
    </row>
    <row r="8" spans="1:67" ht="50.25" customHeight="1" x14ac:dyDescent="0.3">
      <c r="A8" s="595" t="s">
        <v>132</v>
      </c>
      <c r="B8" s="596"/>
      <c r="C8" s="428" t="s">
        <v>82</v>
      </c>
      <c r="D8" s="429"/>
      <c r="E8" s="429"/>
      <c r="F8" s="429"/>
      <c r="G8" s="429"/>
      <c r="H8" s="429"/>
      <c r="I8" s="429"/>
      <c r="J8" s="429"/>
      <c r="K8" s="429"/>
      <c r="L8" s="429"/>
      <c r="M8" s="429"/>
      <c r="N8" s="430"/>
      <c r="O8" s="8"/>
      <c r="P8" s="161"/>
      <c r="Q8" s="8"/>
      <c r="R8" s="8"/>
      <c r="S8" s="8"/>
      <c r="T8" s="8"/>
      <c r="U8" s="8"/>
      <c r="V8" s="8"/>
      <c r="W8" s="8"/>
      <c r="X8" s="8"/>
      <c r="Y8" s="8"/>
      <c r="Z8" s="8"/>
      <c r="AA8" s="8"/>
      <c r="AB8" s="8"/>
      <c r="AC8" s="8"/>
      <c r="AD8" s="8"/>
      <c r="AE8" s="8"/>
      <c r="AF8" s="8"/>
      <c r="AG8" s="8"/>
      <c r="AH8" s="8"/>
      <c r="AI8" s="8"/>
      <c r="AJ8" s="8"/>
      <c r="AK8" s="8"/>
      <c r="AL8" s="8"/>
      <c r="AM8" s="8"/>
      <c r="AN8" s="8"/>
      <c r="AO8" s="8"/>
      <c r="AP8" s="8"/>
      <c r="AQ8" s="8"/>
      <c r="AR8" s="8"/>
      <c r="AS8" s="8"/>
      <c r="AT8" s="8"/>
      <c r="AU8" s="8"/>
      <c r="AV8" s="8"/>
      <c r="AW8" s="8"/>
      <c r="AX8" s="8"/>
      <c r="AY8" s="8"/>
      <c r="AZ8" s="8"/>
      <c r="BA8" s="8"/>
      <c r="BB8" s="8"/>
      <c r="BC8" s="8"/>
      <c r="BD8" s="8"/>
      <c r="BE8" s="8"/>
      <c r="BF8" s="8"/>
      <c r="BG8" s="8"/>
      <c r="BH8" s="8"/>
      <c r="BI8" s="8"/>
      <c r="BJ8" s="8"/>
      <c r="BK8" s="8"/>
      <c r="BL8" s="8"/>
      <c r="BM8" s="8"/>
      <c r="BN8" s="8"/>
      <c r="BO8" s="8"/>
    </row>
    <row r="9" spans="1:67" x14ac:dyDescent="0.3">
      <c r="A9" s="386" t="s">
        <v>133</v>
      </c>
      <c r="B9" s="387"/>
      <c r="C9" s="387"/>
      <c r="D9" s="387"/>
      <c r="E9" s="387"/>
      <c r="F9" s="387"/>
      <c r="G9" s="388"/>
      <c r="H9" s="386" t="s">
        <v>134</v>
      </c>
      <c r="I9" s="387"/>
      <c r="J9" s="387"/>
      <c r="K9" s="387"/>
      <c r="L9" s="387"/>
      <c r="M9" s="387"/>
      <c r="N9" s="388"/>
      <c r="O9" s="386" t="s">
        <v>135</v>
      </c>
      <c r="P9" s="387"/>
      <c r="Q9" s="387"/>
      <c r="R9" s="387"/>
      <c r="S9" s="387"/>
      <c r="T9" s="387"/>
      <c r="U9" s="387"/>
      <c r="V9" s="387"/>
      <c r="W9" s="388"/>
      <c r="X9" s="386" t="s">
        <v>136</v>
      </c>
      <c r="Y9" s="387"/>
      <c r="Z9" s="387"/>
      <c r="AA9" s="387"/>
      <c r="AB9" s="387"/>
      <c r="AC9" s="387"/>
      <c r="AD9" s="388"/>
      <c r="AE9" s="396" t="s">
        <v>137</v>
      </c>
      <c r="AF9" s="397"/>
      <c r="AG9" s="397"/>
      <c r="AH9" s="397"/>
      <c r="AI9" s="398"/>
      <c r="AJ9" s="8"/>
      <c r="AK9" s="8"/>
      <c r="AL9" s="8"/>
      <c r="AM9" s="8"/>
      <c r="AN9" s="8"/>
      <c r="AO9" s="8"/>
      <c r="AP9" s="8"/>
      <c r="AQ9" s="8"/>
      <c r="AR9" s="8"/>
      <c r="AS9" s="8"/>
      <c r="AT9" s="8"/>
      <c r="AU9" s="8"/>
      <c r="AV9" s="8"/>
      <c r="AW9" s="8"/>
      <c r="AX9" s="8"/>
      <c r="AY9" s="8"/>
      <c r="AZ9" s="8"/>
      <c r="BA9" s="8"/>
      <c r="BB9" s="8"/>
      <c r="BC9" s="8"/>
      <c r="BD9" s="8"/>
      <c r="BE9" s="8"/>
      <c r="BF9" s="8"/>
      <c r="BG9" s="8"/>
      <c r="BH9" s="8"/>
      <c r="BI9" s="8"/>
      <c r="BJ9" s="8"/>
      <c r="BK9" s="8"/>
      <c r="BL9" s="8"/>
      <c r="BM9" s="8"/>
      <c r="BN9" s="8"/>
      <c r="BO9" s="8"/>
    </row>
    <row r="10" spans="1:67" ht="16.5" customHeight="1" x14ac:dyDescent="0.3">
      <c r="A10" s="422" t="s">
        <v>138</v>
      </c>
      <c r="B10" s="425" t="s">
        <v>26</v>
      </c>
      <c r="C10" s="384" t="s">
        <v>28</v>
      </c>
      <c r="D10" s="384" t="s">
        <v>30</v>
      </c>
      <c r="E10" s="424" t="s">
        <v>32</v>
      </c>
      <c r="F10" s="383" t="s">
        <v>34</v>
      </c>
      <c r="G10" s="384" t="s">
        <v>139</v>
      </c>
      <c r="H10" s="432" t="s">
        <v>140</v>
      </c>
      <c r="I10" s="420" t="s">
        <v>141</v>
      </c>
      <c r="J10" s="383" t="s">
        <v>142</v>
      </c>
      <c r="K10" s="383" t="s">
        <v>143</v>
      </c>
      <c r="L10" s="436" t="s">
        <v>144</v>
      </c>
      <c r="M10" s="420" t="s">
        <v>141</v>
      </c>
      <c r="N10" s="384" t="s">
        <v>40</v>
      </c>
      <c r="O10" s="426" t="s">
        <v>145</v>
      </c>
      <c r="P10" s="395" t="s">
        <v>42</v>
      </c>
      <c r="Q10" s="383" t="s">
        <v>44</v>
      </c>
      <c r="R10" s="395" t="s">
        <v>146</v>
      </c>
      <c r="S10" s="395"/>
      <c r="T10" s="395"/>
      <c r="U10" s="395"/>
      <c r="V10" s="395"/>
      <c r="W10" s="395"/>
      <c r="X10" s="431" t="s">
        <v>147</v>
      </c>
      <c r="Y10" s="431" t="s">
        <v>148</v>
      </c>
      <c r="Z10" s="431" t="s">
        <v>141</v>
      </c>
      <c r="AA10" s="431" t="s">
        <v>149</v>
      </c>
      <c r="AB10" s="431" t="s">
        <v>141</v>
      </c>
      <c r="AC10" s="431" t="s">
        <v>150</v>
      </c>
      <c r="AD10" s="426" t="s">
        <v>60</v>
      </c>
      <c r="AE10" s="395" t="s">
        <v>137</v>
      </c>
      <c r="AF10" s="395" t="s">
        <v>124</v>
      </c>
      <c r="AG10" s="395" t="s">
        <v>151</v>
      </c>
      <c r="AH10" s="395" t="s">
        <v>152</v>
      </c>
      <c r="AI10" s="383" t="s">
        <v>153</v>
      </c>
      <c r="AJ10" s="8"/>
      <c r="AK10" s="8"/>
      <c r="AL10" s="8"/>
      <c r="AM10" s="8"/>
      <c r="AN10" s="8"/>
      <c r="AO10" s="8"/>
      <c r="AP10" s="8"/>
      <c r="AQ10" s="8"/>
      <c r="AR10" s="8"/>
      <c r="AS10" s="8"/>
      <c r="AT10" s="8"/>
      <c r="AU10" s="8"/>
      <c r="AV10" s="8"/>
      <c r="AW10" s="8"/>
      <c r="AX10" s="8"/>
      <c r="AY10" s="8"/>
      <c r="AZ10" s="8"/>
      <c r="BA10" s="8"/>
      <c r="BB10" s="8"/>
      <c r="BC10" s="8"/>
      <c r="BD10" s="8"/>
      <c r="BE10" s="8"/>
      <c r="BF10" s="8"/>
      <c r="BG10" s="8"/>
      <c r="BH10" s="8"/>
      <c r="BI10" s="8"/>
      <c r="BJ10" s="8"/>
      <c r="BK10" s="8"/>
      <c r="BL10" s="8"/>
      <c r="BM10" s="8"/>
      <c r="BN10" s="8"/>
      <c r="BO10" s="8"/>
    </row>
    <row r="11" spans="1:67" s="4" customFormat="1" ht="94.5" customHeight="1" x14ac:dyDescent="0.25">
      <c r="A11" s="423"/>
      <c r="B11" s="425"/>
      <c r="C11" s="395"/>
      <c r="D11" s="395"/>
      <c r="E11" s="425"/>
      <c r="F11" s="384"/>
      <c r="G11" s="395"/>
      <c r="H11" s="384"/>
      <c r="I11" s="421"/>
      <c r="J11" s="384"/>
      <c r="K11" s="384"/>
      <c r="L11" s="421"/>
      <c r="M11" s="421"/>
      <c r="N11" s="395"/>
      <c r="O11" s="427"/>
      <c r="P11" s="395"/>
      <c r="Q11" s="384"/>
      <c r="R11" s="7" t="s">
        <v>154</v>
      </c>
      <c r="S11" s="7" t="s">
        <v>155</v>
      </c>
      <c r="T11" s="7" t="s">
        <v>156</v>
      </c>
      <c r="U11" s="7" t="s">
        <v>157</v>
      </c>
      <c r="V11" s="7" t="s">
        <v>158</v>
      </c>
      <c r="W11" s="7" t="s">
        <v>159</v>
      </c>
      <c r="X11" s="431"/>
      <c r="Y11" s="431"/>
      <c r="Z11" s="431"/>
      <c r="AA11" s="431"/>
      <c r="AB11" s="431"/>
      <c r="AC11" s="431"/>
      <c r="AD11" s="427"/>
      <c r="AE11" s="395"/>
      <c r="AF11" s="395"/>
      <c r="AG11" s="395"/>
      <c r="AH11" s="395"/>
      <c r="AI11" s="384"/>
      <c r="AJ11" s="25"/>
      <c r="AK11" s="25"/>
      <c r="AL11" s="25"/>
      <c r="AM11" s="25"/>
      <c r="AN11" s="25"/>
      <c r="AO11" s="25"/>
      <c r="AP11" s="25"/>
      <c r="AQ11" s="25"/>
      <c r="AR11" s="25"/>
      <c r="AS11" s="25"/>
      <c r="AT11" s="25"/>
      <c r="AU11" s="25"/>
      <c r="AV11" s="25"/>
      <c r="AW11" s="25"/>
      <c r="AX11" s="25"/>
      <c r="AY11" s="25"/>
      <c r="AZ11" s="25"/>
      <c r="BA11" s="25"/>
      <c r="BB11" s="25"/>
      <c r="BC11" s="25"/>
      <c r="BD11" s="25"/>
      <c r="BE11" s="25"/>
      <c r="BF11" s="25"/>
      <c r="BG11" s="25"/>
      <c r="BH11" s="25"/>
      <c r="BI11" s="25"/>
      <c r="BJ11" s="25"/>
      <c r="BK11" s="25"/>
      <c r="BL11" s="25"/>
      <c r="BM11" s="25"/>
      <c r="BN11" s="25"/>
      <c r="BO11" s="25"/>
    </row>
    <row r="12" spans="1:67" s="3" customFormat="1" ht="54" customHeight="1" x14ac:dyDescent="0.25">
      <c r="A12" s="344">
        <v>1</v>
      </c>
      <c r="B12" s="362" t="s">
        <v>160</v>
      </c>
      <c r="C12" s="362" t="s">
        <v>334</v>
      </c>
      <c r="D12" s="362" t="s">
        <v>335</v>
      </c>
      <c r="E12" s="417" t="s">
        <v>161</v>
      </c>
      <c r="F12" s="362" t="s">
        <v>162</v>
      </c>
      <c r="G12" s="359">
        <v>5000</v>
      </c>
      <c r="H12" s="350" t="str">
        <f>IF(G12&lt;=0,"",IF(G12&lt;=2,"Muy Baja",IF(G12&lt;=24,"Baja",IF(G12&lt;=500,"Media",IF(G12&lt;=5000,"Alta","Muy Alta")))))</f>
        <v>Alta</v>
      </c>
      <c r="I12" s="347">
        <f>IF(H12="","",IF(H12="Muy Baja",0.2,IF(H12="Baja",0.4,IF(H12="Media",0.6,IF(H12="Alta",0.8,IF(H12="Muy Alta",1,))))))</f>
        <v>0.8</v>
      </c>
      <c r="J12" s="389" t="s">
        <v>163</v>
      </c>
      <c r="K12" s="347" t="str">
        <f>IF(NOT(ISERROR(MATCH(J12,'Tabla Impacto'!$B$221:$B$223,0))),'Tabla Impacto'!$F$223&amp;"Por favor no seleccionar los criterios de impacto(Afectación Económica o presupuestal y Pérdida Reputacional)",J12)</f>
        <v xml:space="preserve">     El riesgo afecta la imagen de la entidad con algunos usuarios de relevancia frente al logro de los objetivos</v>
      </c>
      <c r="L12" s="350" t="str">
        <f>IF(OR(K12='Tabla Impacto'!$C$11,K12='Tabla Impacto'!$D$11),"Leve",IF(OR(K12='Tabla Impacto'!$C$12,K12='Tabla Impacto'!$D$12),"Menor",IF(OR(K12='Tabla Impacto'!$C$13,K12='Tabla Impacto'!$D$13),"Moderado",IF(OR(K12='Tabla Impacto'!$C$14,K12='Tabla Impacto'!$D$14),"Mayor",IF(OR(K12='Tabla Impacto'!$C$15,K12='Tabla Impacto'!$D$15),"Catastrófico","")))))</f>
        <v>Moderado</v>
      </c>
      <c r="M12" s="347">
        <f>IF(L12="","",IF(L12="Leve",0.2,IF(L12="Menor",0.4,IF(L12="Moderado",0.6,IF(L12="Mayor",0.8,IF(L12="Catastrófico",1,))))))</f>
        <v>0.6</v>
      </c>
      <c r="N12" s="392" t="str">
        <f>IF(OR(AND(H12="Muy Baja",L12="Leve"),AND(H12="Muy Baja",L12="Menor"),AND(H12="Baja",L12="Leve")),"Bajo",IF(OR(AND(H12="Muy baja",L12="Moderado"),AND(H12="Baja",L12="Menor"),AND(H12="Baja",L12="Moderado"),AND(H12="Media",L12="Leve"),AND(H12="Media",L12="Menor"),AND(H12="Media",L12="Moderado"),AND(H12="Alta",L12="Leve"),AND(H12="Alta",L12="Menor")),"Moderado",IF(OR(AND(H12="Muy Baja",L12="Mayor"),AND(H12="Baja",L12="Mayor"),AND(H12="Media",L12="Mayor"),AND(H12="Alta",L12="Moderado"),AND(H12="Alta",L12="Mayor"),AND(H12="Muy Alta",L12="Leve"),AND(H12="Muy Alta",L12="Menor"),AND(H12="Muy Alta",L12="Moderado"),AND(H12="Muy Alta",L12="Mayor")),"Alto",IF(OR(AND(H12="Muy Baja",L12="Catastrófico"),AND(H12="Baja",L12="Catastrófico"),AND(H12="Media",L12="Catastrófico"),AND(H12="Alta",L12="Catastrófico"),AND(H12="Muy Alta",L12="Catastrófico")),"Extremo",""))))</f>
        <v>Alto</v>
      </c>
      <c r="O12" s="344">
        <v>1</v>
      </c>
      <c r="P12" s="341" t="s">
        <v>164</v>
      </c>
      <c r="Q12" s="597" t="str">
        <f>IF(OR(R12="Preventivo",R12="Detectivo"),"Probabilidad",IF(R12="Correctivo","Impacto",""))</f>
        <v>Probabilidad</v>
      </c>
      <c r="R12" s="598" t="s">
        <v>165</v>
      </c>
      <c r="S12" s="598" t="s">
        <v>166</v>
      </c>
      <c r="T12" s="599" t="str">
        <f>IF(AND(R12="Preventivo",S12="Automático"),"50%",IF(AND(R12="Preventivo",S12="Manual"),"40%",IF(AND(R12="Detectivo",S12="Automático"),"40%",IF(AND(R12="Detectivo",S12="Manual"),"30%",IF(AND(R12="Correctivo",S12="Automático"),"35%",IF(AND(R12="Correctivo",S12="Manual"),"25%",""))))))</f>
        <v>40%</v>
      </c>
      <c r="U12" s="598" t="s">
        <v>167</v>
      </c>
      <c r="V12" s="598" t="s">
        <v>168</v>
      </c>
      <c r="W12" s="598" t="s">
        <v>169</v>
      </c>
      <c r="X12" s="600">
        <f>IFERROR(IF(Q12="Probabilidad",(I12-(+I12*T12)),IF(Q12="Impacto",I12,"")),"")</f>
        <v>0.48</v>
      </c>
      <c r="Y12" s="601" t="str">
        <f>IFERROR(IF(X12="","",IF(X12&lt;=0.2,"Muy Baja",IF(X12&lt;=0.4,"Baja",IF(X12&lt;=0.6,"Media",IF(X12&lt;=0.8,"Alta","Muy Alta"))))),"")</f>
        <v>Media</v>
      </c>
      <c r="Z12" s="599">
        <f>+X12</f>
        <v>0.48</v>
      </c>
      <c r="AA12" s="601" t="str">
        <f>IFERROR(IF(AB12="","",IF(AB12&lt;=0.2,"Leve",IF(AB12&lt;=0.4,"Menor",IF(AB12&lt;=0.6,"Moderado",IF(AB12&lt;=0.8,"Mayor","Catastrófico"))))),"")</f>
        <v>Moderado</v>
      </c>
      <c r="AB12" s="599">
        <f>IFERROR(IF(Q12="Impacto",(M12-(+M12*T12)),IF(Q12="Probabilidad",M12,"")),"")</f>
        <v>0.6</v>
      </c>
      <c r="AC12" s="602" t="str">
        <f>IFERROR(IF(OR(AND(Y12="Muy Baja",AA12="Leve"),AND(Y12="Muy Baja",AA12="Menor"),AND(Y12="Baja",AA12="Leve")),"Bajo",IF(OR(AND(Y12="Muy baja",AA12="Moderado"),AND(Y12="Baja",AA12="Menor"),AND(Y12="Baja",AA12="Moderado"),AND(Y12="Media",AA12="Leve"),AND(Y12="Media",AA12="Menor"),AND(Y12="Media",AA12="Moderado"),AND(Y12="Alta",AA12="Leve"),AND(Y12="Alta",AA12="Menor")),"Moderado",IF(OR(AND(Y12="Muy Baja",AA12="Mayor"),AND(Y12="Baja",AA12="Mayor"),AND(Y12="Media",AA12="Mayor"),AND(Y12="Alta",AA12="Moderado"),AND(Y12="Alta",AA12="Mayor"),AND(Y12="Muy Alta",AA12="Leve"),AND(Y12="Muy Alta",AA12="Menor"),AND(Y12="Muy Alta",AA12="Moderado"),AND(Y12="Muy Alta",AA12="Mayor")),"Alto",IF(OR(AND(Y12="Muy Baja",AA12="Catastrófico"),AND(Y12="Baja",AA12="Catastrófico"),AND(Y12="Media",AA12="Catastrófico"),AND(Y12="Alta",AA12="Catastrófico"),AND(Y12="Muy Alta",AA12="Catastrófico")),"Extremo","")))),"")</f>
        <v>Moderado</v>
      </c>
      <c r="AD12" s="598" t="s">
        <v>170</v>
      </c>
      <c r="AE12" s="158" t="s">
        <v>171</v>
      </c>
      <c r="AF12" s="155" t="s">
        <v>172</v>
      </c>
      <c r="AG12" s="180" t="s">
        <v>173</v>
      </c>
      <c r="AH12" s="156">
        <v>45689</v>
      </c>
      <c r="AI12" s="156">
        <v>46010</v>
      </c>
      <c r="AJ12" s="26"/>
      <c r="AK12" s="26"/>
      <c r="AL12" s="26"/>
      <c r="AM12" s="26"/>
      <c r="AN12" s="26"/>
      <c r="AO12" s="26"/>
      <c r="AP12" s="26"/>
      <c r="AQ12" s="26"/>
      <c r="AR12" s="26"/>
      <c r="AS12" s="26"/>
      <c r="AT12" s="26"/>
      <c r="AU12" s="26"/>
      <c r="AV12" s="26"/>
      <c r="AW12" s="26"/>
      <c r="AX12" s="26"/>
      <c r="AY12" s="26"/>
      <c r="AZ12" s="26"/>
      <c r="BA12" s="26"/>
      <c r="BB12" s="26"/>
      <c r="BC12" s="26"/>
      <c r="BD12" s="26"/>
      <c r="BE12" s="26"/>
      <c r="BF12" s="26"/>
      <c r="BG12" s="26"/>
      <c r="BH12" s="26"/>
      <c r="BI12" s="26"/>
      <c r="BJ12" s="26"/>
      <c r="BK12" s="26"/>
      <c r="BL12" s="26"/>
      <c r="BM12" s="26"/>
      <c r="BN12" s="26"/>
      <c r="BO12" s="26"/>
    </row>
    <row r="13" spans="1:67" s="3" customFormat="1" ht="48.75" customHeight="1" x14ac:dyDescent="0.25">
      <c r="A13" s="345"/>
      <c r="B13" s="363"/>
      <c r="C13" s="363"/>
      <c r="D13" s="363"/>
      <c r="E13" s="418"/>
      <c r="F13" s="363"/>
      <c r="G13" s="360"/>
      <c r="H13" s="351"/>
      <c r="I13" s="348"/>
      <c r="J13" s="390"/>
      <c r="K13" s="348"/>
      <c r="L13" s="351"/>
      <c r="M13" s="348"/>
      <c r="N13" s="393"/>
      <c r="O13" s="345"/>
      <c r="P13" s="342"/>
      <c r="Q13" s="603"/>
      <c r="R13" s="604"/>
      <c r="S13" s="604"/>
      <c r="T13" s="605"/>
      <c r="U13" s="604"/>
      <c r="V13" s="604"/>
      <c r="W13" s="604"/>
      <c r="X13" s="600"/>
      <c r="Y13" s="606"/>
      <c r="Z13" s="605"/>
      <c r="AA13" s="606"/>
      <c r="AB13" s="605"/>
      <c r="AC13" s="607"/>
      <c r="AD13" s="604"/>
      <c r="AE13" s="158" t="s">
        <v>174</v>
      </c>
      <c r="AF13" s="155" t="s">
        <v>172</v>
      </c>
      <c r="AG13" s="155" t="s">
        <v>175</v>
      </c>
      <c r="AH13" s="156">
        <v>45689</v>
      </c>
      <c r="AI13" s="156">
        <v>46010</v>
      </c>
      <c r="AJ13" s="26"/>
      <c r="AK13" s="26"/>
      <c r="AL13" s="26"/>
      <c r="AM13" s="26"/>
      <c r="AN13" s="26"/>
      <c r="AO13" s="26"/>
      <c r="AP13" s="26"/>
      <c r="AQ13" s="26"/>
      <c r="AR13" s="26"/>
      <c r="AS13" s="26"/>
      <c r="AT13" s="26"/>
      <c r="AU13" s="26"/>
      <c r="AV13" s="26"/>
      <c r="AW13" s="26"/>
      <c r="AX13" s="26"/>
      <c r="AY13" s="26"/>
      <c r="AZ13" s="26"/>
      <c r="BA13" s="26"/>
      <c r="BB13" s="26"/>
      <c r="BC13" s="26"/>
      <c r="BD13" s="26"/>
      <c r="BE13" s="26"/>
      <c r="BF13" s="26"/>
      <c r="BG13" s="26"/>
      <c r="BH13" s="26"/>
      <c r="BI13" s="26"/>
      <c r="BJ13" s="26"/>
      <c r="BK13" s="26"/>
      <c r="BL13" s="26"/>
      <c r="BM13" s="26"/>
      <c r="BN13" s="26"/>
      <c r="BO13" s="26"/>
    </row>
    <row r="14" spans="1:67" s="3" customFormat="1" ht="54.75" customHeight="1" x14ac:dyDescent="0.25">
      <c r="A14" s="345"/>
      <c r="B14" s="363"/>
      <c r="C14" s="363"/>
      <c r="D14" s="363"/>
      <c r="E14" s="418"/>
      <c r="F14" s="363"/>
      <c r="G14" s="360"/>
      <c r="H14" s="351"/>
      <c r="I14" s="348"/>
      <c r="J14" s="390"/>
      <c r="K14" s="348"/>
      <c r="L14" s="351"/>
      <c r="M14" s="348"/>
      <c r="N14" s="393"/>
      <c r="O14" s="346"/>
      <c r="P14" s="343"/>
      <c r="Q14" s="608"/>
      <c r="R14" s="609"/>
      <c r="S14" s="609"/>
      <c r="T14" s="610"/>
      <c r="U14" s="609"/>
      <c r="V14" s="609"/>
      <c r="W14" s="609"/>
      <c r="X14" s="600"/>
      <c r="Y14" s="611"/>
      <c r="Z14" s="610"/>
      <c r="AA14" s="611"/>
      <c r="AB14" s="610"/>
      <c r="AC14" s="612"/>
      <c r="AD14" s="609"/>
      <c r="AE14" s="158" t="s">
        <v>176</v>
      </c>
      <c r="AF14" s="155" t="s">
        <v>172</v>
      </c>
      <c r="AG14" s="155" t="s">
        <v>177</v>
      </c>
      <c r="AH14" s="156">
        <v>45689</v>
      </c>
      <c r="AI14" s="156">
        <v>46010</v>
      </c>
      <c r="AJ14" s="26"/>
      <c r="AK14" s="26"/>
      <c r="AL14" s="26"/>
      <c r="AM14" s="26"/>
      <c r="AN14" s="26"/>
      <c r="AO14" s="26"/>
      <c r="AP14" s="26"/>
      <c r="AQ14" s="26"/>
      <c r="AR14" s="26"/>
      <c r="AS14" s="26"/>
      <c r="AT14" s="26"/>
      <c r="AU14" s="26"/>
      <c r="AV14" s="26"/>
      <c r="AW14" s="26"/>
      <c r="AX14" s="26"/>
      <c r="AY14" s="26"/>
      <c r="AZ14" s="26"/>
      <c r="BA14" s="26"/>
      <c r="BB14" s="26"/>
      <c r="BC14" s="26"/>
      <c r="BD14" s="26"/>
      <c r="BE14" s="26"/>
      <c r="BF14" s="26"/>
      <c r="BG14" s="26"/>
      <c r="BH14" s="26"/>
      <c r="BI14" s="26"/>
      <c r="BJ14" s="26"/>
      <c r="BK14" s="26"/>
      <c r="BL14" s="26"/>
      <c r="BM14" s="26"/>
      <c r="BN14" s="26"/>
      <c r="BO14" s="26"/>
    </row>
    <row r="15" spans="1:67" ht="19.5" customHeight="1" x14ac:dyDescent="0.3">
      <c r="A15" s="345"/>
      <c r="B15" s="363"/>
      <c r="C15" s="363"/>
      <c r="D15" s="363"/>
      <c r="E15" s="418"/>
      <c r="F15" s="363"/>
      <c r="G15" s="360"/>
      <c r="H15" s="351"/>
      <c r="I15" s="348"/>
      <c r="J15" s="390"/>
      <c r="K15" s="348">
        <f>IF(NOT(ISERROR(MATCH(J15,_xlfn.ANCHORARRAY(E26),0))),I30&amp;"Por favor no seleccionar los criterios de impacto",J15)</f>
        <v>0</v>
      </c>
      <c r="L15" s="351"/>
      <c r="M15" s="348"/>
      <c r="N15" s="393"/>
      <c r="O15" s="6">
        <v>2</v>
      </c>
      <c r="P15" s="158"/>
      <c r="Q15" s="613" t="str">
        <f>IF(OR(R15="Preventivo",R15="Detectivo"),"Probabilidad",IF(R15="Correctivo","Impacto",""))</f>
        <v/>
      </c>
      <c r="R15" s="614"/>
      <c r="S15" s="614"/>
      <c r="T15" s="615" t="str">
        <f t="shared" ref="T15:T19" si="0">IF(AND(R15="Preventivo",S15="Automático"),"50%",IF(AND(R15="Preventivo",S15="Manual"),"40%",IF(AND(R15="Detectivo",S15="Automático"),"40%",IF(AND(R15="Detectivo",S15="Manual"),"30%",IF(AND(R15="Correctivo",S15="Automático"),"35%",IF(AND(R15="Correctivo",S15="Manual"),"25%",""))))))</f>
        <v/>
      </c>
      <c r="U15" s="614"/>
      <c r="V15" s="614"/>
      <c r="W15" s="614"/>
      <c r="X15" s="600" t="str">
        <f>IFERROR(IF(AND(Q12="Probabilidad",Q15="Probabilidad"),(Z12-(+Z12*T15)),IF(Q15="Probabilidad",(I12-(+I12*T15)),IF(Q15="Impacto",Z12,""))),"")</f>
        <v/>
      </c>
      <c r="Y15" s="616" t="str">
        <f t="shared" ref="Y15:Y75" si="1">IFERROR(IF(X15="","",IF(X15&lt;=0.2,"Muy Baja",IF(X15&lt;=0.4,"Baja",IF(X15&lt;=0.6,"Media",IF(X15&lt;=0.8,"Alta","Muy Alta"))))),"")</f>
        <v/>
      </c>
      <c r="Z15" s="617" t="str">
        <f t="shared" ref="Z15:Z19" si="2">+X15</f>
        <v/>
      </c>
      <c r="AA15" s="616" t="str">
        <f t="shared" ref="AA15:AA75" si="3">IFERROR(IF(AB15="","",IF(AB15&lt;=0.2,"Leve",IF(AB15&lt;=0.4,"Menor",IF(AB15&lt;=0.6,"Moderado",IF(AB15&lt;=0.8,"Mayor","Catastrófico"))))),"")</f>
        <v/>
      </c>
      <c r="AB15" s="617" t="str">
        <f>IFERROR(IF(AND(Q12="Impacto",Q15="Impacto"),(AB12-(+AB12*T15)),IF(Q15="Impacto",(M12-(+M12*T15)),IF(Q15="Probabilidad",AB12,""))),"")</f>
        <v/>
      </c>
      <c r="AC15" s="618" t="str">
        <f t="shared" ref="AC15:AC19" si="4">IFERROR(IF(OR(AND(Y15="Muy Baja",AA15="Leve"),AND(Y15="Muy Baja",AA15="Menor"),AND(Y15="Baja",AA15="Leve")),"Bajo",IF(OR(AND(Y15="Muy baja",AA15="Moderado"),AND(Y15="Baja",AA15="Menor"),AND(Y15="Baja",AA15="Moderado"),AND(Y15="Media",AA15="Leve"),AND(Y15="Media",AA15="Menor"),AND(Y15="Media",AA15="Moderado"),AND(Y15="Alta",AA15="Leve"),AND(Y15="Alta",AA15="Menor")),"Moderado",IF(OR(AND(Y15="Muy Baja",AA15="Mayor"),AND(Y15="Baja",AA15="Mayor"),AND(Y15="Media",AA15="Mayor"),AND(Y15="Alta",AA15="Moderado"),AND(Y15="Alta",AA15="Mayor"),AND(Y15="Muy Alta",AA15="Leve"),AND(Y15="Muy Alta",AA15="Menor"),AND(Y15="Muy Alta",AA15="Moderado"),AND(Y15="Muy Alta",AA15="Mayor")),"Alto",IF(OR(AND(Y15="Muy Baja",AA15="Catastrófico"),AND(Y15="Baja",AA15="Catastrófico"),AND(Y15="Media",AA15="Catastrófico"),AND(Y15="Alta",AA15="Catastrófico"),AND(Y15="Muy Alta",AA15="Catastrófico")),"Extremo","")))),"")</f>
        <v/>
      </c>
      <c r="AD15" s="619"/>
      <c r="AE15" s="158"/>
      <c r="AF15" s="155"/>
      <c r="AG15" s="155"/>
      <c r="AH15" s="156"/>
      <c r="AI15" s="156"/>
      <c r="AJ15" s="8"/>
      <c r="AK15" s="8"/>
      <c r="AL15" s="8"/>
      <c r="AM15" s="8"/>
      <c r="AN15" s="8"/>
      <c r="AO15" s="8"/>
      <c r="AP15" s="8"/>
      <c r="AQ15" s="8"/>
      <c r="AR15" s="8"/>
      <c r="AS15" s="8"/>
      <c r="AT15" s="8"/>
      <c r="AU15" s="8"/>
      <c r="AV15" s="8"/>
      <c r="AW15" s="8"/>
      <c r="AX15" s="8"/>
      <c r="AY15" s="8"/>
      <c r="AZ15" s="8"/>
      <c r="BA15" s="8"/>
      <c r="BB15" s="8"/>
      <c r="BC15" s="8"/>
      <c r="BD15" s="8"/>
      <c r="BE15" s="8"/>
      <c r="BF15" s="8"/>
      <c r="BG15" s="8"/>
      <c r="BH15" s="8"/>
      <c r="BI15" s="8"/>
      <c r="BJ15" s="8"/>
      <c r="BK15" s="8"/>
      <c r="BL15" s="8"/>
      <c r="BM15" s="8"/>
      <c r="BN15" s="8"/>
      <c r="BO15" s="8"/>
    </row>
    <row r="16" spans="1:67" ht="17.25" customHeight="1" x14ac:dyDescent="0.3">
      <c r="A16" s="345"/>
      <c r="B16" s="363"/>
      <c r="C16" s="363"/>
      <c r="D16" s="363"/>
      <c r="E16" s="418"/>
      <c r="F16" s="363"/>
      <c r="G16" s="360"/>
      <c r="H16" s="351"/>
      <c r="I16" s="348"/>
      <c r="J16" s="390"/>
      <c r="K16" s="348">
        <f>IF(NOT(ISERROR(MATCH(J16,_xlfn.ANCHORARRAY(E29),0))),I31&amp;"Por favor no seleccionar los criterios de impacto",J16)</f>
        <v>0</v>
      </c>
      <c r="L16" s="351"/>
      <c r="M16" s="348"/>
      <c r="N16" s="393"/>
      <c r="O16" s="6">
        <v>3</v>
      </c>
      <c r="P16" s="158"/>
      <c r="Q16" s="613" t="str">
        <f>IF(OR(R16="Preventivo",R16="Detectivo"),"Probabilidad",IF(R16="Correctivo","Impacto",""))</f>
        <v/>
      </c>
      <c r="R16" s="614"/>
      <c r="S16" s="614"/>
      <c r="T16" s="615" t="str">
        <f t="shared" ref="T16" si="5">IF(AND(R16="Preventivo",S16="Automático"),"50%",IF(AND(R16="Preventivo",S16="Manual"),"40%",IF(AND(R16="Detectivo",S16="Automático"),"40%",IF(AND(R16="Detectivo",S16="Manual"),"30%",IF(AND(R16="Correctivo",S16="Automático"),"35%",IF(AND(R16="Correctivo",S16="Manual"),"25%",""))))))</f>
        <v/>
      </c>
      <c r="U16" s="614"/>
      <c r="V16" s="614"/>
      <c r="W16" s="614"/>
      <c r="X16" s="600" t="str">
        <f>IFERROR(IF(AND(Q15="Probabilidad",Q16="Probabilidad"),(Z15-(+Z15*T16)),IF(Q16="Probabilidad",(I15-(+I15*T16)),IF(Q16="Impacto",Z15,""))),"")</f>
        <v/>
      </c>
      <c r="Y16" s="616" t="str">
        <f t="shared" ref="Y16" si="6">IFERROR(IF(X16="","",IF(X16&lt;=0.2,"Muy Baja",IF(X16&lt;=0.4,"Baja",IF(X16&lt;=0.6,"Media",IF(X16&lt;=0.8,"Alta","Muy Alta"))))),"")</f>
        <v/>
      </c>
      <c r="Z16" s="617" t="str">
        <f t="shared" ref="Z16" si="7">+X16</f>
        <v/>
      </c>
      <c r="AA16" s="616" t="str">
        <f t="shared" ref="AA16" si="8">IFERROR(IF(AB16="","",IF(AB16&lt;=0.2,"Leve",IF(AB16&lt;=0.4,"Menor",IF(AB16&lt;=0.6,"Moderado",IF(AB16&lt;=0.8,"Mayor","Catastrófico"))))),"")</f>
        <v/>
      </c>
      <c r="AB16" s="617" t="str">
        <f>IFERROR(IF(AND(Q15="Impacto",Q16="Impacto"),(AB15-(+AB15*T16)),IF(Q16="Impacto",(M15-(+M15*T16)),IF(Q16="Probabilidad",AB15,""))),"")</f>
        <v/>
      </c>
      <c r="AC16" s="618" t="str">
        <f t="shared" ref="AC16" si="9">IFERROR(IF(OR(AND(Y16="Muy Baja",AA16="Leve"),AND(Y16="Muy Baja",AA16="Menor"),AND(Y16="Baja",AA16="Leve")),"Bajo",IF(OR(AND(Y16="Muy baja",AA16="Moderado"),AND(Y16="Baja",AA16="Menor"),AND(Y16="Baja",AA16="Moderado"),AND(Y16="Media",AA16="Leve"),AND(Y16="Media",AA16="Menor"),AND(Y16="Media",AA16="Moderado"),AND(Y16="Alta",AA16="Leve"),AND(Y16="Alta",AA16="Menor")),"Moderado",IF(OR(AND(Y16="Muy Baja",AA16="Mayor"),AND(Y16="Baja",AA16="Mayor"),AND(Y16="Media",AA16="Mayor"),AND(Y16="Alta",AA16="Moderado"),AND(Y16="Alta",AA16="Mayor"),AND(Y16="Muy Alta",AA16="Leve"),AND(Y16="Muy Alta",AA16="Menor"),AND(Y16="Muy Alta",AA16="Moderado"),AND(Y16="Muy Alta",AA16="Mayor")),"Alto",IF(OR(AND(Y16="Muy Baja",AA16="Catastrófico"),AND(Y16="Baja",AA16="Catastrófico"),AND(Y16="Media",AA16="Catastrófico"),AND(Y16="Alta",AA16="Catastrófico"),AND(Y16="Muy Alta",AA16="Catastrófico")),"Extremo","")))),"")</f>
        <v/>
      </c>
      <c r="AD16" s="619"/>
      <c r="AE16" s="158"/>
      <c r="AF16" s="155"/>
      <c r="AG16" s="155"/>
      <c r="AH16" s="156"/>
      <c r="AI16" s="156"/>
      <c r="AJ16" s="8"/>
      <c r="AK16" s="8"/>
      <c r="AL16" s="8"/>
      <c r="AM16" s="8"/>
      <c r="AN16" s="8"/>
      <c r="AO16" s="8"/>
      <c r="AP16" s="8"/>
      <c r="AQ16" s="8"/>
      <c r="AR16" s="8"/>
      <c r="AS16" s="8"/>
      <c r="AT16" s="8"/>
      <c r="AU16" s="8"/>
      <c r="AV16" s="8"/>
      <c r="AW16" s="8"/>
      <c r="AX16" s="8"/>
      <c r="AY16" s="8"/>
      <c r="AZ16" s="8"/>
      <c r="BA16" s="8"/>
      <c r="BB16" s="8"/>
      <c r="BC16" s="8"/>
      <c r="BD16" s="8"/>
      <c r="BE16" s="8"/>
      <c r="BF16" s="8"/>
      <c r="BG16" s="8"/>
      <c r="BH16" s="8"/>
      <c r="BI16" s="8"/>
      <c r="BJ16" s="8"/>
      <c r="BK16" s="8"/>
      <c r="BL16" s="8"/>
      <c r="BM16" s="8"/>
      <c r="BN16" s="8"/>
      <c r="BO16" s="8"/>
    </row>
    <row r="17" spans="1:67" ht="18" customHeight="1" x14ac:dyDescent="0.3">
      <c r="A17" s="345"/>
      <c r="B17" s="363"/>
      <c r="C17" s="363"/>
      <c r="D17" s="363"/>
      <c r="E17" s="418"/>
      <c r="F17" s="363"/>
      <c r="G17" s="360"/>
      <c r="H17" s="351"/>
      <c r="I17" s="348"/>
      <c r="J17" s="390"/>
      <c r="K17" s="348">
        <f>IF(NOT(ISERROR(MATCH(J17,_xlfn.ANCHORARRAY(E30),0))),I32&amp;"Por favor no seleccionar los criterios de impacto",J17)</f>
        <v>0</v>
      </c>
      <c r="L17" s="351"/>
      <c r="M17" s="348"/>
      <c r="N17" s="393"/>
      <c r="O17" s="106">
        <v>4</v>
      </c>
      <c r="P17" s="158"/>
      <c r="Q17" s="620"/>
      <c r="R17" s="621"/>
      <c r="S17" s="621"/>
      <c r="T17" s="622"/>
      <c r="U17" s="621"/>
      <c r="V17" s="621"/>
      <c r="W17" s="621"/>
      <c r="X17" s="623"/>
      <c r="Y17" s="624"/>
      <c r="Z17" s="625"/>
      <c r="AA17" s="624"/>
      <c r="AB17" s="625"/>
      <c r="AC17" s="626"/>
      <c r="AD17" s="627"/>
      <c r="AE17" s="154"/>
      <c r="AF17" s="628"/>
      <c r="AG17" s="628"/>
      <c r="AH17" s="629"/>
      <c r="AI17" s="629"/>
      <c r="AJ17" s="8"/>
      <c r="AK17" s="8"/>
      <c r="AL17" s="8"/>
      <c r="AM17" s="8"/>
      <c r="AN17" s="8"/>
      <c r="AO17" s="8"/>
      <c r="AP17" s="8"/>
      <c r="AQ17" s="8"/>
      <c r="AR17" s="8"/>
      <c r="AS17" s="8"/>
      <c r="AT17" s="8"/>
      <c r="AU17" s="8"/>
      <c r="AV17" s="8"/>
      <c r="AW17" s="8"/>
      <c r="AX17" s="8"/>
      <c r="AY17" s="8"/>
      <c r="AZ17" s="8"/>
      <c r="BA17" s="8"/>
      <c r="BB17" s="8"/>
      <c r="BC17" s="8"/>
      <c r="BD17" s="8"/>
      <c r="BE17" s="8"/>
      <c r="BF17" s="8"/>
      <c r="BG17" s="8"/>
      <c r="BH17" s="8"/>
      <c r="BI17" s="8"/>
      <c r="BJ17" s="8"/>
      <c r="BK17" s="8"/>
      <c r="BL17" s="8"/>
      <c r="BM17" s="8"/>
      <c r="BN17" s="8"/>
      <c r="BO17" s="8"/>
    </row>
    <row r="18" spans="1:67" ht="18" customHeight="1" x14ac:dyDescent="0.3">
      <c r="A18" s="345"/>
      <c r="B18" s="363"/>
      <c r="C18" s="363"/>
      <c r="D18" s="363"/>
      <c r="E18" s="418"/>
      <c r="F18" s="363"/>
      <c r="G18" s="360"/>
      <c r="H18" s="351"/>
      <c r="I18" s="348"/>
      <c r="J18" s="390"/>
      <c r="K18" s="348">
        <f>IF(NOT(ISERROR(MATCH(J18,_xlfn.ANCHORARRAY(E31),0))),I33&amp;"Por favor no seleccionar los criterios de impacto",J18)</f>
        <v>0</v>
      </c>
      <c r="L18" s="351"/>
      <c r="M18" s="348"/>
      <c r="N18" s="393"/>
      <c r="O18" s="106">
        <v>5</v>
      </c>
      <c r="P18" s="158"/>
      <c r="Q18" s="620" t="str">
        <f t="shared" ref="Q18:Q19" si="10">IF(OR(R18="Preventivo",R18="Detectivo"),"Probabilidad",IF(R18="Correctivo","Impacto",""))</f>
        <v/>
      </c>
      <c r="R18" s="621"/>
      <c r="S18" s="621"/>
      <c r="T18" s="622" t="str">
        <f t="shared" si="0"/>
        <v/>
      </c>
      <c r="U18" s="621"/>
      <c r="V18" s="621"/>
      <c r="W18" s="621"/>
      <c r="X18" s="623" t="str">
        <f t="shared" ref="X18:X19" si="11">IFERROR(IF(AND(Q17="Probabilidad",Q18="Probabilidad"),(Z17-(+Z17*T18)),IF(AND(Q17="Impacto",Q18="Probabilidad"),(Z16-(+Z16*T18)),IF(Q18="Impacto",Z17,""))),"")</f>
        <v/>
      </c>
      <c r="Y18" s="624" t="str">
        <f t="shared" si="1"/>
        <v/>
      </c>
      <c r="Z18" s="625" t="str">
        <f t="shared" si="2"/>
        <v/>
      </c>
      <c r="AA18" s="624" t="str">
        <f t="shared" si="3"/>
        <v/>
      </c>
      <c r="AB18" s="625" t="str">
        <f t="shared" ref="AB18:AB19" si="12">IFERROR(IF(AND(Q17="Impacto",Q18="Impacto"),(AB17-(+AB17*T18)),IF(AND(Q17="Probabilidad",Q18="Impacto"),(AB16-(+AB16*T18)),IF(Q18="Probabilidad",AB17,""))),"")</f>
        <v/>
      </c>
      <c r="AC18" s="626" t="str">
        <f t="shared" si="4"/>
        <v/>
      </c>
      <c r="AD18" s="627"/>
      <c r="AE18" s="154"/>
      <c r="AF18" s="628"/>
      <c r="AG18" s="628"/>
      <c r="AH18" s="629"/>
      <c r="AI18" s="629"/>
      <c r="AJ18" s="8"/>
      <c r="AK18" s="8"/>
      <c r="AL18" s="8"/>
      <c r="AM18" s="8"/>
      <c r="AN18" s="8"/>
      <c r="AO18" s="8"/>
      <c r="AP18" s="8"/>
      <c r="AQ18" s="8"/>
      <c r="AR18" s="8"/>
      <c r="AS18" s="8"/>
      <c r="AT18" s="8"/>
      <c r="AU18" s="8"/>
      <c r="AV18" s="8"/>
      <c r="AW18" s="8"/>
      <c r="AX18" s="8"/>
      <c r="AY18" s="8"/>
      <c r="AZ18" s="8"/>
      <c r="BA18" s="8"/>
      <c r="BB18" s="8"/>
      <c r="BC18" s="8"/>
      <c r="BD18" s="8"/>
      <c r="BE18" s="8"/>
      <c r="BF18" s="8"/>
      <c r="BG18" s="8"/>
      <c r="BH18" s="8"/>
      <c r="BI18" s="8"/>
      <c r="BJ18" s="8"/>
      <c r="BK18" s="8"/>
      <c r="BL18" s="8"/>
      <c r="BM18" s="8"/>
      <c r="BN18" s="8"/>
      <c r="BO18" s="8"/>
    </row>
    <row r="19" spans="1:67" ht="18" customHeight="1" x14ac:dyDescent="0.3">
      <c r="A19" s="346"/>
      <c r="B19" s="364"/>
      <c r="C19" s="364"/>
      <c r="D19" s="364"/>
      <c r="E19" s="419"/>
      <c r="F19" s="364"/>
      <c r="G19" s="361"/>
      <c r="H19" s="352"/>
      <c r="I19" s="349"/>
      <c r="J19" s="391"/>
      <c r="K19" s="349">
        <f>IF(NOT(ISERROR(MATCH(J19,_xlfn.ANCHORARRAY(E32),0))),I34&amp;"Por favor no seleccionar los criterios de impacto",J19)</f>
        <v>0</v>
      </c>
      <c r="L19" s="352"/>
      <c r="M19" s="349"/>
      <c r="N19" s="394"/>
      <c r="O19" s="106">
        <v>6</v>
      </c>
      <c r="P19" s="158"/>
      <c r="Q19" s="620" t="str">
        <f t="shared" si="10"/>
        <v/>
      </c>
      <c r="R19" s="621"/>
      <c r="S19" s="621"/>
      <c r="T19" s="622" t="str">
        <f t="shared" si="0"/>
        <v/>
      </c>
      <c r="U19" s="621"/>
      <c r="V19" s="621"/>
      <c r="W19" s="621"/>
      <c r="X19" s="623" t="str">
        <f t="shared" si="11"/>
        <v/>
      </c>
      <c r="Y19" s="624" t="str">
        <f t="shared" si="1"/>
        <v/>
      </c>
      <c r="Z19" s="625" t="str">
        <f t="shared" si="2"/>
        <v/>
      </c>
      <c r="AA19" s="624" t="str">
        <f t="shared" si="3"/>
        <v/>
      </c>
      <c r="AB19" s="625" t="str">
        <f t="shared" si="12"/>
        <v/>
      </c>
      <c r="AC19" s="626" t="str">
        <f t="shared" si="4"/>
        <v/>
      </c>
      <c r="AD19" s="627"/>
      <c r="AE19" s="154"/>
      <c r="AF19" s="628"/>
      <c r="AG19" s="628"/>
      <c r="AH19" s="629"/>
      <c r="AI19" s="629"/>
      <c r="AJ19" s="8"/>
      <c r="AK19" s="8"/>
      <c r="AL19" s="8"/>
      <c r="AM19" s="8"/>
      <c r="AN19" s="8"/>
      <c r="AO19" s="8"/>
      <c r="AP19" s="8"/>
      <c r="AQ19" s="8"/>
      <c r="AR19" s="8"/>
      <c r="AS19" s="8"/>
      <c r="AT19" s="8"/>
      <c r="AU19" s="8"/>
      <c r="AV19" s="8"/>
      <c r="AW19" s="8"/>
      <c r="AX19" s="8"/>
      <c r="AY19" s="8"/>
      <c r="AZ19" s="8"/>
      <c r="BA19" s="8"/>
      <c r="BB19" s="8"/>
      <c r="BC19" s="8"/>
      <c r="BD19" s="8"/>
      <c r="BE19" s="8"/>
      <c r="BF19" s="8"/>
      <c r="BG19" s="8"/>
      <c r="BH19" s="8"/>
      <c r="BI19" s="8"/>
      <c r="BJ19" s="8"/>
      <c r="BK19" s="8"/>
      <c r="BL19" s="8"/>
      <c r="BM19" s="8"/>
      <c r="BN19" s="8"/>
      <c r="BO19" s="8"/>
    </row>
    <row r="20" spans="1:67" ht="69" customHeight="1" x14ac:dyDescent="0.3">
      <c r="A20" s="344">
        <v>2</v>
      </c>
      <c r="B20" s="362" t="s">
        <v>178</v>
      </c>
      <c r="C20" s="362" t="s">
        <v>179</v>
      </c>
      <c r="D20" s="362" t="s">
        <v>180</v>
      </c>
      <c r="E20" s="417" t="s">
        <v>181</v>
      </c>
      <c r="F20" s="362" t="s">
        <v>162</v>
      </c>
      <c r="G20" s="359">
        <v>425</v>
      </c>
      <c r="H20" s="350" t="str">
        <f>IF(G20&lt;=0,"",IF(G20&lt;=2,"Muy Baja",IF(G20&lt;=24,"Baja",IF(G20&lt;=500,"Media",IF(G20&lt;=5000,"Alta","Muy Alta")))))</f>
        <v>Media</v>
      </c>
      <c r="I20" s="347">
        <f>IF(H20="","",IF(H20="Muy Baja",0.2,IF(H20="Baja",0.4,IF(H20="Media",0.6,IF(H20="Alta",0.8,IF(H20="Muy Alta",1,))))))</f>
        <v>0.6</v>
      </c>
      <c r="J20" s="389" t="s">
        <v>182</v>
      </c>
      <c r="K20" s="347" t="str">
        <f>IF(NOT(ISERROR(MATCH(J20,'Tabla Impacto'!$B$221:$B$223,0))),'Tabla Impacto'!$F$223&amp;"Por favor no seleccionar los criterios de impacto(Afectación Económica o presupuestal y Pérdida Reputacional)",J20)</f>
        <v xml:space="preserve">     El riesgo afecta la imagen de alguna área de la organización</v>
      </c>
      <c r="L20" s="350" t="str">
        <f>IF(OR(K20='Tabla Impacto'!$C$11,K20='Tabla Impacto'!$D$11),"Leve",IF(OR(K20='Tabla Impacto'!$C$12,K20='Tabla Impacto'!$D$12),"Menor",IF(OR(K20='Tabla Impacto'!$C$13,K20='Tabla Impacto'!$D$13),"Moderado",IF(OR(K20='Tabla Impacto'!$C$14,K20='Tabla Impacto'!$D$14),"Mayor",IF(OR(K20='Tabla Impacto'!$C$15,K20='Tabla Impacto'!$D$15),"Catastrófico","")))))</f>
        <v>Leve</v>
      </c>
      <c r="M20" s="347">
        <f>IF(L20="","",IF(L20="Leve",0.2,IF(L20="Menor",0.4,IF(L20="Moderado",0.6,IF(L20="Mayor",0.8,IF(L20="Catastrófico",1,))))))</f>
        <v>0.2</v>
      </c>
      <c r="N20" s="392" t="str">
        <f>IF(OR(AND(H20="Muy Baja",L20="Leve"),AND(H20="Muy Baja",L20="Menor"),AND(H20="Baja",L20="Leve")),"Bajo",IF(OR(AND(H20="Muy baja",L20="Moderado"),AND(H20="Baja",L20="Menor"),AND(H20="Baja",L20="Moderado"),AND(H20="Media",L20="Leve"),AND(H20="Media",L20="Menor"),AND(H20="Media",L20="Moderado"),AND(H20="Alta",L20="Leve"),AND(H20="Alta",L20="Menor")),"Moderado",IF(OR(AND(H20="Muy Baja",L20="Mayor"),AND(H20="Baja",L20="Mayor"),AND(H20="Media",L20="Mayor"),AND(H20="Alta",L20="Moderado"),AND(H20="Alta",L20="Mayor"),AND(H20="Muy Alta",L20="Leve"),AND(H20="Muy Alta",L20="Menor"),AND(H20="Muy Alta",L20="Moderado"),AND(H20="Muy Alta",L20="Mayor")),"Alto",IF(OR(AND(H20="Muy Baja",L20="Catastrófico"),AND(H20="Baja",L20="Catastrófico"),AND(H20="Media",L20="Catastrófico"),AND(H20="Alta",L20="Catastrófico"),AND(H20="Muy Alta",L20="Catastrófico")),"Extremo",""))))</f>
        <v>Moderado</v>
      </c>
      <c r="O20" s="106">
        <v>1</v>
      </c>
      <c r="P20" s="158" t="s">
        <v>183</v>
      </c>
      <c r="Q20" s="613" t="str">
        <f>IF(OR(R20="Preventivo",R20="Detectivo"),"Probabilidad",IF(R20="Correctivo","Impacto",""))</f>
        <v>Probabilidad</v>
      </c>
      <c r="R20" s="614" t="s">
        <v>165</v>
      </c>
      <c r="S20" s="614" t="s">
        <v>166</v>
      </c>
      <c r="T20" s="615" t="str">
        <f>IF(AND(R20="Preventivo",S20="Automático"),"50%",IF(AND(R20="Preventivo",S20="Manual"),"40%",IF(AND(R20="Detectivo",S20="Automático"),"40%",IF(AND(R20="Detectivo",S20="Manual"),"30%",IF(AND(R20="Correctivo",S20="Automático"),"35%",IF(AND(R20="Correctivo",S20="Manual"),"25%",""))))))</f>
        <v>40%</v>
      </c>
      <c r="U20" s="614" t="s">
        <v>167</v>
      </c>
      <c r="V20" s="614" t="s">
        <v>168</v>
      </c>
      <c r="W20" s="614" t="s">
        <v>169</v>
      </c>
      <c r="X20" s="600">
        <f>IFERROR(IF(Q20="Probabilidad",(I20-(+I20*T20)),IF(Q20="Impacto",I20,"")),"")</f>
        <v>0.36</v>
      </c>
      <c r="Y20" s="616" t="str">
        <f>IFERROR(IF(X20="","",IF(X20&lt;=0.2,"Muy Baja",IF(X20&lt;=0.4,"Baja",IF(X20&lt;=0.6,"Media",IF(X20&lt;=0.8,"Alta","Muy Alta"))))),"")</f>
        <v>Baja</v>
      </c>
      <c r="Z20" s="617">
        <f>+X20</f>
        <v>0.36</v>
      </c>
      <c r="AA20" s="616" t="str">
        <f>IFERROR(IF(AB20="","",IF(AB20&lt;=0.2,"Leve",IF(AB20&lt;=0.4,"Menor",IF(AB20&lt;=0.6,"Moderado",IF(AB20&lt;=0.8,"Mayor","Catastrófico"))))),"")</f>
        <v>Leve</v>
      </c>
      <c r="AB20" s="617">
        <f>IFERROR(IF(Q20="Impacto",(M20-(+M20*T20)),IF(Q20="Probabilidad",M20,"")),"")</f>
        <v>0.2</v>
      </c>
      <c r="AC20" s="618" t="str">
        <f>IFERROR(IF(OR(AND(Y20="Muy Baja",AA20="Leve"),AND(Y20="Muy Baja",AA20="Menor"),AND(Y20="Baja",AA20="Leve")),"Bajo",IF(OR(AND(Y20="Muy baja",AA20="Moderado"),AND(Y20="Baja",AA20="Menor"),AND(Y20="Baja",AA20="Moderado"),AND(Y20="Media",AA20="Leve"),AND(Y20="Media",AA20="Menor"),AND(Y20="Media",AA20="Moderado"),AND(Y20="Alta",AA20="Leve"),AND(Y20="Alta",AA20="Menor")),"Moderado",IF(OR(AND(Y20="Muy Baja",AA20="Mayor"),AND(Y20="Baja",AA20="Mayor"),AND(Y20="Media",AA20="Mayor"),AND(Y20="Alta",AA20="Moderado"),AND(Y20="Alta",AA20="Mayor"),AND(Y20="Muy Alta",AA20="Leve"),AND(Y20="Muy Alta",AA20="Menor"),AND(Y20="Muy Alta",AA20="Moderado"),AND(Y20="Muy Alta",AA20="Mayor")),"Alto",IF(OR(AND(Y20="Muy Baja",AA20="Catastrófico"),AND(Y20="Baja",AA20="Catastrófico"),AND(Y20="Media",AA20="Catastrófico"),AND(Y20="Alta",AA20="Catastrófico"),AND(Y20="Muy Alta",AA20="Catastrófico")),"Extremo","")))),"")</f>
        <v>Bajo</v>
      </c>
      <c r="AD20" s="619" t="s">
        <v>170</v>
      </c>
      <c r="AE20" s="158" t="s">
        <v>184</v>
      </c>
      <c r="AF20" s="155" t="s">
        <v>185</v>
      </c>
      <c r="AG20" s="155" t="s">
        <v>186</v>
      </c>
      <c r="AH20" s="156">
        <v>45658</v>
      </c>
      <c r="AI20" s="156">
        <v>46010</v>
      </c>
      <c r="AJ20" s="8"/>
      <c r="AK20" s="8"/>
      <c r="AL20" s="8"/>
      <c r="AM20" s="8"/>
      <c r="AN20" s="8"/>
      <c r="AO20" s="8"/>
      <c r="AP20" s="8"/>
      <c r="AQ20" s="8"/>
      <c r="AR20" s="8"/>
      <c r="AS20" s="8"/>
      <c r="AT20" s="8"/>
      <c r="AU20" s="8"/>
      <c r="AV20" s="8"/>
      <c r="AW20" s="8"/>
      <c r="AX20" s="8"/>
      <c r="AY20" s="8"/>
      <c r="AZ20" s="8"/>
      <c r="BA20" s="8"/>
      <c r="BB20" s="8"/>
      <c r="BC20" s="8"/>
      <c r="BD20" s="8"/>
      <c r="BE20" s="8"/>
      <c r="BF20" s="8"/>
      <c r="BG20" s="8"/>
      <c r="BH20" s="8"/>
      <c r="BI20" s="8"/>
      <c r="BJ20" s="8"/>
      <c r="BK20" s="8"/>
      <c r="BL20" s="8"/>
      <c r="BM20" s="8"/>
      <c r="BN20" s="8"/>
      <c r="BO20" s="8"/>
    </row>
    <row r="21" spans="1:67" ht="18" customHeight="1" x14ac:dyDescent="0.3">
      <c r="A21" s="345"/>
      <c r="B21" s="363"/>
      <c r="C21" s="363"/>
      <c r="D21" s="363"/>
      <c r="E21" s="418"/>
      <c r="F21" s="363"/>
      <c r="G21" s="360"/>
      <c r="H21" s="351"/>
      <c r="I21" s="348"/>
      <c r="J21" s="390"/>
      <c r="K21" s="348">
        <f>IF(NOT(ISERROR(MATCH(J21,_xlfn.ANCHORARRAY(E34),0))),I36&amp;"Por favor no seleccionar los criterios de impacto",J21)</f>
        <v>0</v>
      </c>
      <c r="L21" s="351"/>
      <c r="M21" s="348"/>
      <c r="N21" s="393"/>
      <c r="O21" s="106">
        <v>2</v>
      </c>
      <c r="P21" s="158"/>
      <c r="Q21" s="613" t="str">
        <f>IF(OR(R21="Preventivo",R21="Detectivo"),"Probabilidad",IF(R21="Correctivo","Impacto",""))</f>
        <v/>
      </c>
      <c r="R21" s="614"/>
      <c r="S21" s="614"/>
      <c r="T21" s="615" t="str">
        <f t="shared" ref="T21:T25" si="13">IF(AND(R21="Preventivo",S21="Automático"),"50%",IF(AND(R21="Preventivo",S21="Manual"),"40%",IF(AND(R21="Detectivo",S21="Automático"),"40%",IF(AND(R21="Detectivo",S21="Manual"),"30%",IF(AND(R21="Correctivo",S21="Automático"),"35%",IF(AND(R21="Correctivo",S21="Manual"),"25%",""))))))</f>
        <v/>
      </c>
      <c r="U21" s="614"/>
      <c r="V21" s="614"/>
      <c r="W21" s="614"/>
      <c r="X21" s="600" t="str">
        <f>IFERROR(IF(AND(Q20="Probabilidad",Q21="Probabilidad"),(Z20-(+Z20*T21)),IF(Q21="Probabilidad",(I20-(+I20*T21)),IF(Q21="Impacto",Z20,""))),"")</f>
        <v/>
      </c>
      <c r="Y21" s="616" t="str">
        <f t="shared" si="1"/>
        <v/>
      </c>
      <c r="Z21" s="617" t="str">
        <f t="shared" ref="Z21:Z25" si="14">+X21</f>
        <v/>
      </c>
      <c r="AA21" s="616" t="str">
        <f t="shared" si="3"/>
        <v/>
      </c>
      <c r="AB21" s="617" t="str">
        <f>IFERROR(IF(AND(Q20="Impacto",Q21="Impacto"),(AB20-(+AB20*T21)),IF(Q21="Impacto",(M20-(+M20*T21)),IF(Q21="Probabilidad",AB20,""))),"")</f>
        <v/>
      </c>
      <c r="AC21" s="618" t="str">
        <f t="shared" ref="AC21:AC22" si="15">IFERROR(IF(OR(AND(Y21="Muy Baja",AA21="Leve"),AND(Y21="Muy Baja",AA21="Menor"),AND(Y21="Baja",AA21="Leve")),"Bajo",IF(OR(AND(Y21="Muy baja",AA21="Moderado"),AND(Y21="Baja",AA21="Menor"),AND(Y21="Baja",AA21="Moderado"),AND(Y21="Media",AA21="Leve"),AND(Y21="Media",AA21="Menor"),AND(Y21="Media",AA21="Moderado"),AND(Y21="Alta",AA21="Leve"),AND(Y21="Alta",AA21="Menor")),"Moderado",IF(OR(AND(Y21="Muy Baja",AA21="Mayor"),AND(Y21="Baja",AA21="Mayor"),AND(Y21="Media",AA21="Mayor"),AND(Y21="Alta",AA21="Moderado"),AND(Y21="Alta",AA21="Mayor"),AND(Y21="Muy Alta",AA21="Leve"),AND(Y21="Muy Alta",AA21="Menor"),AND(Y21="Muy Alta",AA21="Moderado"),AND(Y21="Muy Alta",AA21="Mayor")),"Alto",IF(OR(AND(Y21="Muy Baja",AA21="Catastrófico"),AND(Y21="Baja",AA21="Catastrófico"),AND(Y21="Media",AA21="Catastrófico"),AND(Y21="Alta",AA21="Catastrófico"),AND(Y21="Muy Alta",AA21="Catastrófico")),"Extremo","")))),"")</f>
        <v/>
      </c>
      <c r="AD21" s="619"/>
      <c r="AE21" s="155"/>
      <c r="AF21" s="155"/>
      <c r="AG21" s="155"/>
      <c r="AH21" s="156"/>
      <c r="AI21" s="156"/>
      <c r="AJ21" s="8"/>
      <c r="AK21" s="8"/>
      <c r="AL21" s="8"/>
      <c r="AM21" s="8"/>
      <c r="AN21" s="8"/>
      <c r="AO21" s="8"/>
      <c r="AP21" s="8"/>
      <c r="AQ21" s="8"/>
      <c r="AR21" s="8"/>
      <c r="AS21" s="8"/>
      <c r="AT21" s="8"/>
      <c r="AU21" s="8"/>
      <c r="AV21" s="8"/>
      <c r="AW21" s="8"/>
      <c r="AX21" s="8"/>
      <c r="AY21" s="8"/>
      <c r="AZ21" s="8"/>
      <c r="BA21" s="8"/>
      <c r="BB21" s="8"/>
      <c r="BC21" s="8"/>
      <c r="BD21" s="8"/>
      <c r="BE21" s="8"/>
      <c r="BF21" s="8"/>
      <c r="BG21" s="8"/>
      <c r="BH21" s="8"/>
      <c r="BI21" s="8"/>
      <c r="BJ21" s="8"/>
      <c r="BK21" s="8"/>
      <c r="BL21" s="8"/>
      <c r="BM21" s="8"/>
      <c r="BN21" s="8"/>
      <c r="BO21" s="8"/>
    </row>
    <row r="22" spans="1:67" ht="18" customHeight="1" x14ac:dyDescent="0.3">
      <c r="A22" s="345"/>
      <c r="B22" s="363"/>
      <c r="C22" s="363"/>
      <c r="D22" s="363"/>
      <c r="E22" s="418"/>
      <c r="F22" s="363"/>
      <c r="G22" s="360"/>
      <c r="H22" s="351"/>
      <c r="I22" s="348"/>
      <c r="J22" s="390"/>
      <c r="K22" s="348">
        <f>IF(NOT(ISERROR(MATCH(J22,_xlfn.ANCHORARRAY(E35),0))),I37&amp;"Por favor no seleccionar los criterios de impacto",J22)</f>
        <v>0</v>
      </c>
      <c r="L22" s="351"/>
      <c r="M22" s="348"/>
      <c r="N22" s="393"/>
      <c r="O22" s="106">
        <v>3</v>
      </c>
      <c r="P22" s="160"/>
      <c r="Q22" s="613" t="str">
        <f>IF(OR(R22="Preventivo",R22="Detectivo"),"Probabilidad",IF(R22="Correctivo","Impacto",""))</f>
        <v/>
      </c>
      <c r="R22" s="614"/>
      <c r="S22" s="614"/>
      <c r="T22" s="615" t="str">
        <f t="shared" si="13"/>
        <v/>
      </c>
      <c r="U22" s="614"/>
      <c r="V22" s="614"/>
      <c r="W22" s="614"/>
      <c r="X22" s="600" t="str">
        <f>IFERROR(IF(AND(Q21="Probabilidad",Q22="Probabilidad"),(Z21-(+Z21*T22)),IF(AND(Q21="Impacto",Q22="Probabilidad"),(Z20-(+Z20*T22)),IF(Q22="Impacto",Z21,""))),"")</f>
        <v/>
      </c>
      <c r="Y22" s="616" t="str">
        <f t="shared" si="1"/>
        <v/>
      </c>
      <c r="Z22" s="617" t="str">
        <f t="shared" si="14"/>
        <v/>
      </c>
      <c r="AA22" s="616" t="str">
        <f t="shared" si="3"/>
        <v/>
      </c>
      <c r="AB22" s="617" t="str">
        <f>IFERROR(IF(AND(Q21="Impacto",Q22="Impacto"),(AB21-(+AB21*T22)),IF(AND(Q21="Probabilidad",Q22="Impacto"),(AB20-(+AB20*T22)),IF(Q22="Probabilidad",AB21,""))),"")</f>
        <v/>
      </c>
      <c r="AC22" s="618" t="str">
        <f t="shared" si="15"/>
        <v/>
      </c>
      <c r="AD22" s="619"/>
      <c r="AE22" s="155"/>
      <c r="AF22" s="157"/>
      <c r="AG22" s="157"/>
      <c r="AH22" s="156"/>
      <c r="AI22" s="156"/>
      <c r="AJ22" s="8"/>
      <c r="AK22" s="8"/>
      <c r="AL22" s="8"/>
      <c r="AM22" s="8"/>
      <c r="AN22" s="8"/>
      <c r="AO22" s="8"/>
      <c r="AP22" s="8"/>
      <c r="AQ22" s="8"/>
      <c r="AR22" s="8"/>
      <c r="AS22" s="8"/>
      <c r="AT22" s="8"/>
      <c r="AU22" s="8"/>
      <c r="AV22" s="8"/>
      <c r="AW22" s="8"/>
      <c r="AX22" s="8"/>
      <c r="AY22" s="8"/>
      <c r="AZ22" s="8"/>
      <c r="BA22" s="8"/>
      <c r="BB22" s="8"/>
      <c r="BC22" s="8"/>
      <c r="BD22" s="8"/>
      <c r="BE22" s="8"/>
      <c r="BF22" s="8"/>
      <c r="BG22" s="8"/>
      <c r="BH22" s="8"/>
      <c r="BI22" s="8"/>
      <c r="BJ22" s="8"/>
      <c r="BK22" s="8"/>
      <c r="BL22" s="8"/>
      <c r="BM22" s="8"/>
      <c r="BN22" s="8"/>
      <c r="BO22" s="8"/>
    </row>
    <row r="23" spans="1:67" ht="18" customHeight="1" x14ac:dyDescent="0.3">
      <c r="A23" s="345"/>
      <c r="B23" s="363"/>
      <c r="C23" s="363"/>
      <c r="D23" s="363"/>
      <c r="E23" s="418"/>
      <c r="F23" s="363"/>
      <c r="G23" s="360"/>
      <c r="H23" s="351"/>
      <c r="I23" s="348"/>
      <c r="J23" s="390"/>
      <c r="K23" s="348">
        <f>IF(NOT(ISERROR(MATCH(J23,_xlfn.ANCHORARRAY(E36),0))),I38&amp;"Por favor no seleccionar los criterios de impacto",J23)</f>
        <v>0</v>
      </c>
      <c r="L23" s="351"/>
      <c r="M23" s="348"/>
      <c r="N23" s="393"/>
      <c r="O23" s="106">
        <v>4</v>
      </c>
      <c r="P23" s="158"/>
      <c r="Q23" s="620" t="str">
        <f t="shared" ref="Q23:Q25" si="16">IF(OR(R23="Preventivo",R23="Detectivo"),"Probabilidad",IF(R23="Correctivo","Impacto",""))</f>
        <v/>
      </c>
      <c r="R23" s="621"/>
      <c r="S23" s="621"/>
      <c r="T23" s="622" t="str">
        <f t="shared" si="13"/>
        <v/>
      </c>
      <c r="U23" s="621"/>
      <c r="V23" s="621"/>
      <c r="W23" s="621"/>
      <c r="X23" s="623" t="str">
        <f t="shared" ref="X23:X25" si="17">IFERROR(IF(AND(Q22="Probabilidad",Q23="Probabilidad"),(Z22-(+Z22*T23)),IF(AND(Q22="Impacto",Q23="Probabilidad"),(Z21-(+Z21*T23)),IF(Q23="Impacto",Z22,""))),"")</f>
        <v/>
      </c>
      <c r="Y23" s="624" t="str">
        <f t="shared" si="1"/>
        <v/>
      </c>
      <c r="Z23" s="625" t="str">
        <f t="shared" si="14"/>
        <v/>
      </c>
      <c r="AA23" s="624" t="str">
        <f t="shared" si="3"/>
        <v/>
      </c>
      <c r="AB23" s="625" t="str">
        <f t="shared" ref="AB23:AB25" si="18">IFERROR(IF(AND(Q22="Impacto",Q23="Impacto"),(AB22-(+AB22*T23)),IF(AND(Q22="Probabilidad",Q23="Impacto"),(AB21-(+AB21*T23)),IF(Q23="Probabilidad",AB22,""))),"")</f>
        <v/>
      </c>
      <c r="AC23" s="626" t="str">
        <f>IFERROR(IF(OR(AND(Y23="Muy Baja",AA23="Leve"),AND(Y23="Muy Baja",AA23="Menor"),AND(Y23="Baja",AA23="Leve")),"Bajo",IF(OR(AND(Y23="Muy baja",AA23="Moderado"),AND(Y23="Baja",AA23="Menor"),AND(Y23="Baja",AA23="Moderado"),AND(Y23="Media",AA23="Leve"),AND(Y23="Media",AA23="Menor"),AND(Y23="Media",AA23="Moderado"),AND(Y23="Alta",AA23="Leve"),AND(Y23="Alta",AA23="Menor")),"Moderado",IF(OR(AND(Y23="Muy Baja",AA23="Mayor"),AND(Y23="Baja",AA23="Mayor"),AND(Y23="Media",AA23="Mayor"),AND(Y23="Alta",AA23="Moderado"),AND(Y23="Alta",AA23="Mayor"),AND(Y23="Muy Alta",AA23="Leve"),AND(Y23="Muy Alta",AA23="Menor"),AND(Y23="Muy Alta",AA23="Moderado"),AND(Y23="Muy Alta",AA23="Mayor")),"Alto",IF(OR(AND(Y23="Muy Baja",AA23="Catastrófico"),AND(Y23="Baja",AA23="Catastrófico"),AND(Y23="Media",AA23="Catastrófico"),AND(Y23="Alta",AA23="Catastrófico"),AND(Y23="Muy Alta",AA23="Catastrófico")),"Extremo","")))),"")</f>
        <v/>
      </c>
      <c r="AD23" s="627"/>
      <c r="AE23" s="154"/>
      <c r="AF23" s="628"/>
      <c r="AG23" s="628"/>
      <c r="AH23" s="629"/>
      <c r="AI23" s="629"/>
      <c r="AJ23" s="8"/>
      <c r="AK23" s="8"/>
      <c r="AL23" s="8"/>
      <c r="AM23" s="8"/>
      <c r="AN23" s="8"/>
      <c r="AO23" s="8"/>
      <c r="AP23" s="8"/>
      <c r="AQ23" s="8"/>
      <c r="AR23" s="8"/>
      <c r="AS23" s="8"/>
      <c r="AT23" s="8"/>
      <c r="AU23" s="8"/>
      <c r="AV23" s="8"/>
      <c r="AW23" s="8"/>
      <c r="AX23" s="8"/>
      <c r="AY23" s="8"/>
      <c r="AZ23" s="8"/>
      <c r="BA23" s="8"/>
      <c r="BB23" s="8"/>
      <c r="BC23" s="8"/>
      <c r="BD23" s="8"/>
      <c r="BE23" s="8"/>
      <c r="BF23" s="8"/>
      <c r="BG23" s="8"/>
      <c r="BH23" s="8"/>
      <c r="BI23" s="8"/>
      <c r="BJ23" s="8"/>
      <c r="BK23" s="8"/>
      <c r="BL23" s="8"/>
      <c r="BM23" s="8"/>
      <c r="BN23" s="8"/>
      <c r="BO23" s="8"/>
    </row>
    <row r="24" spans="1:67" ht="18" customHeight="1" x14ac:dyDescent="0.3">
      <c r="A24" s="345"/>
      <c r="B24" s="363"/>
      <c r="C24" s="363"/>
      <c r="D24" s="363"/>
      <c r="E24" s="418"/>
      <c r="F24" s="363"/>
      <c r="G24" s="360"/>
      <c r="H24" s="351"/>
      <c r="I24" s="348"/>
      <c r="J24" s="390"/>
      <c r="K24" s="348">
        <f>IF(NOT(ISERROR(MATCH(J24,_xlfn.ANCHORARRAY(E37),0))),I39&amp;"Por favor no seleccionar los criterios de impacto",J24)</f>
        <v>0</v>
      </c>
      <c r="L24" s="351"/>
      <c r="M24" s="348"/>
      <c r="N24" s="393"/>
      <c r="O24" s="106">
        <v>5</v>
      </c>
      <c r="P24" s="158"/>
      <c r="Q24" s="620" t="str">
        <f t="shared" si="16"/>
        <v/>
      </c>
      <c r="R24" s="621"/>
      <c r="S24" s="621"/>
      <c r="T24" s="622" t="str">
        <f t="shared" si="13"/>
        <v/>
      </c>
      <c r="U24" s="621"/>
      <c r="V24" s="621"/>
      <c r="W24" s="621"/>
      <c r="X24" s="623" t="str">
        <f t="shared" si="17"/>
        <v/>
      </c>
      <c r="Y24" s="624" t="str">
        <f t="shared" si="1"/>
        <v/>
      </c>
      <c r="Z24" s="625" t="str">
        <f t="shared" si="14"/>
        <v/>
      </c>
      <c r="AA24" s="624" t="str">
        <f t="shared" si="3"/>
        <v/>
      </c>
      <c r="AB24" s="625" t="str">
        <f t="shared" si="18"/>
        <v/>
      </c>
      <c r="AC24" s="626" t="str">
        <f t="shared" ref="AC24:AC25" si="19">IFERROR(IF(OR(AND(Y24="Muy Baja",AA24="Leve"),AND(Y24="Muy Baja",AA24="Menor"),AND(Y24="Baja",AA24="Leve")),"Bajo",IF(OR(AND(Y24="Muy baja",AA24="Moderado"),AND(Y24="Baja",AA24="Menor"),AND(Y24="Baja",AA24="Moderado"),AND(Y24="Media",AA24="Leve"),AND(Y24="Media",AA24="Menor"),AND(Y24="Media",AA24="Moderado"),AND(Y24="Alta",AA24="Leve"),AND(Y24="Alta",AA24="Menor")),"Moderado",IF(OR(AND(Y24="Muy Baja",AA24="Mayor"),AND(Y24="Baja",AA24="Mayor"),AND(Y24="Media",AA24="Mayor"),AND(Y24="Alta",AA24="Moderado"),AND(Y24="Alta",AA24="Mayor"),AND(Y24="Muy Alta",AA24="Leve"),AND(Y24="Muy Alta",AA24="Menor"),AND(Y24="Muy Alta",AA24="Moderado"),AND(Y24="Muy Alta",AA24="Mayor")),"Alto",IF(OR(AND(Y24="Muy Baja",AA24="Catastrófico"),AND(Y24="Baja",AA24="Catastrófico"),AND(Y24="Media",AA24="Catastrófico"),AND(Y24="Alta",AA24="Catastrófico"),AND(Y24="Muy Alta",AA24="Catastrófico")),"Extremo","")))),"")</f>
        <v/>
      </c>
      <c r="AD24" s="627"/>
      <c r="AE24" s="154"/>
      <c r="AF24" s="628"/>
      <c r="AG24" s="628"/>
      <c r="AH24" s="629"/>
      <c r="AI24" s="629"/>
      <c r="AJ24" s="8"/>
      <c r="AK24" s="8"/>
      <c r="AL24" s="8"/>
      <c r="AM24" s="8"/>
      <c r="AN24" s="8"/>
      <c r="AO24" s="8"/>
      <c r="AP24" s="8"/>
      <c r="AQ24" s="8"/>
      <c r="AR24" s="8"/>
      <c r="AS24" s="8"/>
      <c r="AT24" s="8"/>
      <c r="AU24" s="8"/>
      <c r="AV24" s="8"/>
      <c r="AW24" s="8"/>
      <c r="AX24" s="8"/>
      <c r="AY24" s="8"/>
      <c r="AZ24" s="8"/>
      <c r="BA24" s="8"/>
      <c r="BB24" s="8"/>
      <c r="BC24" s="8"/>
      <c r="BD24" s="8"/>
      <c r="BE24" s="8"/>
      <c r="BF24" s="8"/>
      <c r="BG24" s="8"/>
      <c r="BH24" s="8"/>
      <c r="BI24" s="8"/>
      <c r="BJ24" s="8"/>
      <c r="BK24" s="8"/>
      <c r="BL24" s="8"/>
      <c r="BM24" s="8"/>
      <c r="BN24" s="8"/>
      <c r="BO24" s="8"/>
    </row>
    <row r="25" spans="1:67" ht="18" customHeight="1" x14ac:dyDescent="0.3">
      <c r="A25" s="346"/>
      <c r="B25" s="364"/>
      <c r="C25" s="364"/>
      <c r="D25" s="364"/>
      <c r="E25" s="419"/>
      <c r="F25" s="364"/>
      <c r="G25" s="361"/>
      <c r="H25" s="352"/>
      <c r="I25" s="349"/>
      <c r="J25" s="391"/>
      <c r="K25" s="349">
        <f>IF(NOT(ISERROR(MATCH(J25,_xlfn.ANCHORARRAY(E38),0))),I40&amp;"Por favor no seleccionar los criterios de impacto",J25)</f>
        <v>0</v>
      </c>
      <c r="L25" s="352"/>
      <c r="M25" s="349"/>
      <c r="N25" s="394"/>
      <c r="O25" s="106">
        <v>6</v>
      </c>
      <c r="P25" s="158"/>
      <c r="Q25" s="620" t="str">
        <f t="shared" si="16"/>
        <v/>
      </c>
      <c r="R25" s="621"/>
      <c r="S25" s="621"/>
      <c r="T25" s="622" t="str">
        <f t="shared" si="13"/>
        <v/>
      </c>
      <c r="U25" s="621"/>
      <c r="V25" s="621"/>
      <c r="W25" s="621"/>
      <c r="X25" s="623" t="str">
        <f t="shared" si="17"/>
        <v/>
      </c>
      <c r="Y25" s="624" t="str">
        <f t="shared" si="1"/>
        <v/>
      </c>
      <c r="Z25" s="625" t="str">
        <f t="shared" si="14"/>
        <v/>
      </c>
      <c r="AA25" s="624" t="str">
        <f t="shared" si="3"/>
        <v/>
      </c>
      <c r="AB25" s="625" t="str">
        <f t="shared" si="18"/>
        <v/>
      </c>
      <c r="AC25" s="626" t="str">
        <f t="shared" si="19"/>
        <v/>
      </c>
      <c r="AD25" s="627"/>
      <c r="AE25" s="154"/>
      <c r="AF25" s="628"/>
      <c r="AG25" s="628"/>
      <c r="AH25" s="629"/>
      <c r="AI25" s="629"/>
      <c r="AJ25" s="8"/>
      <c r="AK25" s="8"/>
      <c r="AL25" s="8"/>
      <c r="AM25" s="8"/>
      <c r="AN25" s="8"/>
      <c r="AO25" s="8"/>
      <c r="AP25" s="8"/>
      <c r="AQ25" s="8"/>
      <c r="AR25" s="8"/>
      <c r="AS25" s="8"/>
      <c r="AT25" s="8"/>
      <c r="AU25" s="8"/>
      <c r="AV25" s="8"/>
      <c r="AW25" s="8"/>
      <c r="AX25" s="8"/>
      <c r="AY25" s="8"/>
      <c r="AZ25" s="8"/>
      <c r="BA25" s="8"/>
      <c r="BB25" s="8"/>
      <c r="BC25" s="8"/>
      <c r="BD25" s="8"/>
      <c r="BE25" s="8"/>
      <c r="BF25" s="8"/>
      <c r="BG25" s="8"/>
      <c r="BH25" s="8"/>
      <c r="BI25" s="8"/>
      <c r="BJ25" s="8"/>
      <c r="BK25" s="8"/>
      <c r="BL25" s="8"/>
      <c r="BM25" s="8"/>
      <c r="BN25" s="8"/>
      <c r="BO25" s="8"/>
    </row>
    <row r="26" spans="1:67" ht="87" customHeight="1" x14ac:dyDescent="0.3">
      <c r="A26" s="344">
        <v>3</v>
      </c>
      <c r="B26" s="362" t="s">
        <v>178</v>
      </c>
      <c r="C26" s="362" t="s">
        <v>336</v>
      </c>
      <c r="D26" s="362" t="s">
        <v>187</v>
      </c>
      <c r="E26" s="417" t="s">
        <v>188</v>
      </c>
      <c r="F26" s="362" t="s">
        <v>162</v>
      </c>
      <c r="G26" s="359">
        <v>360</v>
      </c>
      <c r="H26" s="350" t="str">
        <f>IF(G26&lt;=0,"",IF(G26&lt;=2,"Muy Baja",IF(G26&lt;=24,"Baja",IF(G26&lt;=500,"Media",IF(G26&lt;=5000,"Alta","Muy Alta")))))</f>
        <v>Media</v>
      </c>
      <c r="I26" s="347">
        <f>IF(H26="","",IF(H26="Muy Baja",0.2,IF(H26="Baja",0.4,IF(H26="Media",0.6,IF(H26="Alta",0.8,IF(H26="Muy Alta",1,))))))</f>
        <v>0.6</v>
      </c>
      <c r="J26" s="389" t="s">
        <v>163</v>
      </c>
      <c r="K26" s="187"/>
      <c r="L26" s="350" t="str">
        <f>IF(OR(K28='Tabla Impacto'!$C$11,K28='Tabla Impacto'!$D$11),"Leve",IF(OR(K28='Tabla Impacto'!$C$12,K28='Tabla Impacto'!$D$12),"Menor",IF(OR(K28='Tabla Impacto'!$C$13,K28='Tabla Impacto'!$D$13),"Moderado",IF(OR(K28='Tabla Impacto'!$C$14,K28='Tabla Impacto'!$D$14),"Mayor",IF(OR(K28='Tabla Impacto'!$C$15,K28='Tabla Impacto'!$D$15),"Catastrófico","")))))</f>
        <v>Moderado</v>
      </c>
      <c r="M26" s="347">
        <f>IF(L26="","",IF(L26="Leve",0.2,IF(L26="Menor",0.4,IF(L26="Moderado",0.6,IF(L26="Mayor",0.8,IF(L26="Catastrófico",1,))))))</f>
        <v>0.6</v>
      </c>
      <c r="N26" s="392" t="str">
        <f>IF(OR(AND(H26="Muy Baja",L26="Leve"),AND(H26="Muy Baja",L26="Menor"),AND(H26="Baja",L26="Leve")),"Bajo",IF(OR(AND(H26="Muy baja",L26="Moderado"),AND(H26="Baja",L26="Menor"),AND(H26="Baja",L26="Moderado"),AND(H26="Media",L26="Leve"),AND(H26="Media",L26="Menor"),AND(H26="Media",L26="Moderado"),AND(H26="Alta",L26="Leve"),AND(H26="Alta",L26="Menor")),"Moderado",IF(OR(AND(H26="Muy Baja",L26="Mayor"),AND(H26="Baja",L26="Mayor"),AND(H26="Media",L26="Mayor"),AND(H26="Alta",L26="Moderado"),AND(H26="Alta",L26="Mayor"),AND(H26="Muy Alta",L26="Leve"),AND(H26="Muy Alta",L26="Menor"),AND(H26="Muy Alta",L26="Moderado"),AND(H26="Muy Alta",L26="Mayor")),"Alto",IF(OR(AND(H26="Muy Baja",L26="Catastrófico"),AND(H26="Baja",L26="Catastrófico"),AND(H26="Media",L26="Catastrófico"),AND(H26="Alta",L26="Catastrófico"),AND(H26="Muy Alta",L26="Catastrófico")),"Extremo",""))))</f>
        <v>Moderado</v>
      </c>
      <c r="O26" s="356">
        <v>1</v>
      </c>
      <c r="P26" s="353" t="s">
        <v>189</v>
      </c>
      <c r="Q26" s="597" t="str">
        <f>IF(OR(R26="Preventivo",R26="Detectivo"),"Probabilidad",IF(R26="Correctivo","Impacto",""))</f>
        <v>Probabilidad</v>
      </c>
      <c r="R26" s="598" t="s">
        <v>165</v>
      </c>
      <c r="S26" s="598" t="s">
        <v>166</v>
      </c>
      <c r="T26" s="599" t="str">
        <f>IF(AND(R26="Preventivo",S26="Automático"),"50%",IF(AND(R26="Preventivo",S26="Manual"),"40%",IF(AND(R26="Detectivo",S26="Automático"),"40%",IF(AND(R26="Detectivo",S26="Manual"),"30%",IF(AND(R26="Correctivo",S26="Automático"),"35%",IF(AND(R26="Correctivo",S26="Manual"),"25%",""))))))</f>
        <v>40%</v>
      </c>
      <c r="U26" s="598" t="s">
        <v>167</v>
      </c>
      <c r="V26" s="598" t="s">
        <v>168</v>
      </c>
      <c r="W26" s="598" t="s">
        <v>169</v>
      </c>
      <c r="X26" s="623"/>
      <c r="Y26" s="601" t="str">
        <f>IFERROR(IF(X28="","",IF(X28&lt;=0.2,"Muy Baja",IF(X28&lt;=0.4,"Baja",IF(X28&lt;=0.6,"Media",IF(X28&lt;=0.8,"Alta","Muy Alta"))))),"")</f>
        <v>Baja</v>
      </c>
      <c r="Z26" s="599">
        <f>+X28</f>
        <v>0.36</v>
      </c>
      <c r="AA26" s="601" t="str">
        <f>IFERROR(IF(AB26="","",IF(AB26&lt;=0.2,"Leve",IF(AB26&lt;=0.4,"Menor",IF(AB26&lt;=0.6,"Moderado",IF(AB26&lt;=0.8,"Mayor","Catastrófico"))))),"")</f>
        <v>Moderado</v>
      </c>
      <c r="AB26" s="599">
        <f>IFERROR(IF(Q26="Impacto",(M26-(+M26*T26)),IF(Q26="Probabilidad",M26,"")),"")</f>
        <v>0.6</v>
      </c>
      <c r="AC26" s="602" t="str">
        <f>IFERROR(IF(OR(AND(Y26="Muy Baja",AA26="Leve"),AND(Y26="Muy Baja",AA26="Menor"),AND(Y26="Baja",AA26="Leve")),"Bajo",IF(OR(AND(Y26="Muy baja",AA26="Moderado"),AND(Y26="Baja",AA26="Menor"),AND(Y26="Baja",AA26="Moderado"),AND(Y26="Media",AA26="Leve"),AND(Y26="Media",AA26="Menor"),AND(Y26="Media",AA26="Moderado"),AND(Y26="Alta",AA26="Leve"),AND(Y26="Alta",AA26="Menor")),"Moderado",IF(OR(AND(Y26="Muy Baja",AA26="Mayor"),AND(Y26="Baja",AA26="Mayor"),AND(Y26="Media",AA26="Mayor"),AND(Y26="Alta",AA26="Moderado"),AND(Y26="Alta",AA26="Mayor"),AND(Y26="Muy Alta",AA26="Leve"),AND(Y26="Muy Alta",AA26="Menor"),AND(Y26="Muy Alta",AA26="Moderado"),AND(Y26="Muy Alta",AA26="Mayor")),"Alto",IF(OR(AND(Y26="Muy Baja",AA26="Catastrófico"),AND(Y26="Baja",AA26="Catastrófico"),AND(Y26="Media",AA26="Catastrófico"),AND(Y26="Alta",AA26="Catastrófico"),AND(Y26="Muy Alta",AA26="Catastrófico")),"Extremo","")))),"")</f>
        <v>Moderado</v>
      </c>
      <c r="AD26" s="598" t="s">
        <v>170</v>
      </c>
      <c r="AE26" s="176" t="s">
        <v>190</v>
      </c>
      <c r="AF26" s="177" t="s">
        <v>191</v>
      </c>
      <c r="AG26" s="178" t="s">
        <v>192</v>
      </c>
      <c r="AH26" s="156">
        <v>45658</v>
      </c>
      <c r="AI26" s="183">
        <v>45930</v>
      </c>
      <c r="AJ26" s="8"/>
      <c r="AK26" s="8"/>
      <c r="AL26" s="8"/>
      <c r="AM26" s="8"/>
      <c r="AN26" s="8"/>
      <c r="AO26" s="8"/>
      <c r="AP26" s="8"/>
      <c r="AQ26" s="8"/>
      <c r="AR26" s="8"/>
      <c r="AS26" s="8"/>
      <c r="AT26" s="8"/>
      <c r="AU26" s="8"/>
      <c r="AV26" s="8"/>
      <c r="AW26" s="8"/>
      <c r="AX26" s="8"/>
      <c r="AY26" s="8"/>
      <c r="AZ26" s="8"/>
      <c r="BA26" s="8"/>
      <c r="BB26" s="8"/>
      <c r="BC26" s="8"/>
      <c r="BD26" s="8"/>
      <c r="BE26" s="8"/>
      <c r="BF26" s="8"/>
      <c r="BG26" s="8"/>
      <c r="BH26" s="8"/>
      <c r="BI26" s="8"/>
      <c r="BJ26" s="8"/>
      <c r="BK26" s="8"/>
      <c r="BL26" s="8"/>
      <c r="BM26" s="8"/>
      <c r="BN26" s="8"/>
      <c r="BO26" s="8"/>
    </row>
    <row r="27" spans="1:67" ht="57.75" customHeight="1" x14ac:dyDescent="0.3">
      <c r="A27" s="345"/>
      <c r="B27" s="363"/>
      <c r="C27" s="363"/>
      <c r="D27" s="363"/>
      <c r="E27" s="418"/>
      <c r="F27" s="363"/>
      <c r="G27" s="360"/>
      <c r="H27" s="351"/>
      <c r="I27" s="348"/>
      <c r="J27" s="390"/>
      <c r="K27" s="187"/>
      <c r="L27" s="351"/>
      <c r="M27" s="348"/>
      <c r="N27" s="393"/>
      <c r="O27" s="357"/>
      <c r="P27" s="354"/>
      <c r="Q27" s="603"/>
      <c r="R27" s="604"/>
      <c r="S27" s="604"/>
      <c r="T27" s="605"/>
      <c r="U27" s="604"/>
      <c r="V27" s="604"/>
      <c r="W27" s="604"/>
      <c r="X27" s="623"/>
      <c r="Y27" s="606"/>
      <c r="Z27" s="605"/>
      <c r="AA27" s="606"/>
      <c r="AB27" s="605"/>
      <c r="AC27" s="607"/>
      <c r="AD27" s="604"/>
      <c r="AE27" s="176" t="s">
        <v>193</v>
      </c>
      <c r="AF27" s="177" t="s">
        <v>191</v>
      </c>
      <c r="AG27" s="178" t="s">
        <v>194</v>
      </c>
      <c r="AH27" s="156">
        <v>45658</v>
      </c>
      <c r="AI27" s="156">
        <v>46021</v>
      </c>
      <c r="AJ27" s="8"/>
      <c r="AK27" s="8"/>
      <c r="AL27" s="8"/>
      <c r="AM27" s="8"/>
      <c r="AN27" s="8"/>
      <c r="AO27" s="8"/>
      <c r="AP27" s="8"/>
      <c r="AQ27" s="8"/>
      <c r="AR27" s="8"/>
      <c r="AS27" s="8"/>
      <c r="AT27" s="8"/>
      <c r="AU27" s="8"/>
      <c r="AV27" s="8"/>
      <c r="AW27" s="8"/>
      <c r="AX27" s="8"/>
      <c r="AY27" s="8"/>
      <c r="AZ27" s="8"/>
      <c r="BA27" s="8"/>
      <c r="BB27" s="8"/>
      <c r="BC27" s="8"/>
      <c r="BD27" s="8"/>
      <c r="BE27" s="8"/>
      <c r="BF27" s="8"/>
      <c r="BG27" s="8"/>
      <c r="BH27" s="8"/>
      <c r="BI27" s="8"/>
      <c r="BJ27" s="8"/>
      <c r="BK27" s="8"/>
      <c r="BL27" s="8"/>
      <c r="BM27" s="8"/>
      <c r="BN27" s="8"/>
      <c r="BO27" s="8"/>
    </row>
    <row r="28" spans="1:67" ht="69.75" customHeight="1" x14ac:dyDescent="0.3">
      <c r="A28" s="345"/>
      <c r="B28" s="363"/>
      <c r="C28" s="363"/>
      <c r="D28" s="363"/>
      <c r="E28" s="418"/>
      <c r="F28" s="363"/>
      <c r="G28" s="360"/>
      <c r="H28" s="351"/>
      <c r="I28" s="348"/>
      <c r="J28" s="390"/>
      <c r="K28" s="347" t="str">
        <f>IF(NOT(ISERROR(MATCH(J26,'Tabla Impacto'!$B$221:$B$223,0))),'Tabla Impacto'!$F$223&amp;"Por favor no seleccionar los criterios de impacto(Afectación Económica o presupuestal y Pérdida Reputacional)",J26)</f>
        <v xml:space="preserve">     El riesgo afecta la imagen de la entidad con algunos usuarios de relevancia frente al logro de los objetivos</v>
      </c>
      <c r="L28" s="351"/>
      <c r="M28" s="348"/>
      <c r="N28" s="393"/>
      <c r="O28" s="358"/>
      <c r="P28" s="355"/>
      <c r="Q28" s="608"/>
      <c r="R28" s="609"/>
      <c r="S28" s="609"/>
      <c r="T28" s="610"/>
      <c r="U28" s="609"/>
      <c r="V28" s="609"/>
      <c r="W28" s="609"/>
      <c r="X28" s="600">
        <f>IFERROR(IF(Q26="Probabilidad",(I26-(+I26*T26)),IF(Q26="Impacto",I26,"")),"")</f>
        <v>0.36</v>
      </c>
      <c r="Y28" s="611"/>
      <c r="Z28" s="610"/>
      <c r="AA28" s="611"/>
      <c r="AB28" s="610"/>
      <c r="AC28" s="612"/>
      <c r="AD28" s="609"/>
      <c r="AE28" s="176" t="s">
        <v>195</v>
      </c>
      <c r="AF28" s="177" t="s">
        <v>191</v>
      </c>
      <c r="AG28" s="178" t="s">
        <v>196</v>
      </c>
      <c r="AH28" s="156">
        <v>45658</v>
      </c>
      <c r="AI28" s="156">
        <v>46021</v>
      </c>
      <c r="AJ28" s="8"/>
      <c r="AK28" s="8"/>
      <c r="AL28" s="8"/>
      <c r="AM28" s="8"/>
      <c r="AN28" s="8"/>
      <c r="AO28" s="8"/>
      <c r="AP28" s="8"/>
      <c r="AQ28" s="8"/>
      <c r="AR28" s="8"/>
      <c r="AS28" s="8"/>
      <c r="AT28" s="8"/>
      <c r="AU28" s="8"/>
      <c r="AV28" s="8"/>
      <c r="AW28" s="8"/>
      <c r="AX28" s="8"/>
      <c r="AY28" s="8"/>
      <c r="AZ28" s="8"/>
      <c r="BA28" s="8"/>
      <c r="BB28" s="8"/>
      <c r="BC28" s="8"/>
      <c r="BD28" s="8"/>
      <c r="BE28" s="8"/>
      <c r="BF28" s="8"/>
      <c r="BG28" s="8"/>
      <c r="BH28" s="8"/>
      <c r="BI28" s="8"/>
      <c r="BJ28" s="8"/>
      <c r="BK28" s="8"/>
      <c r="BL28" s="8"/>
      <c r="BM28" s="8"/>
      <c r="BN28" s="8"/>
      <c r="BO28" s="8"/>
    </row>
    <row r="29" spans="1:67" ht="18" customHeight="1" x14ac:dyDescent="0.3">
      <c r="A29" s="345"/>
      <c r="B29" s="363"/>
      <c r="C29" s="363"/>
      <c r="D29" s="363"/>
      <c r="E29" s="418"/>
      <c r="F29" s="363"/>
      <c r="G29" s="360"/>
      <c r="H29" s="351"/>
      <c r="I29" s="348"/>
      <c r="J29" s="390"/>
      <c r="K29" s="348">
        <f>IF(NOT(ISERROR(MATCH(J29,_xlfn.ANCHORARRAY(E40),0))),I42&amp;"Por favor no seleccionar los criterios de impacto",J29)</f>
        <v>0</v>
      </c>
      <c r="L29" s="351"/>
      <c r="M29" s="348"/>
      <c r="N29" s="393"/>
      <c r="O29" s="106">
        <v>2</v>
      </c>
      <c r="P29" s="158"/>
      <c r="Q29" s="620" t="str">
        <f>IF(OR(R29="Preventivo",R29="Detectivo"),"Probabilidad",IF(R29="Correctivo","Impacto",""))</f>
        <v/>
      </c>
      <c r="R29" s="614"/>
      <c r="S29" s="614"/>
      <c r="T29" s="615" t="str">
        <f t="shared" ref="T29:T34" si="20">IF(AND(R29="Preventivo",S29="Automático"),"50%",IF(AND(R29="Preventivo",S29="Manual"),"40%",IF(AND(R29="Detectivo",S29="Automático"),"40%",IF(AND(R29="Detectivo",S29="Manual"),"30%",IF(AND(R29="Correctivo",S29="Automático"),"35%",IF(AND(R29="Correctivo",S29="Manual"),"25%",""))))))</f>
        <v/>
      </c>
      <c r="U29" s="614"/>
      <c r="V29" s="614"/>
      <c r="W29" s="614"/>
      <c r="X29" s="600" t="str">
        <f>IFERROR(IF(AND(Q26="Probabilidad",Q29="Probabilidad"),(Z26-(+Z26*T29)),IF(Q29="Probabilidad",(I26-(+I26*T29)),IF(Q29="Impacto",Z26,""))),"")</f>
        <v/>
      </c>
      <c r="Y29" s="616" t="str">
        <f t="shared" si="1"/>
        <v/>
      </c>
      <c r="Z29" s="617" t="str">
        <f t="shared" ref="Z29:Z33" si="21">+X29</f>
        <v/>
      </c>
      <c r="AA29" s="616" t="str">
        <f t="shared" si="3"/>
        <v/>
      </c>
      <c r="AB29" s="617" t="str">
        <f>IFERROR(IF(AND(Q26="Impacto",Q29="Impacto"),(AB26-(+AB26*T29)),IF(Q29="Impacto",(M26-(+M26*T29)),IF(Q29="Probabilidad",AB26,""))),"")</f>
        <v/>
      </c>
      <c r="AC29" s="618" t="str">
        <f t="shared" ref="AC29:AC30" si="22">IFERROR(IF(OR(AND(Y29="Muy Baja",AA29="Leve"),AND(Y29="Muy Baja",AA29="Menor"),AND(Y29="Baja",AA29="Leve")),"Bajo",IF(OR(AND(Y29="Muy baja",AA29="Moderado"),AND(Y29="Baja",AA29="Menor"),AND(Y29="Baja",AA29="Moderado"),AND(Y29="Media",AA29="Leve"),AND(Y29="Media",AA29="Menor"),AND(Y29="Media",AA29="Moderado"),AND(Y29="Alta",AA29="Leve"),AND(Y29="Alta",AA29="Menor")),"Moderado",IF(OR(AND(Y29="Muy Baja",AA29="Mayor"),AND(Y29="Baja",AA29="Mayor"),AND(Y29="Media",AA29="Mayor"),AND(Y29="Alta",AA29="Moderado"),AND(Y29="Alta",AA29="Mayor"),AND(Y29="Muy Alta",AA29="Leve"),AND(Y29="Muy Alta",AA29="Menor"),AND(Y29="Muy Alta",AA29="Moderado"),AND(Y29="Muy Alta",AA29="Mayor")),"Alto",IF(OR(AND(Y29="Muy Baja",AA29="Catastrófico"),AND(Y29="Baja",AA29="Catastrófico"),AND(Y29="Media",AA29="Catastrófico"),AND(Y29="Alta",AA29="Catastrófico"),AND(Y29="Muy Alta",AA29="Catastrófico")),"Extremo","")))),"")</f>
        <v/>
      </c>
      <c r="AD29" s="619"/>
      <c r="AE29" s="155"/>
      <c r="AF29" s="154"/>
      <c r="AG29" s="154"/>
      <c r="AH29" s="629"/>
      <c r="AI29" s="629"/>
      <c r="AJ29" s="8"/>
      <c r="AK29" s="8"/>
      <c r="AL29" s="8"/>
      <c r="AM29" s="8"/>
      <c r="AN29" s="8"/>
      <c r="AO29" s="8"/>
      <c r="AP29" s="8"/>
      <c r="AQ29" s="8"/>
      <c r="AR29" s="8"/>
      <c r="AS29" s="8"/>
      <c r="AT29" s="8"/>
      <c r="AU29" s="8"/>
      <c r="AV29" s="8"/>
      <c r="AW29" s="8"/>
      <c r="AX29" s="8"/>
      <c r="AY29" s="8"/>
      <c r="AZ29" s="8"/>
      <c r="BA29" s="8"/>
      <c r="BB29" s="8"/>
      <c r="BC29" s="8"/>
      <c r="BD29" s="8"/>
      <c r="BE29" s="8"/>
      <c r="BF29" s="8"/>
      <c r="BG29" s="8"/>
      <c r="BH29" s="8"/>
      <c r="BI29" s="8"/>
      <c r="BJ29" s="8"/>
      <c r="BK29" s="8"/>
      <c r="BL29" s="8"/>
      <c r="BM29" s="8"/>
      <c r="BN29" s="8"/>
      <c r="BO29" s="8"/>
    </row>
    <row r="30" spans="1:67" ht="18" customHeight="1" x14ac:dyDescent="0.3">
      <c r="A30" s="345"/>
      <c r="B30" s="363"/>
      <c r="C30" s="363"/>
      <c r="D30" s="363"/>
      <c r="E30" s="418"/>
      <c r="F30" s="363"/>
      <c r="G30" s="360"/>
      <c r="H30" s="351"/>
      <c r="I30" s="348"/>
      <c r="J30" s="390"/>
      <c r="K30" s="348">
        <f>IF(NOT(ISERROR(MATCH(J30,_xlfn.ANCHORARRAY(E41),0))),I43&amp;"Por favor no seleccionar los criterios de impacto",J30)</f>
        <v>0</v>
      </c>
      <c r="L30" s="351"/>
      <c r="M30" s="348"/>
      <c r="N30" s="393"/>
      <c r="O30" s="106">
        <v>3</v>
      </c>
      <c r="P30" s="160"/>
      <c r="Q30" s="620" t="str">
        <f>IF(OR(R30="Preventivo",R30="Detectivo"),"Probabilidad",IF(R30="Correctivo","Impacto",""))</f>
        <v/>
      </c>
      <c r="R30" s="621"/>
      <c r="S30" s="621"/>
      <c r="T30" s="622" t="str">
        <f t="shared" si="20"/>
        <v/>
      </c>
      <c r="U30" s="621"/>
      <c r="V30" s="621"/>
      <c r="W30" s="621"/>
      <c r="X30" s="623" t="str">
        <f>IFERROR(IF(AND(Q29="Probabilidad",Q30="Probabilidad"),(Z29-(+Z29*T30)),IF(AND(Q29="Impacto",Q30="Probabilidad"),(Z26-(+Z26*T30)),IF(Q30="Impacto",Z29,""))),"")</f>
        <v/>
      </c>
      <c r="Y30" s="624" t="str">
        <f t="shared" si="1"/>
        <v/>
      </c>
      <c r="Z30" s="625" t="str">
        <f t="shared" si="21"/>
        <v/>
      </c>
      <c r="AA30" s="624" t="str">
        <f t="shared" si="3"/>
        <v/>
      </c>
      <c r="AB30" s="625" t="str">
        <f>IFERROR(IF(AND(Q29="Impacto",Q30="Impacto"),(AB29-(+AB29*T30)),IF(AND(Q29="Probabilidad",Q30="Impacto"),(AB26-(+AB26*T30)),IF(Q30="Probabilidad",AB29,""))),"")</f>
        <v/>
      </c>
      <c r="AC30" s="626" t="str">
        <f t="shared" si="22"/>
        <v/>
      </c>
      <c r="AD30" s="627"/>
      <c r="AE30" s="154"/>
      <c r="AF30" s="628"/>
      <c r="AG30" s="628"/>
      <c r="AH30" s="629"/>
      <c r="AI30" s="629"/>
      <c r="AJ30" s="8"/>
      <c r="AK30" s="8"/>
      <c r="AL30" s="8"/>
      <c r="AM30" s="8"/>
      <c r="AN30" s="8"/>
      <c r="AO30" s="8"/>
      <c r="AP30" s="8"/>
      <c r="AQ30" s="8"/>
      <c r="AR30" s="8"/>
      <c r="AS30" s="8"/>
      <c r="AT30" s="8"/>
      <c r="AU30" s="8"/>
      <c r="AV30" s="8"/>
      <c r="AW30" s="8"/>
      <c r="AX30" s="8"/>
      <c r="AY30" s="8"/>
      <c r="AZ30" s="8"/>
      <c r="BA30" s="8"/>
      <c r="BB30" s="8"/>
      <c r="BC30" s="8"/>
      <c r="BD30" s="8"/>
      <c r="BE30" s="8"/>
      <c r="BF30" s="8"/>
      <c r="BG30" s="8"/>
      <c r="BH30" s="8"/>
      <c r="BI30" s="8"/>
      <c r="BJ30" s="8"/>
      <c r="BK30" s="8"/>
      <c r="BL30" s="8"/>
      <c r="BM30" s="8"/>
      <c r="BN30" s="8"/>
      <c r="BO30" s="8"/>
    </row>
    <row r="31" spans="1:67" ht="18" customHeight="1" x14ac:dyDescent="0.3">
      <c r="A31" s="345"/>
      <c r="B31" s="363"/>
      <c r="C31" s="363"/>
      <c r="D31" s="363"/>
      <c r="E31" s="418"/>
      <c r="F31" s="363"/>
      <c r="G31" s="360"/>
      <c r="H31" s="351"/>
      <c r="I31" s="348"/>
      <c r="J31" s="390"/>
      <c r="K31" s="348">
        <f>IF(NOT(ISERROR(MATCH(J31,_xlfn.ANCHORARRAY(E42),0))),I44&amp;"Por favor no seleccionar los criterios de impacto",J31)</f>
        <v>0</v>
      </c>
      <c r="L31" s="351"/>
      <c r="M31" s="348"/>
      <c r="N31" s="393"/>
      <c r="O31" s="106">
        <v>4</v>
      </c>
      <c r="P31" s="158"/>
      <c r="Q31" s="620" t="str">
        <f t="shared" ref="Q31:Q33" si="23">IF(OR(R31="Preventivo",R31="Detectivo"),"Probabilidad",IF(R31="Correctivo","Impacto",""))</f>
        <v/>
      </c>
      <c r="R31" s="621"/>
      <c r="S31" s="621"/>
      <c r="T31" s="622" t="str">
        <f t="shared" si="20"/>
        <v/>
      </c>
      <c r="U31" s="621"/>
      <c r="V31" s="621"/>
      <c r="W31" s="621"/>
      <c r="X31" s="623" t="str">
        <f t="shared" ref="X31:X33" si="24">IFERROR(IF(AND(Q30="Probabilidad",Q31="Probabilidad"),(Z30-(+Z30*T31)),IF(AND(Q30="Impacto",Q31="Probabilidad"),(Z29-(+Z29*T31)),IF(Q31="Impacto",Z30,""))),"")</f>
        <v/>
      </c>
      <c r="Y31" s="624" t="str">
        <f t="shared" si="1"/>
        <v/>
      </c>
      <c r="Z31" s="625" t="str">
        <f t="shared" si="21"/>
        <v/>
      </c>
      <c r="AA31" s="624" t="str">
        <f t="shared" si="3"/>
        <v/>
      </c>
      <c r="AB31" s="625" t="str">
        <f t="shared" ref="AB31:AB33" si="25">IFERROR(IF(AND(Q30="Impacto",Q31="Impacto"),(AB30-(+AB30*T31)),IF(AND(Q30="Probabilidad",Q31="Impacto"),(AB29-(+AB29*T31)),IF(Q31="Probabilidad",AB30,""))),"")</f>
        <v/>
      </c>
      <c r="AC31" s="626" t="str">
        <f>IFERROR(IF(OR(AND(Y31="Muy Baja",AA31="Leve"),AND(Y31="Muy Baja",AA31="Menor"),AND(Y31="Baja",AA31="Leve")),"Bajo",IF(OR(AND(Y31="Muy baja",AA31="Moderado"),AND(Y31="Baja",AA31="Menor"),AND(Y31="Baja",AA31="Moderado"),AND(Y31="Media",AA31="Leve"),AND(Y31="Media",AA31="Menor"),AND(Y31="Media",AA31="Moderado"),AND(Y31="Alta",AA31="Leve"),AND(Y31="Alta",AA31="Menor")),"Moderado",IF(OR(AND(Y31="Muy Baja",AA31="Mayor"),AND(Y31="Baja",AA31="Mayor"),AND(Y31="Media",AA31="Mayor"),AND(Y31="Alta",AA31="Moderado"),AND(Y31="Alta",AA31="Mayor"),AND(Y31="Muy Alta",AA31="Leve"),AND(Y31="Muy Alta",AA31="Menor"),AND(Y31="Muy Alta",AA31="Moderado"),AND(Y31="Muy Alta",AA31="Mayor")),"Alto",IF(OR(AND(Y31="Muy Baja",AA31="Catastrófico"),AND(Y31="Baja",AA31="Catastrófico"),AND(Y31="Media",AA31="Catastrófico"),AND(Y31="Alta",AA31="Catastrófico"),AND(Y31="Muy Alta",AA31="Catastrófico")),"Extremo","")))),"")</f>
        <v/>
      </c>
      <c r="AD31" s="627"/>
      <c r="AE31" s="154"/>
      <c r="AF31" s="628"/>
      <c r="AG31" s="628"/>
      <c r="AH31" s="629"/>
      <c r="AI31" s="629"/>
      <c r="AJ31" s="8"/>
      <c r="AK31" s="8"/>
      <c r="AL31" s="8"/>
      <c r="AM31" s="8"/>
      <c r="AN31" s="8"/>
      <c r="AO31" s="8"/>
      <c r="AP31" s="8"/>
      <c r="AQ31" s="8"/>
      <c r="AR31" s="8"/>
      <c r="AS31" s="8"/>
      <c r="AT31" s="8"/>
      <c r="AU31" s="8"/>
      <c r="AV31" s="8"/>
      <c r="AW31" s="8"/>
      <c r="AX31" s="8"/>
      <c r="AY31" s="8"/>
      <c r="AZ31" s="8"/>
      <c r="BA31" s="8"/>
      <c r="BB31" s="8"/>
      <c r="BC31" s="8"/>
      <c r="BD31" s="8"/>
      <c r="BE31" s="8"/>
      <c r="BF31" s="8"/>
      <c r="BG31" s="8"/>
      <c r="BH31" s="8"/>
      <c r="BI31" s="8"/>
      <c r="BJ31" s="8"/>
      <c r="BK31" s="8"/>
      <c r="BL31" s="8"/>
      <c r="BM31" s="8"/>
      <c r="BN31" s="8"/>
      <c r="BO31" s="8"/>
    </row>
    <row r="32" spans="1:67" ht="18" customHeight="1" x14ac:dyDescent="0.3">
      <c r="A32" s="345"/>
      <c r="B32" s="363"/>
      <c r="C32" s="363"/>
      <c r="D32" s="363"/>
      <c r="E32" s="418"/>
      <c r="F32" s="363"/>
      <c r="G32" s="360"/>
      <c r="H32" s="351"/>
      <c r="I32" s="348"/>
      <c r="J32" s="390"/>
      <c r="K32" s="348">
        <f>IF(NOT(ISERROR(MATCH(J32,_xlfn.ANCHORARRAY(E43),0))),I45&amp;"Por favor no seleccionar los criterios de impacto",J32)</f>
        <v>0</v>
      </c>
      <c r="L32" s="351"/>
      <c r="M32" s="348"/>
      <c r="N32" s="393"/>
      <c r="O32" s="106">
        <v>5</v>
      </c>
      <c r="P32" s="158"/>
      <c r="Q32" s="620" t="str">
        <f t="shared" si="23"/>
        <v/>
      </c>
      <c r="R32" s="621"/>
      <c r="S32" s="621"/>
      <c r="T32" s="622" t="str">
        <f t="shared" si="20"/>
        <v/>
      </c>
      <c r="U32" s="621"/>
      <c r="V32" s="621"/>
      <c r="W32" s="621"/>
      <c r="X32" s="623" t="str">
        <f t="shared" si="24"/>
        <v/>
      </c>
      <c r="Y32" s="624" t="str">
        <f t="shared" si="1"/>
        <v/>
      </c>
      <c r="Z32" s="625" t="str">
        <f t="shared" si="21"/>
        <v/>
      </c>
      <c r="AA32" s="624" t="str">
        <f t="shared" si="3"/>
        <v/>
      </c>
      <c r="AB32" s="625" t="str">
        <f t="shared" si="25"/>
        <v/>
      </c>
      <c r="AC32" s="626" t="str">
        <f t="shared" ref="AC32:AC33" si="26">IFERROR(IF(OR(AND(Y32="Muy Baja",AA32="Leve"),AND(Y32="Muy Baja",AA32="Menor"),AND(Y32="Baja",AA32="Leve")),"Bajo",IF(OR(AND(Y32="Muy baja",AA32="Moderado"),AND(Y32="Baja",AA32="Menor"),AND(Y32="Baja",AA32="Moderado"),AND(Y32="Media",AA32="Leve"),AND(Y32="Media",AA32="Menor"),AND(Y32="Media",AA32="Moderado"),AND(Y32="Alta",AA32="Leve"),AND(Y32="Alta",AA32="Menor")),"Moderado",IF(OR(AND(Y32="Muy Baja",AA32="Mayor"),AND(Y32="Baja",AA32="Mayor"),AND(Y32="Media",AA32="Mayor"),AND(Y32="Alta",AA32="Moderado"),AND(Y32="Alta",AA32="Mayor"),AND(Y32="Muy Alta",AA32="Leve"),AND(Y32="Muy Alta",AA32="Menor"),AND(Y32="Muy Alta",AA32="Moderado"),AND(Y32="Muy Alta",AA32="Mayor")),"Alto",IF(OR(AND(Y32="Muy Baja",AA32="Catastrófico"),AND(Y32="Baja",AA32="Catastrófico"),AND(Y32="Media",AA32="Catastrófico"),AND(Y32="Alta",AA32="Catastrófico"),AND(Y32="Muy Alta",AA32="Catastrófico")),"Extremo","")))),"")</f>
        <v/>
      </c>
      <c r="AD32" s="627"/>
      <c r="AE32" s="154"/>
      <c r="AF32" s="628"/>
      <c r="AG32" s="628"/>
      <c r="AH32" s="629"/>
      <c r="AI32" s="629"/>
      <c r="AJ32" s="8"/>
      <c r="AK32" s="8"/>
      <c r="AL32" s="8"/>
      <c r="AM32" s="8"/>
      <c r="AN32" s="8"/>
      <c r="AO32" s="8"/>
      <c r="AP32" s="8"/>
      <c r="AQ32" s="8"/>
      <c r="AR32" s="8"/>
      <c r="AS32" s="8"/>
      <c r="AT32" s="8"/>
      <c r="AU32" s="8"/>
      <c r="AV32" s="8"/>
      <c r="AW32" s="8"/>
      <c r="AX32" s="8"/>
      <c r="AY32" s="8"/>
      <c r="AZ32" s="8"/>
      <c r="BA32" s="8"/>
      <c r="BB32" s="8"/>
      <c r="BC32" s="8"/>
      <c r="BD32" s="8"/>
      <c r="BE32" s="8"/>
      <c r="BF32" s="8"/>
      <c r="BG32" s="8"/>
      <c r="BH32" s="8"/>
      <c r="BI32" s="8"/>
      <c r="BJ32" s="8"/>
      <c r="BK32" s="8"/>
      <c r="BL32" s="8"/>
      <c r="BM32" s="8"/>
      <c r="BN32" s="8"/>
      <c r="BO32" s="8"/>
    </row>
    <row r="33" spans="1:67" ht="18" customHeight="1" x14ac:dyDescent="0.3">
      <c r="A33" s="346"/>
      <c r="B33" s="364"/>
      <c r="C33" s="364"/>
      <c r="D33" s="364"/>
      <c r="E33" s="419"/>
      <c r="F33" s="364"/>
      <c r="G33" s="361"/>
      <c r="H33" s="352"/>
      <c r="I33" s="349"/>
      <c r="J33" s="391"/>
      <c r="K33" s="349">
        <f>IF(NOT(ISERROR(MATCH(J33,_xlfn.ANCHORARRAY(E44),0))),I46&amp;"Por favor no seleccionar los criterios de impacto",J33)</f>
        <v>0</v>
      </c>
      <c r="L33" s="352"/>
      <c r="M33" s="349"/>
      <c r="N33" s="394"/>
      <c r="O33" s="106">
        <v>6</v>
      </c>
      <c r="P33" s="158"/>
      <c r="Q33" s="620" t="str">
        <f t="shared" si="23"/>
        <v/>
      </c>
      <c r="R33" s="621"/>
      <c r="S33" s="621"/>
      <c r="T33" s="622" t="str">
        <f t="shared" si="20"/>
        <v/>
      </c>
      <c r="U33" s="621"/>
      <c r="V33" s="621"/>
      <c r="W33" s="621"/>
      <c r="X33" s="623" t="str">
        <f t="shared" si="24"/>
        <v/>
      </c>
      <c r="Y33" s="624" t="str">
        <f t="shared" si="1"/>
        <v/>
      </c>
      <c r="Z33" s="625" t="str">
        <f t="shared" si="21"/>
        <v/>
      </c>
      <c r="AA33" s="624" t="str">
        <f t="shared" si="3"/>
        <v/>
      </c>
      <c r="AB33" s="625" t="str">
        <f t="shared" si="25"/>
        <v/>
      </c>
      <c r="AC33" s="626" t="str">
        <f t="shared" si="26"/>
        <v/>
      </c>
      <c r="AD33" s="627"/>
      <c r="AE33" s="154"/>
      <c r="AF33" s="628"/>
      <c r="AG33" s="628"/>
      <c r="AH33" s="629"/>
      <c r="AI33" s="629"/>
      <c r="AJ33" s="8"/>
      <c r="AK33" s="8"/>
      <c r="AL33" s="8"/>
      <c r="AM33" s="8"/>
      <c r="AN33" s="8"/>
      <c r="AO33" s="8"/>
      <c r="AP33" s="8"/>
      <c r="AQ33" s="8"/>
      <c r="AR33" s="8"/>
      <c r="AS33" s="8"/>
      <c r="AT33" s="8"/>
      <c r="AU33" s="8"/>
      <c r="AV33" s="8"/>
      <c r="AW33" s="8"/>
      <c r="AX33" s="8"/>
      <c r="AY33" s="8"/>
      <c r="AZ33" s="8"/>
      <c r="BA33" s="8"/>
      <c r="BB33" s="8"/>
      <c r="BC33" s="8"/>
      <c r="BD33" s="8"/>
      <c r="BE33" s="8"/>
      <c r="BF33" s="8"/>
      <c r="BG33" s="8"/>
      <c r="BH33" s="8"/>
      <c r="BI33" s="8"/>
      <c r="BJ33" s="8"/>
      <c r="BK33" s="8"/>
      <c r="BL33" s="8"/>
      <c r="BM33" s="8"/>
      <c r="BN33" s="8"/>
      <c r="BO33" s="8"/>
    </row>
    <row r="34" spans="1:67" ht="66.75" customHeight="1" x14ac:dyDescent="0.3">
      <c r="A34" s="344">
        <v>4</v>
      </c>
      <c r="B34" s="362" t="s">
        <v>178</v>
      </c>
      <c r="C34" s="389" t="s">
        <v>197</v>
      </c>
      <c r="D34" s="389" t="s">
        <v>337</v>
      </c>
      <c r="E34" s="417" t="s">
        <v>198</v>
      </c>
      <c r="F34" s="362" t="s">
        <v>162</v>
      </c>
      <c r="G34" s="359">
        <v>3</v>
      </c>
      <c r="H34" s="350" t="str">
        <f>IF(G34&lt;=0,"",IF(G34&lt;=2,"Muy Baja",IF(G34&lt;=24,"Baja",IF(G34&lt;=500,"Media",IF(G34&lt;=5000,"Alta","Muy Alta")))))</f>
        <v>Baja</v>
      </c>
      <c r="I34" s="347">
        <f>IF(H34="","",IF(H34="Muy Baja",0.2,IF(H34="Baja",0.4,IF(H34="Media",0.6,IF(H34="Alta",0.8,IF(H34="Muy Alta",1,))))))</f>
        <v>0.4</v>
      </c>
      <c r="J34" s="389" t="s">
        <v>163</v>
      </c>
      <c r="K34" s="347" t="str">
        <f>IF(NOT(ISERROR(MATCH(J34,'Tabla Impacto'!$B$221:$B$223,0))),'Tabla Impacto'!$F$223&amp;"Por favor no seleccionar los criterios de impacto(Afectación Económica o presupuestal y Pérdida Reputacional)",J34)</f>
        <v xml:space="preserve">     El riesgo afecta la imagen de la entidad con algunos usuarios de relevancia frente al logro de los objetivos</v>
      </c>
      <c r="L34" s="350" t="str">
        <f>IF(OR(K34='Tabla Impacto'!$C$11,K34='Tabla Impacto'!$D$11),"Leve",IF(OR(K34='Tabla Impacto'!$C$12,K34='Tabla Impacto'!$D$12),"Menor",IF(OR(K34='Tabla Impacto'!$C$13,K34='Tabla Impacto'!$D$13),"Moderado",IF(OR(K34='Tabla Impacto'!$C$14,K34='Tabla Impacto'!$D$14),"Mayor",IF(OR(K34='Tabla Impacto'!$C$15,K34='Tabla Impacto'!$D$15),"Catastrófico","")))))</f>
        <v>Moderado</v>
      </c>
      <c r="M34" s="347">
        <f>IF(L34="","",IF(L34="Leve",0.2,IF(L34="Menor",0.4,IF(L34="Moderado",0.6,IF(L34="Mayor",0.8,IF(L34="Catastrófico",1,))))))</f>
        <v>0.6</v>
      </c>
      <c r="N34" s="392" t="str">
        <f>IF(OR(AND(H34="Muy Baja",L34="Leve"),AND(H34="Muy Baja",L34="Menor"),AND(H34="Baja",L34="Leve")),"Bajo",IF(OR(AND(H34="Muy baja",L34="Moderado"),AND(H34="Baja",L34="Menor"),AND(H34="Baja",L34="Moderado"),AND(H34="Media",L34="Leve"),AND(H34="Media",L34="Menor"),AND(H34="Media",L34="Moderado"),AND(H34="Alta",L34="Leve"),AND(H34="Alta",L34="Menor")),"Moderado",IF(OR(AND(H34="Muy Baja",L34="Mayor"),AND(H34="Baja",L34="Mayor"),AND(H34="Media",L34="Mayor"),AND(H34="Alta",L34="Moderado"),AND(H34="Alta",L34="Mayor"),AND(H34="Muy Alta",L34="Leve"),AND(H34="Muy Alta",L34="Menor"),AND(H34="Muy Alta",L34="Moderado"),AND(H34="Muy Alta",L34="Mayor")),"Alto",IF(OR(AND(H34="Muy Baja",L34="Catastrófico"),AND(H34="Baja",L34="Catastrófico"),AND(H34="Media",L34="Catastrófico"),AND(H34="Alta",L34="Catastrófico"),AND(H34="Muy Alta",L34="Catastrófico")),"Extremo",""))))</f>
        <v>Moderado</v>
      </c>
      <c r="O34" s="106">
        <v>1</v>
      </c>
      <c r="P34" s="158" t="s">
        <v>199</v>
      </c>
      <c r="Q34" s="613" t="str">
        <f>IF(OR(R34="Preventivo",R34="Detectivo"),"Probabilidad",IF(R34="Correctivo","Impacto",""))</f>
        <v>Probabilidad</v>
      </c>
      <c r="R34" s="614" t="s">
        <v>165</v>
      </c>
      <c r="S34" s="614" t="s">
        <v>166</v>
      </c>
      <c r="T34" s="615" t="str">
        <f t="shared" si="20"/>
        <v>40%</v>
      </c>
      <c r="U34" s="614" t="s">
        <v>167</v>
      </c>
      <c r="V34" s="614" t="s">
        <v>168</v>
      </c>
      <c r="W34" s="614" t="s">
        <v>169</v>
      </c>
      <c r="X34" s="600">
        <f>IFERROR(IF(Q34="Probabilidad",(I34-(+I34*T34)),IF(Q34="Impacto",I34,"")),"")</f>
        <v>0.24</v>
      </c>
      <c r="Y34" s="616" t="str">
        <f>IFERROR(IF(X34="","",IF(X34&lt;=0.2,"Muy Baja",IF(X34&lt;=0.4,"Baja",IF(X34&lt;=0.6,"Media",IF(X34&lt;=0.8,"Alta","Muy Alta"))))),"")</f>
        <v>Baja</v>
      </c>
      <c r="Z34" s="617">
        <f>+X34</f>
        <v>0.24</v>
      </c>
      <c r="AA34" s="616" t="str">
        <f>IFERROR(IF(AB34="","",IF(AB34&lt;=0.2,"Leve",IF(AB34&lt;=0.4,"Menor",IF(AB34&lt;=0.6,"Moderado",IF(AB34&lt;=0.8,"Mayor","Catastrófico"))))),"")</f>
        <v>Moderado</v>
      </c>
      <c r="AB34" s="617">
        <f>IFERROR(IF(Q34="Impacto",(M34-(+M34*T34)),IF(Q34="Probabilidad",M34,"")),"")</f>
        <v>0.6</v>
      </c>
      <c r="AC34" s="618" t="str">
        <f>IFERROR(IF(OR(AND(Y34="Muy Baja",AA34="Leve"),AND(Y34="Muy Baja",AA34="Menor"),AND(Y34="Baja",AA34="Leve")),"Bajo",IF(OR(AND(Y34="Muy baja",AA34="Moderado"),AND(Y34="Baja",AA34="Menor"),AND(Y34="Baja",AA34="Moderado"),AND(Y34="Media",AA34="Leve"),AND(Y34="Media",AA34="Menor"),AND(Y34="Media",AA34="Moderado"),AND(Y34="Alta",AA34="Leve"),AND(Y34="Alta",AA34="Menor")),"Moderado",IF(OR(AND(Y34="Muy Baja",AA34="Mayor"),AND(Y34="Baja",AA34="Mayor"),AND(Y34="Media",AA34="Mayor"),AND(Y34="Alta",AA34="Moderado"),AND(Y34="Alta",AA34="Mayor"),AND(Y34="Muy Alta",AA34="Leve"),AND(Y34="Muy Alta",AA34="Menor"),AND(Y34="Muy Alta",AA34="Moderado"),AND(Y34="Muy Alta",AA34="Mayor")),"Alto",IF(OR(AND(Y34="Muy Baja",AA34="Catastrófico"),AND(Y34="Baja",AA34="Catastrófico"),AND(Y34="Media",AA34="Catastrófico"),AND(Y34="Alta",AA34="Catastrófico"),AND(Y34="Muy Alta",AA34="Catastrófico")),"Extremo","")))),"")</f>
        <v>Moderado</v>
      </c>
      <c r="AD34" s="619" t="s">
        <v>170</v>
      </c>
      <c r="AE34" s="176" t="s">
        <v>200</v>
      </c>
      <c r="AF34" s="179" t="s">
        <v>201</v>
      </c>
      <c r="AG34" s="179" t="s">
        <v>202</v>
      </c>
      <c r="AH34" s="630">
        <v>45748</v>
      </c>
      <c r="AI34" s="183">
        <v>46010</v>
      </c>
      <c r="AJ34" s="8"/>
      <c r="AK34" s="8"/>
      <c r="AL34" s="8"/>
      <c r="AM34" s="8"/>
      <c r="AN34" s="8"/>
      <c r="AO34" s="8"/>
      <c r="AP34" s="8"/>
      <c r="AQ34" s="8"/>
      <c r="AR34" s="8"/>
      <c r="AS34" s="8"/>
      <c r="AT34" s="8"/>
      <c r="AU34" s="8"/>
      <c r="AV34" s="8"/>
      <c r="AW34" s="8"/>
      <c r="AX34" s="8"/>
      <c r="AY34" s="8"/>
      <c r="AZ34" s="8"/>
      <c r="BA34" s="8"/>
      <c r="BB34" s="8"/>
      <c r="BC34" s="8"/>
      <c r="BD34" s="8"/>
      <c r="BE34" s="8"/>
      <c r="BF34" s="8"/>
      <c r="BG34" s="8"/>
      <c r="BH34" s="8"/>
      <c r="BI34" s="8"/>
      <c r="BJ34" s="8"/>
      <c r="BK34" s="8"/>
      <c r="BL34" s="8"/>
      <c r="BM34" s="8"/>
      <c r="BN34" s="8"/>
      <c r="BO34" s="8"/>
    </row>
    <row r="35" spans="1:67" ht="18" customHeight="1" x14ac:dyDescent="0.3">
      <c r="A35" s="345"/>
      <c r="B35" s="363"/>
      <c r="C35" s="390"/>
      <c r="D35" s="390"/>
      <c r="E35" s="418"/>
      <c r="F35" s="363"/>
      <c r="G35" s="360"/>
      <c r="H35" s="351"/>
      <c r="I35" s="348"/>
      <c r="J35" s="390"/>
      <c r="K35" s="348">
        <f>IF(NOT(ISERROR(MATCH(J35,_xlfn.ANCHORARRAY(E46),0))),I48&amp;"Por favor no seleccionar los criterios de impacto",J35)</f>
        <v>0</v>
      </c>
      <c r="L35" s="351"/>
      <c r="M35" s="348"/>
      <c r="N35" s="393"/>
      <c r="O35" s="106">
        <v>2</v>
      </c>
      <c r="P35" s="158"/>
      <c r="Q35" s="620" t="str">
        <f>IF(OR(R35="Preventivo",R35="Detectivo"),"Probabilidad",IF(R35="Correctivo","Impacto",""))</f>
        <v/>
      </c>
      <c r="R35" s="621"/>
      <c r="S35" s="621"/>
      <c r="T35" s="622" t="str">
        <f t="shared" ref="T35:T40" si="27">IF(AND(R35="Preventivo",S35="Automático"),"50%",IF(AND(R35="Preventivo",S35="Manual"),"40%",IF(AND(R35="Detectivo",S35="Automático"),"40%",IF(AND(R35="Detectivo",S35="Manual"),"30%",IF(AND(R35="Correctivo",S35="Automático"),"35%",IF(AND(R35="Correctivo",S35="Manual"),"25%",""))))))</f>
        <v/>
      </c>
      <c r="U35" s="621"/>
      <c r="V35" s="621"/>
      <c r="W35" s="621"/>
      <c r="X35" s="623" t="str">
        <f>IFERROR(IF(AND(Q34="Probabilidad",Q35="Probabilidad"),(Z34-(+Z34*T35)),IF(Q35="Probabilidad",(I34-(+I34*T35)),IF(Q35="Impacto",Z34,""))),"")</f>
        <v/>
      </c>
      <c r="Y35" s="624" t="str">
        <f t="shared" si="1"/>
        <v/>
      </c>
      <c r="Z35" s="625" t="str">
        <f t="shared" ref="Z35:Z39" si="28">+X35</f>
        <v/>
      </c>
      <c r="AA35" s="624" t="str">
        <f t="shared" si="3"/>
        <v/>
      </c>
      <c r="AB35" s="625" t="str">
        <f>IFERROR(IF(AND(Q34="Impacto",Q35="Impacto"),(AB34-(+AB34*T35)),IF(Q35="Impacto",(M34-(+M34*T35)),IF(Q35="Probabilidad",AB34,""))),"")</f>
        <v/>
      </c>
      <c r="AC35" s="626" t="str">
        <f t="shared" ref="AC35:AC36" si="29">IFERROR(IF(OR(AND(Y35="Muy Baja",AA35="Leve"),AND(Y35="Muy Baja",AA35="Menor"),AND(Y35="Baja",AA35="Leve")),"Bajo",IF(OR(AND(Y35="Muy baja",AA35="Moderado"),AND(Y35="Baja",AA35="Menor"),AND(Y35="Baja",AA35="Moderado"),AND(Y35="Media",AA35="Leve"),AND(Y35="Media",AA35="Menor"),AND(Y35="Media",AA35="Moderado"),AND(Y35="Alta",AA35="Leve"),AND(Y35="Alta",AA35="Menor")),"Moderado",IF(OR(AND(Y35="Muy Baja",AA35="Mayor"),AND(Y35="Baja",AA35="Mayor"),AND(Y35="Media",AA35="Mayor"),AND(Y35="Alta",AA35="Moderado"),AND(Y35="Alta",AA35="Mayor"),AND(Y35="Muy Alta",AA35="Leve"),AND(Y35="Muy Alta",AA35="Menor"),AND(Y35="Muy Alta",AA35="Moderado"),AND(Y35="Muy Alta",AA35="Mayor")),"Alto",IF(OR(AND(Y35="Muy Baja",AA35="Catastrófico"),AND(Y35="Baja",AA35="Catastrófico"),AND(Y35="Media",AA35="Catastrófico"),AND(Y35="Alta",AA35="Catastrófico"),AND(Y35="Muy Alta",AA35="Catastrófico")),"Extremo","")))),"")</f>
        <v/>
      </c>
      <c r="AD35" s="627"/>
      <c r="AE35" s="154"/>
      <c r="AF35" s="628"/>
      <c r="AG35" s="628"/>
      <c r="AH35" s="629"/>
      <c r="AI35" s="629"/>
      <c r="AJ35" s="8"/>
      <c r="AK35" s="8"/>
      <c r="AL35" s="8"/>
      <c r="AM35" s="8"/>
      <c r="AN35" s="8"/>
      <c r="AO35" s="8"/>
      <c r="AP35" s="8"/>
      <c r="AQ35" s="8"/>
      <c r="AR35" s="8"/>
      <c r="AS35" s="8"/>
      <c r="AT35" s="8"/>
      <c r="AU35" s="8"/>
      <c r="AV35" s="8"/>
      <c r="AW35" s="8"/>
      <c r="AX35" s="8"/>
      <c r="AY35" s="8"/>
      <c r="AZ35" s="8"/>
      <c r="BA35" s="8"/>
      <c r="BB35" s="8"/>
      <c r="BC35" s="8"/>
      <c r="BD35" s="8"/>
      <c r="BE35" s="8"/>
      <c r="BF35" s="8"/>
      <c r="BG35" s="8"/>
      <c r="BH35" s="8"/>
      <c r="BI35" s="8"/>
      <c r="BJ35" s="8"/>
      <c r="BK35" s="8"/>
      <c r="BL35" s="8"/>
      <c r="BM35" s="8"/>
      <c r="BN35" s="8"/>
      <c r="BO35" s="8"/>
    </row>
    <row r="36" spans="1:67" ht="18" customHeight="1" x14ac:dyDescent="0.3">
      <c r="A36" s="345"/>
      <c r="B36" s="363"/>
      <c r="C36" s="390"/>
      <c r="D36" s="390"/>
      <c r="E36" s="418"/>
      <c r="F36" s="363"/>
      <c r="G36" s="360"/>
      <c r="H36" s="351"/>
      <c r="I36" s="348"/>
      <c r="J36" s="390"/>
      <c r="K36" s="348">
        <f>IF(NOT(ISERROR(MATCH(J36,_xlfn.ANCHORARRAY(E47),0))),I49&amp;"Por favor no seleccionar los criterios de impacto",J36)</f>
        <v>0</v>
      </c>
      <c r="L36" s="351"/>
      <c r="M36" s="348"/>
      <c r="N36" s="393"/>
      <c r="O36" s="106">
        <v>3</v>
      </c>
      <c r="P36" s="160"/>
      <c r="Q36" s="620" t="str">
        <f>IF(OR(R36="Preventivo",R36="Detectivo"),"Probabilidad",IF(R36="Correctivo","Impacto",""))</f>
        <v/>
      </c>
      <c r="R36" s="621"/>
      <c r="S36" s="621"/>
      <c r="T36" s="622" t="str">
        <f t="shared" si="27"/>
        <v/>
      </c>
      <c r="U36" s="621"/>
      <c r="V36" s="621"/>
      <c r="W36" s="621"/>
      <c r="X36" s="623" t="str">
        <f>IFERROR(IF(AND(Q35="Probabilidad",Q36="Probabilidad"),(Z35-(+Z35*T36)),IF(AND(Q35="Impacto",Q36="Probabilidad"),(Z34-(+Z34*T36)),IF(Q36="Impacto",Z35,""))),"")</f>
        <v/>
      </c>
      <c r="Y36" s="624" t="str">
        <f t="shared" si="1"/>
        <v/>
      </c>
      <c r="Z36" s="625" t="str">
        <f t="shared" si="28"/>
        <v/>
      </c>
      <c r="AA36" s="624" t="str">
        <f t="shared" si="3"/>
        <v/>
      </c>
      <c r="AB36" s="625" t="str">
        <f>IFERROR(IF(AND(Q35="Impacto",Q36="Impacto"),(AB35-(+AB35*T36)),IF(AND(Q35="Probabilidad",Q36="Impacto"),(AB34-(+AB34*T36)),IF(Q36="Probabilidad",AB35,""))),"")</f>
        <v/>
      </c>
      <c r="AC36" s="626" t="str">
        <f t="shared" si="29"/>
        <v/>
      </c>
      <c r="AD36" s="627"/>
      <c r="AE36" s="154"/>
      <c r="AF36" s="628"/>
      <c r="AG36" s="628"/>
      <c r="AH36" s="629"/>
      <c r="AI36" s="629"/>
      <c r="AJ36" s="8"/>
      <c r="AK36" s="8"/>
      <c r="AL36" s="8"/>
      <c r="AM36" s="8"/>
      <c r="AN36" s="8"/>
      <c r="AO36" s="8"/>
      <c r="AP36" s="8"/>
      <c r="AQ36" s="8"/>
      <c r="AR36" s="8"/>
      <c r="AS36" s="8"/>
      <c r="AT36" s="8"/>
      <c r="AU36" s="8"/>
      <c r="AV36" s="8"/>
      <c r="AW36" s="8"/>
      <c r="AX36" s="8"/>
      <c r="AY36" s="8"/>
      <c r="AZ36" s="8"/>
      <c r="BA36" s="8"/>
      <c r="BB36" s="8"/>
      <c r="BC36" s="8"/>
      <c r="BD36" s="8"/>
      <c r="BE36" s="8"/>
      <c r="BF36" s="8"/>
      <c r="BG36" s="8"/>
      <c r="BH36" s="8"/>
      <c r="BI36" s="8"/>
      <c r="BJ36" s="8"/>
      <c r="BK36" s="8"/>
      <c r="BL36" s="8"/>
      <c r="BM36" s="8"/>
      <c r="BN36" s="8"/>
      <c r="BO36" s="8"/>
    </row>
    <row r="37" spans="1:67" ht="18" customHeight="1" x14ac:dyDescent="0.3">
      <c r="A37" s="345"/>
      <c r="B37" s="363"/>
      <c r="C37" s="390"/>
      <c r="D37" s="390"/>
      <c r="E37" s="418"/>
      <c r="F37" s="363"/>
      <c r="G37" s="360"/>
      <c r="H37" s="351"/>
      <c r="I37" s="348"/>
      <c r="J37" s="390"/>
      <c r="K37" s="348">
        <f>IF(NOT(ISERROR(MATCH(J37,_xlfn.ANCHORARRAY(E48),0))),I50&amp;"Por favor no seleccionar los criterios de impacto",J37)</f>
        <v>0</v>
      </c>
      <c r="L37" s="351"/>
      <c r="M37" s="348"/>
      <c r="N37" s="393"/>
      <c r="O37" s="106">
        <v>4</v>
      </c>
      <c r="P37" s="158"/>
      <c r="Q37" s="620" t="str">
        <f t="shared" ref="Q37:Q40" si="30">IF(OR(R37="Preventivo",R37="Detectivo"),"Probabilidad",IF(R37="Correctivo","Impacto",""))</f>
        <v/>
      </c>
      <c r="R37" s="621"/>
      <c r="S37" s="621"/>
      <c r="T37" s="622" t="str">
        <f t="shared" si="27"/>
        <v/>
      </c>
      <c r="U37" s="621"/>
      <c r="V37" s="621"/>
      <c r="W37" s="621"/>
      <c r="X37" s="623" t="str">
        <f t="shared" ref="X37:X39" si="31">IFERROR(IF(AND(Q36="Probabilidad",Q37="Probabilidad"),(Z36-(+Z36*T37)),IF(AND(Q36="Impacto",Q37="Probabilidad"),(Z35-(+Z35*T37)),IF(Q37="Impacto",Z36,""))),"")</f>
        <v/>
      </c>
      <c r="Y37" s="624" t="str">
        <f t="shared" si="1"/>
        <v/>
      </c>
      <c r="Z37" s="625" t="str">
        <f t="shared" si="28"/>
        <v/>
      </c>
      <c r="AA37" s="624" t="str">
        <f t="shared" si="3"/>
        <v/>
      </c>
      <c r="AB37" s="625" t="str">
        <f t="shared" ref="AB37:AB39" si="32">IFERROR(IF(AND(Q36="Impacto",Q37="Impacto"),(AB36-(+AB36*T37)),IF(AND(Q36="Probabilidad",Q37="Impacto"),(AB35-(+AB35*T37)),IF(Q37="Probabilidad",AB36,""))),"")</f>
        <v/>
      </c>
      <c r="AC37" s="626" t="str">
        <f>IFERROR(IF(OR(AND(Y37="Muy Baja",AA37="Leve"),AND(Y37="Muy Baja",AA37="Menor"),AND(Y37="Baja",AA37="Leve")),"Bajo",IF(OR(AND(Y37="Muy baja",AA37="Moderado"),AND(Y37="Baja",AA37="Menor"),AND(Y37="Baja",AA37="Moderado"),AND(Y37="Media",AA37="Leve"),AND(Y37="Media",AA37="Menor"),AND(Y37="Media",AA37="Moderado"),AND(Y37="Alta",AA37="Leve"),AND(Y37="Alta",AA37="Menor")),"Moderado",IF(OR(AND(Y37="Muy Baja",AA37="Mayor"),AND(Y37="Baja",AA37="Mayor"),AND(Y37="Media",AA37="Mayor"),AND(Y37="Alta",AA37="Moderado"),AND(Y37="Alta",AA37="Mayor"),AND(Y37="Muy Alta",AA37="Leve"),AND(Y37="Muy Alta",AA37="Menor"),AND(Y37="Muy Alta",AA37="Moderado"),AND(Y37="Muy Alta",AA37="Mayor")),"Alto",IF(OR(AND(Y37="Muy Baja",AA37="Catastrófico"),AND(Y37="Baja",AA37="Catastrófico"),AND(Y37="Media",AA37="Catastrófico"),AND(Y37="Alta",AA37="Catastrófico"),AND(Y37="Muy Alta",AA37="Catastrófico")),"Extremo","")))),"")</f>
        <v/>
      </c>
      <c r="AD37" s="627"/>
      <c r="AE37" s="154"/>
      <c r="AF37" s="628"/>
      <c r="AG37" s="628"/>
      <c r="AH37" s="629"/>
      <c r="AI37" s="629"/>
      <c r="AJ37" s="8"/>
      <c r="AK37" s="8"/>
      <c r="AL37" s="8"/>
      <c r="AM37" s="8"/>
      <c r="AN37" s="8"/>
      <c r="AO37" s="8"/>
      <c r="AP37" s="8"/>
      <c r="AQ37" s="8"/>
      <c r="AR37" s="8"/>
      <c r="AS37" s="8"/>
      <c r="AT37" s="8"/>
      <c r="AU37" s="8"/>
      <c r="AV37" s="8"/>
      <c r="AW37" s="8"/>
      <c r="AX37" s="8"/>
      <c r="AY37" s="8"/>
      <c r="AZ37" s="8"/>
      <c r="BA37" s="8"/>
      <c r="BB37" s="8"/>
      <c r="BC37" s="8"/>
      <c r="BD37" s="8"/>
      <c r="BE37" s="8"/>
      <c r="BF37" s="8"/>
      <c r="BG37" s="8"/>
      <c r="BH37" s="8"/>
      <c r="BI37" s="8"/>
      <c r="BJ37" s="8"/>
      <c r="BK37" s="8"/>
      <c r="BL37" s="8"/>
      <c r="BM37" s="8"/>
      <c r="BN37" s="8"/>
      <c r="BO37" s="8"/>
    </row>
    <row r="38" spans="1:67" ht="18" customHeight="1" x14ac:dyDescent="0.3">
      <c r="A38" s="345"/>
      <c r="B38" s="363"/>
      <c r="C38" s="390"/>
      <c r="D38" s="390"/>
      <c r="E38" s="418"/>
      <c r="F38" s="363"/>
      <c r="G38" s="360"/>
      <c r="H38" s="351"/>
      <c r="I38" s="348"/>
      <c r="J38" s="390"/>
      <c r="K38" s="348">
        <f>IF(NOT(ISERROR(MATCH(J38,_xlfn.ANCHORARRAY(E49),0))),I51&amp;"Por favor no seleccionar los criterios de impacto",J38)</f>
        <v>0</v>
      </c>
      <c r="L38" s="351"/>
      <c r="M38" s="348"/>
      <c r="N38" s="393"/>
      <c r="O38" s="106">
        <v>5</v>
      </c>
      <c r="P38" s="158"/>
      <c r="Q38" s="620" t="str">
        <f t="shared" si="30"/>
        <v/>
      </c>
      <c r="R38" s="621"/>
      <c r="S38" s="621"/>
      <c r="T38" s="622" t="str">
        <f t="shared" si="27"/>
        <v/>
      </c>
      <c r="U38" s="621"/>
      <c r="V38" s="621"/>
      <c r="W38" s="621"/>
      <c r="X38" s="623" t="str">
        <f t="shared" si="31"/>
        <v/>
      </c>
      <c r="Y38" s="624" t="str">
        <f>IFERROR(IF(X38="","",IF(X38&lt;=0.2,"Muy Baja",IF(X38&lt;=0.4,"Baja",IF(X38&lt;=0.6,"Media",IF(X38&lt;=0.8,"Alta","Muy Alta"))))),"")</f>
        <v/>
      </c>
      <c r="Z38" s="625" t="str">
        <f t="shared" si="28"/>
        <v/>
      </c>
      <c r="AA38" s="624" t="str">
        <f t="shared" si="3"/>
        <v/>
      </c>
      <c r="AB38" s="625" t="str">
        <f t="shared" si="32"/>
        <v/>
      </c>
      <c r="AC38" s="626" t="str">
        <f t="shared" ref="AC38:AC39" si="33">IFERROR(IF(OR(AND(Y38="Muy Baja",AA38="Leve"),AND(Y38="Muy Baja",AA38="Menor"),AND(Y38="Baja",AA38="Leve")),"Bajo",IF(OR(AND(Y38="Muy baja",AA38="Moderado"),AND(Y38="Baja",AA38="Menor"),AND(Y38="Baja",AA38="Moderado"),AND(Y38="Media",AA38="Leve"),AND(Y38="Media",AA38="Menor"),AND(Y38="Media",AA38="Moderado"),AND(Y38="Alta",AA38="Leve"),AND(Y38="Alta",AA38="Menor")),"Moderado",IF(OR(AND(Y38="Muy Baja",AA38="Mayor"),AND(Y38="Baja",AA38="Mayor"),AND(Y38="Media",AA38="Mayor"),AND(Y38="Alta",AA38="Moderado"),AND(Y38="Alta",AA38="Mayor"),AND(Y38="Muy Alta",AA38="Leve"),AND(Y38="Muy Alta",AA38="Menor"),AND(Y38="Muy Alta",AA38="Moderado"),AND(Y38="Muy Alta",AA38="Mayor")),"Alto",IF(OR(AND(Y38="Muy Baja",AA38="Catastrófico"),AND(Y38="Baja",AA38="Catastrófico"),AND(Y38="Media",AA38="Catastrófico"),AND(Y38="Alta",AA38="Catastrófico"),AND(Y38="Muy Alta",AA38="Catastrófico")),"Extremo","")))),"")</f>
        <v/>
      </c>
      <c r="AD38" s="627"/>
      <c r="AE38" s="154"/>
      <c r="AF38" s="628"/>
      <c r="AG38" s="628"/>
      <c r="AH38" s="629"/>
      <c r="AI38" s="629"/>
      <c r="AJ38" s="8"/>
      <c r="AK38" s="8"/>
      <c r="AL38" s="8"/>
      <c r="AM38" s="8"/>
      <c r="AN38" s="8"/>
      <c r="AO38" s="8"/>
      <c r="AP38" s="8"/>
      <c r="AQ38" s="8"/>
      <c r="AR38" s="8"/>
      <c r="AS38" s="8"/>
      <c r="AT38" s="8"/>
      <c r="AU38" s="8"/>
      <c r="AV38" s="8"/>
      <c r="AW38" s="8"/>
      <c r="AX38" s="8"/>
      <c r="AY38" s="8"/>
      <c r="AZ38" s="8"/>
      <c r="BA38" s="8"/>
      <c r="BB38" s="8"/>
      <c r="BC38" s="8"/>
      <c r="BD38" s="8"/>
      <c r="BE38" s="8"/>
      <c r="BF38" s="8"/>
      <c r="BG38" s="8"/>
      <c r="BH38" s="8"/>
      <c r="BI38" s="8"/>
      <c r="BJ38" s="8"/>
      <c r="BK38" s="8"/>
      <c r="BL38" s="8"/>
      <c r="BM38" s="8"/>
      <c r="BN38" s="8"/>
      <c r="BO38" s="8"/>
    </row>
    <row r="39" spans="1:67" ht="18" customHeight="1" x14ac:dyDescent="0.3">
      <c r="A39" s="346"/>
      <c r="B39" s="364"/>
      <c r="C39" s="391"/>
      <c r="D39" s="391"/>
      <c r="E39" s="419"/>
      <c r="F39" s="364"/>
      <c r="G39" s="361"/>
      <c r="H39" s="352"/>
      <c r="I39" s="349"/>
      <c r="J39" s="391"/>
      <c r="K39" s="349">
        <f>IF(NOT(ISERROR(MATCH(J39,_xlfn.ANCHORARRAY(E50),0))),I52&amp;"Por favor no seleccionar los criterios de impacto",J39)</f>
        <v>0</v>
      </c>
      <c r="L39" s="352"/>
      <c r="M39" s="349"/>
      <c r="N39" s="394"/>
      <c r="O39" s="106">
        <v>6</v>
      </c>
      <c r="P39" s="158"/>
      <c r="Q39" s="620" t="str">
        <f t="shared" si="30"/>
        <v/>
      </c>
      <c r="R39" s="621"/>
      <c r="S39" s="621"/>
      <c r="T39" s="622" t="str">
        <f t="shared" si="27"/>
        <v/>
      </c>
      <c r="U39" s="621"/>
      <c r="V39" s="621"/>
      <c r="W39" s="621"/>
      <c r="X39" s="623" t="str">
        <f t="shared" si="31"/>
        <v/>
      </c>
      <c r="Y39" s="624" t="str">
        <f t="shared" si="1"/>
        <v/>
      </c>
      <c r="Z39" s="625" t="str">
        <f t="shared" si="28"/>
        <v/>
      </c>
      <c r="AA39" s="624" t="str">
        <f t="shared" si="3"/>
        <v/>
      </c>
      <c r="AB39" s="625" t="str">
        <f t="shared" si="32"/>
        <v/>
      </c>
      <c r="AC39" s="626" t="str">
        <f t="shared" si="33"/>
        <v/>
      </c>
      <c r="AD39" s="627"/>
      <c r="AE39" s="154"/>
      <c r="AF39" s="628"/>
      <c r="AG39" s="628"/>
      <c r="AH39" s="629"/>
      <c r="AI39" s="629"/>
      <c r="AJ39" s="8"/>
      <c r="AK39" s="8"/>
      <c r="AL39" s="8"/>
      <c r="AM39" s="8"/>
      <c r="AN39" s="8"/>
      <c r="AO39" s="8"/>
      <c r="AP39" s="8"/>
      <c r="AQ39" s="8"/>
      <c r="AR39" s="8"/>
      <c r="AS39" s="8"/>
      <c r="AT39" s="8"/>
      <c r="AU39" s="8"/>
      <c r="AV39" s="8"/>
      <c r="AW39" s="8"/>
      <c r="AX39" s="8"/>
      <c r="AY39" s="8"/>
      <c r="AZ39" s="8"/>
      <c r="BA39" s="8"/>
      <c r="BB39" s="8"/>
      <c r="BC39" s="8"/>
      <c r="BD39" s="8"/>
      <c r="BE39" s="8"/>
      <c r="BF39" s="8"/>
      <c r="BG39" s="8"/>
      <c r="BH39" s="8"/>
      <c r="BI39" s="8"/>
      <c r="BJ39" s="8"/>
      <c r="BK39" s="8"/>
      <c r="BL39" s="8"/>
      <c r="BM39" s="8"/>
      <c r="BN39" s="8"/>
      <c r="BO39" s="8"/>
    </row>
    <row r="40" spans="1:67" ht="88.5" customHeight="1" x14ac:dyDescent="0.3">
      <c r="A40" s="344">
        <v>5</v>
      </c>
      <c r="B40" s="362" t="s">
        <v>160</v>
      </c>
      <c r="C40" s="362" t="s">
        <v>203</v>
      </c>
      <c r="D40" s="362" t="s">
        <v>204</v>
      </c>
      <c r="E40" s="417" t="s">
        <v>205</v>
      </c>
      <c r="F40" s="362" t="s">
        <v>162</v>
      </c>
      <c r="G40" s="359">
        <v>425</v>
      </c>
      <c r="H40" s="350" t="str">
        <f>IF(G40&lt;=0,"",IF(G40&lt;=2,"Muy Baja",IF(G40&lt;=24,"Baja",IF(G40&lt;=500,"Media",IF(G40&lt;=5000,"Alta","Muy Alta")))))</f>
        <v>Media</v>
      </c>
      <c r="I40" s="347">
        <f>IF(H40="","",IF(H40="Muy Baja",0.2,IF(H40="Baja",0.4,IF(H40="Media",0.6,IF(H40="Alta",0.8,IF(H40="Muy Alta",1,))))))</f>
        <v>0.6</v>
      </c>
      <c r="J40" s="389" t="s">
        <v>163</v>
      </c>
      <c r="K40" s="347" t="str">
        <f>IF(NOT(ISERROR(MATCH(J40,'Tabla Impacto'!$B$221:$B$223,0))),'Tabla Impacto'!$F$223&amp;"Por favor no seleccionar los criterios de impacto(Afectación Económica o presupuestal y Pérdida Reputacional)",J40)</f>
        <v xml:space="preserve">     El riesgo afecta la imagen de la entidad con algunos usuarios de relevancia frente al logro de los objetivos</v>
      </c>
      <c r="L40" s="350" t="str">
        <f>IF(OR(K40='Tabla Impacto'!$C$11,K40='Tabla Impacto'!$D$11),"Leve",IF(OR(K40='Tabla Impacto'!$C$12,K40='Tabla Impacto'!$D$12),"Menor",IF(OR(K40='Tabla Impacto'!$C$13,K40='Tabla Impacto'!$D$13),"Moderado",IF(OR(K40='Tabla Impacto'!$C$14,K40='Tabla Impacto'!$D$14),"Mayor",IF(OR(K40='Tabla Impacto'!$C$15,K40='Tabla Impacto'!$D$15),"Catastrófico","")))))</f>
        <v>Moderado</v>
      </c>
      <c r="M40" s="347">
        <f>IF(L40="","",IF(L40="Leve",0.2,IF(L40="Menor",0.4,IF(L40="Moderado",0.6,IF(L40="Mayor",0.8,IF(L40="Catastrófico",1,))))))</f>
        <v>0.6</v>
      </c>
      <c r="N40" s="392" t="str">
        <f>IF(OR(AND(H40="Muy Baja",L40="Leve"),AND(H40="Muy Baja",L40="Menor"),AND(H40="Baja",L40="Leve")),"Bajo",IF(OR(AND(H40="Muy baja",L40="Moderado"),AND(H40="Baja",L40="Menor"),AND(H40="Baja",L40="Moderado"),AND(H40="Media",L40="Leve"),AND(H40="Media",L40="Menor"),AND(H40="Media",L40="Moderado"),AND(H40="Alta",L40="Leve"),AND(H40="Alta",L40="Menor")),"Moderado",IF(OR(AND(H40="Muy Baja",L40="Mayor"),AND(H40="Baja",L40="Mayor"),AND(H40="Media",L40="Mayor"),AND(H40="Alta",L40="Moderado"),AND(H40="Alta",L40="Mayor"),AND(H40="Muy Alta",L40="Leve"),AND(H40="Muy Alta",L40="Menor"),AND(H40="Muy Alta",L40="Moderado"),AND(H40="Muy Alta",L40="Mayor")),"Alto",IF(OR(AND(H40="Muy Baja",L40="Catastrófico"),AND(H40="Baja",L40="Catastrófico"),AND(H40="Media",L40="Catastrófico"),AND(H40="Alta",L40="Catastrófico"),AND(H40="Muy Alta",L40="Catastrófico")),"Extremo",""))))</f>
        <v>Moderado</v>
      </c>
      <c r="O40" s="106">
        <v>1</v>
      </c>
      <c r="P40" s="181" t="s">
        <v>206</v>
      </c>
      <c r="Q40" s="613" t="str">
        <f t="shared" si="30"/>
        <v>Probabilidad</v>
      </c>
      <c r="R40" s="614" t="s">
        <v>165</v>
      </c>
      <c r="S40" s="614" t="s">
        <v>166</v>
      </c>
      <c r="T40" s="615" t="str">
        <f t="shared" si="27"/>
        <v>40%</v>
      </c>
      <c r="U40" s="614" t="s">
        <v>167</v>
      </c>
      <c r="V40" s="614" t="s">
        <v>168</v>
      </c>
      <c r="W40" s="614" t="s">
        <v>169</v>
      </c>
      <c r="X40" s="600">
        <f>IFERROR(IF(Q40="Probabilidad",(I40-(+I40*T40)),IF(Q40="Impacto",I40,"")),"")</f>
        <v>0.36</v>
      </c>
      <c r="Y40" s="616" t="str">
        <f>IFERROR(IF(X40="","",IF(X40&lt;=0.2,"Muy Baja",IF(X40&lt;=0.4,"Baja",IF(X40&lt;=0.6,"Media",IF(X40&lt;=0.8,"Alta","Muy Alta"))))),"")</f>
        <v>Baja</v>
      </c>
      <c r="Z40" s="617">
        <f>+X40</f>
        <v>0.36</v>
      </c>
      <c r="AA40" s="616" t="str">
        <f>IFERROR(IF(AB40="","",IF(AB40&lt;=0.2,"Leve",IF(AB40&lt;=0.4,"Menor",IF(AB40&lt;=0.6,"Moderado",IF(AB40&lt;=0.8,"Mayor","Catastrófico"))))),"")</f>
        <v>Moderado</v>
      </c>
      <c r="AB40" s="617">
        <f>IFERROR(IF(Q40="Impacto",(M40-(+M40*T40)),IF(Q40="Probabilidad",M40,"")),"")</f>
        <v>0.6</v>
      </c>
      <c r="AC40" s="618" t="str">
        <f>IFERROR(IF(OR(AND(Y40="Muy Baja",AA40="Leve"),AND(Y40="Muy Baja",AA40="Menor"),AND(Y40="Baja",AA40="Leve")),"Bajo",IF(OR(AND(Y40="Muy baja",AA40="Moderado"),AND(Y40="Baja",AA40="Menor"),AND(Y40="Baja",AA40="Moderado"),AND(Y40="Media",AA40="Leve"),AND(Y40="Media",AA40="Menor"),AND(Y40="Media",AA40="Moderado"),AND(Y40="Alta",AA40="Leve"),AND(Y40="Alta",AA40="Menor")),"Moderado",IF(OR(AND(Y40="Muy Baja",AA40="Mayor"),AND(Y40="Baja",AA40="Mayor"),AND(Y40="Media",AA40="Mayor"),AND(Y40="Alta",AA40="Moderado"),AND(Y40="Alta",AA40="Mayor"),AND(Y40="Muy Alta",AA40="Leve"),AND(Y40="Muy Alta",AA40="Menor"),AND(Y40="Muy Alta",AA40="Moderado"),AND(Y40="Muy Alta",AA40="Mayor")),"Alto",IF(OR(AND(Y40="Muy Baja",AA40="Catastrófico"),AND(Y40="Baja",AA40="Catastrófico"),AND(Y40="Media",AA40="Catastrófico"),AND(Y40="Alta",AA40="Catastrófico"),AND(Y40="Muy Alta",AA40="Catastrófico")),"Extremo","")))),"")</f>
        <v>Moderado</v>
      </c>
      <c r="AD40" s="619" t="s">
        <v>170</v>
      </c>
      <c r="AE40" s="182" t="s">
        <v>207</v>
      </c>
      <c r="AF40" s="179" t="s">
        <v>208</v>
      </c>
      <c r="AG40" s="179" t="s">
        <v>209</v>
      </c>
      <c r="AH40" s="183">
        <v>45658</v>
      </c>
      <c r="AI40" s="183">
        <v>46010</v>
      </c>
      <c r="AJ40" s="8"/>
      <c r="AK40" s="8"/>
      <c r="AL40" s="8"/>
      <c r="AM40" s="8"/>
      <c r="AN40" s="8"/>
      <c r="AO40" s="8"/>
      <c r="AP40" s="8"/>
      <c r="AQ40" s="8"/>
      <c r="AR40" s="8"/>
      <c r="AS40" s="8"/>
      <c r="AT40" s="8"/>
      <c r="AU40" s="8"/>
      <c r="AV40" s="8"/>
      <c r="AW40" s="8"/>
      <c r="AX40" s="8"/>
      <c r="AY40" s="8"/>
      <c r="AZ40" s="8"/>
      <c r="BA40" s="8"/>
      <c r="BB40" s="8"/>
      <c r="BC40" s="8"/>
      <c r="BD40" s="8"/>
      <c r="BE40" s="8"/>
      <c r="BF40" s="8"/>
      <c r="BG40" s="8"/>
      <c r="BH40" s="8"/>
      <c r="BI40" s="8"/>
      <c r="BJ40" s="8"/>
      <c r="BK40" s="8"/>
      <c r="BL40" s="8"/>
      <c r="BM40" s="8"/>
      <c r="BN40" s="8"/>
      <c r="BO40" s="8"/>
    </row>
    <row r="41" spans="1:67" ht="18" customHeight="1" x14ac:dyDescent="0.3">
      <c r="A41" s="345"/>
      <c r="B41" s="363"/>
      <c r="C41" s="363"/>
      <c r="D41" s="363"/>
      <c r="E41" s="418"/>
      <c r="F41" s="363"/>
      <c r="G41" s="360"/>
      <c r="H41" s="351"/>
      <c r="I41" s="348"/>
      <c r="J41" s="390"/>
      <c r="K41" s="348">
        <f>IF(NOT(ISERROR(MATCH(J41,_xlfn.ANCHORARRAY(E52),0))),I54&amp;"Por favor no seleccionar los criterios de impacto",J41)</f>
        <v>0</v>
      </c>
      <c r="L41" s="351"/>
      <c r="M41" s="348"/>
      <c r="N41" s="393"/>
      <c r="O41" s="106">
        <v>2</v>
      </c>
      <c r="P41" s="158"/>
      <c r="Q41" s="620" t="str">
        <f>IF(OR(R41="Preventivo",R41="Detectivo"),"Probabilidad",IF(R41="Correctivo","Impacto",""))</f>
        <v/>
      </c>
      <c r="R41" s="621"/>
      <c r="S41" s="621"/>
      <c r="T41" s="622" t="str">
        <f t="shared" ref="T41:T45" si="34">IF(AND(R41="Preventivo",S41="Automático"),"50%",IF(AND(R41="Preventivo",S41="Manual"),"40%",IF(AND(R41="Detectivo",S41="Automático"),"40%",IF(AND(R41="Detectivo",S41="Manual"),"30%",IF(AND(R41="Correctivo",S41="Automático"),"35%",IF(AND(R41="Correctivo",S41="Manual"),"25%",""))))))</f>
        <v/>
      </c>
      <c r="U41" s="621"/>
      <c r="V41" s="621"/>
      <c r="W41" s="621"/>
      <c r="X41" s="623" t="str">
        <f>IFERROR(IF(AND(Q40="Probabilidad",Q41="Probabilidad"),(Z40-(+Z40*T41)),IF(Q41="Probabilidad",(I40-(+I40*T41)),IF(Q41="Impacto",Z40,""))),"")</f>
        <v/>
      </c>
      <c r="Y41" s="624" t="str">
        <f t="shared" si="1"/>
        <v/>
      </c>
      <c r="Z41" s="625" t="str">
        <f t="shared" ref="Z41:Z45" si="35">+X41</f>
        <v/>
      </c>
      <c r="AA41" s="624" t="str">
        <f t="shared" si="3"/>
        <v/>
      </c>
      <c r="AB41" s="625" t="str">
        <f>IFERROR(IF(AND(Q40="Impacto",Q41="Impacto"),(AB40-(+AB40*T41)),IF(Q41="Impacto",(M40-(+M40*T41)),IF(Q41="Probabilidad",AB40,""))),"")</f>
        <v/>
      </c>
      <c r="AC41" s="626" t="str">
        <f t="shared" ref="AC41:AC42" si="36">IFERROR(IF(OR(AND(Y41="Muy Baja",AA41="Leve"),AND(Y41="Muy Baja",AA41="Menor"),AND(Y41="Baja",AA41="Leve")),"Bajo",IF(OR(AND(Y41="Muy baja",AA41="Moderado"),AND(Y41="Baja",AA41="Menor"),AND(Y41="Baja",AA41="Moderado"),AND(Y41="Media",AA41="Leve"),AND(Y41="Media",AA41="Menor"),AND(Y41="Media",AA41="Moderado"),AND(Y41="Alta",AA41="Leve"),AND(Y41="Alta",AA41="Menor")),"Moderado",IF(OR(AND(Y41="Muy Baja",AA41="Mayor"),AND(Y41="Baja",AA41="Mayor"),AND(Y41="Media",AA41="Mayor"),AND(Y41="Alta",AA41="Moderado"),AND(Y41="Alta",AA41="Mayor"),AND(Y41="Muy Alta",AA41="Leve"),AND(Y41="Muy Alta",AA41="Menor"),AND(Y41="Muy Alta",AA41="Moderado"),AND(Y41="Muy Alta",AA41="Mayor")),"Alto",IF(OR(AND(Y41="Muy Baja",AA41="Catastrófico"),AND(Y41="Baja",AA41="Catastrófico"),AND(Y41="Media",AA41="Catastrófico"),AND(Y41="Alta",AA41="Catastrófico"),AND(Y41="Muy Alta",AA41="Catastrófico")),"Extremo","")))),"")</f>
        <v/>
      </c>
      <c r="AD41" s="627"/>
      <c r="AE41" s="154"/>
      <c r="AF41" s="628"/>
      <c r="AG41" s="628"/>
      <c r="AH41" s="629"/>
      <c r="AI41" s="629"/>
      <c r="AJ41" s="8"/>
      <c r="AK41" s="8"/>
      <c r="AL41" s="8"/>
      <c r="AM41" s="8"/>
      <c r="AN41" s="8"/>
      <c r="AO41" s="8"/>
      <c r="AP41" s="8"/>
      <c r="AQ41" s="8"/>
      <c r="AR41" s="8"/>
      <c r="AS41" s="8"/>
      <c r="AT41" s="8"/>
      <c r="AU41" s="8"/>
      <c r="AV41" s="8"/>
      <c r="AW41" s="8"/>
      <c r="AX41" s="8"/>
      <c r="AY41" s="8"/>
      <c r="AZ41" s="8"/>
      <c r="BA41" s="8"/>
      <c r="BB41" s="8"/>
      <c r="BC41" s="8"/>
      <c r="BD41" s="8"/>
      <c r="BE41" s="8"/>
      <c r="BF41" s="8"/>
      <c r="BG41" s="8"/>
      <c r="BH41" s="8"/>
      <c r="BI41" s="8"/>
      <c r="BJ41" s="8"/>
      <c r="BK41" s="8"/>
      <c r="BL41" s="8"/>
      <c r="BM41" s="8"/>
      <c r="BN41" s="8"/>
      <c r="BO41" s="8"/>
    </row>
    <row r="42" spans="1:67" ht="18" customHeight="1" x14ac:dyDescent="0.3">
      <c r="A42" s="345"/>
      <c r="B42" s="363"/>
      <c r="C42" s="363"/>
      <c r="D42" s="363"/>
      <c r="E42" s="418"/>
      <c r="F42" s="363"/>
      <c r="G42" s="360"/>
      <c r="H42" s="351"/>
      <c r="I42" s="348"/>
      <c r="J42" s="390"/>
      <c r="K42" s="348">
        <f>IF(NOT(ISERROR(MATCH(J42,_xlfn.ANCHORARRAY(E53),0))),I55&amp;"Por favor no seleccionar los criterios de impacto",J42)</f>
        <v>0</v>
      </c>
      <c r="L42" s="351"/>
      <c r="M42" s="348"/>
      <c r="N42" s="393"/>
      <c r="O42" s="106">
        <v>3</v>
      </c>
      <c r="P42" s="160"/>
      <c r="Q42" s="620" t="str">
        <f>IF(OR(R42="Preventivo",R42="Detectivo"),"Probabilidad",IF(R42="Correctivo","Impacto",""))</f>
        <v/>
      </c>
      <c r="R42" s="621"/>
      <c r="S42" s="621"/>
      <c r="T42" s="622" t="str">
        <f t="shared" si="34"/>
        <v/>
      </c>
      <c r="U42" s="621"/>
      <c r="V42" s="621"/>
      <c r="W42" s="621"/>
      <c r="X42" s="623" t="str">
        <f>IFERROR(IF(AND(Q41="Probabilidad",Q42="Probabilidad"),(Z41-(+Z41*T42)),IF(AND(Q41="Impacto",Q42="Probabilidad"),(Z40-(+Z40*T42)),IF(Q42="Impacto",Z41,""))),"")</f>
        <v/>
      </c>
      <c r="Y42" s="624" t="str">
        <f t="shared" si="1"/>
        <v/>
      </c>
      <c r="Z42" s="625" t="str">
        <f t="shared" si="35"/>
        <v/>
      </c>
      <c r="AA42" s="624" t="str">
        <f t="shared" si="3"/>
        <v/>
      </c>
      <c r="AB42" s="625" t="str">
        <f>IFERROR(IF(AND(Q41="Impacto",Q42="Impacto"),(AB41-(+AB41*T42)),IF(AND(Q41="Probabilidad",Q42="Impacto"),(AB40-(+AB40*T42)),IF(Q42="Probabilidad",AB41,""))),"")</f>
        <v/>
      </c>
      <c r="AC42" s="626" t="str">
        <f t="shared" si="36"/>
        <v/>
      </c>
      <c r="AD42" s="627"/>
      <c r="AE42" s="154"/>
      <c r="AF42" s="628"/>
      <c r="AG42" s="628"/>
      <c r="AH42" s="629"/>
      <c r="AI42" s="629"/>
      <c r="AJ42" s="8"/>
      <c r="AK42" s="8"/>
      <c r="AL42" s="8"/>
      <c r="AM42" s="8"/>
      <c r="AN42" s="8"/>
      <c r="AO42" s="8"/>
      <c r="AP42" s="8"/>
      <c r="AQ42" s="8"/>
      <c r="AR42" s="8"/>
      <c r="AS42" s="8"/>
      <c r="AT42" s="8"/>
      <c r="AU42" s="8"/>
      <c r="AV42" s="8"/>
      <c r="AW42" s="8"/>
      <c r="AX42" s="8"/>
      <c r="AY42" s="8"/>
      <c r="AZ42" s="8"/>
      <c r="BA42" s="8"/>
      <c r="BB42" s="8"/>
      <c r="BC42" s="8"/>
      <c r="BD42" s="8"/>
      <c r="BE42" s="8"/>
      <c r="BF42" s="8"/>
      <c r="BG42" s="8"/>
      <c r="BH42" s="8"/>
      <c r="BI42" s="8"/>
      <c r="BJ42" s="8"/>
      <c r="BK42" s="8"/>
      <c r="BL42" s="8"/>
      <c r="BM42" s="8"/>
      <c r="BN42" s="8"/>
      <c r="BO42" s="8"/>
    </row>
    <row r="43" spans="1:67" ht="18" customHeight="1" x14ac:dyDescent="0.3">
      <c r="A43" s="345"/>
      <c r="B43" s="363"/>
      <c r="C43" s="363"/>
      <c r="D43" s="363"/>
      <c r="E43" s="418"/>
      <c r="F43" s="363"/>
      <c r="G43" s="360"/>
      <c r="H43" s="351"/>
      <c r="I43" s="348"/>
      <c r="J43" s="390"/>
      <c r="K43" s="348">
        <f>IF(NOT(ISERROR(MATCH(J43,_xlfn.ANCHORARRAY(E54),0))),I56&amp;"Por favor no seleccionar los criterios de impacto",J43)</f>
        <v>0</v>
      </c>
      <c r="L43" s="351"/>
      <c r="M43" s="348"/>
      <c r="N43" s="393"/>
      <c r="O43" s="106">
        <v>4</v>
      </c>
      <c r="P43" s="158"/>
      <c r="Q43" s="620" t="str">
        <f t="shared" ref="Q43:Q45" si="37">IF(OR(R43="Preventivo",R43="Detectivo"),"Probabilidad",IF(R43="Correctivo","Impacto",""))</f>
        <v/>
      </c>
      <c r="R43" s="621"/>
      <c r="S43" s="621"/>
      <c r="T43" s="622" t="str">
        <f t="shared" si="34"/>
        <v/>
      </c>
      <c r="U43" s="621"/>
      <c r="V43" s="621"/>
      <c r="W43" s="621"/>
      <c r="X43" s="623" t="str">
        <f t="shared" ref="X43:X45" si="38">IFERROR(IF(AND(Q42="Probabilidad",Q43="Probabilidad"),(Z42-(+Z42*T43)),IF(AND(Q42="Impacto",Q43="Probabilidad"),(Z41-(+Z41*T43)),IF(Q43="Impacto",Z42,""))),"")</f>
        <v/>
      </c>
      <c r="Y43" s="624" t="str">
        <f t="shared" si="1"/>
        <v/>
      </c>
      <c r="Z43" s="625" t="str">
        <f t="shared" si="35"/>
        <v/>
      </c>
      <c r="AA43" s="624" t="str">
        <f t="shared" si="3"/>
        <v/>
      </c>
      <c r="AB43" s="625" t="str">
        <f t="shared" ref="AB43:AB45" si="39">IFERROR(IF(AND(Q42="Impacto",Q43="Impacto"),(AB42-(+AB42*T43)),IF(AND(Q42="Probabilidad",Q43="Impacto"),(AB41-(+AB41*T43)),IF(Q43="Probabilidad",AB42,""))),"")</f>
        <v/>
      </c>
      <c r="AC43" s="626" t="str">
        <f>IFERROR(IF(OR(AND(Y43="Muy Baja",AA43="Leve"),AND(Y43="Muy Baja",AA43="Menor"),AND(Y43="Baja",AA43="Leve")),"Bajo",IF(OR(AND(Y43="Muy baja",AA43="Moderado"),AND(Y43="Baja",AA43="Menor"),AND(Y43="Baja",AA43="Moderado"),AND(Y43="Media",AA43="Leve"),AND(Y43="Media",AA43="Menor"),AND(Y43="Media",AA43="Moderado"),AND(Y43="Alta",AA43="Leve"),AND(Y43="Alta",AA43="Menor")),"Moderado",IF(OR(AND(Y43="Muy Baja",AA43="Mayor"),AND(Y43="Baja",AA43="Mayor"),AND(Y43="Media",AA43="Mayor"),AND(Y43="Alta",AA43="Moderado"),AND(Y43="Alta",AA43="Mayor"),AND(Y43="Muy Alta",AA43="Leve"),AND(Y43="Muy Alta",AA43="Menor"),AND(Y43="Muy Alta",AA43="Moderado"),AND(Y43="Muy Alta",AA43="Mayor")),"Alto",IF(OR(AND(Y43="Muy Baja",AA43="Catastrófico"),AND(Y43="Baja",AA43="Catastrófico"),AND(Y43="Media",AA43="Catastrófico"),AND(Y43="Alta",AA43="Catastrófico"),AND(Y43="Muy Alta",AA43="Catastrófico")),"Extremo","")))),"")</f>
        <v/>
      </c>
      <c r="AD43" s="627"/>
      <c r="AE43" s="154"/>
      <c r="AF43" s="628"/>
      <c r="AG43" s="628"/>
      <c r="AH43" s="629"/>
      <c r="AI43" s="629"/>
      <c r="AJ43" s="8"/>
      <c r="AK43" s="8"/>
      <c r="AL43" s="8"/>
      <c r="AM43" s="8"/>
      <c r="AN43" s="8"/>
      <c r="AO43" s="8"/>
      <c r="AP43" s="8"/>
      <c r="AQ43" s="8"/>
      <c r="AR43" s="8"/>
      <c r="AS43" s="8"/>
      <c r="AT43" s="8"/>
      <c r="AU43" s="8"/>
      <c r="AV43" s="8"/>
      <c r="AW43" s="8"/>
      <c r="AX43" s="8"/>
      <c r="AY43" s="8"/>
      <c r="AZ43" s="8"/>
      <c r="BA43" s="8"/>
      <c r="BB43" s="8"/>
      <c r="BC43" s="8"/>
      <c r="BD43" s="8"/>
      <c r="BE43" s="8"/>
      <c r="BF43" s="8"/>
      <c r="BG43" s="8"/>
      <c r="BH43" s="8"/>
      <c r="BI43" s="8"/>
      <c r="BJ43" s="8"/>
      <c r="BK43" s="8"/>
      <c r="BL43" s="8"/>
      <c r="BM43" s="8"/>
      <c r="BN43" s="8"/>
      <c r="BO43" s="8"/>
    </row>
    <row r="44" spans="1:67" ht="18" customHeight="1" x14ac:dyDescent="0.3">
      <c r="A44" s="345"/>
      <c r="B44" s="363"/>
      <c r="C44" s="363"/>
      <c r="D44" s="363"/>
      <c r="E44" s="418"/>
      <c r="F44" s="363"/>
      <c r="G44" s="360"/>
      <c r="H44" s="351"/>
      <c r="I44" s="348"/>
      <c r="J44" s="390"/>
      <c r="K44" s="348">
        <f>IF(NOT(ISERROR(MATCH(J44,_xlfn.ANCHORARRAY(E55),0))),I57&amp;"Por favor no seleccionar los criterios de impacto",J44)</f>
        <v>0</v>
      </c>
      <c r="L44" s="351"/>
      <c r="M44" s="348"/>
      <c r="N44" s="393"/>
      <c r="O44" s="106">
        <v>5</v>
      </c>
      <c r="P44" s="158"/>
      <c r="Q44" s="620" t="str">
        <f t="shared" si="37"/>
        <v/>
      </c>
      <c r="R44" s="621"/>
      <c r="S44" s="621"/>
      <c r="T44" s="622" t="str">
        <f t="shared" si="34"/>
        <v/>
      </c>
      <c r="U44" s="621"/>
      <c r="V44" s="621"/>
      <c r="W44" s="621"/>
      <c r="X44" s="623" t="str">
        <f t="shared" si="38"/>
        <v/>
      </c>
      <c r="Y44" s="624" t="str">
        <f t="shared" si="1"/>
        <v/>
      </c>
      <c r="Z44" s="625" t="str">
        <f t="shared" si="35"/>
        <v/>
      </c>
      <c r="AA44" s="624" t="str">
        <f t="shared" si="3"/>
        <v/>
      </c>
      <c r="AB44" s="625" t="str">
        <f t="shared" si="39"/>
        <v/>
      </c>
      <c r="AC44" s="626" t="str">
        <f t="shared" ref="AC44:AC45" si="40">IFERROR(IF(OR(AND(Y44="Muy Baja",AA44="Leve"),AND(Y44="Muy Baja",AA44="Menor"),AND(Y44="Baja",AA44="Leve")),"Bajo",IF(OR(AND(Y44="Muy baja",AA44="Moderado"),AND(Y44="Baja",AA44="Menor"),AND(Y44="Baja",AA44="Moderado"),AND(Y44="Media",AA44="Leve"),AND(Y44="Media",AA44="Menor"),AND(Y44="Media",AA44="Moderado"),AND(Y44="Alta",AA44="Leve"),AND(Y44="Alta",AA44="Menor")),"Moderado",IF(OR(AND(Y44="Muy Baja",AA44="Mayor"),AND(Y44="Baja",AA44="Mayor"),AND(Y44="Media",AA44="Mayor"),AND(Y44="Alta",AA44="Moderado"),AND(Y44="Alta",AA44="Mayor"),AND(Y44="Muy Alta",AA44="Leve"),AND(Y44="Muy Alta",AA44="Menor"),AND(Y44="Muy Alta",AA44="Moderado"),AND(Y44="Muy Alta",AA44="Mayor")),"Alto",IF(OR(AND(Y44="Muy Baja",AA44="Catastrófico"),AND(Y44="Baja",AA44="Catastrófico"),AND(Y44="Media",AA44="Catastrófico"),AND(Y44="Alta",AA44="Catastrófico"),AND(Y44="Muy Alta",AA44="Catastrófico")),"Extremo","")))),"")</f>
        <v/>
      </c>
      <c r="AD44" s="627"/>
      <c r="AE44" s="154"/>
      <c r="AF44" s="628"/>
      <c r="AG44" s="628"/>
      <c r="AH44" s="629"/>
      <c r="AI44" s="629"/>
      <c r="AJ44" s="8"/>
      <c r="AK44" s="8"/>
      <c r="AL44" s="8"/>
      <c r="AM44" s="8"/>
      <c r="AN44" s="8"/>
      <c r="AO44" s="8"/>
      <c r="AP44" s="8"/>
      <c r="AQ44" s="8"/>
      <c r="AR44" s="8"/>
      <c r="AS44" s="8"/>
      <c r="AT44" s="8"/>
      <c r="AU44" s="8"/>
      <c r="AV44" s="8"/>
      <c r="AW44" s="8"/>
      <c r="AX44" s="8"/>
      <c r="AY44" s="8"/>
      <c r="AZ44" s="8"/>
      <c r="BA44" s="8"/>
      <c r="BB44" s="8"/>
      <c r="BC44" s="8"/>
      <c r="BD44" s="8"/>
      <c r="BE44" s="8"/>
      <c r="BF44" s="8"/>
      <c r="BG44" s="8"/>
      <c r="BH44" s="8"/>
      <c r="BI44" s="8"/>
      <c r="BJ44" s="8"/>
      <c r="BK44" s="8"/>
      <c r="BL44" s="8"/>
      <c r="BM44" s="8"/>
      <c r="BN44" s="8"/>
      <c r="BO44" s="8"/>
    </row>
    <row r="45" spans="1:67" ht="18" customHeight="1" x14ac:dyDescent="0.3">
      <c r="A45" s="346"/>
      <c r="B45" s="364"/>
      <c r="C45" s="364"/>
      <c r="D45" s="364"/>
      <c r="E45" s="419"/>
      <c r="F45" s="364"/>
      <c r="G45" s="361"/>
      <c r="H45" s="352"/>
      <c r="I45" s="349"/>
      <c r="J45" s="391"/>
      <c r="K45" s="349">
        <f>IF(NOT(ISERROR(MATCH(J45,_xlfn.ANCHORARRAY(E56),0))),I58&amp;"Por favor no seleccionar los criterios de impacto",J45)</f>
        <v>0</v>
      </c>
      <c r="L45" s="352"/>
      <c r="M45" s="349"/>
      <c r="N45" s="394"/>
      <c r="O45" s="106">
        <v>6</v>
      </c>
      <c r="P45" s="158"/>
      <c r="Q45" s="620" t="str">
        <f t="shared" si="37"/>
        <v/>
      </c>
      <c r="R45" s="621"/>
      <c r="S45" s="621"/>
      <c r="T45" s="622" t="str">
        <f t="shared" si="34"/>
        <v/>
      </c>
      <c r="U45" s="621"/>
      <c r="V45" s="621"/>
      <c r="W45" s="621"/>
      <c r="X45" s="623" t="str">
        <f t="shared" si="38"/>
        <v/>
      </c>
      <c r="Y45" s="624" t="str">
        <f t="shared" si="1"/>
        <v/>
      </c>
      <c r="Z45" s="625" t="str">
        <f t="shared" si="35"/>
        <v/>
      </c>
      <c r="AA45" s="624" t="str">
        <f t="shared" si="3"/>
        <v/>
      </c>
      <c r="AB45" s="625" t="str">
        <f t="shared" si="39"/>
        <v/>
      </c>
      <c r="AC45" s="626" t="str">
        <f t="shared" si="40"/>
        <v/>
      </c>
      <c r="AD45" s="627"/>
      <c r="AE45" s="154"/>
      <c r="AF45" s="628"/>
      <c r="AG45" s="628"/>
      <c r="AH45" s="629"/>
      <c r="AI45" s="629"/>
      <c r="AJ45" s="8"/>
      <c r="AK45" s="8"/>
      <c r="AL45" s="8"/>
      <c r="AM45" s="8"/>
      <c r="AN45" s="8"/>
      <c r="AO45" s="8"/>
      <c r="AP45" s="8"/>
      <c r="AQ45" s="8"/>
      <c r="AR45" s="8"/>
      <c r="AS45" s="8"/>
      <c r="AT45" s="8"/>
      <c r="AU45" s="8"/>
      <c r="AV45" s="8"/>
      <c r="AW45" s="8"/>
      <c r="AX45" s="8"/>
      <c r="AY45" s="8"/>
      <c r="AZ45" s="8"/>
      <c r="BA45" s="8"/>
      <c r="BB45" s="8"/>
      <c r="BC45" s="8"/>
      <c r="BD45" s="8"/>
      <c r="BE45" s="8"/>
      <c r="BF45" s="8"/>
      <c r="BG45" s="8"/>
      <c r="BH45" s="8"/>
      <c r="BI45" s="8"/>
      <c r="BJ45" s="8"/>
      <c r="BK45" s="8"/>
      <c r="BL45" s="8"/>
      <c r="BM45" s="8"/>
      <c r="BN45" s="8"/>
      <c r="BO45" s="8"/>
    </row>
    <row r="46" spans="1:67" ht="63" customHeight="1" x14ac:dyDescent="0.3">
      <c r="A46" s="344">
        <v>6</v>
      </c>
      <c r="B46" s="362" t="s">
        <v>178</v>
      </c>
      <c r="C46" s="362" t="s">
        <v>210</v>
      </c>
      <c r="D46" s="362" t="s">
        <v>211</v>
      </c>
      <c r="E46" s="417" t="s">
        <v>212</v>
      </c>
      <c r="F46" s="362" t="s">
        <v>162</v>
      </c>
      <c r="G46" s="359">
        <v>253</v>
      </c>
      <c r="H46" s="350" t="str">
        <f>IF(G46&lt;=0,"",IF(G46&lt;=2,"Muy Baja",IF(G46&lt;=24,"Baja",IF(G46&lt;=500,"Media",IF(G46&lt;=5000,"Alta","Muy Alta")))))</f>
        <v>Media</v>
      </c>
      <c r="I46" s="347">
        <f>IF(H46="","",IF(H46="Muy Baja",0.2,IF(H46="Baja",0.4,IF(H46="Media",0.6,IF(H46="Alta",0.8,IF(H46="Muy Alta",1,))))))</f>
        <v>0.6</v>
      </c>
      <c r="J46" s="389" t="s">
        <v>163</v>
      </c>
      <c r="K46" s="347" t="str">
        <f>IF(NOT(ISERROR(MATCH(J46,'Tabla Impacto'!$B$221:$B$223,0))),'Tabla Impacto'!$F$223&amp;"Por favor no seleccionar los criterios de impacto(Afectación Económica o presupuestal y Pérdida Reputacional)",J46)</f>
        <v xml:space="preserve">     El riesgo afecta la imagen de la entidad con algunos usuarios de relevancia frente al logro de los objetivos</v>
      </c>
      <c r="L46" s="350" t="str">
        <f>IF(OR(K46='Tabla Impacto'!$C$11,K46='Tabla Impacto'!$D$11),"Leve",IF(OR(K46='Tabla Impacto'!$C$12,K46='Tabla Impacto'!$D$12),"Menor",IF(OR(K46='Tabla Impacto'!$C$13,K46='Tabla Impacto'!$D$13),"Moderado",IF(OR(K46='Tabla Impacto'!$C$14,K46='Tabla Impacto'!$D$14),"Mayor",IF(OR(K46='Tabla Impacto'!$C$15,K46='Tabla Impacto'!$D$15),"Catastrófico","")))))</f>
        <v>Moderado</v>
      </c>
      <c r="M46" s="347">
        <f>IF(L46="","",IF(L46="Leve",0.2,IF(L46="Menor",0.4,IF(L46="Moderado",0.6,IF(L46="Mayor",0.8,IF(L46="Catastrófico",1,))))))</f>
        <v>0.6</v>
      </c>
      <c r="N46" s="392" t="str">
        <f>IF(OR(AND(H46="Muy Baja",L46="Leve"),AND(H46="Muy Baja",L46="Menor"),AND(H46="Baja",L46="Leve")),"Bajo",IF(OR(AND(H46="Muy baja",L46="Moderado"),AND(H46="Baja",L46="Menor"),AND(H46="Baja",L46="Moderado"),AND(H46="Media",L46="Leve"),AND(H46="Media",L46="Menor"),AND(H46="Media",L46="Moderado"),AND(H46="Alta",L46="Leve"),AND(H46="Alta",L46="Menor")),"Moderado",IF(OR(AND(H46="Muy Baja",L46="Mayor"),AND(H46="Baja",L46="Mayor"),AND(H46="Media",L46="Mayor"),AND(H46="Alta",L46="Moderado"),AND(H46="Alta",L46="Mayor"),AND(H46="Muy Alta",L46="Leve"),AND(H46="Muy Alta",L46="Menor"),AND(H46="Muy Alta",L46="Moderado"),AND(H46="Muy Alta",L46="Mayor")),"Alto",IF(OR(AND(H46="Muy Baja",L46="Catastrófico"),AND(H46="Baja",L46="Catastrófico"),AND(H46="Media",L46="Catastrófico"),AND(H46="Alta",L46="Catastrófico"),AND(H46="Muy Alta",L46="Catastrófico")),"Extremo",""))))</f>
        <v>Moderado</v>
      </c>
      <c r="O46" s="106">
        <v>1</v>
      </c>
      <c r="P46" s="176" t="s">
        <v>213</v>
      </c>
      <c r="Q46" s="613" t="str">
        <f>IF(OR(R46="Preventivo",R46="Detectivo"),"Probabilidad",IF(R46="Correctivo","Impacto",""))</f>
        <v>Probabilidad</v>
      </c>
      <c r="R46" s="614" t="s">
        <v>165</v>
      </c>
      <c r="S46" s="614" t="s">
        <v>166</v>
      </c>
      <c r="T46" s="615" t="str">
        <f t="shared" ref="T46:T51" si="41">IF(AND(R46="Preventivo",S46="Automático"),"50%",IF(AND(R46="Preventivo",S46="Manual"),"40%",IF(AND(R46="Detectivo",S46="Automático"),"40%",IF(AND(R46="Detectivo",S46="Manual"),"30%",IF(AND(R46="Correctivo",S46="Automático"),"35%",IF(AND(R46="Correctivo",S46="Manual"),"25%",""))))))</f>
        <v>40%</v>
      </c>
      <c r="U46" s="614" t="s">
        <v>167</v>
      </c>
      <c r="V46" s="614" t="s">
        <v>168</v>
      </c>
      <c r="W46" s="614" t="s">
        <v>169</v>
      </c>
      <c r="X46" s="600">
        <f>IFERROR(IF(Q46="Probabilidad",(I46-(+I46*T46)),IF(Q46="Impacto",I46,"")),"")</f>
        <v>0.36</v>
      </c>
      <c r="Y46" s="616" t="str">
        <f>IFERROR(IF(X46="","",IF(X46&lt;=0.2,"Muy Baja",IF(X46&lt;=0.4,"Baja",IF(X46&lt;=0.6,"Media",IF(X46&lt;=0.8,"Alta","Muy Alta"))))),"")</f>
        <v>Baja</v>
      </c>
      <c r="Z46" s="617">
        <f>+X46</f>
        <v>0.36</v>
      </c>
      <c r="AA46" s="616" t="str">
        <f>IFERROR(IF(AB46="","",IF(AB46&lt;=0.2,"Leve",IF(AB46&lt;=0.4,"Menor",IF(AB46&lt;=0.6,"Moderado",IF(AB46&lt;=0.8,"Mayor","Catastrófico"))))),"")</f>
        <v>Moderado</v>
      </c>
      <c r="AB46" s="617">
        <f>IFERROR(IF(Q46="Impacto",(M46-(+M46*T46)),IF(Q46="Probabilidad",M46,"")),"")</f>
        <v>0.6</v>
      </c>
      <c r="AC46" s="618" t="str">
        <f>IFERROR(IF(OR(AND(Y46="Muy Baja",AA46="Leve"),AND(Y46="Muy Baja",AA46="Menor"),AND(Y46="Baja",AA46="Leve")),"Bajo",IF(OR(AND(Y46="Muy baja",AA46="Moderado"),AND(Y46="Baja",AA46="Menor"),AND(Y46="Baja",AA46="Moderado"),AND(Y46="Media",AA46="Leve"),AND(Y46="Media",AA46="Menor"),AND(Y46="Media",AA46="Moderado"),AND(Y46="Alta",AA46="Leve"),AND(Y46="Alta",AA46="Menor")),"Moderado",IF(OR(AND(Y46="Muy Baja",AA46="Mayor"),AND(Y46="Baja",AA46="Mayor"),AND(Y46="Media",AA46="Mayor"),AND(Y46="Alta",AA46="Moderado"),AND(Y46="Alta",AA46="Mayor"),AND(Y46="Muy Alta",AA46="Leve"),AND(Y46="Muy Alta",AA46="Menor"),AND(Y46="Muy Alta",AA46="Moderado"),AND(Y46="Muy Alta",AA46="Mayor")),"Alto",IF(OR(AND(Y46="Muy Baja",AA46="Catastrófico"),AND(Y46="Baja",AA46="Catastrófico"),AND(Y46="Media",AA46="Catastrófico"),AND(Y46="Alta",AA46="Catastrófico"),AND(Y46="Muy Alta",AA46="Catastrófico")),"Extremo","")))),"")</f>
        <v>Moderado</v>
      </c>
      <c r="AD46" s="619" t="s">
        <v>170</v>
      </c>
      <c r="AE46" s="176" t="s">
        <v>214</v>
      </c>
      <c r="AF46" s="179" t="s">
        <v>215</v>
      </c>
      <c r="AG46" s="177" t="s">
        <v>216</v>
      </c>
      <c r="AH46" s="183">
        <v>45658</v>
      </c>
      <c r="AI46" s="183">
        <v>46021</v>
      </c>
      <c r="AJ46" s="8"/>
      <c r="AK46" s="8"/>
      <c r="AL46" s="8"/>
      <c r="AM46" s="8"/>
      <c r="AN46" s="8"/>
      <c r="AO46" s="8"/>
      <c r="AP46" s="8"/>
      <c r="AQ46" s="8"/>
      <c r="AR46" s="8"/>
      <c r="AS46" s="8"/>
      <c r="AT46" s="8"/>
      <c r="AU46" s="8"/>
      <c r="AV46" s="8"/>
      <c r="AW46" s="8"/>
      <c r="AX46" s="8"/>
      <c r="AY46" s="8"/>
      <c r="AZ46" s="8"/>
      <c r="BA46" s="8"/>
      <c r="BB46" s="8"/>
      <c r="BC46" s="8"/>
      <c r="BD46" s="8"/>
      <c r="BE46" s="8"/>
      <c r="BF46" s="8"/>
      <c r="BG46" s="8"/>
      <c r="BH46" s="8"/>
      <c r="BI46" s="8"/>
      <c r="BJ46" s="8"/>
      <c r="BK46" s="8"/>
      <c r="BL46" s="8"/>
      <c r="BM46" s="8"/>
      <c r="BN46" s="8"/>
      <c r="BO46" s="8"/>
    </row>
    <row r="47" spans="1:67" ht="18" customHeight="1" x14ac:dyDescent="0.3">
      <c r="A47" s="345"/>
      <c r="B47" s="363"/>
      <c r="C47" s="363"/>
      <c r="D47" s="363"/>
      <c r="E47" s="418"/>
      <c r="F47" s="363"/>
      <c r="G47" s="360"/>
      <c r="H47" s="351"/>
      <c r="I47" s="348"/>
      <c r="J47" s="390"/>
      <c r="K47" s="348">
        <f>IF(NOT(ISERROR(MATCH(J47,_xlfn.ANCHORARRAY(E58),0))),I60&amp;"Por favor no seleccionar los criterios de impacto",J47)</f>
        <v>0</v>
      </c>
      <c r="L47" s="351"/>
      <c r="M47" s="348"/>
      <c r="N47" s="393"/>
      <c r="O47" s="106">
        <v>2</v>
      </c>
      <c r="P47" s="158"/>
      <c r="Q47" s="620" t="str">
        <f>IF(OR(R47="Preventivo",R47="Detectivo"),"Probabilidad",IF(R47="Correctivo","Impacto",""))</f>
        <v/>
      </c>
      <c r="R47" s="621"/>
      <c r="S47" s="621"/>
      <c r="T47" s="622" t="str">
        <f t="shared" si="41"/>
        <v/>
      </c>
      <c r="U47" s="621"/>
      <c r="V47" s="621"/>
      <c r="W47" s="621"/>
      <c r="X47" s="623" t="str">
        <f>IFERROR(IF(AND(Q46="Probabilidad",Q47="Probabilidad"),(Z46-(+Z46*T47)),IF(Q47="Probabilidad",(I46-(+I46*T47)),IF(Q47="Impacto",Z46,""))),"")</f>
        <v/>
      </c>
      <c r="Y47" s="624" t="str">
        <f t="shared" si="1"/>
        <v/>
      </c>
      <c r="Z47" s="625" t="str">
        <f t="shared" ref="Z47:Z51" si="42">+X47</f>
        <v/>
      </c>
      <c r="AA47" s="624" t="str">
        <f t="shared" si="3"/>
        <v/>
      </c>
      <c r="AB47" s="625" t="str">
        <f>IFERROR(IF(AND(Q46="Impacto",Q47="Impacto"),(AB46-(+AB46*T47)),IF(Q47="Impacto",(M46-(+M46*T47)),IF(Q47="Probabilidad",AB46,""))),"")</f>
        <v/>
      </c>
      <c r="AC47" s="626" t="str">
        <f t="shared" ref="AC47:AC48" si="43">IFERROR(IF(OR(AND(Y47="Muy Baja",AA47="Leve"),AND(Y47="Muy Baja",AA47="Menor"),AND(Y47="Baja",AA47="Leve")),"Bajo",IF(OR(AND(Y47="Muy baja",AA47="Moderado"),AND(Y47="Baja",AA47="Menor"),AND(Y47="Baja",AA47="Moderado"),AND(Y47="Media",AA47="Leve"),AND(Y47="Media",AA47="Menor"),AND(Y47="Media",AA47="Moderado"),AND(Y47="Alta",AA47="Leve"),AND(Y47="Alta",AA47="Menor")),"Moderado",IF(OR(AND(Y47="Muy Baja",AA47="Mayor"),AND(Y47="Baja",AA47="Mayor"),AND(Y47="Media",AA47="Mayor"),AND(Y47="Alta",AA47="Moderado"),AND(Y47="Alta",AA47="Mayor"),AND(Y47="Muy Alta",AA47="Leve"),AND(Y47="Muy Alta",AA47="Menor"),AND(Y47="Muy Alta",AA47="Moderado"),AND(Y47="Muy Alta",AA47="Mayor")),"Alto",IF(OR(AND(Y47="Muy Baja",AA47="Catastrófico"),AND(Y47="Baja",AA47="Catastrófico"),AND(Y47="Media",AA47="Catastrófico"),AND(Y47="Alta",AA47="Catastrófico"),AND(Y47="Muy Alta",AA47="Catastrófico")),"Extremo","")))),"")</f>
        <v/>
      </c>
      <c r="AD47" s="627"/>
      <c r="AE47" s="154"/>
      <c r="AF47" s="628"/>
      <c r="AG47" s="628"/>
      <c r="AH47" s="629"/>
      <c r="AI47" s="629"/>
      <c r="AJ47" s="8"/>
      <c r="AK47" s="8"/>
      <c r="AL47" s="8"/>
      <c r="AM47" s="8"/>
      <c r="AN47" s="8"/>
      <c r="AO47" s="8"/>
      <c r="AP47" s="8"/>
      <c r="AQ47" s="8"/>
      <c r="AR47" s="8"/>
      <c r="AS47" s="8"/>
      <c r="AT47" s="8"/>
      <c r="AU47" s="8"/>
      <c r="AV47" s="8"/>
      <c r="AW47" s="8"/>
      <c r="AX47" s="8"/>
      <c r="AY47" s="8"/>
      <c r="AZ47" s="8"/>
      <c r="BA47" s="8"/>
      <c r="BB47" s="8"/>
      <c r="BC47" s="8"/>
      <c r="BD47" s="8"/>
      <c r="BE47" s="8"/>
      <c r="BF47" s="8"/>
      <c r="BG47" s="8"/>
      <c r="BH47" s="8"/>
      <c r="BI47" s="8"/>
      <c r="BJ47" s="8"/>
      <c r="BK47" s="8"/>
      <c r="BL47" s="8"/>
      <c r="BM47" s="8"/>
      <c r="BN47" s="8"/>
      <c r="BO47" s="8"/>
    </row>
    <row r="48" spans="1:67" ht="18" customHeight="1" x14ac:dyDescent="0.3">
      <c r="A48" s="345"/>
      <c r="B48" s="363"/>
      <c r="C48" s="363"/>
      <c r="D48" s="363"/>
      <c r="E48" s="418"/>
      <c r="F48" s="363"/>
      <c r="G48" s="360"/>
      <c r="H48" s="351"/>
      <c r="I48" s="348"/>
      <c r="J48" s="390"/>
      <c r="K48" s="348">
        <f>IF(NOT(ISERROR(MATCH(J48,_xlfn.ANCHORARRAY(E59),0))),I61&amp;"Por favor no seleccionar los criterios de impacto",J48)</f>
        <v>0</v>
      </c>
      <c r="L48" s="351"/>
      <c r="M48" s="348"/>
      <c r="N48" s="393"/>
      <c r="O48" s="106">
        <v>3</v>
      </c>
      <c r="P48" s="160"/>
      <c r="Q48" s="620" t="str">
        <f>IF(OR(R48="Preventivo",R48="Detectivo"),"Probabilidad",IF(R48="Correctivo","Impacto",""))</f>
        <v/>
      </c>
      <c r="R48" s="621"/>
      <c r="S48" s="621"/>
      <c r="T48" s="622" t="str">
        <f t="shared" si="41"/>
        <v/>
      </c>
      <c r="U48" s="621"/>
      <c r="V48" s="621"/>
      <c r="W48" s="621"/>
      <c r="X48" s="623" t="str">
        <f>IFERROR(IF(AND(Q47="Probabilidad",Q48="Probabilidad"),(Z47-(+Z47*T48)),IF(AND(Q47="Impacto",Q48="Probabilidad"),(Z46-(+Z46*T48)),IF(Q48="Impacto",Z47,""))),"")</f>
        <v/>
      </c>
      <c r="Y48" s="624" t="str">
        <f t="shared" si="1"/>
        <v/>
      </c>
      <c r="Z48" s="625" t="str">
        <f t="shared" si="42"/>
        <v/>
      </c>
      <c r="AA48" s="624" t="str">
        <f t="shared" si="3"/>
        <v/>
      </c>
      <c r="AB48" s="625" t="str">
        <f>IFERROR(IF(AND(Q47="Impacto",Q48="Impacto"),(AB47-(+AB47*T48)),IF(AND(Q47="Probabilidad",Q48="Impacto"),(AB46-(+AB46*T48)),IF(Q48="Probabilidad",AB47,""))),"")</f>
        <v/>
      </c>
      <c r="AC48" s="626" t="str">
        <f t="shared" si="43"/>
        <v/>
      </c>
      <c r="AD48" s="627"/>
      <c r="AE48" s="154"/>
      <c r="AF48" s="628"/>
      <c r="AG48" s="628"/>
      <c r="AH48" s="629"/>
      <c r="AI48" s="629"/>
      <c r="AJ48" s="8"/>
      <c r="AK48" s="8"/>
      <c r="AL48" s="8"/>
      <c r="AM48" s="8"/>
      <c r="AN48" s="8"/>
      <c r="AO48" s="8"/>
      <c r="AP48" s="8"/>
      <c r="AQ48" s="8"/>
      <c r="AR48" s="8"/>
      <c r="AS48" s="8"/>
      <c r="AT48" s="8"/>
      <c r="AU48" s="8"/>
      <c r="AV48" s="8"/>
      <c r="AW48" s="8"/>
      <c r="AX48" s="8"/>
      <c r="AY48" s="8"/>
      <c r="AZ48" s="8"/>
      <c r="BA48" s="8"/>
      <c r="BB48" s="8"/>
      <c r="BC48" s="8"/>
      <c r="BD48" s="8"/>
      <c r="BE48" s="8"/>
      <c r="BF48" s="8"/>
      <c r="BG48" s="8"/>
      <c r="BH48" s="8"/>
      <c r="BI48" s="8"/>
      <c r="BJ48" s="8"/>
      <c r="BK48" s="8"/>
      <c r="BL48" s="8"/>
      <c r="BM48" s="8"/>
      <c r="BN48" s="8"/>
      <c r="BO48" s="8"/>
    </row>
    <row r="49" spans="1:67" ht="18" customHeight="1" x14ac:dyDescent="0.3">
      <c r="A49" s="345"/>
      <c r="B49" s="363"/>
      <c r="C49" s="363"/>
      <c r="D49" s="363"/>
      <c r="E49" s="418"/>
      <c r="F49" s="363"/>
      <c r="G49" s="360"/>
      <c r="H49" s="351"/>
      <c r="I49" s="348"/>
      <c r="J49" s="390"/>
      <c r="K49" s="348">
        <f>IF(NOT(ISERROR(MATCH(J49,_xlfn.ANCHORARRAY(E60),0))),I62&amp;"Por favor no seleccionar los criterios de impacto",J49)</f>
        <v>0</v>
      </c>
      <c r="L49" s="351"/>
      <c r="M49" s="348"/>
      <c r="N49" s="393"/>
      <c r="O49" s="106">
        <v>4</v>
      </c>
      <c r="P49" s="158"/>
      <c r="Q49" s="620" t="str">
        <f t="shared" ref="Q49:Q51" si="44">IF(OR(R49="Preventivo",R49="Detectivo"),"Probabilidad",IF(R49="Correctivo","Impacto",""))</f>
        <v/>
      </c>
      <c r="R49" s="621"/>
      <c r="S49" s="621"/>
      <c r="T49" s="622" t="str">
        <f t="shared" si="41"/>
        <v/>
      </c>
      <c r="U49" s="621"/>
      <c r="V49" s="621"/>
      <c r="W49" s="621"/>
      <c r="X49" s="623" t="str">
        <f t="shared" ref="X49:X51" si="45">IFERROR(IF(AND(Q48="Probabilidad",Q49="Probabilidad"),(Z48-(+Z48*T49)),IF(AND(Q48="Impacto",Q49="Probabilidad"),(Z47-(+Z47*T49)),IF(Q49="Impacto",Z48,""))),"")</f>
        <v/>
      </c>
      <c r="Y49" s="624" t="str">
        <f t="shared" si="1"/>
        <v/>
      </c>
      <c r="Z49" s="625" t="str">
        <f t="shared" si="42"/>
        <v/>
      </c>
      <c r="AA49" s="624" t="str">
        <f t="shared" si="3"/>
        <v/>
      </c>
      <c r="AB49" s="625" t="str">
        <f t="shared" ref="AB49:AB51" si="46">IFERROR(IF(AND(Q48="Impacto",Q49="Impacto"),(AB48-(+AB48*T49)),IF(AND(Q48="Probabilidad",Q49="Impacto"),(AB47-(+AB47*T49)),IF(Q49="Probabilidad",AB48,""))),"")</f>
        <v/>
      </c>
      <c r="AC49" s="626" t="str">
        <f>IFERROR(IF(OR(AND(Y49="Muy Baja",AA49="Leve"),AND(Y49="Muy Baja",AA49="Menor"),AND(Y49="Baja",AA49="Leve")),"Bajo",IF(OR(AND(Y49="Muy baja",AA49="Moderado"),AND(Y49="Baja",AA49="Menor"),AND(Y49="Baja",AA49="Moderado"),AND(Y49="Media",AA49="Leve"),AND(Y49="Media",AA49="Menor"),AND(Y49="Media",AA49="Moderado"),AND(Y49="Alta",AA49="Leve"),AND(Y49="Alta",AA49="Menor")),"Moderado",IF(OR(AND(Y49="Muy Baja",AA49="Mayor"),AND(Y49="Baja",AA49="Mayor"),AND(Y49="Media",AA49="Mayor"),AND(Y49="Alta",AA49="Moderado"),AND(Y49="Alta",AA49="Mayor"),AND(Y49="Muy Alta",AA49="Leve"),AND(Y49="Muy Alta",AA49="Menor"),AND(Y49="Muy Alta",AA49="Moderado"),AND(Y49="Muy Alta",AA49="Mayor")),"Alto",IF(OR(AND(Y49="Muy Baja",AA49="Catastrófico"),AND(Y49="Baja",AA49="Catastrófico"),AND(Y49="Media",AA49="Catastrófico"),AND(Y49="Alta",AA49="Catastrófico"),AND(Y49="Muy Alta",AA49="Catastrófico")),"Extremo","")))),"")</f>
        <v/>
      </c>
      <c r="AD49" s="627"/>
      <c r="AE49" s="154"/>
      <c r="AF49" s="628"/>
      <c r="AG49" s="628"/>
      <c r="AH49" s="629"/>
      <c r="AI49" s="629"/>
      <c r="AJ49" s="8"/>
      <c r="AK49" s="8"/>
      <c r="AL49" s="8"/>
      <c r="AM49" s="8"/>
      <c r="AN49" s="8"/>
      <c r="AO49" s="8"/>
      <c r="AP49" s="8"/>
      <c r="AQ49" s="8"/>
      <c r="AR49" s="8"/>
      <c r="AS49" s="8"/>
      <c r="AT49" s="8"/>
      <c r="AU49" s="8"/>
      <c r="AV49" s="8"/>
      <c r="AW49" s="8"/>
      <c r="AX49" s="8"/>
      <c r="AY49" s="8"/>
      <c r="AZ49" s="8"/>
      <c r="BA49" s="8"/>
      <c r="BB49" s="8"/>
      <c r="BC49" s="8"/>
      <c r="BD49" s="8"/>
      <c r="BE49" s="8"/>
      <c r="BF49" s="8"/>
      <c r="BG49" s="8"/>
      <c r="BH49" s="8"/>
      <c r="BI49" s="8"/>
      <c r="BJ49" s="8"/>
      <c r="BK49" s="8"/>
      <c r="BL49" s="8"/>
      <c r="BM49" s="8"/>
      <c r="BN49" s="8"/>
      <c r="BO49" s="8"/>
    </row>
    <row r="50" spans="1:67" ht="18" customHeight="1" x14ac:dyDescent="0.3">
      <c r="A50" s="345"/>
      <c r="B50" s="363"/>
      <c r="C50" s="363"/>
      <c r="D50" s="363"/>
      <c r="E50" s="418"/>
      <c r="F50" s="363"/>
      <c r="G50" s="360"/>
      <c r="H50" s="351"/>
      <c r="I50" s="348"/>
      <c r="J50" s="390"/>
      <c r="K50" s="348">
        <f>IF(NOT(ISERROR(MATCH(J50,_xlfn.ANCHORARRAY(E61),0))),I63&amp;"Por favor no seleccionar los criterios de impacto",J50)</f>
        <v>0</v>
      </c>
      <c r="L50" s="351"/>
      <c r="M50" s="348"/>
      <c r="N50" s="393"/>
      <c r="O50" s="106">
        <v>5</v>
      </c>
      <c r="P50" s="158"/>
      <c r="Q50" s="620" t="str">
        <f t="shared" si="44"/>
        <v/>
      </c>
      <c r="R50" s="621"/>
      <c r="S50" s="621"/>
      <c r="T50" s="622" t="str">
        <f t="shared" si="41"/>
        <v/>
      </c>
      <c r="U50" s="621"/>
      <c r="V50" s="621"/>
      <c r="W50" s="621"/>
      <c r="X50" s="623" t="str">
        <f t="shared" si="45"/>
        <v/>
      </c>
      <c r="Y50" s="624" t="str">
        <f t="shared" si="1"/>
        <v/>
      </c>
      <c r="Z50" s="625" t="str">
        <f t="shared" si="42"/>
        <v/>
      </c>
      <c r="AA50" s="624" t="str">
        <f t="shared" si="3"/>
        <v/>
      </c>
      <c r="AB50" s="625" t="str">
        <f t="shared" si="46"/>
        <v/>
      </c>
      <c r="AC50" s="626" t="str">
        <f t="shared" ref="AC50" si="47">IFERROR(IF(OR(AND(Y50="Muy Baja",AA50="Leve"),AND(Y50="Muy Baja",AA50="Menor"),AND(Y50="Baja",AA50="Leve")),"Bajo",IF(OR(AND(Y50="Muy baja",AA50="Moderado"),AND(Y50="Baja",AA50="Menor"),AND(Y50="Baja",AA50="Moderado"),AND(Y50="Media",AA50="Leve"),AND(Y50="Media",AA50="Menor"),AND(Y50="Media",AA50="Moderado"),AND(Y50="Alta",AA50="Leve"),AND(Y50="Alta",AA50="Menor")),"Moderado",IF(OR(AND(Y50="Muy Baja",AA50="Mayor"),AND(Y50="Baja",AA50="Mayor"),AND(Y50="Media",AA50="Mayor"),AND(Y50="Alta",AA50="Moderado"),AND(Y50="Alta",AA50="Mayor"),AND(Y50="Muy Alta",AA50="Leve"),AND(Y50="Muy Alta",AA50="Menor"),AND(Y50="Muy Alta",AA50="Moderado"),AND(Y50="Muy Alta",AA50="Mayor")),"Alto",IF(OR(AND(Y50="Muy Baja",AA50="Catastrófico"),AND(Y50="Baja",AA50="Catastrófico"),AND(Y50="Media",AA50="Catastrófico"),AND(Y50="Alta",AA50="Catastrófico"),AND(Y50="Muy Alta",AA50="Catastrófico")),"Extremo","")))),"")</f>
        <v/>
      </c>
      <c r="AD50" s="627"/>
      <c r="AE50" s="154"/>
      <c r="AF50" s="628"/>
      <c r="AG50" s="628"/>
      <c r="AH50" s="629"/>
      <c r="AI50" s="629"/>
      <c r="AJ50" s="8"/>
      <c r="AK50" s="8"/>
      <c r="AL50" s="8"/>
      <c r="AM50" s="8"/>
      <c r="AN50" s="8"/>
      <c r="AO50" s="8"/>
      <c r="AP50" s="8"/>
      <c r="AQ50" s="8"/>
      <c r="AR50" s="8"/>
      <c r="AS50" s="8"/>
      <c r="AT50" s="8"/>
      <c r="AU50" s="8"/>
      <c r="AV50" s="8"/>
      <c r="AW50" s="8"/>
      <c r="AX50" s="8"/>
      <c r="AY50" s="8"/>
      <c r="AZ50" s="8"/>
      <c r="BA50" s="8"/>
      <c r="BB50" s="8"/>
      <c r="BC50" s="8"/>
      <c r="BD50" s="8"/>
      <c r="BE50" s="8"/>
      <c r="BF50" s="8"/>
      <c r="BG50" s="8"/>
      <c r="BH50" s="8"/>
      <c r="BI50" s="8"/>
      <c r="BJ50" s="8"/>
      <c r="BK50" s="8"/>
      <c r="BL50" s="8"/>
      <c r="BM50" s="8"/>
      <c r="BN50" s="8"/>
      <c r="BO50" s="8"/>
    </row>
    <row r="51" spans="1:67" ht="18" customHeight="1" x14ac:dyDescent="0.3">
      <c r="A51" s="346"/>
      <c r="B51" s="364"/>
      <c r="C51" s="364"/>
      <c r="D51" s="364"/>
      <c r="E51" s="419"/>
      <c r="F51" s="364"/>
      <c r="G51" s="361"/>
      <c r="H51" s="352"/>
      <c r="I51" s="349"/>
      <c r="J51" s="391"/>
      <c r="K51" s="349">
        <f>IF(NOT(ISERROR(MATCH(J51,_xlfn.ANCHORARRAY(E62),0))),I64&amp;"Por favor no seleccionar los criterios de impacto",J51)</f>
        <v>0</v>
      </c>
      <c r="L51" s="352"/>
      <c r="M51" s="349"/>
      <c r="N51" s="394"/>
      <c r="O51" s="106">
        <v>6</v>
      </c>
      <c r="P51" s="158"/>
      <c r="Q51" s="620" t="str">
        <f t="shared" si="44"/>
        <v/>
      </c>
      <c r="R51" s="621"/>
      <c r="S51" s="621"/>
      <c r="T51" s="622" t="str">
        <f t="shared" si="41"/>
        <v/>
      </c>
      <c r="U51" s="621"/>
      <c r="V51" s="621"/>
      <c r="W51" s="621"/>
      <c r="X51" s="623" t="str">
        <f t="shared" si="45"/>
        <v/>
      </c>
      <c r="Y51" s="624" t="str">
        <f t="shared" si="1"/>
        <v/>
      </c>
      <c r="Z51" s="625" t="str">
        <f t="shared" si="42"/>
        <v/>
      </c>
      <c r="AA51" s="624" t="str">
        <f>IFERROR(IF(AB51="","",IF(AB51&lt;=0.2,"Leve",IF(AB51&lt;=0.4,"Menor",IF(AB51&lt;=0.6,"Moderado",IF(AB51&lt;=0.8,"Mayor","Catastrófico"))))),"")</f>
        <v/>
      </c>
      <c r="AB51" s="625" t="str">
        <f t="shared" si="46"/>
        <v/>
      </c>
      <c r="AC51" s="626" t="str">
        <f>IFERROR(IF(OR(AND(Y51="Muy Baja",AA51="Leve"),AND(Y51="Muy Baja",AA51="Menor"),AND(Y51="Baja",AA51="Leve")),"Bajo",IF(OR(AND(Y51="Muy baja",AA51="Moderado"),AND(Y51="Baja",AA51="Menor"),AND(Y51="Baja",AA51="Moderado"),AND(Y51="Media",AA51="Leve"),AND(Y51="Media",AA51="Menor"),AND(Y51="Media",AA51="Moderado"),AND(Y51="Alta",AA51="Leve"),AND(Y51="Alta",AA51="Menor")),"Moderado",IF(OR(AND(Y51="Muy Baja",AA51="Mayor"),AND(Y51="Baja",AA51="Mayor"),AND(Y51="Media",AA51="Mayor"),AND(Y51="Alta",AA51="Moderado"),AND(Y51="Alta",AA51="Mayor"),AND(Y51="Muy Alta",AA51="Leve"),AND(Y51="Muy Alta",AA51="Menor"),AND(Y51="Muy Alta",AA51="Moderado"),AND(Y51="Muy Alta",AA51="Mayor")),"Alto",IF(OR(AND(Y51="Muy Baja",AA51="Catastrófico"),AND(Y51="Baja",AA51="Catastrófico"),AND(Y51="Media",AA51="Catastrófico"),AND(Y51="Alta",AA51="Catastrófico"),AND(Y51="Muy Alta",AA51="Catastrófico")),"Extremo","")))),"")</f>
        <v/>
      </c>
      <c r="AD51" s="627"/>
      <c r="AE51" s="154"/>
      <c r="AF51" s="628"/>
      <c r="AG51" s="628"/>
      <c r="AH51" s="629"/>
      <c r="AI51" s="629"/>
      <c r="AJ51" s="8"/>
      <c r="AK51" s="8"/>
      <c r="AL51" s="8"/>
      <c r="AM51" s="8"/>
      <c r="AN51" s="8"/>
      <c r="AO51" s="8"/>
      <c r="AP51" s="8"/>
      <c r="AQ51" s="8"/>
      <c r="AR51" s="8"/>
      <c r="AS51" s="8"/>
      <c r="AT51" s="8"/>
      <c r="AU51" s="8"/>
      <c r="AV51" s="8"/>
      <c r="AW51" s="8"/>
      <c r="AX51" s="8"/>
      <c r="AY51" s="8"/>
      <c r="AZ51" s="8"/>
      <c r="BA51" s="8"/>
      <c r="BB51" s="8"/>
      <c r="BC51" s="8"/>
      <c r="BD51" s="8"/>
      <c r="BE51" s="8"/>
      <c r="BF51" s="8"/>
      <c r="BG51" s="8"/>
      <c r="BH51" s="8"/>
      <c r="BI51" s="8"/>
      <c r="BJ51" s="8"/>
      <c r="BK51" s="8"/>
      <c r="BL51" s="8"/>
      <c r="BM51" s="8"/>
      <c r="BN51" s="8"/>
      <c r="BO51" s="8"/>
    </row>
    <row r="52" spans="1:67" ht="54" hidden="1" customHeight="1" x14ac:dyDescent="0.3">
      <c r="A52" s="344"/>
      <c r="B52" s="362"/>
      <c r="C52" s="362"/>
      <c r="D52" s="362"/>
      <c r="E52" s="362"/>
      <c r="F52" s="362"/>
      <c r="G52" s="414"/>
      <c r="H52" s="350"/>
      <c r="I52" s="347"/>
      <c r="J52" s="389"/>
      <c r="K52" s="347"/>
      <c r="L52" s="350"/>
      <c r="M52" s="347"/>
      <c r="N52" s="392"/>
      <c r="O52" s="106"/>
      <c r="P52" s="158"/>
      <c r="Q52" s="147"/>
      <c r="R52" s="148"/>
      <c r="S52" s="148"/>
      <c r="T52" s="149"/>
      <c r="U52" s="148"/>
      <c r="V52" s="148"/>
      <c r="W52" s="148"/>
      <c r="X52" s="184"/>
      <c r="Y52" s="150"/>
      <c r="Z52" s="151"/>
      <c r="AA52" s="150"/>
      <c r="AB52" s="151"/>
      <c r="AC52" s="152"/>
      <c r="AD52" s="153"/>
      <c r="AE52" s="158"/>
      <c r="AF52" s="155"/>
      <c r="AG52" s="155"/>
      <c r="AH52" s="185"/>
      <c r="AI52" s="156"/>
      <c r="AJ52" s="8"/>
      <c r="AK52" s="8"/>
      <c r="AL52" s="8"/>
      <c r="AM52" s="8"/>
      <c r="AN52" s="8"/>
      <c r="AO52" s="8"/>
      <c r="AP52" s="8"/>
      <c r="AQ52" s="8"/>
      <c r="AR52" s="8"/>
      <c r="AS52" s="8"/>
      <c r="AT52" s="8"/>
      <c r="AU52" s="8"/>
      <c r="AV52" s="8"/>
      <c r="AW52" s="8"/>
      <c r="AX52" s="8"/>
      <c r="AY52" s="8"/>
      <c r="AZ52" s="8"/>
      <c r="BA52" s="8"/>
      <c r="BB52" s="8"/>
      <c r="BC52" s="8"/>
      <c r="BD52" s="8"/>
      <c r="BE52" s="8"/>
      <c r="BF52" s="8"/>
      <c r="BG52" s="8"/>
      <c r="BH52" s="8"/>
      <c r="BI52" s="8"/>
      <c r="BJ52" s="8"/>
      <c r="BK52" s="8"/>
      <c r="BL52" s="8"/>
      <c r="BM52" s="8"/>
      <c r="BN52" s="8"/>
      <c r="BO52" s="8"/>
    </row>
    <row r="53" spans="1:67" ht="18" hidden="1" customHeight="1" x14ac:dyDescent="0.3">
      <c r="A53" s="345"/>
      <c r="B53" s="363"/>
      <c r="C53" s="363"/>
      <c r="D53" s="363"/>
      <c r="E53" s="363"/>
      <c r="F53" s="363"/>
      <c r="G53" s="415"/>
      <c r="H53" s="351"/>
      <c r="I53" s="348"/>
      <c r="J53" s="390"/>
      <c r="K53" s="348"/>
      <c r="L53" s="351"/>
      <c r="M53" s="348"/>
      <c r="N53" s="393"/>
      <c r="O53" s="106"/>
      <c r="P53" s="158"/>
      <c r="Q53" s="147"/>
      <c r="R53" s="148"/>
      <c r="S53" s="148"/>
      <c r="T53" s="149"/>
      <c r="U53" s="148"/>
      <c r="V53" s="148"/>
      <c r="W53" s="148"/>
      <c r="X53" s="184"/>
      <c r="Y53" s="150"/>
      <c r="Z53" s="151"/>
      <c r="AA53" s="150"/>
      <c r="AB53" s="151"/>
      <c r="AC53" s="152"/>
      <c r="AD53" s="153"/>
      <c r="AE53" s="115"/>
      <c r="AF53" s="116"/>
      <c r="AG53" s="116"/>
      <c r="AH53" s="117"/>
      <c r="AI53" s="117"/>
      <c r="AJ53" s="8"/>
      <c r="AK53" s="8"/>
      <c r="AL53" s="8"/>
      <c r="AM53" s="8"/>
      <c r="AN53" s="8"/>
      <c r="AO53" s="8"/>
      <c r="AP53" s="8"/>
      <c r="AQ53" s="8"/>
      <c r="AR53" s="8"/>
      <c r="AS53" s="8"/>
      <c r="AT53" s="8"/>
      <c r="AU53" s="8"/>
      <c r="AV53" s="8"/>
      <c r="AW53" s="8"/>
      <c r="AX53" s="8"/>
      <c r="AY53" s="8"/>
      <c r="AZ53" s="8"/>
      <c r="BA53" s="8"/>
      <c r="BB53" s="8"/>
      <c r="BC53" s="8"/>
      <c r="BD53" s="8"/>
      <c r="BE53" s="8"/>
      <c r="BF53" s="8"/>
      <c r="BG53" s="8"/>
      <c r="BH53" s="8"/>
      <c r="BI53" s="8"/>
      <c r="BJ53" s="8"/>
      <c r="BK53" s="8"/>
      <c r="BL53" s="8"/>
      <c r="BM53" s="8"/>
      <c r="BN53" s="8"/>
      <c r="BO53" s="8"/>
    </row>
    <row r="54" spans="1:67" ht="18" hidden="1" customHeight="1" x14ac:dyDescent="0.3">
      <c r="A54" s="345"/>
      <c r="B54" s="363"/>
      <c r="C54" s="363"/>
      <c r="D54" s="363"/>
      <c r="E54" s="363"/>
      <c r="F54" s="363"/>
      <c r="G54" s="415"/>
      <c r="H54" s="351"/>
      <c r="I54" s="348"/>
      <c r="J54" s="390"/>
      <c r="K54" s="348"/>
      <c r="L54" s="351"/>
      <c r="M54" s="348"/>
      <c r="N54" s="393"/>
      <c r="O54" s="106"/>
      <c r="P54" s="159"/>
      <c r="Q54" s="107"/>
      <c r="R54" s="108"/>
      <c r="S54" s="108"/>
      <c r="T54" s="109"/>
      <c r="U54" s="108"/>
      <c r="V54" s="108"/>
      <c r="W54" s="108"/>
      <c r="X54" s="186"/>
      <c r="Y54" s="111"/>
      <c r="Z54" s="112"/>
      <c r="AA54" s="111"/>
      <c r="AB54" s="112"/>
      <c r="AC54" s="113"/>
      <c r="AD54" s="114"/>
      <c r="AE54" s="115"/>
      <c r="AF54" s="116"/>
      <c r="AG54" s="116"/>
      <c r="AH54" s="117"/>
      <c r="AI54" s="117"/>
      <c r="AJ54" s="8"/>
      <c r="AK54" s="8"/>
      <c r="AL54" s="8"/>
      <c r="AM54" s="8"/>
      <c r="AN54" s="8"/>
      <c r="AO54" s="8"/>
      <c r="AP54" s="8"/>
      <c r="AQ54" s="8"/>
      <c r="AR54" s="8"/>
      <c r="AS54" s="8"/>
      <c r="AT54" s="8"/>
      <c r="AU54" s="8"/>
      <c r="AV54" s="8"/>
      <c r="AW54" s="8"/>
      <c r="AX54" s="8"/>
      <c r="AY54" s="8"/>
      <c r="AZ54" s="8"/>
      <c r="BA54" s="8"/>
      <c r="BB54" s="8"/>
      <c r="BC54" s="8"/>
      <c r="BD54" s="8"/>
      <c r="BE54" s="8"/>
      <c r="BF54" s="8"/>
      <c r="BG54" s="8"/>
      <c r="BH54" s="8"/>
      <c r="BI54" s="8"/>
      <c r="BJ54" s="8"/>
      <c r="BK54" s="8"/>
      <c r="BL54" s="8"/>
      <c r="BM54" s="8"/>
      <c r="BN54" s="8"/>
      <c r="BO54" s="8"/>
    </row>
    <row r="55" spans="1:67" ht="18" hidden="1" customHeight="1" x14ac:dyDescent="0.3">
      <c r="A55" s="345"/>
      <c r="B55" s="363"/>
      <c r="C55" s="363"/>
      <c r="D55" s="363"/>
      <c r="E55" s="363"/>
      <c r="F55" s="363"/>
      <c r="G55" s="415"/>
      <c r="H55" s="351"/>
      <c r="I55" s="348"/>
      <c r="J55" s="390"/>
      <c r="K55" s="348"/>
      <c r="L55" s="351"/>
      <c r="M55" s="348"/>
      <c r="N55" s="393"/>
      <c r="O55" s="106"/>
      <c r="P55" s="158"/>
      <c r="Q55" s="107"/>
      <c r="R55" s="108"/>
      <c r="S55" s="108"/>
      <c r="T55" s="109"/>
      <c r="U55" s="108"/>
      <c r="V55" s="108"/>
      <c r="W55" s="108"/>
      <c r="X55" s="186"/>
      <c r="Y55" s="111"/>
      <c r="Z55" s="112"/>
      <c r="AA55" s="111"/>
      <c r="AB55" s="112"/>
      <c r="AC55" s="113"/>
      <c r="AD55" s="114"/>
      <c r="AE55" s="115"/>
      <c r="AF55" s="116"/>
      <c r="AG55" s="116"/>
      <c r="AH55" s="117"/>
      <c r="AI55" s="117"/>
      <c r="AJ55" s="8"/>
      <c r="AK55" s="8"/>
      <c r="AL55" s="8"/>
      <c r="AM55" s="8"/>
      <c r="AN55" s="8"/>
      <c r="AO55" s="8"/>
      <c r="AP55" s="8"/>
      <c r="AQ55" s="8"/>
      <c r="AR55" s="8"/>
      <c r="AS55" s="8"/>
      <c r="AT55" s="8"/>
      <c r="AU55" s="8"/>
      <c r="AV55" s="8"/>
      <c r="AW55" s="8"/>
      <c r="AX55" s="8"/>
      <c r="AY55" s="8"/>
      <c r="AZ55" s="8"/>
      <c r="BA55" s="8"/>
      <c r="BB55" s="8"/>
      <c r="BC55" s="8"/>
      <c r="BD55" s="8"/>
      <c r="BE55" s="8"/>
      <c r="BF55" s="8"/>
      <c r="BG55" s="8"/>
      <c r="BH55" s="8"/>
      <c r="BI55" s="8"/>
      <c r="BJ55" s="8"/>
      <c r="BK55" s="8"/>
      <c r="BL55" s="8"/>
      <c r="BM55" s="8"/>
      <c r="BN55" s="8"/>
      <c r="BO55" s="8"/>
    </row>
    <row r="56" spans="1:67" ht="18" hidden="1" customHeight="1" x14ac:dyDescent="0.3">
      <c r="A56" s="345"/>
      <c r="B56" s="363"/>
      <c r="C56" s="363"/>
      <c r="D56" s="363"/>
      <c r="E56" s="363"/>
      <c r="F56" s="363"/>
      <c r="G56" s="415"/>
      <c r="H56" s="351"/>
      <c r="I56" s="348"/>
      <c r="J56" s="390"/>
      <c r="K56" s="348"/>
      <c r="L56" s="351"/>
      <c r="M56" s="348"/>
      <c r="N56" s="393"/>
      <c r="O56" s="106"/>
      <c r="P56" s="158"/>
      <c r="Q56" s="107"/>
      <c r="R56" s="108"/>
      <c r="S56" s="108"/>
      <c r="T56" s="109"/>
      <c r="U56" s="108"/>
      <c r="V56" s="108"/>
      <c r="W56" s="108"/>
      <c r="X56" s="186"/>
      <c r="Y56" s="111"/>
      <c r="Z56" s="112"/>
      <c r="AA56" s="111"/>
      <c r="AB56" s="112"/>
      <c r="AC56" s="113"/>
      <c r="AD56" s="114"/>
      <c r="AE56" s="115"/>
      <c r="AF56" s="116"/>
      <c r="AG56" s="116"/>
      <c r="AH56" s="117"/>
      <c r="AI56" s="117"/>
      <c r="AJ56" s="8"/>
      <c r="AK56" s="8"/>
      <c r="AL56" s="8"/>
      <c r="AM56" s="8"/>
      <c r="AN56" s="8"/>
      <c r="AO56" s="8"/>
      <c r="AP56" s="8"/>
      <c r="AQ56" s="8"/>
      <c r="AR56" s="8"/>
      <c r="AS56" s="8"/>
      <c r="AT56" s="8"/>
      <c r="AU56" s="8"/>
      <c r="AV56" s="8"/>
      <c r="AW56" s="8"/>
      <c r="AX56" s="8"/>
      <c r="AY56" s="8"/>
      <c r="AZ56" s="8"/>
      <c r="BA56" s="8"/>
      <c r="BB56" s="8"/>
      <c r="BC56" s="8"/>
      <c r="BD56" s="8"/>
      <c r="BE56" s="8"/>
      <c r="BF56" s="8"/>
      <c r="BG56" s="8"/>
      <c r="BH56" s="8"/>
      <c r="BI56" s="8"/>
      <c r="BJ56" s="8"/>
      <c r="BK56" s="8"/>
      <c r="BL56" s="8"/>
      <c r="BM56" s="8"/>
      <c r="BN56" s="8"/>
      <c r="BO56" s="8"/>
    </row>
    <row r="57" spans="1:67" ht="18" hidden="1" customHeight="1" x14ac:dyDescent="0.3">
      <c r="A57" s="346"/>
      <c r="B57" s="364"/>
      <c r="C57" s="364"/>
      <c r="D57" s="364"/>
      <c r="E57" s="364"/>
      <c r="F57" s="364"/>
      <c r="G57" s="416"/>
      <c r="H57" s="352"/>
      <c r="I57" s="349"/>
      <c r="J57" s="391"/>
      <c r="K57" s="349"/>
      <c r="L57" s="352"/>
      <c r="M57" s="349"/>
      <c r="N57" s="394"/>
      <c r="O57" s="106"/>
      <c r="P57" s="158"/>
      <c r="Q57" s="107"/>
      <c r="R57" s="108"/>
      <c r="S57" s="108"/>
      <c r="T57" s="109"/>
      <c r="U57" s="108"/>
      <c r="V57" s="108"/>
      <c r="W57" s="108"/>
      <c r="X57" s="186"/>
      <c r="Y57" s="111"/>
      <c r="Z57" s="112"/>
      <c r="AA57" s="111"/>
      <c r="AB57" s="112"/>
      <c r="AC57" s="113"/>
      <c r="AD57" s="114"/>
      <c r="AE57" s="115"/>
      <c r="AF57" s="116"/>
      <c r="AG57" s="116"/>
      <c r="AH57" s="117"/>
      <c r="AI57" s="117"/>
      <c r="AJ57" s="8"/>
      <c r="AK57" s="8"/>
      <c r="AL57" s="8"/>
      <c r="AM57" s="8"/>
      <c r="AN57" s="8"/>
      <c r="AO57" s="8"/>
      <c r="AP57" s="8"/>
      <c r="AQ57" s="8"/>
      <c r="AR57" s="8"/>
      <c r="AS57" s="8"/>
      <c r="AT57" s="8"/>
      <c r="AU57" s="8"/>
      <c r="AV57" s="8"/>
      <c r="AW57" s="8"/>
      <c r="AX57" s="8"/>
      <c r="AY57" s="8"/>
      <c r="AZ57" s="8"/>
      <c r="BA57" s="8"/>
      <c r="BB57" s="8"/>
      <c r="BC57" s="8"/>
      <c r="BD57" s="8"/>
      <c r="BE57" s="8"/>
      <c r="BF57" s="8"/>
      <c r="BG57" s="8"/>
      <c r="BH57" s="8"/>
      <c r="BI57" s="8"/>
      <c r="BJ57" s="8"/>
      <c r="BK57" s="8"/>
      <c r="BL57" s="8"/>
      <c r="BM57" s="8"/>
      <c r="BN57" s="8"/>
      <c r="BO57" s="8"/>
    </row>
    <row r="58" spans="1:67" ht="18" hidden="1" customHeight="1" x14ac:dyDescent="0.3">
      <c r="A58" s="344">
        <v>8</v>
      </c>
      <c r="B58" s="365"/>
      <c r="C58" s="365"/>
      <c r="D58" s="365"/>
      <c r="E58" s="368"/>
      <c r="F58" s="365"/>
      <c r="G58" s="371"/>
      <c r="H58" s="374" t="str">
        <f>IF(G58&lt;=0,"",IF(G58&lt;=2,"Muy Baja",IF(G58&lt;=24,"Baja",IF(G58&lt;=500,"Media",IF(G58&lt;=5000,"Alta","Muy Alta")))))</f>
        <v/>
      </c>
      <c r="I58" s="377" t="str">
        <f>IF(H58="","",IF(H58="Muy Baja",0.2,IF(H58="Baja",0.4,IF(H58="Media",0.6,IF(H58="Alta",0.8,IF(H58="Muy Alta",1,))))))</f>
        <v/>
      </c>
      <c r="J58" s="411"/>
      <c r="K58" s="377">
        <f>IF(NOT(ISERROR(MATCH(J58,'Tabla Impacto'!$B$221:$B$223,0))),'Tabla Impacto'!$F$223&amp;"Por favor no seleccionar los criterios de impacto(Afectación Económica o presupuestal y Pérdida Reputacional)",J58)</f>
        <v>0</v>
      </c>
      <c r="L58" s="374" t="str">
        <f>IF(OR(K58='Tabla Impacto'!$C$11,K58='Tabla Impacto'!$D$11),"Leve",IF(OR(K58='Tabla Impacto'!$C$12,K58='Tabla Impacto'!$D$12),"Menor",IF(OR(K58='Tabla Impacto'!$C$13,K58='Tabla Impacto'!$D$13),"Moderado",IF(OR(K58='Tabla Impacto'!$C$14,K58='Tabla Impacto'!$D$14),"Mayor",IF(OR(K58='Tabla Impacto'!$C$15,K58='Tabla Impacto'!$D$15),"Catastrófico","")))))</f>
        <v/>
      </c>
      <c r="M58" s="377" t="str">
        <f>IF(L58="","",IF(L58="Leve",0.2,IF(L58="Menor",0.4,IF(L58="Moderado",0.6,IF(L58="Mayor",0.8,IF(L58="Catastrófico",1,))))))</f>
        <v/>
      </c>
      <c r="N58" s="380" t="str">
        <f>IF(OR(AND(H58="Muy Baja",L58="Leve"),AND(H58="Muy Baja",L58="Menor"),AND(H58="Baja",L58="Leve")),"Bajo",IF(OR(AND(H58="Muy baja",L58="Moderado"),AND(H58="Baja",L58="Menor"),AND(H58="Baja",L58="Moderado"),AND(H58="Media",L58="Leve"),AND(H58="Media",L58="Menor"),AND(H58="Media",L58="Moderado"),AND(H58="Alta",L58="Leve"),AND(H58="Alta",L58="Menor")),"Moderado",IF(OR(AND(H58="Muy Baja",L58="Mayor"),AND(H58="Baja",L58="Mayor"),AND(H58="Media",L58="Mayor"),AND(H58="Alta",L58="Moderado"),AND(H58="Alta",L58="Mayor"),AND(H58="Muy Alta",L58="Leve"),AND(H58="Muy Alta",L58="Menor"),AND(H58="Muy Alta",L58="Moderado"),AND(H58="Muy Alta",L58="Mayor")),"Alto",IF(OR(AND(H58="Muy Baja",L58="Catastrófico"),AND(H58="Baja",L58="Catastrófico"),AND(H58="Media",L58="Catastrófico"),AND(H58="Alta",L58="Catastrófico"),AND(H58="Muy Alta",L58="Catastrófico")),"Extremo",""))))</f>
        <v/>
      </c>
      <c r="O58" s="106">
        <v>1</v>
      </c>
      <c r="P58" s="158"/>
      <c r="Q58" s="147"/>
      <c r="R58" s="148"/>
      <c r="S58" s="148"/>
      <c r="T58" s="149" t="str">
        <f>IF(AND(R58="Preventivo",S58="Automático"),"50%",IF(AND(R58="Preventivo",S58="Manual"),"40%",IF(AND(R58="Detectivo",S58="Automático"),"40%",IF(AND(R58="Detectivo",S58="Manual"),"30%",IF(AND(R58="Correctivo",S58="Automático"),"35%",IF(AND(R58="Correctivo",S58="Manual"),"25%",""))))))</f>
        <v/>
      </c>
      <c r="U58" s="148"/>
      <c r="V58" s="148"/>
      <c r="W58" s="148"/>
      <c r="X58" s="146" t="str">
        <f>IFERROR(IF(Q58="Probabilidad",(I58-(+I58*T58)),IF(Q58="Impacto",I58,"")),"")</f>
        <v/>
      </c>
      <c r="Y58" s="150" t="str">
        <f>IFERROR(IF(X58="","",IF(X58&lt;=0.2,"Muy Baja",IF(X58&lt;=0.4,"Baja",IF(X58&lt;=0.6,"Media",IF(X58&lt;=0.8,"Alta","Muy Alta"))))),"")</f>
        <v/>
      </c>
      <c r="Z58" s="151" t="str">
        <f>+X58</f>
        <v/>
      </c>
      <c r="AA58" s="150" t="str">
        <f>IFERROR(IF(AB58="","",IF(AB58&lt;=0.2,"Leve",IF(AB58&lt;=0.4,"Menor",IF(AB58&lt;=0.6,"Moderado",IF(AB58&lt;=0.8,"Mayor","Catastrófico"))))),"")</f>
        <v/>
      </c>
      <c r="AB58" s="151" t="str">
        <f>IFERROR(IF(Q58="Impacto",(M58-(+M58*T58)),IF(Q58="Probabilidad",M58,"")),"")</f>
        <v/>
      </c>
      <c r="AC58" s="152" t="str">
        <f>IFERROR(IF(OR(AND(Y58="Muy Baja",AA58="Leve"),AND(Y58="Muy Baja",AA58="Menor"),AND(Y58="Baja",AA58="Leve")),"Bajo",IF(OR(AND(Y58="Muy baja",AA58="Moderado"),AND(Y58="Baja",AA58="Menor"),AND(Y58="Baja",AA58="Moderado"),AND(Y58="Media",AA58="Leve"),AND(Y58="Media",AA58="Menor"),AND(Y58="Media",AA58="Moderado"),AND(Y58="Alta",AA58="Leve"),AND(Y58="Alta",AA58="Menor")),"Moderado",IF(OR(AND(Y58="Muy Baja",AA58="Mayor"),AND(Y58="Baja",AA58="Mayor"),AND(Y58="Media",AA58="Mayor"),AND(Y58="Alta",AA58="Moderado"),AND(Y58="Alta",AA58="Mayor"),AND(Y58="Muy Alta",AA58="Leve"),AND(Y58="Muy Alta",AA58="Menor"),AND(Y58="Muy Alta",AA58="Moderado"),AND(Y58="Muy Alta",AA58="Mayor")),"Alto",IF(OR(AND(Y58="Muy Baja",AA58="Catastrófico"),AND(Y58="Baja",AA58="Catastrófico"),AND(Y58="Media",AA58="Catastrófico"),AND(Y58="Alta",AA58="Catastrófico"),AND(Y58="Muy Alta",AA58="Catastrófico")),"Extremo","")))),"")</f>
        <v/>
      </c>
      <c r="AD58" s="153"/>
      <c r="AE58" s="115"/>
      <c r="AF58" s="115"/>
      <c r="AG58" s="115"/>
      <c r="AH58" s="117"/>
      <c r="AI58" s="117"/>
      <c r="AJ58" s="8"/>
      <c r="AK58" s="8"/>
      <c r="AL58" s="8"/>
      <c r="AM58" s="8"/>
      <c r="AN58" s="8"/>
      <c r="AO58" s="8"/>
      <c r="AP58" s="8"/>
      <c r="AQ58" s="8"/>
      <c r="AR58" s="8"/>
      <c r="AS58" s="8"/>
      <c r="AT58" s="8"/>
      <c r="AU58" s="8"/>
      <c r="AV58" s="8"/>
      <c r="AW58" s="8"/>
      <c r="AX58" s="8"/>
      <c r="AY58" s="8"/>
      <c r="AZ58" s="8"/>
      <c r="BA58" s="8"/>
      <c r="BB58" s="8"/>
      <c r="BC58" s="8"/>
      <c r="BD58" s="8"/>
      <c r="BE58" s="8"/>
      <c r="BF58" s="8"/>
      <c r="BG58" s="8"/>
      <c r="BH58" s="8"/>
      <c r="BI58" s="8"/>
      <c r="BJ58" s="8"/>
      <c r="BK58" s="8"/>
      <c r="BL58" s="8"/>
      <c r="BM58" s="8"/>
      <c r="BN58" s="8"/>
      <c r="BO58" s="8"/>
    </row>
    <row r="59" spans="1:67" ht="18" hidden="1" customHeight="1" x14ac:dyDescent="0.3">
      <c r="A59" s="345"/>
      <c r="B59" s="366"/>
      <c r="C59" s="366"/>
      <c r="D59" s="366"/>
      <c r="E59" s="369"/>
      <c r="F59" s="366"/>
      <c r="G59" s="372"/>
      <c r="H59" s="375"/>
      <c r="I59" s="378"/>
      <c r="J59" s="412"/>
      <c r="K59" s="378">
        <f>IF(NOT(ISERROR(MATCH(J59,_xlfn.ANCHORARRAY(E70),0))),I72&amp;"Por favor no seleccionar los criterios de impacto",J59)</f>
        <v>0</v>
      </c>
      <c r="L59" s="375"/>
      <c r="M59" s="378"/>
      <c r="N59" s="381"/>
      <c r="O59" s="106">
        <v>2</v>
      </c>
      <c r="P59" s="158"/>
      <c r="Q59" s="107" t="str">
        <f>IF(OR(R59="Preventivo",R59="Detectivo"),"Probabilidad",IF(R59="Correctivo","Impacto",""))</f>
        <v/>
      </c>
      <c r="R59" s="108"/>
      <c r="S59" s="108"/>
      <c r="T59" s="109" t="str">
        <f t="shared" ref="T59:T63" si="48">IF(AND(R59="Preventivo",S59="Automático"),"50%",IF(AND(R59="Preventivo",S59="Manual"),"40%",IF(AND(R59="Detectivo",S59="Automático"),"40%",IF(AND(R59="Detectivo",S59="Manual"),"30%",IF(AND(R59="Correctivo",S59="Automático"),"35%",IF(AND(R59="Correctivo",S59="Manual"),"25%",""))))))</f>
        <v/>
      </c>
      <c r="U59" s="108"/>
      <c r="V59" s="108"/>
      <c r="W59" s="108"/>
      <c r="X59" s="110" t="str">
        <f>IFERROR(IF(AND(Q58="Probabilidad",Q59="Probabilidad"),(Z58-(+Z58*T59)),IF(Q59="Probabilidad",(I58-(+I58*T59)),IF(Q59="Impacto",Z58,""))),"")</f>
        <v/>
      </c>
      <c r="Y59" s="111" t="str">
        <f t="shared" si="1"/>
        <v/>
      </c>
      <c r="Z59" s="112" t="str">
        <f t="shared" ref="Z59:Z63" si="49">+X59</f>
        <v/>
      </c>
      <c r="AA59" s="111" t="str">
        <f t="shared" si="3"/>
        <v/>
      </c>
      <c r="AB59" s="112" t="str">
        <f>IFERROR(IF(AND(Q58="Impacto",Q59="Impacto"),(AB58-(+AB58*T59)),IF(Q59="Impacto",(M58-(+M58*T59)),IF(Q59="Probabilidad",AB58,""))),"")</f>
        <v/>
      </c>
      <c r="AC59" s="113" t="str">
        <f t="shared" ref="AC59:AC60" si="50">IFERROR(IF(OR(AND(Y59="Muy Baja",AA59="Leve"),AND(Y59="Muy Baja",AA59="Menor"),AND(Y59="Baja",AA59="Leve")),"Bajo",IF(OR(AND(Y59="Muy baja",AA59="Moderado"),AND(Y59="Baja",AA59="Menor"),AND(Y59="Baja",AA59="Moderado"),AND(Y59="Media",AA59="Leve"),AND(Y59="Media",AA59="Menor"),AND(Y59="Media",AA59="Moderado"),AND(Y59="Alta",AA59="Leve"),AND(Y59="Alta",AA59="Menor")),"Moderado",IF(OR(AND(Y59="Muy Baja",AA59="Mayor"),AND(Y59="Baja",AA59="Mayor"),AND(Y59="Media",AA59="Mayor"),AND(Y59="Alta",AA59="Moderado"),AND(Y59="Alta",AA59="Mayor"),AND(Y59="Muy Alta",AA59="Leve"),AND(Y59="Muy Alta",AA59="Menor"),AND(Y59="Muy Alta",AA59="Moderado"),AND(Y59="Muy Alta",AA59="Mayor")),"Alto",IF(OR(AND(Y59="Muy Baja",AA59="Catastrófico"),AND(Y59="Baja",AA59="Catastrófico"),AND(Y59="Media",AA59="Catastrófico"),AND(Y59="Alta",AA59="Catastrófico"),AND(Y59="Muy Alta",AA59="Catastrófico")),"Extremo","")))),"")</f>
        <v/>
      </c>
      <c r="AD59" s="114"/>
      <c r="AE59" s="115"/>
      <c r="AF59" s="116"/>
      <c r="AG59" s="116"/>
      <c r="AH59" s="117"/>
      <c r="AI59" s="117"/>
      <c r="AJ59" s="8"/>
      <c r="AK59" s="8"/>
      <c r="AL59" s="8"/>
      <c r="AM59" s="8"/>
      <c r="AN59" s="8"/>
      <c r="AO59" s="8"/>
      <c r="AP59" s="8"/>
      <c r="AQ59" s="8"/>
      <c r="AR59" s="8"/>
      <c r="AS59" s="8"/>
      <c r="AT59" s="8"/>
      <c r="AU59" s="8"/>
      <c r="AV59" s="8"/>
      <c r="AW59" s="8"/>
      <c r="AX59" s="8"/>
      <c r="AY59" s="8"/>
      <c r="AZ59" s="8"/>
      <c r="BA59" s="8"/>
      <c r="BB59" s="8"/>
      <c r="BC59" s="8"/>
      <c r="BD59" s="8"/>
      <c r="BE59" s="8"/>
      <c r="BF59" s="8"/>
      <c r="BG59" s="8"/>
      <c r="BH59" s="8"/>
      <c r="BI59" s="8"/>
      <c r="BJ59" s="8"/>
      <c r="BK59" s="8"/>
      <c r="BL59" s="8"/>
      <c r="BM59" s="8"/>
      <c r="BN59" s="8"/>
      <c r="BO59" s="8"/>
    </row>
    <row r="60" spans="1:67" ht="18" hidden="1" customHeight="1" x14ac:dyDescent="0.3">
      <c r="A60" s="345"/>
      <c r="B60" s="366"/>
      <c r="C60" s="366"/>
      <c r="D60" s="366"/>
      <c r="E60" s="369"/>
      <c r="F60" s="366"/>
      <c r="G60" s="372"/>
      <c r="H60" s="375"/>
      <c r="I60" s="378"/>
      <c r="J60" s="412"/>
      <c r="K60" s="378">
        <f>IF(NOT(ISERROR(MATCH(J60,_xlfn.ANCHORARRAY(E71),0))),I73&amp;"Por favor no seleccionar los criterios de impacto",J60)</f>
        <v>0</v>
      </c>
      <c r="L60" s="375"/>
      <c r="M60" s="378"/>
      <c r="N60" s="381"/>
      <c r="O60" s="106">
        <v>3</v>
      </c>
      <c r="P60" s="159"/>
      <c r="Q60" s="107" t="str">
        <f>IF(OR(R60="Preventivo",R60="Detectivo"),"Probabilidad",IF(R60="Correctivo","Impacto",""))</f>
        <v/>
      </c>
      <c r="R60" s="108"/>
      <c r="S60" s="108"/>
      <c r="T60" s="109" t="str">
        <f t="shared" si="48"/>
        <v/>
      </c>
      <c r="U60" s="108"/>
      <c r="V60" s="108"/>
      <c r="W60" s="108"/>
      <c r="X60" s="110" t="str">
        <f>IFERROR(IF(AND(Q59="Probabilidad",Q60="Probabilidad"),(Z59-(+Z59*T60)),IF(AND(Q59="Impacto",Q60="Probabilidad"),(Z58-(+Z58*T60)),IF(Q60="Impacto",Z59,""))),"")</f>
        <v/>
      </c>
      <c r="Y60" s="111" t="str">
        <f t="shared" si="1"/>
        <v/>
      </c>
      <c r="Z60" s="112" t="str">
        <f t="shared" si="49"/>
        <v/>
      </c>
      <c r="AA60" s="111" t="str">
        <f t="shared" si="3"/>
        <v/>
      </c>
      <c r="AB60" s="112" t="str">
        <f>IFERROR(IF(AND(Q59="Impacto",Q60="Impacto"),(AB59-(+AB59*T60)),IF(AND(Q59="Probabilidad",Q60="Impacto"),(AB58-(+AB58*T60)),IF(Q60="Probabilidad",AB59,""))),"")</f>
        <v/>
      </c>
      <c r="AC60" s="113" t="str">
        <f t="shared" si="50"/>
        <v/>
      </c>
      <c r="AD60" s="114"/>
      <c r="AE60" s="115"/>
      <c r="AF60" s="116"/>
      <c r="AG60" s="116"/>
      <c r="AH60" s="117"/>
      <c r="AI60" s="117"/>
      <c r="AJ60" s="8"/>
      <c r="AK60" s="8"/>
      <c r="AL60" s="8"/>
      <c r="AM60" s="8"/>
      <c r="AN60" s="8"/>
      <c r="AO60" s="8"/>
      <c r="AP60" s="8"/>
      <c r="AQ60" s="8"/>
      <c r="AR60" s="8"/>
      <c r="AS60" s="8"/>
      <c r="AT60" s="8"/>
      <c r="AU60" s="8"/>
      <c r="AV60" s="8"/>
      <c r="AW60" s="8"/>
      <c r="AX60" s="8"/>
      <c r="AY60" s="8"/>
      <c r="AZ60" s="8"/>
      <c r="BA60" s="8"/>
      <c r="BB60" s="8"/>
      <c r="BC60" s="8"/>
      <c r="BD60" s="8"/>
      <c r="BE60" s="8"/>
      <c r="BF60" s="8"/>
      <c r="BG60" s="8"/>
      <c r="BH60" s="8"/>
      <c r="BI60" s="8"/>
      <c r="BJ60" s="8"/>
      <c r="BK60" s="8"/>
      <c r="BL60" s="8"/>
      <c r="BM60" s="8"/>
      <c r="BN60" s="8"/>
      <c r="BO60" s="8"/>
    </row>
    <row r="61" spans="1:67" ht="18" hidden="1" customHeight="1" x14ac:dyDescent="0.3">
      <c r="A61" s="345"/>
      <c r="B61" s="366"/>
      <c r="C61" s="366"/>
      <c r="D61" s="366"/>
      <c r="E61" s="369"/>
      <c r="F61" s="366"/>
      <c r="G61" s="372"/>
      <c r="H61" s="375"/>
      <c r="I61" s="378"/>
      <c r="J61" s="412"/>
      <c r="K61" s="378">
        <f>IF(NOT(ISERROR(MATCH(J61,_xlfn.ANCHORARRAY(E72),0))),I74&amp;"Por favor no seleccionar los criterios de impacto",J61)</f>
        <v>0</v>
      </c>
      <c r="L61" s="375"/>
      <c r="M61" s="378"/>
      <c r="N61" s="381"/>
      <c r="O61" s="106">
        <v>4</v>
      </c>
      <c r="P61" s="158"/>
      <c r="Q61" s="107" t="str">
        <f t="shared" ref="Q61:Q63" si="51">IF(OR(R61="Preventivo",R61="Detectivo"),"Probabilidad",IF(R61="Correctivo","Impacto",""))</f>
        <v/>
      </c>
      <c r="R61" s="108"/>
      <c r="S61" s="108"/>
      <c r="T61" s="109" t="str">
        <f t="shared" si="48"/>
        <v/>
      </c>
      <c r="U61" s="108"/>
      <c r="V61" s="108"/>
      <c r="W61" s="108"/>
      <c r="X61" s="110" t="str">
        <f t="shared" ref="X61:X63" si="52">IFERROR(IF(AND(Q60="Probabilidad",Q61="Probabilidad"),(Z60-(+Z60*T61)),IF(AND(Q60="Impacto",Q61="Probabilidad"),(Z59-(+Z59*T61)),IF(Q61="Impacto",Z60,""))),"")</f>
        <v/>
      </c>
      <c r="Y61" s="111" t="str">
        <f t="shared" si="1"/>
        <v/>
      </c>
      <c r="Z61" s="112" t="str">
        <f t="shared" si="49"/>
        <v/>
      </c>
      <c r="AA61" s="111" t="str">
        <f t="shared" si="3"/>
        <v/>
      </c>
      <c r="AB61" s="112" t="str">
        <f t="shared" ref="AB61:AB63" si="53">IFERROR(IF(AND(Q60="Impacto",Q61="Impacto"),(AB60-(+AB60*T61)),IF(AND(Q60="Probabilidad",Q61="Impacto"),(AB59-(+AB59*T61)),IF(Q61="Probabilidad",AB60,""))),"")</f>
        <v/>
      </c>
      <c r="AC61" s="113" t="str">
        <f>IFERROR(IF(OR(AND(Y61="Muy Baja",AA61="Leve"),AND(Y61="Muy Baja",AA61="Menor"),AND(Y61="Baja",AA61="Leve")),"Bajo",IF(OR(AND(Y61="Muy baja",AA61="Moderado"),AND(Y61="Baja",AA61="Menor"),AND(Y61="Baja",AA61="Moderado"),AND(Y61="Media",AA61="Leve"),AND(Y61="Media",AA61="Menor"),AND(Y61="Media",AA61="Moderado"),AND(Y61="Alta",AA61="Leve"),AND(Y61="Alta",AA61="Menor")),"Moderado",IF(OR(AND(Y61="Muy Baja",AA61="Mayor"),AND(Y61="Baja",AA61="Mayor"),AND(Y61="Media",AA61="Mayor"),AND(Y61="Alta",AA61="Moderado"),AND(Y61="Alta",AA61="Mayor"),AND(Y61="Muy Alta",AA61="Leve"),AND(Y61="Muy Alta",AA61="Menor"),AND(Y61="Muy Alta",AA61="Moderado"),AND(Y61="Muy Alta",AA61="Mayor")),"Alto",IF(OR(AND(Y61="Muy Baja",AA61="Catastrófico"),AND(Y61="Baja",AA61="Catastrófico"),AND(Y61="Media",AA61="Catastrófico"),AND(Y61="Alta",AA61="Catastrófico"),AND(Y61="Muy Alta",AA61="Catastrófico")),"Extremo","")))),"")</f>
        <v/>
      </c>
      <c r="AD61" s="114"/>
      <c r="AE61" s="115"/>
      <c r="AF61" s="116"/>
      <c r="AG61" s="116"/>
      <c r="AH61" s="117"/>
      <c r="AI61" s="117"/>
      <c r="AJ61" s="8"/>
      <c r="AK61" s="8"/>
      <c r="AL61" s="8"/>
      <c r="AM61" s="8"/>
      <c r="AN61" s="8"/>
      <c r="AO61" s="8"/>
      <c r="AP61" s="8"/>
      <c r="AQ61" s="8"/>
      <c r="AR61" s="8"/>
      <c r="AS61" s="8"/>
      <c r="AT61" s="8"/>
      <c r="AU61" s="8"/>
      <c r="AV61" s="8"/>
      <c r="AW61" s="8"/>
      <c r="AX61" s="8"/>
      <c r="AY61" s="8"/>
      <c r="AZ61" s="8"/>
      <c r="BA61" s="8"/>
      <c r="BB61" s="8"/>
      <c r="BC61" s="8"/>
      <c r="BD61" s="8"/>
      <c r="BE61" s="8"/>
      <c r="BF61" s="8"/>
      <c r="BG61" s="8"/>
      <c r="BH61" s="8"/>
      <c r="BI61" s="8"/>
      <c r="BJ61" s="8"/>
      <c r="BK61" s="8"/>
      <c r="BL61" s="8"/>
      <c r="BM61" s="8"/>
      <c r="BN61" s="8"/>
      <c r="BO61" s="8"/>
    </row>
    <row r="62" spans="1:67" ht="18" hidden="1" customHeight="1" x14ac:dyDescent="0.3">
      <c r="A62" s="345"/>
      <c r="B62" s="366"/>
      <c r="C62" s="366"/>
      <c r="D62" s="366"/>
      <c r="E62" s="369"/>
      <c r="F62" s="366"/>
      <c r="G62" s="372"/>
      <c r="H62" s="375"/>
      <c r="I62" s="378"/>
      <c r="J62" s="412"/>
      <c r="K62" s="378">
        <f>IF(NOT(ISERROR(MATCH(J62,_xlfn.ANCHORARRAY(E73),0))),I75&amp;"Por favor no seleccionar los criterios de impacto",J62)</f>
        <v>0</v>
      </c>
      <c r="L62" s="375"/>
      <c r="M62" s="378"/>
      <c r="N62" s="381"/>
      <c r="O62" s="106">
        <v>5</v>
      </c>
      <c r="P62" s="158"/>
      <c r="Q62" s="107" t="str">
        <f t="shared" si="51"/>
        <v/>
      </c>
      <c r="R62" s="108"/>
      <c r="S62" s="108"/>
      <c r="T62" s="109" t="str">
        <f t="shared" si="48"/>
        <v/>
      </c>
      <c r="U62" s="108"/>
      <c r="V62" s="108"/>
      <c r="W62" s="108"/>
      <c r="X62" s="110" t="str">
        <f t="shared" si="52"/>
        <v/>
      </c>
      <c r="Y62" s="111" t="str">
        <f t="shared" si="1"/>
        <v/>
      </c>
      <c r="Z62" s="112" t="str">
        <f t="shared" si="49"/>
        <v/>
      </c>
      <c r="AA62" s="111" t="str">
        <f t="shared" si="3"/>
        <v/>
      </c>
      <c r="AB62" s="112" t="str">
        <f t="shared" si="53"/>
        <v/>
      </c>
      <c r="AC62" s="113" t="str">
        <f t="shared" ref="AC62:AC63" si="54">IFERROR(IF(OR(AND(Y62="Muy Baja",AA62="Leve"),AND(Y62="Muy Baja",AA62="Menor"),AND(Y62="Baja",AA62="Leve")),"Bajo",IF(OR(AND(Y62="Muy baja",AA62="Moderado"),AND(Y62="Baja",AA62="Menor"),AND(Y62="Baja",AA62="Moderado"),AND(Y62="Media",AA62="Leve"),AND(Y62="Media",AA62="Menor"),AND(Y62="Media",AA62="Moderado"),AND(Y62="Alta",AA62="Leve"),AND(Y62="Alta",AA62="Menor")),"Moderado",IF(OR(AND(Y62="Muy Baja",AA62="Mayor"),AND(Y62="Baja",AA62="Mayor"),AND(Y62="Media",AA62="Mayor"),AND(Y62="Alta",AA62="Moderado"),AND(Y62="Alta",AA62="Mayor"),AND(Y62="Muy Alta",AA62="Leve"),AND(Y62="Muy Alta",AA62="Menor"),AND(Y62="Muy Alta",AA62="Moderado"),AND(Y62="Muy Alta",AA62="Mayor")),"Alto",IF(OR(AND(Y62="Muy Baja",AA62="Catastrófico"),AND(Y62="Baja",AA62="Catastrófico"),AND(Y62="Media",AA62="Catastrófico"),AND(Y62="Alta",AA62="Catastrófico"),AND(Y62="Muy Alta",AA62="Catastrófico")),"Extremo","")))),"")</f>
        <v/>
      </c>
      <c r="AD62" s="114"/>
      <c r="AE62" s="115"/>
      <c r="AF62" s="116"/>
      <c r="AG62" s="116"/>
      <c r="AH62" s="117"/>
      <c r="AI62" s="117"/>
      <c r="AJ62" s="8"/>
      <c r="AK62" s="8"/>
      <c r="AL62" s="8"/>
      <c r="AM62" s="8"/>
      <c r="AN62" s="8"/>
      <c r="AO62" s="8"/>
      <c r="AP62" s="8"/>
      <c r="AQ62" s="8"/>
      <c r="AR62" s="8"/>
      <c r="AS62" s="8"/>
      <c r="AT62" s="8"/>
      <c r="AU62" s="8"/>
      <c r="AV62" s="8"/>
      <c r="AW62" s="8"/>
      <c r="AX62" s="8"/>
      <c r="AY62" s="8"/>
      <c r="AZ62" s="8"/>
      <c r="BA62" s="8"/>
      <c r="BB62" s="8"/>
      <c r="BC62" s="8"/>
      <c r="BD62" s="8"/>
      <c r="BE62" s="8"/>
      <c r="BF62" s="8"/>
      <c r="BG62" s="8"/>
      <c r="BH62" s="8"/>
      <c r="BI62" s="8"/>
      <c r="BJ62" s="8"/>
      <c r="BK62" s="8"/>
      <c r="BL62" s="8"/>
      <c r="BM62" s="8"/>
      <c r="BN62" s="8"/>
      <c r="BO62" s="8"/>
    </row>
    <row r="63" spans="1:67" ht="18" hidden="1" customHeight="1" x14ac:dyDescent="0.3">
      <c r="A63" s="346"/>
      <c r="B63" s="367"/>
      <c r="C63" s="367"/>
      <c r="D63" s="367"/>
      <c r="E63" s="370"/>
      <c r="F63" s="367"/>
      <c r="G63" s="373"/>
      <c r="H63" s="376"/>
      <c r="I63" s="379"/>
      <c r="J63" s="413"/>
      <c r="K63" s="379">
        <f>IF(NOT(ISERROR(MATCH(J63,_xlfn.ANCHORARRAY(E74),0))),I76&amp;"Por favor no seleccionar los criterios de impacto",J63)</f>
        <v>0</v>
      </c>
      <c r="L63" s="376"/>
      <c r="M63" s="379"/>
      <c r="N63" s="382"/>
      <c r="O63" s="106">
        <v>6</v>
      </c>
      <c r="P63" s="158"/>
      <c r="Q63" s="107" t="str">
        <f t="shared" si="51"/>
        <v/>
      </c>
      <c r="R63" s="108"/>
      <c r="S63" s="108"/>
      <c r="T63" s="109" t="str">
        <f t="shared" si="48"/>
        <v/>
      </c>
      <c r="U63" s="108"/>
      <c r="V63" s="108"/>
      <c r="W63" s="108"/>
      <c r="X63" s="110" t="str">
        <f t="shared" si="52"/>
        <v/>
      </c>
      <c r="Y63" s="111" t="str">
        <f t="shared" si="1"/>
        <v/>
      </c>
      <c r="Z63" s="112" t="str">
        <f t="shared" si="49"/>
        <v/>
      </c>
      <c r="AA63" s="111" t="str">
        <f t="shared" si="3"/>
        <v/>
      </c>
      <c r="AB63" s="112" t="str">
        <f t="shared" si="53"/>
        <v/>
      </c>
      <c r="AC63" s="113" t="str">
        <f t="shared" si="54"/>
        <v/>
      </c>
      <c r="AD63" s="114"/>
      <c r="AE63" s="115"/>
      <c r="AF63" s="116"/>
      <c r="AG63" s="116"/>
      <c r="AH63" s="117"/>
      <c r="AI63" s="117"/>
      <c r="AJ63" s="8"/>
      <c r="AK63" s="8"/>
      <c r="AL63" s="8"/>
      <c r="AM63" s="8"/>
      <c r="AN63" s="8"/>
      <c r="AO63" s="8"/>
      <c r="AP63" s="8"/>
      <c r="AQ63" s="8"/>
      <c r="AR63" s="8"/>
      <c r="AS63" s="8"/>
      <c r="AT63" s="8"/>
      <c r="AU63" s="8"/>
      <c r="AV63" s="8"/>
      <c r="AW63" s="8"/>
      <c r="AX63" s="8"/>
      <c r="AY63" s="8"/>
      <c r="AZ63" s="8"/>
      <c r="BA63" s="8"/>
      <c r="BB63" s="8"/>
      <c r="BC63" s="8"/>
      <c r="BD63" s="8"/>
      <c r="BE63" s="8"/>
      <c r="BF63" s="8"/>
      <c r="BG63" s="8"/>
      <c r="BH63" s="8"/>
      <c r="BI63" s="8"/>
      <c r="BJ63" s="8"/>
      <c r="BK63" s="8"/>
      <c r="BL63" s="8"/>
      <c r="BM63" s="8"/>
      <c r="BN63" s="8"/>
      <c r="BO63" s="8"/>
    </row>
    <row r="64" spans="1:67" ht="18" hidden="1" customHeight="1" x14ac:dyDescent="0.3">
      <c r="A64" s="344">
        <v>9</v>
      </c>
      <c r="B64" s="365"/>
      <c r="C64" s="365"/>
      <c r="D64" s="365"/>
      <c r="E64" s="368"/>
      <c r="F64" s="365"/>
      <c r="G64" s="371"/>
      <c r="H64" s="374" t="str">
        <f>IF(G64&lt;=0,"",IF(G64&lt;=2,"Muy Baja",IF(G64&lt;=24,"Baja",IF(G64&lt;=500,"Media",IF(G64&lt;=5000,"Alta","Muy Alta")))))</f>
        <v/>
      </c>
      <c r="I64" s="377" t="str">
        <f>IF(H64="","",IF(H64="Muy Baja",0.2,IF(H64="Baja",0.4,IF(H64="Media",0.6,IF(H64="Alta",0.8,IF(H64="Muy Alta",1,))))))</f>
        <v/>
      </c>
      <c r="J64" s="411"/>
      <c r="K64" s="377">
        <f>IF(NOT(ISERROR(MATCH(J64,'Tabla Impacto'!$B$221:$B$223,0))),'Tabla Impacto'!$F$223&amp;"Por favor no seleccionar los criterios de impacto(Afectación Económica o presupuestal y Pérdida Reputacional)",J64)</f>
        <v>0</v>
      </c>
      <c r="L64" s="374" t="str">
        <f>IF(OR(K64='Tabla Impacto'!$C$11,K64='Tabla Impacto'!$D$11),"Leve",IF(OR(K64='Tabla Impacto'!$C$12,K64='Tabla Impacto'!$D$12),"Menor",IF(OR(K64='Tabla Impacto'!$C$13,K64='Tabla Impacto'!$D$13),"Moderado",IF(OR(K64='Tabla Impacto'!$C$14,K64='Tabla Impacto'!$D$14),"Mayor",IF(OR(K64='Tabla Impacto'!$C$15,K64='Tabla Impacto'!$D$15),"Catastrófico","")))))</f>
        <v/>
      </c>
      <c r="M64" s="377" t="str">
        <f>IF(L64="","",IF(L64="Leve",0.2,IF(L64="Menor",0.4,IF(L64="Moderado",0.6,IF(L64="Mayor",0.8,IF(L64="Catastrófico",1,))))))</f>
        <v/>
      </c>
      <c r="N64" s="380" t="str">
        <f>IF(OR(AND(H64="Muy Baja",L64="Leve"),AND(H64="Muy Baja",L64="Menor"),AND(H64="Baja",L64="Leve")),"Bajo",IF(OR(AND(H64="Muy baja",L64="Moderado"),AND(H64="Baja",L64="Menor"),AND(H64="Baja",L64="Moderado"),AND(H64="Media",L64="Leve"),AND(H64="Media",L64="Menor"),AND(H64="Media",L64="Moderado"),AND(H64="Alta",L64="Leve"),AND(H64="Alta",L64="Menor")),"Moderado",IF(OR(AND(H64="Muy Baja",L64="Mayor"),AND(H64="Baja",L64="Mayor"),AND(H64="Media",L64="Mayor"),AND(H64="Alta",L64="Moderado"),AND(H64="Alta",L64="Mayor"),AND(H64="Muy Alta",L64="Leve"),AND(H64="Muy Alta",L64="Menor"),AND(H64="Muy Alta",L64="Moderado"),AND(H64="Muy Alta",L64="Mayor")),"Alto",IF(OR(AND(H64="Muy Baja",L64="Catastrófico"),AND(H64="Baja",L64="Catastrófico"),AND(H64="Media",L64="Catastrófico"),AND(H64="Alta",L64="Catastrófico"),AND(H64="Muy Alta",L64="Catastrófico")),"Extremo",""))))</f>
        <v/>
      </c>
      <c r="O64" s="106">
        <v>1</v>
      </c>
      <c r="P64" s="158"/>
      <c r="Q64" s="147"/>
      <c r="R64" s="148"/>
      <c r="S64" s="148"/>
      <c r="T64" s="149" t="str">
        <f>IF(AND(R64="Preventivo",S64="Automático"),"50%",IF(AND(R64="Preventivo",S64="Manual"),"40%",IF(AND(R64="Detectivo",S64="Automático"),"40%",IF(AND(R64="Detectivo",S64="Manual"),"30%",IF(AND(R64="Correctivo",S64="Automático"),"35%",IF(AND(R64="Correctivo",S64="Manual"),"25%",""))))))</f>
        <v/>
      </c>
      <c r="U64" s="148"/>
      <c r="V64" s="148"/>
      <c r="W64" s="148"/>
      <c r="X64" s="146" t="str">
        <f>IFERROR(IF(Q64="Probabilidad",(I64-(+I64*T64)),IF(Q64="Impacto",I64,"")),"")</f>
        <v/>
      </c>
      <c r="Y64" s="150" t="str">
        <f>IFERROR(IF(X64="","",IF(X64&lt;=0.2,"Muy Baja",IF(X64&lt;=0.4,"Baja",IF(X64&lt;=0.6,"Media",IF(X64&lt;=0.8,"Alta","Muy Alta"))))),"")</f>
        <v/>
      </c>
      <c r="Z64" s="151" t="str">
        <f>+X64</f>
        <v/>
      </c>
      <c r="AA64" s="150" t="str">
        <f>IFERROR(IF(AB64="","",IF(AB64&lt;=0.2,"Leve",IF(AB64&lt;=0.4,"Menor",IF(AB64&lt;=0.6,"Moderado",IF(AB64&lt;=0.8,"Mayor","Catastrófico"))))),"")</f>
        <v/>
      </c>
      <c r="AB64" s="151" t="str">
        <f>IFERROR(IF(Q64="Impacto",(M64-(+M64*T64)),IF(Q64="Probabilidad",M64,"")),"")</f>
        <v/>
      </c>
      <c r="AC64" s="152" t="str">
        <f>IFERROR(IF(OR(AND(Y64="Muy Baja",AA64="Leve"),AND(Y64="Muy Baja",AA64="Menor"),AND(Y64="Baja",AA64="Leve")),"Bajo",IF(OR(AND(Y64="Muy baja",AA64="Moderado"),AND(Y64="Baja",AA64="Menor"),AND(Y64="Baja",AA64="Moderado"),AND(Y64="Media",AA64="Leve"),AND(Y64="Media",AA64="Menor"),AND(Y64="Media",AA64="Moderado"),AND(Y64="Alta",AA64="Leve"),AND(Y64="Alta",AA64="Menor")),"Moderado",IF(OR(AND(Y64="Muy Baja",AA64="Mayor"),AND(Y64="Baja",AA64="Mayor"),AND(Y64="Media",AA64="Mayor"),AND(Y64="Alta",AA64="Moderado"),AND(Y64="Alta",AA64="Mayor"),AND(Y64="Muy Alta",AA64="Leve"),AND(Y64="Muy Alta",AA64="Menor"),AND(Y64="Muy Alta",AA64="Moderado"),AND(Y64="Muy Alta",AA64="Mayor")),"Alto",IF(OR(AND(Y64="Muy Baja",AA64="Catastrófico"),AND(Y64="Baja",AA64="Catastrófico"),AND(Y64="Media",AA64="Catastrófico"),AND(Y64="Alta",AA64="Catastrófico"),AND(Y64="Muy Alta",AA64="Catastrófico")),"Extremo","")))),"")</f>
        <v/>
      </c>
      <c r="AD64" s="153"/>
      <c r="AE64" s="115"/>
      <c r="AF64" s="115"/>
      <c r="AG64" s="115"/>
      <c r="AH64" s="117"/>
      <c r="AI64" s="117"/>
      <c r="AJ64" s="8"/>
      <c r="AK64" s="8"/>
      <c r="AL64" s="8"/>
      <c r="AM64" s="8"/>
      <c r="AN64" s="8"/>
      <c r="AO64" s="8"/>
      <c r="AP64" s="8"/>
      <c r="AQ64" s="8"/>
      <c r="AR64" s="8"/>
      <c r="AS64" s="8"/>
      <c r="AT64" s="8"/>
      <c r="AU64" s="8"/>
      <c r="AV64" s="8"/>
      <c r="AW64" s="8"/>
      <c r="AX64" s="8"/>
      <c r="AY64" s="8"/>
      <c r="AZ64" s="8"/>
      <c r="BA64" s="8"/>
      <c r="BB64" s="8"/>
      <c r="BC64" s="8"/>
      <c r="BD64" s="8"/>
      <c r="BE64" s="8"/>
      <c r="BF64" s="8"/>
      <c r="BG64" s="8"/>
      <c r="BH64" s="8"/>
      <c r="BI64" s="8"/>
      <c r="BJ64" s="8"/>
      <c r="BK64" s="8"/>
      <c r="BL64" s="8"/>
      <c r="BM64" s="8"/>
      <c r="BN64" s="8"/>
      <c r="BO64" s="8"/>
    </row>
    <row r="65" spans="1:67" ht="18" hidden="1" customHeight="1" x14ac:dyDescent="0.3">
      <c r="A65" s="345"/>
      <c r="B65" s="366"/>
      <c r="C65" s="366"/>
      <c r="D65" s="366"/>
      <c r="E65" s="369"/>
      <c r="F65" s="366"/>
      <c r="G65" s="372"/>
      <c r="H65" s="375"/>
      <c r="I65" s="378"/>
      <c r="J65" s="412"/>
      <c r="K65" s="378">
        <f>IF(NOT(ISERROR(MATCH(J65,_xlfn.ANCHORARRAY(E76),0))),I78&amp;"Por favor no seleccionar los criterios de impacto",J65)</f>
        <v>0</v>
      </c>
      <c r="L65" s="375"/>
      <c r="M65" s="378"/>
      <c r="N65" s="381"/>
      <c r="O65" s="106">
        <v>2</v>
      </c>
      <c r="P65" s="158"/>
      <c r="Q65" s="107" t="str">
        <f>IF(OR(R65="Preventivo",R65="Detectivo"),"Probabilidad",IF(R65="Correctivo","Impacto",""))</f>
        <v/>
      </c>
      <c r="R65" s="108"/>
      <c r="S65" s="108"/>
      <c r="T65" s="109" t="str">
        <f t="shared" ref="T65:T69" si="55">IF(AND(R65="Preventivo",S65="Automático"),"50%",IF(AND(R65="Preventivo",S65="Manual"),"40%",IF(AND(R65="Detectivo",S65="Automático"),"40%",IF(AND(R65="Detectivo",S65="Manual"),"30%",IF(AND(R65="Correctivo",S65="Automático"),"35%",IF(AND(R65="Correctivo",S65="Manual"),"25%",""))))))</f>
        <v/>
      </c>
      <c r="U65" s="108"/>
      <c r="V65" s="108"/>
      <c r="W65" s="108"/>
      <c r="X65" s="110" t="str">
        <f>IFERROR(IF(AND(Q64="Probabilidad",Q65="Probabilidad"),(Z64-(+Z64*T65)),IF(Q65="Probabilidad",(I64-(+I64*T65)),IF(Q65="Impacto",Z64,""))),"")</f>
        <v/>
      </c>
      <c r="Y65" s="111" t="str">
        <f t="shared" si="1"/>
        <v/>
      </c>
      <c r="Z65" s="112" t="str">
        <f t="shared" ref="Z65:Z69" si="56">+X65</f>
        <v/>
      </c>
      <c r="AA65" s="111" t="str">
        <f t="shared" si="3"/>
        <v/>
      </c>
      <c r="AB65" s="112" t="str">
        <f>IFERROR(IF(AND(Q64="Impacto",Q65="Impacto"),(AB64-(+AB64*T65)),IF(Q65="Impacto",(M64-(+M64*T65)),IF(Q65="Probabilidad",AB64,""))),"")</f>
        <v/>
      </c>
      <c r="AC65" s="113" t="str">
        <f t="shared" ref="AC65:AC66" si="57">IFERROR(IF(OR(AND(Y65="Muy Baja",AA65="Leve"),AND(Y65="Muy Baja",AA65="Menor"),AND(Y65="Baja",AA65="Leve")),"Bajo",IF(OR(AND(Y65="Muy baja",AA65="Moderado"),AND(Y65="Baja",AA65="Menor"),AND(Y65="Baja",AA65="Moderado"),AND(Y65="Media",AA65="Leve"),AND(Y65="Media",AA65="Menor"),AND(Y65="Media",AA65="Moderado"),AND(Y65="Alta",AA65="Leve"),AND(Y65="Alta",AA65="Menor")),"Moderado",IF(OR(AND(Y65="Muy Baja",AA65="Mayor"),AND(Y65="Baja",AA65="Mayor"),AND(Y65="Media",AA65="Mayor"),AND(Y65="Alta",AA65="Moderado"),AND(Y65="Alta",AA65="Mayor"),AND(Y65="Muy Alta",AA65="Leve"),AND(Y65="Muy Alta",AA65="Menor"),AND(Y65="Muy Alta",AA65="Moderado"),AND(Y65="Muy Alta",AA65="Mayor")),"Alto",IF(OR(AND(Y65="Muy Baja",AA65="Catastrófico"),AND(Y65="Baja",AA65="Catastrófico"),AND(Y65="Media",AA65="Catastrófico"),AND(Y65="Alta",AA65="Catastrófico"),AND(Y65="Muy Alta",AA65="Catastrófico")),"Extremo","")))),"")</f>
        <v/>
      </c>
      <c r="AD65" s="114"/>
      <c r="AE65" s="115"/>
      <c r="AF65" s="116"/>
      <c r="AG65" s="116"/>
      <c r="AH65" s="117"/>
      <c r="AI65" s="117"/>
      <c r="AJ65" s="8"/>
      <c r="AK65" s="8"/>
      <c r="AL65" s="8"/>
      <c r="AM65" s="8"/>
      <c r="AN65" s="8"/>
      <c r="AO65" s="8"/>
      <c r="AP65" s="8"/>
      <c r="AQ65" s="8"/>
      <c r="AR65" s="8"/>
      <c r="AS65" s="8"/>
      <c r="AT65" s="8"/>
      <c r="AU65" s="8"/>
      <c r="AV65" s="8"/>
      <c r="AW65" s="8"/>
      <c r="AX65" s="8"/>
      <c r="AY65" s="8"/>
      <c r="AZ65" s="8"/>
      <c r="BA65" s="8"/>
      <c r="BB65" s="8"/>
      <c r="BC65" s="8"/>
      <c r="BD65" s="8"/>
      <c r="BE65" s="8"/>
      <c r="BF65" s="8"/>
      <c r="BG65" s="8"/>
      <c r="BH65" s="8"/>
      <c r="BI65" s="8"/>
      <c r="BJ65" s="8"/>
      <c r="BK65" s="8"/>
      <c r="BL65" s="8"/>
      <c r="BM65" s="8"/>
      <c r="BN65" s="8"/>
      <c r="BO65" s="8"/>
    </row>
    <row r="66" spans="1:67" ht="18" hidden="1" customHeight="1" x14ac:dyDescent="0.3">
      <c r="A66" s="345"/>
      <c r="B66" s="366"/>
      <c r="C66" s="366"/>
      <c r="D66" s="366"/>
      <c r="E66" s="369"/>
      <c r="F66" s="366"/>
      <c r="G66" s="372"/>
      <c r="H66" s="375"/>
      <c r="I66" s="378"/>
      <c r="J66" s="412"/>
      <c r="K66" s="378">
        <f>IF(NOT(ISERROR(MATCH(J66,_xlfn.ANCHORARRAY(E77),0))),I79&amp;"Por favor no seleccionar los criterios de impacto",J66)</f>
        <v>0</v>
      </c>
      <c r="L66" s="375"/>
      <c r="M66" s="378"/>
      <c r="N66" s="381"/>
      <c r="O66" s="106">
        <v>3</v>
      </c>
      <c r="P66" s="159"/>
      <c r="Q66" s="107" t="str">
        <f>IF(OR(R66="Preventivo",R66="Detectivo"),"Probabilidad",IF(R66="Correctivo","Impacto",""))</f>
        <v/>
      </c>
      <c r="R66" s="108"/>
      <c r="S66" s="108"/>
      <c r="T66" s="109" t="str">
        <f t="shared" si="55"/>
        <v/>
      </c>
      <c r="U66" s="108"/>
      <c r="V66" s="108"/>
      <c r="W66" s="108"/>
      <c r="X66" s="110" t="str">
        <f>IFERROR(IF(AND(Q65="Probabilidad",Q66="Probabilidad"),(Z65-(+Z65*T66)),IF(AND(Q65="Impacto",Q66="Probabilidad"),(Z64-(+Z64*T66)),IF(Q66="Impacto",Z65,""))),"")</f>
        <v/>
      </c>
      <c r="Y66" s="111" t="str">
        <f t="shared" si="1"/>
        <v/>
      </c>
      <c r="Z66" s="112" t="str">
        <f t="shared" si="56"/>
        <v/>
      </c>
      <c r="AA66" s="111" t="str">
        <f t="shared" si="3"/>
        <v/>
      </c>
      <c r="AB66" s="112" t="str">
        <f>IFERROR(IF(AND(Q65="Impacto",Q66="Impacto"),(AB65-(+AB65*T66)),IF(AND(Q65="Probabilidad",Q66="Impacto"),(AB64-(+AB64*T66)),IF(Q66="Probabilidad",AB65,""))),"")</f>
        <v/>
      </c>
      <c r="AC66" s="113" t="str">
        <f t="shared" si="57"/>
        <v/>
      </c>
      <c r="AD66" s="114"/>
      <c r="AE66" s="115"/>
      <c r="AF66" s="116"/>
      <c r="AG66" s="116"/>
      <c r="AH66" s="117"/>
      <c r="AI66" s="117"/>
      <c r="AJ66" s="8"/>
      <c r="AK66" s="8"/>
      <c r="AL66" s="8"/>
      <c r="AM66" s="8"/>
      <c r="AN66" s="8"/>
      <c r="AO66" s="8"/>
      <c r="AP66" s="8"/>
      <c r="AQ66" s="8"/>
      <c r="AR66" s="8"/>
      <c r="AS66" s="8"/>
      <c r="AT66" s="8"/>
      <c r="AU66" s="8"/>
      <c r="AV66" s="8"/>
      <c r="AW66" s="8"/>
      <c r="AX66" s="8"/>
      <c r="AY66" s="8"/>
      <c r="AZ66" s="8"/>
      <c r="BA66" s="8"/>
      <c r="BB66" s="8"/>
      <c r="BC66" s="8"/>
      <c r="BD66" s="8"/>
      <c r="BE66" s="8"/>
      <c r="BF66" s="8"/>
      <c r="BG66" s="8"/>
      <c r="BH66" s="8"/>
      <c r="BI66" s="8"/>
      <c r="BJ66" s="8"/>
      <c r="BK66" s="8"/>
      <c r="BL66" s="8"/>
      <c r="BM66" s="8"/>
      <c r="BN66" s="8"/>
      <c r="BO66" s="8"/>
    </row>
    <row r="67" spans="1:67" ht="18" hidden="1" customHeight="1" x14ac:dyDescent="0.3">
      <c r="A67" s="345"/>
      <c r="B67" s="366"/>
      <c r="C67" s="366"/>
      <c r="D67" s="366"/>
      <c r="E67" s="369"/>
      <c r="F67" s="366"/>
      <c r="G67" s="372"/>
      <c r="H67" s="375"/>
      <c r="I67" s="378"/>
      <c r="J67" s="412"/>
      <c r="K67" s="378">
        <f>IF(NOT(ISERROR(MATCH(J67,_xlfn.ANCHORARRAY(E78),0))),I80&amp;"Por favor no seleccionar los criterios de impacto",J67)</f>
        <v>0</v>
      </c>
      <c r="L67" s="375"/>
      <c r="M67" s="378"/>
      <c r="N67" s="381"/>
      <c r="O67" s="106">
        <v>4</v>
      </c>
      <c r="P67" s="158"/>
      <c r="Q67" s="107" t="str">
        <f t="shared" ref="Q67:Q69" si="58">IF(OR(R67="Preventivo",R67="Detectivo"),"Probabilidad",IF(R67="Correctivo","Impacto",""))</f>
        <v/>
      </c>
      <c r="R67" s="108"/>
      <c r="S67" s="108"/>
      <c r="T67" s="109" t="str">
        <f t="shared" si="55"/>
        <v/>
      </c>
      <c r="U67" s="108"/>
      <c r="V67" s="108"/>
      <c r="W67" s="108"/>
      <c r="X67" s="110" t="str">
        <f t="shared" ref="X67:X68" si="59">IFERROR(IF(AND(Q66="Probabilidad",Q67="Probabilidad"),(Z66-(+Z66*T67)),IF(AND(Q66="Impacto",Q67="Probabilidad"),(Z65-(+Z65*T67)),IF(Q67="Impacto",Z66,""))),"")</f>
        <v/>
      </c>
      <c r="Y67" s="111" t="str">
        <f t="shared" si="1"/>
        <v/>
      </c>
      <c r="Z67" s="112" t="str">
        <f t="shared" si="56"/>
        <v/>
      </c>
      <c r="AA67" s="111" t="str">
        <f t="shared" si="3"/>
        <v/>
      </c>
      <c r="AB67" s="112" t="str">
        <f t="shared" ref="AB67:AB68" si="60">IFERROR(IF(AND(Q66="Impacto",Q67="Impacto"),(AB66-(+AB66*T67)),IF(AND(Q66="Probabilidad",Q67="Impacto"),(AB65-(+AB65*T67)),IF(Q67="Probabilidad",AB66,""))),"")</f>
        <v/>
      </c>
      <c r="AC67" s="113" t="str">
        <f>IFERROR(IF(OR(AND(Y67="Muy Baja",AA67="Leve"),AND(Y67="Muy Baja",AA67="Menor"),AND(Y67="Baja",AA67="Leve")),"Bajo",IF(OR(AND(Y67="Muy baja",AA67="Moderado"),AND(Y67="Baja",AA67="Menor"),AND(Y67="Baja",AA67="Moderado"),AND(Y67="Media",AA67="Leve"),AND(Y67="Media",AA67="Menor"),AND(Y67="Media",AA67="Moderado"),AND(Y67="Alta",AA67="Leve"),AND(Y67="Alta",AA67="Menor")),"Moderado",IF(OR(AND(Y67="Muy Baja",AA67="Mayor"),AND(Y67="Baja",AA67="Mayor"),AND(Y67="Media",AA67="Mayor"),AND(Y67="Alta",AA67="Moderado"),AND(Y67="Alta",AA67="Mayor"),AND(Y67="Muy Alta",AA67="Leve"),AND(Y67="Muy Alta",AA67="Menor"),AND(Y67="Muy Alta",AA67="Moderado"),AND(Y67="Muy Alta",AA67="Mayor")),"Alto",IF(OR(AND(Y67="Muy Baja",AA67="Catastrófico"),AND(Y67="Baja",AA67="Catastrófico"),AND(Y67="Media",AA67="Catastrófico"),AND(Y67="Alta",AA67="Catastrófico"),AND(Y67="Muy Alta",AA67="Catastrófico")),"Extremo","")))),"")</f>
        <v/>
      </c>
      <c r="AD67" s="114"/>
      <c r="AE67" s="115"/>
      <c r="AF67" s="116"/>
      <c r="AG67" s="116"/>
      <c r="AH67" s="117"/>
      <c r="AI67" s="117"/>
      <c r="AJ67" s="8"/>
      <c r="AK67" s="8"/>
      <c r="AL67" s="8"/>
      <c r="AM67" s="8"/>
      <c r="AN67" s="8"/>
      <c r="AO67" s="8"/>
      <c r="AP67" s="8"/>
      <c r="AQ67" s="8"/>
      <c r="AR67" s="8"/>
      <c r="AS67" s="8"/>
      <c r="AT67" s="8"/>
      <c r="AU67" s="8"/>
      <c r="AV67" s="8"/>
      <c r="AW67" s="8"/>
      <c r="AX67" s="8"/>
      <c r="AY67" s="8"/>
      <c r="AZ67" s="8"/>
      <c r="BA67" s="8"/>
      <c r="BB67" s="8"/>
      <c r="BC67" s="8"/>
      <c r="BD67" s="8"/>
      <c r="BE67" s="8"/>
      <c r="BF67" s="8"/>
      <c r="BG67" s="8"/>
      <c r="BH67" s="8"/>
      <c r="BI67" s="8"/>
      <c r="BJ67" s="8"/>
      <c r="BK67" s="8"/>
      <c r="BL67" s="8"/>
      <c r="BM67" s="8"/>
      <c r="BN67" s="8"/>
      <c r="BO67" s="8"/>
    </row>
    <row r="68" spans="1:67" ht="18" hidden="1" customHeight="1" x14ac:dyDescent="0.3">
      <c r="A68" s="345"/>
      <c r="B68" s="366"/>
      <c r="C68" s="366"/>
      <c r="D68" s="366"/>
      <c r="E68" s="369"/>
      <c r="F68" s="366"/>
      <c r="G68" s="372"/>
      <c r="H68" s="375"/>
      <c r="I68" s="378"/>
      <c r="J68" s="412"/>
      <c r="K68" s="378">
        <f>IF(NOT(ISERROR(MATCH(J68,_xlfn.ANCHORARRAY(E79),0))),I81&amp;"Por favor no seleccionar los criterios de impacto",J68)</f>
        <v>0</v>
      </c>
      <c r="L68" s="375"/>
      <c r="M68" s="378"/>
      <c r="N68" s="381"/>
      <c r="O68" s="106">
        <v>5</v>
      </c>
      <c r="P68" s="158"/>
      <c r="Q68" s="107" t="str">
        <f t="shared" si="58"/>
        <v/>
      </c>
      <c r="R68" s="108"/>
      <c r="S68" s="108"/>
      <c r="T68" s="109" t="str">
        <f t="shared" si="55"/>
        <v/>
      </c>
      <c r="U68" s="108"/>
      <c r="V68" s="108"/>
      <c r="W68" s="108"/>
      <c r="X68" s="110" t="str">
        <f t="shared" si="59"/>
        <v/>
      </c>
      <c r="Y68" s="111" t="str">
        <f t="shared" si="1"/>
        <v/>
      </c>
      <c r="Z68" s="112" t="str">
        <f t="shared" si="56"/>
        <v/>
      </c>
      <c r="AA68" s="111" t="str">
        <f t="shared" si="3"/>
        <v/>
      </c>
      <c r="AB68" s="112" t="str">
        <f t="shared" si="60"/>
        <v/>
      </c>
      <c r="AC68" s="113" t="str">
        <f t="shared" ref="AC68:AC69" si="61">IFERROR(IF(OR(AND(Y68="Muy Baja",AA68="Leve"),AND(Y68="Muy Baja",AA68="Menor"),AND(Y68="Baja",AA68="Leve")),"Bajo",IF(OR(AND(Y68="Muy baja",AA68="Moderado"),AND(Y68="Baja",AA68="Menor"),AND(Y68="Baja",AA68="Moderado"),AND(Y68="Media",AA68="Leve"),AND(Y68="Media",AA68="Menor"),AND(Y68="Media",AA68="Moderado"),AND(Y68="Alta",AA68="Leve"),AND(Y68="Alta",AA68="Menor")),"Moderado",IF(OR(AND(Y68="Muy Baja",AA68="Mayor"),AND(Y68="Baja",AA68="Mayor"),AND(Y68="Media",AA68="Mayor"),AND(Y68="Alta",AA68="Moderado"),AND(Y68="Alta",AA68="Mayor"),AND(Y68="Muy Alta",AA68="Leve"),AND(Y68="Muy Alta",AA68="Menor"),AND(Y68="Muy Alta",AA68="Moderado"),AND(Y68="Muy Alta",AA68="Mayor")),"Alto",IF(OR(AND(Y68="Muy Baja",AA68="Catastrófico"),AND(Y68="Baja",AA68="Catastrófico"),AND(Y68="Media",AA68="Catastrófico"),AND(Y68="Alta",AA68="Catastrófico"),AND(Y68="Muy Alta",AA68="Catastrófico")),"Extremo","")))),"")</f>
        <v/>
      </c>
      <c r="AD68" s="114"/>
      <c r="AE68" s="115"/>
      <c r="AF68" s="116"/>
      <c r="AG68" s="116"/>
      <c r="AH68" s="117"/>
      <c r="AI68" s="117"/>
      <c r="AJ68" s="8"/>
      <c r="AK68" s="8"/>
      <c r="AL68" s="8"/>
      <c r="AM68" s="8"/>
      <c r="AN68" s="8"/>
      <c r="AO68" s="8"/>
      <c r="AP68" s="8"/>
      <c r="AQ68" s="8"/>
      <c r="AR68" s="8"/>
      <c r="AS68" s="8"/>
      <c r="AT68" s="8"/>
      <c r="AU68" s="8"/>
      <c r="AV68" s="8"/>
      <c r="AW68" s="8"/>
      <c r="AX68" s="8"/>
      <c r="AY68" s="8"/>
      <c r="AZ68" s="8"/>
      <c r="BA68" s="8"/>
      <c r="BB68" s="8"/>
      <c r="BC68" s="8"/>
      <c r="BD68" s="8"/>
      <c r="BE68" s="8"/>
      <c r="BF68" s="8"/>
      <c r="BG68" s="8"/>
      <c r="BH68" s="8"/>
      <c r="BI68" s="8"/>
      <c r="BJ68" s="8"/>
      <c r="BK68" s="8"/>
      <c r="BL68" s="8"/>
      <c r="BM68" s="8"/>
      <c r="BN68" s="8"/>
      <c r="BO68" s="8"/>
    </row>
    <row r="69" spans="1:67" ht="18" hidden="1" customHeight="1" x14ac:dyDescent="0.3">
      <c r="A69" s="346"/>
      <c r="B69" s="367"/>
      <c r="C69" s="367"/>
      <c r="D69" s="367"/>
      <c r="E69" s="370"/>
      <c r="F69" s="367"/>
      <c r="G69" s="373"/>
      <c r="H69" s="376"/>
      <c r="I69" s="379"/>
      <c r="J69" s="413"/>
      <c r="K69" s="379">
        <f>IF(NOT(ISERROR(MATCH(J69,_xlfn.ANCHORARRAY(E80),0))),I82&amp;"Por favor no seleccionar los criterios de impacto",J69)</f>
        <v>0</v>
      </c>
      <c r="L69" s="376"/>
      <c r="M69" s="379"/>
      <c r="N69" s="382"/>
      <c r="O69" s="106">
        <v>6</v>
      </c>
      <c r="P69" s="158"/>
      <c r="Q69" s="107" t="str">
        <f t="shared" si="58"/>
        <v/>
      </c>
      <c r="R69" s="108"/>
      <c r="S69" s="108"/>
      <c r="T69" s="109" t="str">
        <f t="shared" si="55"/>
        <v/>
      </c>
      <c r="U69" s="108"/>
      <c r="V69" s="108"/>
      <c r="W69" s="108"/>
      <c r="X69" s="110" t="str">
        <f>IFERROR(IF(AND(Q68="Probabilidad",Q69="Probabilidad"),(Z68-(+Z68*T69)),IF(AND(Q68="Impacto",Q69="Probabilidad"),(Z67-(+Z67*T69)),IF(Q69="Impacto",Z68,""))),"")</f>
        <v/>
      </c>
      <c r="Y69" s="111" t="str">
        <f t="shared" si="1"/>
        <v/>
      </c>
      <c r="Z69" s="112" t="str">
        <f t="shared" si="56"/>
        <v/>
      </c>
      <c r="AA69" s="111" t="str">
        <f t="shared" si="3"/>
        <v/>
      </c>
      <c r="AB69" s="112" t="str">
        <f>IFERROR(IF(AND(Q68="Impacto",Q69="Impacto"),(AB68-(+AB68*T69)),IF(AND(Q68="Probabilidad",Q69="Impacto"),(AB67-(+AB67*T69)),IF(Q69="Probabilidad",AB68,""))),"")</f>
        <v/>
      </c>
      <c r="AC69" s="113" t="str">
        <f t="shared" si="61"/>
        <v/>
      </c>
      <c r="AD69" s="114"/>
      <c r="AE69" s="115"/>
      <c r="AF69" s="116"/>
      <c r="AG69" s="116"/>
      <c r="AH69" s="117"/>
      <c r="AI69" s="117"/>
      <c r="AJ69" s="8"/>
      <c r="AK69" s="8"/>
      <c r="AL69" s="8"/>
      <c r="AM69" s="8"/>
      <c r="AN69" s="8"/>
      <c r="AO69" s="8"/>
      <c r="AP69" s="8"/>
      <c r="AQ69" s="8"/>
      <c r="AR69" s="8"/>
      <c r="AS69" s="8"/>
      <c r="AT69" s="8"/>
      <c r="AU69" s="8"/>
      <c r="AV69" s="8"/>
      <c r="AW69" s="8"/>
      <c r="AX69" s="8"/>
      <c r="AY69" s="8"/>
      <c r="AZ69" s="8"/>
      <c r="BA69" s="8"/>
      <c r="BB69" s="8"/>
      <c r="BC69" s="8"/>
      <c r="BD69" s="8"/>
      <c r="BE69" s="8"/>
      <c r="BF69" s="8"/>
      <c r="BG69" s="8"/>
      <c r="BH69" s="8"/>
      <c r="BI69" s="8"/>
      <c r="BJ69" s="8"/>
      <c r="BK69" s="8"/>
      <c r="BL69" s="8"/>
      <c r="BM69" s="8"/>
      <c r="BN69" s="8"/>
      <c r="BO69" s="8"/>
    </row>
    <row r="70" spans="1:67" ht="18" hidden="1" customHeight="1" x14ac:dyDescent="0.3">
      <c r="A70" s="344">
        <v>10</v>
      </c>
      <c r="B70" s="365"/>
      <c r="C70" s="365"/>
      <c r="D70" s="365"/>
      <c r="E70" s="368"/>
      <c r="F70" s="365"/>
      <c r="G70" s="371"/>
      <c r="H70" s="374" t="str">
        <f>IF(G70&lt;=0,"",IF(G70&lt;=2,"Muy Baja",IF(G70&lt;=24,"Baja",IF(G70&lt;=500,"Media",IF(G70&lt;=5000,"Alta","Muy Alta")))))</f>
        <v/>
      </c>
      <c r="I70" s="377" t="str">
        <f>IF(H70="","",IF(H70="Muy Baja",0.2,IF(H70="Baja",0.4,IF(H70="Media",0.6,IF(H70="Alta",0.8,IF(H70="Muy Alta",1,))))))</f>
        <v/>
      </c>
      <c r="J70" s="411"/>
      <c r="K70" s="377">
        <f>IF(NOT(ISERROR(MATCH(J70,'Tabla Impacto'!$B$221:$B$223,0))),'Tabla Impacto'!$F$223&amp;"Por favor no seleccionar los criterios de impacto(Afectación Económica o presupuestal y Pérdida Reputacional)",J70)</f>
        <v>0</v>
      </c>
      <c r="L70" s="374" t="str">
        <f>IF(OR(K70='Tabla Impacto'!$C$11,K70='Tabla Impacto'!$D$11),"Leve",IF(OR(K70='Tabla Impacto'!$C$12,K70='Tabla Impacto'!$D$12),"Menor",IF(OR(K70='Tabla Impacto'!$C$13,K70='Tabla Impacto'!$D$13),"Moderado",IF(OR(K70='Tabla Impacto'!$C$14,K70='Tabla Impacto'!$D$14),"Mayor",IF(OR(K70='Tabla Impacto'!$C$15,K70='Tabla Impacto'!$D$15),"Catastrófico","")))))</f>
        <v/>
      </c>
      <c r="M70" s="377" t="str">
        <f>IF(L70="","",IF(L70="Leve",0.2,IF(L70="Menor",0.4,IF(L70="Moderado",0.6,IF(L70="Mayor",0.8,IF(L70="Catastrófico",1,))))))</f>
        <v/>
      </c>
      <c r="N70" s="380" t="str">
        <f>IF(OR(AND(H70="Muy Baja",L70="Leve"),AND(H70="Muy Baja",L70="Menor"),AND(H70="Baja",L70="Leve")),"Bajo",IF(OR(AND(H70="Muy baja",L70="Moderado"),AND(H70="Baja",L70="Menor"),AND(H70="Baja",L70="Moderado"),AND(H70="Media",L70="Leve"),AND(H70="Media",L70="Menor"),AND(H70="Media",L70="Moderado"),AND(H70="Alta",L70="Leve"),AND(H70="Alta",L70="Menor")),"Moderado",IF(OR(AND(H70="Muy Baja",L70="Mayor"),AND(H70="Baja",L70="Mayor"),AND(H70="Media",L70="Mayor"),AND(H70="Alta",L70="Moderado"),AND(H70="Alta",L70="Mayor"),AND(H70="Muy Alta",L70="Leve"),AND(H70="Muy Alta",L70="Menor"),AND(H70="Muy Alta",L70="Moderado"),AND(H70="Muy Alta",L70="Mayor")),"Alto",IF(OR(AND(H70="Muy Baja",L70="Catastrófico"),AND(H70="Baja",L70="Catastrófico"),AND(H70="Media",L70="Catastrófico"),AND(H70="Alta",L70="Catastrófico"),AND(H70="Muy Alta",L70="Catastrófico")),"Extremo",""))))</f>
        <v/>
      </c>
      <c r="O70" s="106">
        <v>1</v>
      </c>
      <c r="P70" s="158"/>
      <c r="Q70" s="147"/>
      <c r="R70" s="148"/>
      <c r="S70" s="148"/>
      <c r="T70" s="149" t="str">
        <f>IF(AND(R70="Preventivo",S70="Automático"),"50%",IF(AND(R70="Preventivo",S70="Manual"),"40%",IF(AND(R70="Detectivo",S70="Automático"),"40%",IF(AND(R70="Detectivo",S70="Manual"),"30%",IF(AND(R70="Correctivo",S70="Automático"),"35%",IF(AND(R70="Correctivo",S70="Manual"),"25%",""))))))</f>
        <v/>
      </c>
      <c r="U70" s="148"/>
      <c r="V70" s="148"/>
      <c r="W70" s="148"/>
      <c r="X70" s="146" t="str">
        <f>IFERROR(IF(Q70="Probabilidad",(I70-(+I70*T70)),IF(Q70="Impacto",I70,"")),"")</f>
        <v/>
      </c>
      <c r="Y70" s="150" t="str">
        <f>IFERROR(IF(X70="","",IF(X70&lt;=0.2,"Muy Baja",IF(X70&lt;=0.4,"Baja",IF(X70&lt;=0.6,"Media",IF(X70&lt;=0.8,"Alta","Muy Alta"))))),"")</f>
        <v/>
      </c>
      <c r="Z70" s="151" t="str">
        <f>+X70</f>
        <v/>
      </c>
      <c r="AA70" s="150" t="str">
        <f>IFERROR(IF(AB70="","",IF(AB70&lt;=0.2,"Leve",IF(AB70&lt;=0.4,"Menor",IF(AB70&lt;=0.6,"Moderado",IF(AB70&lt;=0.8,"Mayor","Catastrófico"))))),"")</f>
        <v/>
      </c>
      <c r="AB70" s="151" t="str">
        <f>IFERROR(IF(Q70="Impacto",(M70-(+M70*T70)),IF(Q70="Probabilidad",M70,"")),"")</f>
        <v/>
      </c>
      <c r="AC70" s="152" t="str">
        <f>IFERROR(IF(OR(AND(Y70="Muy Baja",AA70="Leve"),AND(Y70="Muy Baja",AA70="Menor"),AND(Y70="Baja",AA70="Leve")),"Bajo",IF(OR(AND(Y70="Muy baja",AA70="Moderado"),AND(Y70="Baja",AA70="Menor"),AND(Y70="Baja",AA70="Moderado"),AND(Y70="Media",AA70="Leve"),AND(Y70="Media",AA70="Menor"),AND(Y70="Media",AA70="Moderado"),AND(Y70="Alta",AA70="Leve"),AND(Y70="Alta",AA70="Menor")),"Moderado",IF(OR(AND(Y70="Muy Baja",AA70="Mayor"),AND(Y70="Baja",AA70="Mayor"),AND(Y70="Media",AA70="Mayor"),AND(Y70="Alta",AA70="Moderado"),AND(Y70="Alta",AA70="Mayor"),AND(Y70="Muy Alta",AA70="Leve"),AND(Y70="Muy Alta",AA70="Menor"),AND(Y70="Muy Alta",AA70="Moderado"),AND(Y70="Muy Alta",AA70="Mayor")),"Alto",IF(OR(AND(Y70="Muy Baja",AA70="Catastrófico"),AND(Y70="Baja",AA70="Catastrófico"),AND(Y70="Media",AA70="Catastrófico"),AND(Y70="Alta",AA70="Catastrófico"),AND(Y70="Muy Alta",AA70="Catastrófico")),"Extremo","")))),"")</f>
        <v/>
      </c>
      <c r="AD70" s="153"/>
      <c r="AE70" s="115"/>
      <c r="AF70" s="116"/>
      <c r="AG70" s="116"/>
      <c r="AH70" s="117"/>
      <c r="AI70" s="117"/>
      <c r="AJ70" s="8"/>
      <c r="AK70" s="8"/>
      <c r="AL70" s="8"/>
      <c r="AM70" s="8"/>
      <c r="AN70" s="8"/>
      <c r="AO70" s="8"/>
      <c r="AP70" s="8"/>
      <c r="AQ70" s="8"/>
      <c r="AR70" s="8"/>
      <c r="AS70" s="8"/>
      <c r="AT70" s="8"/>
      <c r="AU70" s="8"/>
      <c r="AV70" s="8"/>
      <c r="AW70" s="8"/>
      <c r="AX70" s="8"/>
      <c r="AY70" s="8"/>
      <c r="AZ70" s="8"/>
      <c r="BA70" s="8"/>
      <c r="BB70" s="8"/>
      <c r="BC70" s="8"/>
      <c r="BD70" s="8"/>
      <c r="BE70" s="8"/>
      <c r="BF70" s="8"/>
      <c r="BG70" s="8"/>
      <c r="BH70" s="8"/>
      <c r="BI70" s="8"/>
      <c r="BJ70" s="8"/>
      <c r="BK70" s="8"/>
      <c r="BL70" s="8"/>
      <c r="BM70" s="8"/>
      <c r="BN70" s="8"/>
      <c r="BO70" s="8"/>
    </row>
    <row r="71" spans="1:67" ht="18" hidden="1" customHeight="1" x14ac:dyDescent="0.3">
      <c r="A71" s="345"/>
      <c r="B71" s="366"/>
      <c r="C71" s="366"/>
      <c r="D71" s="366"/>
      <c r="E71" s="369"/>
      <c r="F71" s="366"/>
      <c r="G71" s="372"/>
      <c r="H71" s="375"/>
      <c r="I71" s="378"/>
      <c r="J71" s="412"/>
      <c r="K71" s="378">
        <f>IF(NOT(ISERROR(MATCH(J71,_xlfn.ANCHORARRAY(E82),0))),I84&amp;"Por favor no seleccionar los criterios de impacto",J71)</f>
        <v>0</v>
      </c>
      <c r="L71" s="375"/>
      <c r="M71" s="378"/>
      <c r="N71" s="381"/>
      <c r="O71" s="106">
        <v>2</v>
      </c>
      <c r="P71" s="158"/>
      <c r="Q71" s="107" t="str">
        <f>IF(OR(R71="Preventivo",R71="Detectivo"),"Probabilidad",IF(R71="Correctivo","Impacto",""))</f>
        <v/>
      </c>
      <c r="R71" s="108"/>
      <c r="S71" s="108"/>
      <c r="T71" s="109" t="str">
        <f t="shared" ref="T71:T75" si="62">IF(AND(R71="Preventivo",S71="Automático"),"50%",IF(AND(R71="Preventivo",S71="Manual"),"40%",IF(AND(R71="Detectivo",S71="Automático"),"40%",IF(AND(R71="Detectivo",S71="Manual"),"30%",IF(AND(R71="Correctivo",S71="Automático"),"35%",IF(AND(R71="Correctivo",S71="Manual"),"25%",""))))))</f>
        <v/>
      </c>
      <c r="U71" s="108"/>
      <c r="V71" s="108"/>
      <c r="W71" s="108"/>
      <c r="X71" s="110" t="str">
        <f>IFERROR(IF(AND(Q70="Probabilidad",Q71="Probabilidad"),(Z70-(+Z70*T71)),IF(Q71="Probabilidad",(I70-(+I70*T71)),IF(Q71="Impacto",Z70,""))),"")</f>
        <v/>
      </c>
      <c r="Y71" s="111" t="str">
        <f t="shared" si="1"/>
        <v/>
      </c>
      <c r="Z71" s="112" t="str">
        <f t="shared" ref="Z71:Z75" si="63">+X71</f>
        <v/>
      </c>
      <c r="AA71" s="111" t="str">
        <f t="shared" si="3"/>
        <v/>
      </c>
      <c r="AB71" s="112" t="str">
        <f>IFERROR(IF(AND(Q70="Impacto",Q71="Impacto"),(AB70-(+AB70*T71)),IF(Q71="Impacto",(M70-(+M70*T71)),IF(Q71="Probabilidad",AB70,""))),"")</f>
        <v/>
      </c>
      <c r="AC71" s="113" t="str">
        <f t="shared" ref="AC71:AC72" si="64">IFERROR(IF(OR(AND(Y71="Muy Baja",AA71="Leve"),AND(Y71="Muy Baja",AA71="Menor"),AND(Y71="Baja",AA71="Leve")),"Bajo",IF(OR(AND(Y71="Muy baja",AA71="Moderado"),AND(Y71="Baja",AA71="Menor"),AND(Y71="Baja",AA71="Moderado"),AND(Y71="Media",AA71="Leve"),AND(Y71="Media",AA71="Menor"),AND(Y71="Media",AA71="Moderado"),AND(Y71="Alta",AA71="Leve"),AND(Y71="Alta",AA71="Menor")),"Moderado",IF(OR(AND(Y71="Muy Baja",AA71="Mayor"),AND(Y71="Baja",AA71="Mayor"),AND(Y71="Media",AA71="Mayor"),AND(Y71="Alta",AA71="Moderado"),AND(Y71="Alta",AA71="Mayor"),AND(Y71="Muy Alta",AA71="Leve"),AND(Y71="Muy Alta",AA71="Menor"),AND(Y71="Muy Alta",AA71="Moderado"),AND(Y71="Muy Alta",AA71="Mayor")),"Alto",IF(OR(AND(Y71="Muy Baja",AA71="Catastrófico"),AND(Y71="Baja",AA71="Catastrófico"),AND(Y71="Media",AA71="Catastrófico"),AND(Y71="Alta",AA71="Catastrófico"),AND(Y71="Muy Alta",AA71="Catastrófico")),"Extremo","")))),"")</f>
        <v/>
      </c>
      <c r="AD71" s="114"/>
      <c r="AE71" s="115"/>
      <c r="AF71" s="116"/>
      <c r="AG71" s="116"/>
      <c r="AH71" s="117"/>
      <c r="AI71" s="117"/>
    </row>
    <row r="72" spans="1:67" ht="18" hidden="1" customHeight="1" x14ac:dyDescent="0.3">
      <c r="A72" s="345"/>
      <c r="B72" s="366"/>
      <c r="C72" s="366"/>
      <c r="D72" s="366"/>
      <c r="E72" s="369"/>
      <c r="F72" s="366"/>
      <c r="G72" s="372"/>
      <c r="H72" s="375"/>
      <c r="I72" s="378"/>
      <c r="J72" s="412"/>
      <c r="K72" s="378">
        <f>IF(NOT(ISERROR(MATCH(J72,_xlfn.ANCHORARRAY(E83),0))),I85&amp;"Por favor no seleccionar los criterios de impacto",J72)</f>
        <v>0</v>
      </c>
      <c r="L72" s="375"/>
      <c r="M72" s="378"/>
      <c r="N72" s="381"/>
      <c r="O72" s="106">
        <v>3</v>
      </c>
      <c r="P72" s="159"/>
      <c r="Q72" s="107" t="str">
        <f>IF(OR(R72="Preventivo",R72="Detectivo"),"Probabilidad",IF(R72="Correctivo","Impacto",""))</f>
        <v/>
      </c>
      <c r="R72" s="108"/>
      <c r="S72" s="108"/>
      <c r="T72" s="109" t="str">
        <f t="shared" si="62"/>
        <v/>
      </c>
      <c r="U72" s="108"/>
      <c r="V72" s="108"/>
      <c r="W72" s="108"/>
      <c r="X72" s="110" t="str">
        <f>IFERROR(IF(AND(Q71="Probabilidad",Q72="Probabilidad"),(Z71-(+Z71*T72)),IF(AND(Q71="Impacto",Q72="Probabilidad"),(Z70-(+Z70*T72)),IF(Q72="Impacto",Z71,""))),"")</f>
        <v/>
      </c>
      <c r="Y72" s="111" t="str">
        <f t="shared" si="1"/>
        <v/>
      </c>
      <c r="Z72" s="112" t="str">
        <f t="shared" si="63"/>
        <v/>
      </c>
      <c r="AA72" s="111" t="str">
        <f t="shared" si="3"/>
        <v/>
      </c>
      <c r="AB72" s="112" t="str">
        <f>IFERROR(IF(AND(Q71="Impacto",Q72="Impacto"),(AB71-(+AB71*T72)),IF(AND(Q71="Probabilidad",Q72="Impacto"),(AB70-(+AB70*T72)),IF(Q72="Probabilidad",AB71,""))),"")</f>
        <v/>
      </c>
      <c r="AC72" s="113" t="str">
        <f t="shared" si="64"/>
        <v/>
      </c>
      <c r="AD72" s="114"/>
      <c r="AE72" s="115"/>
      <c r="AF72" s="116"/>
      <c r="AG72" s="116"/>
      <c r="AH72" s="117"/>
      <c r="AI72" s="117"/>
    </row>
    <row r="73" spans="1:67" ht="18" hidden="1" customHeight="1" x14ac:dyDescent="0.3">
      <c r="A73" s="345"/>
      <c r="B73" s="366"/>
      <c r="C73" s="366"/>
      <c r="D73" s="366"/>
      <c r="E73" s="369"/>
      <c r="F73" s="366"/>
      <c r="G73" s="372"/>
      <c r="H73" s="375"/>
      <c r="I73" s="378"/>
      <c r="J73" s="412"/>
      <c r="K73" s="378">
        <f>IF(NOT(ISERROR(MATCH(J73,_xlfn.ANCHORARRAY(E84),0))),I86&amp;"Por favor no seleccionar los criterios de impacto",J73)</f>
        <v>0</v>
      </c>
      <c r="L73" s="375"/>
      <c r="M73" s="378"/>
      <c r="N73" s="381"/>
      <c r="O73" s="106">
        <v>4</v>
      </c>
      <c r="P73" s="158"/>
      <c r="Q73" s="107" t="str">
        <f t="shared" ref="Q73:Q75" si="65">IF(OR(R73="Preventivo",R73="Detectivo"),"Probabilidad",IF(R73="Correctivo","Impacto",""))</f>
        <v/>
      </c>
      <c r="R73" s="108"/>
      <c r="S73" s="108"/>
      <c r="T73" s="109" t="str">
        <f t="shared" si="62"/>
        <v/>
      </c>
      <c r="U73" s="108"/>
      <c r="V73" s="108"/>
      <c r="W73" s="108"/>
      <c r="X73" s="110" t="str">
        <f t="shared" ref="X73:X74" si="66">IFERROR(IF(AND(Q72="Probabilidad",Q73="Probabilidad"),(Z72-(+Z72*T73)),IF(AND(Q72="Impacto",Q73="Probabilidad"),(Z71-(+Z71*T73)),IF(Q73="Impacto",Z72,""))),"")</f>
        <v/>
      </c>
      <c r="Y73" s="111" t="str">
        <f t="shared" si="1"/>
        <v/>
      </c>
      <c r="Z73" s="112" t="str">
        <f t="shared" si="63"/>
        <v/>
      </c>
      <c r="AA73" s="111" t="str">
        <f t="shared" si="3"/>
        <v/>
      </c>
      <c r="AB73" s="112" t="str">
        <f t="shared" ref="AB73:AB74" si="67">IFERROR(IF(AND(Q72="Impacto",Q73="Impacto"),(AB72-(+AB72*T73)),IF(AND(Q72="Probabilidad",Q73="Impacto"),(AB71-(+AB71*T73)),IF(Q73="Probabilidad",AB72,""))),"")</f>
        <v/>
      </c>
      <c r="AC73" s="113" t="str">
        <f>IFERROR(IF(OR(AND(Y73="Muy Baja",AA73="Leve"),AND(Y73="Muy Baja",AA73="Menor"),AND(Y73="Baja",AA73="Leve")),"Bajo",IF(OR(AND(Y73="Muy baja",AA73="Moderado"),AND(Y73="Baja",AA73="Menor"),AND(Y73="Baja",AA73="Moderado"),AND(Y73="Media",AA73="Leve"),AND(Y73="Media",AA73="Menor"),AND(Y73="Media",AA73="Moderado"),AND(Y73="Alta",AA73="Leve"),AND(Y73="Alta",AA73="Menor")),"Moderado",IF(OR(AND(Y73="Muy Baja",AA73="Mayor"),AND(Y73="Baja",AA73="Mayor"),AND(Y73="Media",AA73="Mayor"),AND(Y73="Alta",AA73="Moderado"),AND(Y73="Alta",AA73="Mayor"),AND(Y73="Muy Alta",AA73="Leve"),AND(Y73="Muy Alta",AA73="Menor"),AND(Y73="Muy Alta",AA73="Moderado"),AND(Y73="Muy Alta",AA73="Mayor")),"Alto",IF(OR(AND(Y73="Muy Baja",AA73="Catastrófico"),AND(Y73="Baja",AA73="Catastrófico"),AND(Y73="Media",AA73="Catastrófico"),AND(Y73="Alta",AA73="Catastrófico"),AND(Y73="Muy Alta",AA73="Catastrófico")),"Extremo","")))),"")</f>
        <v/>
      </c>
      <c r="AD73" s="114"/>
      <c r="AE73" s="115"/>
      <c r="AF73" s="116"/>
      <c r="AG73" s="116"/>
      <c r="AH73" s="117"/>
      <c r="AI73" s="117"/>
    </row>
    <row r="74" spans="1:67" ht="18" hidden="1" customHeight="1" x14ac:dyDescent="0.3">
      <c r="A74" s="345"/>
      <c r="B74" s="366"/>
      <c r="C74" s="366"/>
      <c r="D74" s="366"/>
      <c r="E74" s="369"/>
      <c r="F74" s="366"/>
      <c r="G74" s="372"/>
      <c r="H74" s="375"/>
      <c r="I74" s="378"/>
      <c r="J74" s="412"/>
      <c r="K74" s="378">
        <f>IF(NOT(ISERROR(MATCH(J74,_xlfn.ANCHORARRAY(E85),0))),I87&amp;"Por favor no seleccionar los criterios de impacto",J74)</f>
        <v>0</v>
      </c>
      <c r="L74" s="375"/>
      <c r="M74" s="378"/>
      <c r="N74" s="381"/>
      <c r="O74" s="106">
        <v>5</v>
      </c>
      <c r="P74" s="158"/>
      <c r="Q74" s="107" t="str">
        <f t="shared" si="65"/>
        <v/>
      </c>
      <c r="R74" s="108"/>
      <c r="S74" s="108"/>
      <c r="T74" s="109" t="str">
        <f t="shared" si="62"/>
        <v/>
      </c>
      <c r="U74" s="108"/>
      <c r="V74" s="108"/>
      <c r="W74" s="108"/>
      <c r="X74" s="110" t="str">
        <f t="shared" si="66"/>
        <v/>
      </c>
      <c r="Y74" s="111" t="str">
        <f t="shared" si="1"/>
        <v/>
      </c>
      <c r="Z74" s="112" t="str">
        <f t="shared" si="63"/>
        <v/>
      </c>
      <c r="AA74" s="111" t="str">
        <f t="shared" si="3"/>
        <v/>
      </c>
      <c r="AB74" s="112" t="str">
        <f t="shared" si="67"/>
        <v/>
      </c>
      <c r="AC74" s="113" t="str">
        <f t="shared" ref="AC74:AC75" si="68">IFERROR(IF(OR(AND(Y74="Muy Baja",AA74="Leve"),AND(Y74="Muy Baja",AA74="Menor"),AND(Y74="Baja",AA74="Leve")),"Bajo",IF(OR(AND(Y74="Muy baja",AA74="Moderado"),AND(Y74="Baja",AA74="Menor"),AND(Y74="Baja",AA74="Moderado"),AND(Y74="Media",AA74="Leve"),AND(Y74="Media",AA74="Menor"),AND(Y74="Media",AA74="Moderado"),AND(Y74="Alta",AA74="Leve"),AND(Y74="Alta",AA74="Menor")),"Moderado",IF(OR(AND(Y74="Muy Baja",AA74="Mayor"),AND(Y74="Baja",AA74="Mayor"),AND(Y74="Media",AA74="Mayor"),AND(Y74="Alta",AA74="Moderado"),AND(Y74="Alta",AA74="Mayor"),AND(Y74="Muy Alta",AA74="Leve"),AND(Y74="Muy Alta",AA74="Menor"),AND(Y74="Muy Alta",AA74="Moderado"),AND(Y74="Muy Alta",AA74="Mayor")),"Alto",IF(OR(AND(Y74="Muy Baja",AA74="Catastrófico"),AND(Y74="Baja",AA74="Catastrófico"),AND(Y74="Media",AA74="Catastrófico"),AND(Y74="Alta",AA74="Catastrófico"),AND(Y74="Muy Alta",AA74="Catastrófico")),"Extremo","")))),"")</f>
        <v/>
      </c>
      <c r="AD74" s="114"/>
      <c r="AE74" s="115"/>
      <c r="AF74" s="116"/>
      <c r="AG74" s="116"/>
      <c r="AH74" s="117"/>
      <c r="AI74" s="117"/>
    </row>
    <row r="75" spans="1:67" ht="18" hidden="1" customHeight="1" x14ac:dyDescent="0.3">
      <c r="A75" s="346"/>
      <c r="B75" s="367"/>
      <c r="C75" s="367"/>
      <c r="D75" s="367"/>
      <c r="E75" s="370"/>
      <c r="F75" s="367"/>
      <c r="G75" s="373"/>
      <c r="H75" s="376"/>
      <c r="I75" s="379"/>
      <c r="J75" s="413"/>
      <c r="K75" s="379">
        <f>IF(NOT(ISERROR(MATCH(J75,_xlfn.ANCHORARRAY(E86),0))),I88&amp;"Por favor no seleccionar los criterios de impacto",J75)</f>
        <v>0</v>
      </c>
      <c r="L75" s="376"/>
      <c r="M75" s="379"/>
      <c r="N75" s="382"/>
      <c r="O75" s="106">
        <v>6</v>
      </c>
      <c r="P75" s="158"/>
      <c r="Q75" s="107" t="str">
        <f t="shared" si="65"/>
        <v/>
      </c>
      <c r="R75" s="108"/>
      <c r="S75" s="108"/>
      <c r="T75" s="109" t="str">
        <f t="shared" si="62"/>
        <v/>
      </c>
      <c r="U75" s="108"/>
      <c r="V75" s="108"/>
      <c r="W75" s="108"/>
      <c r="X75" s="110" t="str">
        <f>IFERROR(IF(AND(Q74="Probabilidad",Q75="Probabilidad"),(Z74-(+Z74*T75)),IF(AND(Q74="Impacto",Q75="Probabilidad"),(Z73-(+Z73*T75)),IF(Q75="Impacto",Z74,""))),"")</f>
        <v/>
      </c>
      <c r="Y75" s="111" t="str">
        <f t="shared" si="1"/>
        <v/>
      </c>
      <c r="Z75" s="112" t="str">
        <f t="shared" si="63"/>
        <v/>
      </c>
      <c r="AA75" s="111" t="str">
        <f t="shared" si="3"/>
        <v/>
      </c>
      <c r="AB75" s="112" t="str">
        <f>IFERROR(IF(AND(Q74="Impacto",Q75="Impacto"),(AB74-(+AB74*T75)),IF(AND(Q74="Probabilidad",Q75="Impacto"),(AB73-(+AB73*T75)),IF(Q75="Probabilidad",AB74,""))),"")</f>
        <v/>
      </c>
      <c r="AC75" s="113" t="str">
        <f t="shared" si="68"/>
        <v/>
      </c>
      <c r="AD75" s="114"/>
      <c r="AE75" s="115"/>
      <c r="AF75" s="116"/>
      <c r="AG75" s="116"/>
      <c r="AH75" s="117"/>
      <c r="AI75" s="117"/>
    </row>
    <row r="76" spans="1:67" ht="34.5" customHeight="1" x14ac:dyDescent="0.3">
      <c r="A76" s="6"/>
      <c r="B76" s="408" t="s">
        <v>217</v>
      </c>
      <c r="C76" s="409"/>
      <c r="D76" s="409"/>
      <c r="E76" s="409"/>
      <c r="F76" s="409"/>
      <c r="G76" s="409"/>
      <c r="H76" s="409"/>
      <c r="I76" s="409"/>
      <c r="J76" s="409"/>
      <c r="K76" s="409"/>
      <c r="L76" s="409"/>
      <c r="M76" s="409"/>
      <c r="N76" s="409"/>
      <c r="O76" s="409"/>
      <c r="P76" s="409"/>
      <c r="Q76" s="409"/>
      <c r="R76" s="409"/>
      <c r="S76" s="409"/>
      <c r="T76" s="409"/>
      <c r="U76" s="409"/>
      <c r="V76" s="409"/>
      <c r="W76" s="409"/>
      <c r="X76" s="409"/>
      <c r="Y76" s="409"/>
      <c r="Z76" s="409"/>
      <c r="AA76" s="409"/>
      <c r="AB76" s="409"/>
      <c r="AC76" s="409"/>
      <c r="AD76" s="409"/>
      <c r="AE76" s="409"/>
      <c r="AF76" s="409"/>
      <c r="AG76" s="409"/>
      <c r="AH76" s="409"/>
      <c r="AI76" s="410"/>
    </row>
    <row r="78" spans="1:67" x14ac:dyDescent="0.3">
      <c r="A78" s="1"/>
      <c r="B78" s="24" t="s">
        <v>218</v>
      </c>
      <c r="C78" s="1"/>
      <c r="D78" s="1"/>
      <c r="F78" s="1"/>
    </row>
  </sheetData>
  <dataConsolidate/>
  <mergeCells count="219">
    <mergeCell ref="I26:I33"/>
    <mergeCell ref="AD12:AD14"/>
    <mergeCell ref="AC12:AC14"/>
    <mergeCell ref="AB12:AB14"/>
    <mergeCell ref="AA12:AA14"/>
    <mergeCell ref="Z12:Z14"/>
    <mergeCell ref="Y12:Y14"/>
    <mergeCell ref="W12:W14"/>
    <mergeCell ref="V26:V28"/>
    <mergeCell ref="W26:W28"/>
    <mergeCell ref="Y26:Y28"/>
    <mergeCell ref="Z26:Z28"/>
    <mergeCell ref="AA26:AA28"/>
    <mergeCell ref="AB26:AB28"/>
    <mergeCell ref="AC26:AC28"/>
    <mergeCell ref="AD26:AD28"/>
    <mergeCell ref="J26:J33"/>
    <mergeCell ref="L26:L33"/>
    <mergeCell ref="M26:M33"/>
    <mergeCell ref="N26:N33"/>
    <mergeCell ref="U12:U14"/>
    <mergeCell ref="T12:T14"/>
    <mergeCell ref="S12:S14"/>
    <mergeCell ref="R12:R14"/>
    <mergeCell ref="AG1:AI1"/>
    <mergeCell ref="J10:J11"/>
    <mergeCell ref="K10:K11"/>
    <mergeCell ref="Q10:Q11"/>
    <mergeCell ref="R10:W10"/>
    <mergeCell ref="L10:L11"/>
    <mergeCell ref="M10:M11"/>
    <mergeCell ref="A12:A19"/>
    <mergeCell ref="B12:B19"/>
    <mergeCell ref="C12:C19"/>
    <mergeCell ref="D12:D19"/>
    <mergeCell ref="E12:E19"/>
    <mergeCell ref="N12:N19"/>
    <mergeCell ref="I12:I19"/>
    <mergeCell ref="J12:J19"/>
    <mergeCell ref="K12:K19"/>
    <mergeCell ref="L12:L19"/>
    <mergeCell ref="M12:M19"/>
    <mergeCell ref="AG2:AI2"/>
    <mergeCell ref="AG3:AI3"/>
    <mergeCell ref="AG4:AI4"/>
    <mergeCell ref="E1:AF4"/>
    <mergeCell ref="V12:V14"/>
    <mergeCell ref="AE10:AE11"/>
    <mergeCell ref="AH10:AH11"/>
    <mergeCell ref="AF10:AF11"/>
    <mergeCell ref="A6:B6"/>
    <mergeCell ref="A7:B7"/>
    <mergeCell ref="A8:B8"/>
    <mergeCell ref="A10:A11"/>
    <mergeCell ref="F10:F11"/>
    <mergeCell ref="E10:E11"/>
    <mergeCell ref="D10:D11"/>
    <mergeCell ref="C10:C11"/>
    <mergeCell ref="AD10:AD11"/>
    <mergeCell ref="C7:N7"/>
    <mergeCell ref="C8:N8"/>
    <mergeCell ref="O10:O11"/>
    <mergeCell ref="AC10:AC11"/>
    <mergeCell ref="AB10:AB11"/>
    <mergeCell ref="X10:X11"/>
    <mergeCell ref="P10:P11"/>
    <mergeCell ref="AA10:AA11"/>
    <mergeCell ref="Y10:Y11"/>
    <mergeCell ref="Z10:Z11"/>
    <mergeCell ref="G10:G11"/>
    <mergeCell ref="H10:H11"/>
    <mergeCell ref="B10:B11"/>
    <mergeCell ref="I10:I11"/>
    <mergeCell ref="B26:B33"/>
    <mergeCell ref="C26:C33"/>
    <mergeCell ref="D26:D33"/>
    <mergeCell ref="E26:E33"/>
    <mergeCell ref="N10:N11"/>
    <mergeCell ref="G34:G39"/>
    <mergeCell ref="H34:H39"/>
    <mergeCell ref="I34:I39"/>
    <mergeCell ref="L20:L25"/>
    <mergeCell ref="M20:M25"/>
    <mergeCell ref="N20:N25"/>
    <mergeCell ref="K28:K33"/>
    <mergeCell ref="F20:F25"/>
    <mergeCell ref="G20:G25"/>
    <mergeCell ref="H20:H25"/>
    <mergeCell ref="I20:I25"/>
    <mergeCell ref="J20:J25"/>
    <mergeCell ref="F12:F19"/>
    <mergeCell ref="G12:G19"/>
    <mergeCell ref="H12:H19"/>
    <mergeCell ref="F26:F33"/>
    <mergeCell ref="G26:G33"/>
    <mergeCell ref="H26:H33"/>
    <mergeCell ref="A20:A25"/>
    <mergeCell ref="D58:D63"/>
    <mergeCell ref="C46:C51"/>
    <mergeCell ref="D46:D51"/>
    <mergeCell ref="E46:E51"/>
    <mergeCell ref="F46:F51"/>
    <mergeCell ref="D40:D45"/>
    <mergeCell ref="E40:E45"/>
    <mergeCell ref="F40:F45"/>
    <mergeCell ref="A34:A39"/>
    <mergeCell ref="B34:B39"/>
    <mergeCell ref="C34:C39"/>
    <mergeCell ref="D34:D39"/>
    <mergeCell ref="E34:E39"/>
    <mergeCell ref="F34:F39"/>
    <mergeCell ref="C52:C57"/>
    <mergeCell ref="B46:B51"/>
    <mergeCell ref="E52:E57"/>
    <mergeCell ref="D52:D57"/>
    <mergeCell ref="A26:A33"/>
    <mergeCell ref="B20:B25"/>
    <mergeCell ref="C20:C25"/>
    <mergeCell ref="D20:D25"/>
    <mergeCell ref="E20:E25"/>
    <mergeCell ref="B76:AI76"/>
    <mergeCell ref="M64:M69"/>
    <mergeCell ref="N64:N69"/>
    <mergeCell ref="J64:J69"/>
    <mergeCell ref="K64:K69"/>
    <mergeCell ref="L64:L69"/>
    <mergeCell ref="M52:M57"/>
    <mergeCell ref="N52:N57"/>
    <mergeCell ref="F58:F63"/>
    <mergeCell ref="G58:G63"/>
    <mergeCell ref="H58:H63"/>
    <mergeCell ref="I58:I63"/>
    <mergeCell ref="J58:J63"/>
    <mergeCell ref="F52:F57"/>
    <mergeCell ref="G52:G57"/>
    <mergeCell ref="H52:H57"/>
    <mergeCell ref="I52:I57"/>
    <mergeCell ref="K58:K63"/>
    <mergeCell ref="L58:L63"/>
    <mergeCell ref="M58:M63"/>
    <mergeCell ref="N58:N63"/>
    <mergeCell ref="B58:B63"/>
    <mergeCell ref="C58:C63"/>
    <mergeCell ref="J70:J75"/>
    <mergeCell ref="J46:J51"/>
    <mergeCell ref="N46:N51"/>
    <mergeCell ref="A1:D4"/>
    <mergeCell ref="A70:A75"/>
    <mergeCell ref="B70:B75"/>
    <mergeCell ref="C70:C75"/>
    <mergeCell ref="D70:D75"/>
    <mergeCell ref="E70:E75"/>
    <mergeCell ref="F70:F75"/>
    <mergeCell ref="G70:G75"/>
    <mergeCell ref="H70:H75"/>
    <mergeCell ref="C6:N6"/>
    <mergeCell ref="A9:G9"/>
    <mergeCell ref="H9:N9"/>
    <mergeCell ref="I40:I45"/>
    <mergeCell ref="J40:J45"/>
    <mergeCell ref="G46:G51"/>
    <mergeCell ref="H46:H51"/>
    <mergeCell ref="I46:I51"/>
    <mergeCell ref="K40:K45"/>
    <mergeCell ref="L40:L45"/>
    <mergeCell ref="A58:A63"/>
    <mergeCell ref="E58:E63"/>
    <mergeCell ref="A52:A57"/>
    <mergeCell ref="I64:I69"/>
    <mergeCell ref="K70:K75"/>
    <mergeCell ref="L70:L75"/>
    <mergeCell ref="M70:M75"/>
    <mergeCell ref="N70:N75"/>
    <mergeCell ref="I70:I75"/>
    <mergeCell ref="AI10:AI11"/>
    <mergeCell ref="O6:Q6"/>
    <mergeCell ref="O9:W9"/>
    <mergeCell ref="X9:AD9"/>
    <mergeCell ref="J34:J39"/>
    <mergeCell ref="K34:K39"/>
    <mergeCell ref="L34:L39"/>
    <mergeCell ref="M34:M39"/>
    <mergeCell ref="N34:N39"/>
    <mergeCell ref="K20:K25"/>
    <mergeCell ref="M40:M45"/>
    <mergeCell ref="N40:N45"/>
    <mergeCell ref="M46:M51"/>
    <mergeCell ref="AG10:AG11"/>
    <mergeCell ref="AE9:AI9"/>
    <mergeCell ref="J52:J57"/>
    <mergeCell ref="K52:K57"/>
    <mergeCell ref="L52:L57"/>
    <mergeCell ref="G40:G45"/>
    <mergeCell ref="H40:H45"/>
    <mergeCell ref="A40:A45"/>
    <mergeCell ref="B40:B45"/>
    <mergeCell ref="C40:C45"/>
    <mergeCell ref="A46:A51"/>
    <mergeCell ref="A64:A69"/>
    <mergeCell ref="B64:B69"/>
    <mergeCell ref="C64:C69"/>
    <mergeCell ref="D64:D69"/>
    <mergeCell ref="E64:E69"/>
    <mergeCell ref="F64:F69"/>
    <mergeCell ref="G64:G69"/>
    <mergeCell ref="H64:H69"/>
    <mergeCell ref="B52:B57"/>
    <mergeCell ref="S26:S28"/>
    <mergeCell ref="T26:T28"/>
    <mergeCell ref="U26:U28"/>
    <mergeCell ref="Q12:Q14"/>
    <mergeCell ref="P12:P14"/>
    <mergeCell ref="O12:O14"/>
    <mergeCell ref="K46:K51"/>
    <mergeCell ref="L46:L51"/>
    <mergeCell ref="P26:P28"/>
    <mergeCell ref="O26:O28"/>
    <mergeCell ref="Q26:Q28"/>
    <mergeCell ref="R26:R28"/>
  </mergeCells>
  <conditionalFormatting sqref="H12:H14 H20 Y29:Y75 Y26">
    <cfRule type="cellIs" dxfId="117" priority="521" operator="equal">
      <formula>"Muy Alta"</formula>
    </cfRule>
    <cfRule type="cellIs" dxfId="116" priority="522" operator="equal">
      <formula>"Alta"</formula>
    </cfRule>
    <cfRule type="cellIs" dxfId="115" priority="523" operator="equal">
      <formula>"Media"</formula>
    </cfRule>
    <cfRule type="cellIs" dxfId="114" priority="524" operator="equal">
      <formula>"Baja"</formula>
    </cfRule>
    <cfRule type="cellIs" dxfId="113" priority="525" operator="equal">
      <formula>"Muy Baja"</formula>
    </cfRule>
  </conditionalFormatting>
  <conditionalFormatting sqref="H26">
    <cfRule type="cellIs" dxfId="112" priority="423" operator="equal">
      <formula>"Muy Alta"</formula>
    </cfRule>
    <cfRule type="cellIs" dxfId="111" priority="424" operator="equal">
      <formula>"Alta"</formula>
    </cfRule>
    <cfRule type="cellIs" dxfId="110" priority="425" operator="equal">
      <formula>"Media"</formula>
    </cfRule>
    <cfRule type="cellIs" dxfId="109" priority="426" operator="equal">
      <formula>"Baja"</formula>
    </cfRule>
    <cfRule type="cellIs" dxfId="108" priority="427" operator="equal">
      <formula>"Muy Baja"</formula>
    </cfRule>
  </conditionalFormatting>
  <conditionalFormatting sqref="H34 H40">
    <cfRule type="cellIs" dxfId="107" priority="395" operator="equal">
      <formula>"Muy Alta"</formula>
    </cfRule>
    <cfRule type="cellIs" dxfId="106" priority="396" operator="equal">
      <formula>"Alta"</formula>
    </cfRule>
    <cfRule type="cellIs" dxfId="105" priority="397" operator="equal">
      <formula>"Media"</formula>
    </cfRule>
    <cfRule type="cellIs" dxfId="104" priority="398" operator="equal">
      <formula>"Baja"</formula>
    </cfRule>
    <cfRule type="cellIs" dxfId="103" priority="399" operator="equal">
      <formula>"Muy Baja"</formula>
    </cfRule>
  </conditionalFormatting>
  <conditionalFormatting sqref="H46">
    <cfRule type="cellIs" dxfId="102" priority="339" operator="equal">
      <formula>"Muy Alta"</formula>
    </cfRule>
    <cfRule type="cellIs" dxfId="101" priority="340" operator="equal">
      <formula>"Alta"</formula>
    </cfRule>
    <cfRule type="cellIs" dxfId="100" priority="341" operator="equal">
      <formula>"Media"</formula>
    </cfRule>
    <cfRule type="cellIs" dxfId="99" priority="342" operator="equal">
      <formula>"Baja"</formula>
    </cfRule>
    <cfRule type="cellIs" dxfId="98" priority="343" operator="equal">
      <formula>"Muy Baja"</formula>
    </cfRule>
  </conditionalFormatting>
  <conditionalFormatting sqref="H52">
    <cfRule type="cellIs" dxfId="97" priority="311" operator="equal">
      <formula>"Muy Alta"</formula>
    </cfRule>
    <cfRule type="cellIs" dxfId="96" priority="312" operator="equal">
      <formula>"Alta"</formula>
    </cfRule>
    <cfRule type="cellIs" dxfId="95" priority="313" operator="equal">
      <formula>"Media"</formula>
    </cfRule>
    <cfRule type="cellIs" dxfId="94" priority="314" operator="equal">
      <formula>"Baja"</formula>
    </cfRule>
    <cfRule type="cellIs" dxfId="93" priority="315" operator="equal">
      <formula>"Muy Baja"</formula>
    </cfRule>
  </conditionalFormatting>
  <conditionalFormatting sqref="H58">
    <cfRule type="cellIs" dxfId="92" priority="283" operator="equal">
      <formula>"Muy Alta"</formula>
    </cfRule>
    <cfRule type="cellIs" dxfId="91" priority="284" operator="equal">
      <formula>"Alta"</formula>
    </cfRule>
    <cfRule type="cellIs" dxfId="90" priority="285" operator="equal">
      <formula>"Media"</formula>
    </cfRule>
    <cfRule type="cellIs" dxfId="89" priority="286" operator="equal">
      <formula>"Baja"</formula>
    </cfRule>
    <cfRule type="cellIs" dxfId="88" priority="287" operator="equal">
      <formula>"Muy Baja"</formula>
    </cfRule>
  </conditionalFormatting>
  <conditionalFormatting sqref="H64">
    <cfRule type="cellIs" dxfId="87" priority="255" operator="equal">
      <formula>"Muy Alta"</formula>
    </cfRule>
    <cfRule type="cellIs" dxfId="86" priority="256" operator="equal">
      <formula>"Alta"</formula>
    </cfRule>
    <cfRule type="cellIs" dxfId="85" priority="257" operator="equal">
      <formula>"Media"</formula>
    </cfRule>
    <cfRule type="cellIs" dxfId="84" priority="258" operator="equal">
      <formula>"Baja"</formula>
    </cfRule>
    <cfRule type="cellIs" dxfId="83" priority="259" operator="equal">
      <formula>"Muy Baja"</formula>
    </cfRule>
  </conditionalFormatting>
  <conditionalFormatting sqref="H70">
    <cfRule type="cellIs" dxfId="82" priority="227" operator="equal">
      <formula>"Muy Alta"</formula>
    </cfRule>
    <cfRule type="cellIs" dxfId="81" priority="228" operator="equal">
      <formula>"Alta"</formula>
    </cfRule>
    <cfRule type="cellIs" dxfId="80" priority="229" operator="equal">
      <formula>"Media"</formula>
    </cfRule>
    <cfRule type="cellIs" dxfId="79" priority="230" operator="equal">
      <formula>"Baja"</formula>
    </cfRule>
    <cfRule type="cellIs" dxfId="78" priority="231" operator="equal">
      <formula>"Muy Baja"</formula>
    </cfRule>
  </conditionalFormatting>
  <conditionalFormatting sqref="K12:K75">
    <cfRule type="containsText" dxfId="77" priority="203" operator="containsText" text="❌">
      <formula>NOT(ISERROR(SEARCH("❌",K12)))</formula>
    </cfRule>
  </conditionalFormatting>
  <conditionalFormatting sqref="L12:L14 L20 L26 L34 L40 L46 L52 L58 L64 L70 AA29:AA75 AA26">
    <cfRule type="cellIs" dxfId="76" priority="516" operator="equal">
      <formula>"Catastrófico"</formula>
    </cfRule>
    <cfRule type="cellIs" dxfId="75" priority="517" operator="equal">
      <formula>"Mayor"</formula>
    </cfRule>
    <cfRule type="cellIs" dxfId="74" priority="518" operator="equal">
      <formula>"Moderado"</formula>
    </cfRule>
    <cfRule type="cellIs" dxfId="73" priority="519" operator="equal">
      <formula>"Menor"</formula>
    </cfRule>
    <cfRule type="cellIs" dxfId="72" priority="520" operator="equal">
      <formula>"Leve"</formula>
    </cfRule>
  </conditionalFormatting>
  <conditionalFormatting sqref="N12:N14 AC29:AC75 AC26">
    <cfRule type="cellIs" dxfId="71" priority="512" operator="equal">
      <formula>"Extremo"</formula>
    </cfRule>
    <cfRule type="cellIs" dxfId="70" priority="513" operator="equal">
      <formula>"Alto"</formula>
    </cfRule>
    <cfRule type="cellIs" dxfId="69" priority="514" operator="equal">
      <formula>"Moderado"</formula>
    </cfRule>
    <cfRule type="cellIs" dxfId="68" priority="515" operator="equal">
      <formula>"Bajo"</formula>
    </cfRule>
  </conditionalFormatting>
  <conditionalFormatting sqref="N20">
    <cfRule type="cellIs" dxfId="67" priority="442" operator="equal">
      <formula>"Extremo"</formula>
    </cfRule>
    <cfRule type="cellIs" dxfId="66" priority="443" operator="equal">
      <formula>"Alto"</formula>
    </cfRule>
    <cfRule type="cellIs" dxfId="65" priority="444" operator="equal">
      <formula>"Moderado"</formula>
    </cfRule>
    <cfRule type="cellIs" dxfId="64" priority="445" operator="equal">
      <formula>"Bajo"</formula>
    </cfRule>
  </conditionalFormatting>
  <conditionalFormatting sqref="N26">
    <cfRule type="cellIs" dxfId="63" priority="414" operator="equal">
      <formula>"Extremo"</formula>
    </cfRule>
    <cfRule type="cellIs" dxfId="62" priority="415" operator="equal">
      <formula>"Alto"</formula>
    </cfRule>
    <cfRule type="cellIs" dxfId="61" priority="416" operator="equal">
      <formula>"Moderado"</formula>
    </cfRule>
    <cfRule type="cellIs" dxfId="60" priority="417" operator="equal">
      <formula>"Bajo"</formula>
    </cfRule>
  </conditionalFormatting>
  <conditionalFormatting sqref="N34">
    <cfRule type="cellIs" dxfId="59" priority="386" operator="equal">
      <formula>"Extremo"</formula>
    </cfRule>
    <cfRule type="cellIs" dxfId="58" priority="387" operator="equal">
      <formula>"Alto"</formula>
    </cfRule>
    <cfRule type="cellIs" dxfId="57" priority="388" operator="equal">
      <formula>"Moderado"</formula>
    </cfRule>
    <cfRule type="cellIs" dxfId="56" priority="389" operator="equal">
      <formula>"Bajo"</formula>
    </cfRule>
  </conditionalFormatting>
  <conditionalFormatting sqref="N40">
    <cfRule type="cellIs" dxfId="55" priority="358" operator="equal">
      <formula>"Extremo"</formula>
    </cfRule>
    <cfRule type="cellIs" dxfId="54" priority="359" operator="equal">
      <formula>"Alto"</formula>
    </cfRule>
    <cfRule type="cellIs" dxfId="53" priority="360" operator="equal">
      <formula>"Moderado"</formula>
    </cfRule>
    <cfRule type="cellIs" dxfId="52" priority="361" operator="equal">
      <formula>"Bajo"</formula>
    </cfRule>
  </conditionalFormatting>
  <conditionalFormatting sqref="N46">
    <cfRule type="cellIs" dxfId="51" priority="330" operator="equal">
      <formula>"Extremo"</formula>
    </cfRule>
    <cfRule type="cellIs" dxfId="50" priority="331" operator="equal">
      <formula>"Alto"</formula>
    </cfRule>
    <cfRule type="cellIs" dxfId="49" priority="332" operator="equal">
      <formula>"Moderado"</formula>
    </cfRule>
    <cfRule type="cellIs" dxfId="48" priority="333" operator="equal">
      <formula>"Bajo"</formula>
    </cfRule>
  </conditionalFormatting>
  <conditionalFormatting sqref="N52">
    <cfRule type="cellIs" dxfId="47" priority="302" operator="equal">
      <formula>"Extremo"</formula>
    </cfRule>
    <cfRule type="cellIs" dxfId="46" priority="303" operator="equal">
      <formula>"Alto"</formula>
    </cfRule>
    <cfRule type="cellIs" dxfId="45" priority="304" operator="equal">
      <formula>"Moderado"</formula>
    </cfRule>
    <cfRule type="cellIs" dxfId="44" priority="305" operator="equal">
      <formula>"Bajo"</formula>
    </cfRule>
  </conditionalFormatting>
  <conditionalFormatting sqref="N58">
    <cfRule type="cellIs" dxfId="43" priority="274" operator="equal">
      <formula>"Extremo"</formula>
    </cfRule>
    <cfRule type="cellIs" dxfId="42" priority="275" operator="equal">
      <formula>"Alto"</formula>
    </cfRule>
    <cfRule type="cellIs" dxfId="41" priority="276" operator="equal">
      <formula>"Moderado"</formula>
    </cfRule>
    <cfRule type="cellIs" dxfId="40" priority="277" operator="equal">
      <formula>"Bajo"</formula>
    </cfRule>
  </conditionalFormatting>
  <conditionalFormatting sqref="N64">
    <cfRule type="cellIs" dxfId="39" priority="246" operator="equal">
      <formula>"Extremo"</formula>
    </cfRule>
    <cfRule type="cellIs" dxfId="38" priority="247" operator="equal">
      <formula>"Alto"</formula>
    </cfRule>
    <cfRule type="cellIs" dxfId="37" priority="248" operator="equal">
      <formula>"Moderado"</formula>
    </cfRule>
    <cfRule type="cellIs" dxfId="36" priority="249" operator="equal">
      <formula>"Bajo"</formula>
    </cfRule>
  </conditionalFormatting>
  <conditionalFormatting sqref="N70">
    <cfRule type="cellIs" dxfId="35" priority="218" operator="equal">
      <formula>"Extremo"</formula>
    </cfRule>
    <cfRule type="cellIs" dxfId="34" priority="219" operator="equal">
      <formula>"Alto"</formula>
    </cfRule>
    <cfRule type="cellIs" dxfId="33" priority="220" operator="equal">
      <formula>"Moderado"</formula>
    </cfRule>
    <cfRule type="cellIs" dxfId="32" priority="221" operator="equal">
      <formula>"Bajo"</formula>
    </cfRule>
  </conditionalFormatting>
  <conditionalFormatting sqref="Y12 Y17:Y25 Y15">
    <cfRule type="cellIs" dxfId="31" priority="213" operator="equal">
      <formula>"Muy Alta"</formula>
    </cfRule>
    <cfRule type="cellIs" dxfId="30" priority="214" operator="equal">
      <formula>"Alta"</formula>
    </cfRule>
    <cfRule type="cellIs" dxfId="29" priority="215" operator="equal">
      <formula>"Media"</formula>
    </cfRule>
    <cfRule type="cellIs" dxfId="28" priority="216" operator="equal">
      <formula>"Baja"</formula>
    </cfRule>
    <cfRule type="cellIs" dxfId="27" priority="217" operator="equal">
      <formula>"Muy Baja"</formula>
    </cfRule>
  </conditionalFormatting>
  <conditionalFormatting sqref="AA12 AA17:AA25 AA15">
    <cfRule type="cellIs" dxfId="26" priority="208" operator="equal">
      <formula>"Catastrófico"</formula>
    </cfRule>
    <cfRule type="cellIs" dxfId="25" priority="209" operator="equal">
      <formula>"Mayor"</formula>
    </cfRule>
    <cfRule type="cellIs" dxfId="24" priority="210" operator="equal">
      <formula>"Moderado"</formula>
    </cfRule>
    <cfRule type="cellIs" dxfId="23" priority="211" operator="equal">
      <formula>"Menor"</formula>
    </cfRule>
    <cfRule type="cellIs" dxfId="22" priority="212" operator="equal">
      <formula>"Leve"</formula>
    </cfRule>
  </conditionalFormatting>
  <conditionalFormatting sqref="AC12 AC17:AC25 AC15">
    <cfRule type="cellIs" dxfId="21" priority="204" operator="equal">
      <formula>"Extremo"</formula>
    </cfRule>
    <cfRule type="cellIs" dxfId="20" priority="205" operator="equal">
      <formula>"Alto"</formula>
    </cfRule>
    <cfRule type="cellIs" dxfId="19" priority="206" operator="equal">
      <formula>"Moderado"</formula>
    </cfRule>
    <cfRule type="cellIs" dxfId="18" priority="207" operator="equal">
      <formula>"Bajo"</formula>
    </cfRule>
  </conditionalFormatting>
  <conditionalFormatting sqref="Y16">
    <cfRule type="cellIs" dxfId="17" priority="10" operator="equal">
      <formula>"Muy Alta"</formula>
    </cfRule>
    <cfRule type="cellIs" dxfId="16" priority="11" operator="equal">
      <formula>"Alta"</formula>
    </cfRule>
    <cfRule type="cellIs" dxfId="15" priority="12" operator="equal">
      <formula>"Media"</formula>
    </cfRule>
    <cfRule type="cellIs" dxfId="14" priority="13" operator="equal">
      <formula>"Baja"</formula>
    </cfRule>
    <cfRule type="cellIs" dxfId="13" priority="14" operator="equal">
      <formula>"Muy Baja"</formula>
    </cfRule>
  </conditionalFormatting>
  <conditionalFormatting sqref="AA16">
    <cfRule type="cellIs" dxfId="12" priority="5" operator="equal">
      <formula>"Catastrófico"</formula>
    </cfRule>
    <cfRule type="cellIs" dxfId="11" priority="6" operator="equal">
      <formula>"Mayor"</formula>
    </cfRule>
    <cfRule type="cellIs" dxfId="10" priority="7" operator="equal">
      <formula>"Moderado"</formula>
    </cfRule>
    <cfRule type="cellIs" dxfId="9" priority="8" operator="equal">
      <formula>"Menor"</formula>
    </cfRule>
    <cfRule type="cellIs" dxfId="8" priority="9" operator="equal">
      <formula>"Leve"</formula>
    </cfRule>
  </conditionalFormatting>
  <conditionalFormatting sqref="AC16">
    <cfRule type="cellIs" dxfId="7" priority="1" operator="equal">
      <formula>"Extremo"</formula>
    </cfRule>
    <cfRule type="cellIs" dxfId="6" priority="2" operator="equal">
      <formula>"Alto"</formula>
    </cfRule>
    <cfRule type="cellIs" dxfId="5" priority="3" operator="equal">
      <formula>"Moderado"</formula>
    </cfRule>
    <cfRule type="cellIs" dxfId="4" priority="4" operator="equal">
      <formula>"Bajo"</formula>
    </cfRule>
  </conditionalFormatting>
  <pageMargins left="0.7" right="0.7" top="0.75" bottom="0.75" header="0.3" footer="0.3"/>
  <pageSetup orientation="portrait" r:id="rId1"/>
  <drawing r:id="rId2"/>
  <extLst>
    <ext xmlns:x14="http://schemas.microsoft.com/office/spreadsheetml/2009/9/main" uri="{CCE6A557-97BC-4b89-ADB6-D9C93CAAB3DF}">
      <x14:dataValidations xmlns:xm="http://schemas.microsoft.com/office/excel/2006/main" count="12">
        <x14:dataValidation type="list" allowBlank="1" showInputMessage="1" showErrorMessage="1" xr:uid="{00000000-0002-0000-0200-000000000000}">
          <x14:formula1>
            <xm:f>'Tabla Valoración controles'!$D$4:$D$6</xm:f>
          </x14:formula1>
          <xm:sqref>R29:R75 R12 R15:R26</xm:sqref>
        </x14:dataValidation>
        <x14:dataValidation type="list" allowBlank="1" showInputMessage="1" showErrorMessage="1" xr:uid="{00000000-0002-0000-0200-000001000000}">
          <x14:formula1>
            <xm:f>'Tabla Valoración controles'!$D$7:$D$8</xm:f>
          </x14:formula1>
          <xm:sqref>S29:S75 S12 S15:S26</xm:sqref>
        </x14:dataValidation>
        <x14:dataValidation type="list" allowBlank="1" showInputMessage="1" showErrorMessage="1" xr:uid="{00000000-0002-0000-0200-000002000000}">
          <x14:formula1>
            <xm:f>'Tabla Valoración controles'!$D$9:$D$10</xm:f>
          </x14:formula1>
          <xm:sqref>U29:U75 U12 U15:U26</xm:sqref>
        </x14:dataValidation>
        <x14:dataValidation type="list" allowBlank="1" showInputMessage="1" showErrorMessage="1" xr:uid="{00000000-0002-0000-0200-000003000000}">
          <x14:formula1>
            <xm:f>'Tabla Valoración controles'!$D$11:$D$12</xm:f>
          </x14:formula1>
          <xm:sqref>V29:V75 V12 V15:V26</xm:sqref>
        </x14:dataValidation>
        <x14:dataValidation type="list" allowBlank="1" showInputMessage="1" showErrorMessage="1" xr:uid="{00000000-0002-0000-0200-000004000000}">
          <x14:formula1>
            <xm:f>'Tabla Valoración controles'!$D$13:$D$14</xm:f>
          </x14:formula1>
          <xm:sqref>W29:W75 W12 W15:W26</xm:sqref>
        </x14:dataValidation>
        <x14:dataValidation type="list" allowBlank="1" showInputMessage="1" showErrorMessage="1" xr:uid="{00000000-0002-0000-0200-000005000000}">
          <x14:formula1>
            <xm:f>'Opciones Tratamiento'!$B$13:$B$19</xm:f>
          </x14:formula1>
          <xm:sqref>F34:F75 F12:F26</xm:sqref>
        </x14:dataValidation>
        <x14:dataValidation type="list" allowBlank="1" showInputMessage="1" showErrorMessage="1" xr:uid="{00000000-0002-0000-0200-000006000000}">
          <x14:formula1>
            <xm:f>'Opciones Tratamiento'!$E$2:$E$4</xm:f>
          </x14:formula1>
          <xm:sqref>B34:B75 B12:B26</xm:sqref>
        </x14:dataValidation>
        <x14:dataValidation type="list" allowBlank="1" showInputMessage="1" showErrorMessage="1" xr:uid="{00000000-0002-0000-0200-000007000000}">
          <x14:formula1>
            <xm:f>'Opciones Tratamiento'!$B$2:$B$5</xm:f>
          </x14:formula1>
          <xm:sqref>AD29:AD75 AD12 AD15:AD26</xm:sqref>
        </x14:dataValidation>
        <x14:dataValidation type="list" allowBlank="1" showInputMessage="1" showErrorMessage="1" xr:uid="{00000000-0002-0000-0200-000008000000}">
          <x14:formula1>
            <xm:f>'Tabla Impacto'!$F$210:$F$221</xm:f>
          </x14:formula1>
          <xm:sqref>J34:J75 J12:J26</xm:sqref>
        </x14:dataValidation>
        <x14:dataValidation type="custom" allowBlank="1" showInputMessage="1" showErrorMessage="1" error="Recuerde que las acciones se generan bajo la medida de mitigar el riesgo" xr:uid="{00000000-0002-0000-0200-000009000000}">
          <x14:formula1>
            <xm:f>IF(OR(AD17='Opciones Tratamiento'!$B$2,AD17='Opciones Tratamiento'!$B$3,AD17='Opciones Tratamiento'!$B$4),ISBLANK(AD17),ISTEXT(AD17))</xm:f>
          </x14:formula1>
          <xm:sqref>AE17:AE19 AE21:AE25 AE29:AE33 AE35:AE39 AE41:AE45 AE47:AE51 AE53:AE75</xm:sqref>
        </x14:dataValidation>
        <x14:dataValidation type="custom" allowBlank="1" showInputMessage="1" showErrorMessage="1" error="Recuerde que las acciones se generan bajo la medida de mitigar el riesgo" xr:uid="{00000000-0002-0000-0200-00000A000000}">
          <x14:formula1>
            <xm:f>IF(OR(AD17='Opciones Tratamiento'!$B$2,AD17='Opciones Tratamiento'!$B$3,AD17='Opciones Tratamiento'!$B$4),ISBLANK(AD17),ISTEXT(AD17))</xm:f>
          </x14:formula1>
          <xm:sqref>AF17:AG19 AF21:AG25 AF29:AG33 AF35:AG39 AF41:AG45 AF47:AG51 AF53:AG75</xm:sqref>
        </x14:dataValidation>
        <x14:dataValidation type="custom" allowBlank="1" showInputMessage="1" showErrorMessage="1" error="Recuerde que las acciones se generan bajo la medida de mitigar el riesgo" xr:uid="{00000000-0002-0000-0200-00000B000000}">
          <x14:formula1>
            <xm:f>IF(OR(AD17='Opciones Tratamiento'!$B$2,AD17='Opciones Tratamiento'!$B$3,AD17='Opciones Tratamiento'!$B$4),ISBLANK(AD17),ISTEXT(AD17))</xm:f>
          </x14:formula1>
          <xm:sqref>AH17:AI19 AH21:AI25 AH29:AI33 AH35:AI39 AH41:AI45 AH47:AI51 AH53:AI75</xm:sqref>
        </x14:dataValidation>
      </x14:dataValidations>
    </ext>
  </extLst>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CU140"/>
  <sheetViews>
    <sheetView zoomScale="40" zoomScaleNormal="40" workbookViewId="0">
      <selection activeCell="AB22" sqref="AB22:AC23"/>
    </sheetView>
  </sheetViews>
  <sheetFormatPr baseColWidth="10" defaultColWidth="11.42578125" defaultRowHeight="15" x14ac:dyDescent="0.25"/>
  <cols>
    <col min="2" max="39" width="5.7109375" customWidth="1"/>
    <col min="41" max="46" width="5.7109375" customWidth="1"/>
  </cols>
  <sheetData>
    <row r="1" spans="1:99"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c r="CN1" s="83"/>
      <c r="CO1" s="83"/>
      <c r="CP1" s="83"/>
      <c r="CQ1" s="83"/>
      <c r="CR1" s="83"/>
      <c r="CS1" s="83"/>
      <c r="CT1" s="83"/>
      <c r="CU1" s="83"/>
    </row>
    <row r="2" spans="1:99" ht="18" customHeight="1" x14ac:dyDescent="0.25">
      <c r="A2" s="83"/>
      <c r="B2" s="531" t="s">
        <v>219</v>
      </c>
      <c r="C2" s="531"/>
      <c r="D2" s="531"/>
      <c r="E2" s="531"/>
      <c r="F2" s="531"/>
      <c r="G2" s="531"/>
      <c r="H2" s="531"/>
      <c r="I2" s="531"/>
      <c r="J2" s="499" t="s">
        <v>26</v>
      </c>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c r="CN2" s="83"/>
      <c r="CO2" s="83"/>
      <c r="CP2" s="83"/>
      <c r="CQ2" s="83"/>
      <c r="CR2" s="83"/>
      <c r="CS2" s="83"/>
      <c r="CT2" s="83"/>
      <c r="CU2" s="83"/>
    </row>
    <row r="3" spans="1:99" ht="18.75" customHeight="1" x14ac:dyDescent="0.25">
      <c r="A3" s="83"/>
      <c r="B3" s="531"/>
      <c r="C3" s="531"/>
      <c r="D3" s="531"/>
      <c r="E3" s="531"/>
      <c r="F3" s="531"/>
      <c r="G3" s="531"/>
      <c r="H3" s="531"/>
      <c r="I3" s="531"/>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c r="CN3" s="83"/>
      <c r="CO3" s="83"/>
      <c r="CP3" s="83"/>
      <c r="CQ3" s="83"/>
      <c r="CR3" s="83"/>
      <c r="CS3" s="83"/>
      <c r="CT3" s="83"/>
      <c r="CU3" s="83"/>
    </row>
    <row r="4" spans="1:99" ht="15" customHeight="1" x14ac:dyDescent="0.25">
      <c r="A4" s="83"/>
      <c r="B4" s="531"/>
      <c r="C4" s="531"/>
      <c r="D4" s="531"/>
      <c r="E4" s="531"/>
      <c r="F4" s="531"/>
      <c r="G4" s="531"/>
      <c r="H4" s="531"/>
      <c r="I4" s="531"/>
      <c r="J4" s="499"/>
      <c r="K4" s="499"/>
      <c r="L4" s="499"/>
      <c r="M4" s="499"/>
      <c r="N4" s="499"/>
      <c r="O4" s="499"/>
      <c r="P4" s="499"/>
      <c r="Q4" s="499"/>
      <c r="R4" s="499"/>
      <c r="S4" s="499"/>
      <c r="T4" s="499"/>
      <c r="U4" s="499"/>
      <c r="V4" s="499"/>
      <c r="W4" s="499"/>
      <c r="X4" s="499"/>
      <c r="Y4" s="499"/>
      <c r="Z4" s="499"/>
      <c r="AA4" s="499"/>
      <c r="AB4" s="499"/>
      <c r="AC4" s="499"/>
      <c r="AD4" s="499"/>
      <c r="AE4" s="499"/>
      <c r="AF4" s="499"/>
      <c r="AG4" s="499"/>
      <c r="AH4" s="499"/>
      <c r="AI4" s="499"/>
      <c r="AJ4" s="499"/>
      <c r="AK4" s="499"/>
      <c r="AL4" s="499"/>
      <c r="AM4" s="499"/>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c r="CN4" s="83"/>
      <c r="CO4" s="83"/>
      <c r="CP4" s="83"/>
      <c r="CQ4" s="83"/>
      <c r="CR4" s="83"/>
      <c r="CS4" s="83"/>
      <c r="CT4" s="83"/>
      <c r="CU4" s="83"/>
    </row>
    <row r="5" spans="1:99"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c r="BV5" s="83"/>
      <c r="BW5" s="83"/>
      <c r="BX5" s="83"/>
      <c r="BY5" s="83"/>
      <c r="BZ5" s="83"/>
      <c r="CA5" s="83"/>
      <c r="CB5" s="83"/>
      <c r="CC5" s="83"/>
      <c r="CD5" s="83"/>
      <c r="CE5" s="83"/>
      <c r="CF5" s="83"/>
      <c r="CG5" s="83"/>
      <c r="CH5" s="83"/>
      <c r="CI5" s="83"/>
      <c r="CJ5" s="83"/>
      <c r="CK5" s="83"/>
      <c r="CL5" s="83"/>
      <c r="CM5" s="83"/>
      <c r="CN5" s="83"/>
      <c r="CO5" s="83"/>
      <c r="CP5" s="83"/>
      <c r="CQ5" s="83"/>
      <c r="CR5" s="83"/>
      <c r="CS5" s="83"/>
      <c r="CT5" s="83"/>
      <c r="CU5" s="83"/>
    </row>
    <row r="6" spans="1:99" ht="15" customHeight="1" x14ac:dyDescent="0.25">
      <c r="A6" s="83"/>
      <c r="B6" s="446" t="s">
        <v>220</v>
      </c>
      <c r="C6" s="446"/>
      <c r="D6" s="447"/>
      <c r="E6" s="484" t="s">
        <v>221</v>
      </c>
      <c r="F6" s="485"/>
      <c r="G6" s="485"/>
      <c r="H6" s="485"/>
      <c r="I6" s="486"/>
      <c r="J6" s="495" t="str">
        <f>IF(AND('Mapa de Riesgos'!$H$12="Muy Alta",'Mapa de Riesgos'!$L$12="Leve"),CONCATENATE("R",'Mapa de Riesgos'!$A$12),"")</f>
        <v/>
      </c>
      <c r="K6" s="496"/>
      <c r="L6" s="496" t="str">
        <f>IF(AND('Mapa de Riesgos'!$H$20="Muy Alta",'Mapa de Riesgos'!$L$20="Leve"),CONCATENATE("R",'Mapa de Riesgos'!$A$20),"")</f>
        <v/>
      </c>
      <c r="M6" s="496"/>
      <c r="N6" s="496" t="str">
        <f>IF(AND('Mapa de Riesgos'!$H$26="Muy Alta",'Mapa de Riesgos'!$L$26="Leve"),CONCATENATE("R",'Mapa de Riesgos'!$A$26),"")</f>
        <v/>
      </c>
      <c r="O6" s="498"/>
      <c r="P6" s="495" t="str">
        <f>IF(AND('Mapa de Riesgos'!$H$12="Muy Alta",'Mapa de Riesgos'!$L$12="Menor"),CONCATENATE("R",'Mapa de Riesgos'!$A$12),"")</f>
        <v/>
      </c>
      <c r="Q6" s="496"/>
      <c r="R6" s="496" t="str">
        <f>IF(AND('Mapa de Riesgos'!$H$20="Muy Alta",'Mapa de Riesgos'!$L$20="Menor"),CONCATENATE("R",'Mapa de Riesgos'!$A$20),"")</f>
        <v/>
      </c>
      <c r="S6" s="496"/>
      <c r="T6" s="496" t="str">
        <f>IF(AND('Mapa de Riesgos'!$H$26="Muy Alta",'Mapa de Riesgos'!$L$26="Menor"),CONCATENATE("R",'Mapa de Riesgos'!$A$26),"")</f>
        <v/>
      </c>
      <c r="U6" s="498"/>
      <c r="V6" s="495" t="str">
        <f>IF(AND('Mapa de Riesgos'!$H$12="Muy Alta",'Mapa de Riesgos'!$L$12="Moderado"),CONCATENATE("R",'Mapa de Riesgos'!$A$12),"")</f>
        <v/>
      </c>
      <c r="W6" s="496"/>
      <c r="X6" s="496" t="str">
        <f>IF(AND('Mapa de Riesgos'!$H$20="Muy Alta",'Mapa de Riesgos'!$L$20="Moderado"),CONCATENATE("R",'Mapa de Riesgos'!$A$20),"")</f>
        <v/>
      </c>
      <c r="Y6" s="496"/>
      <c r="Z6" s="496" t="str">
        <f>IF(AND('Mapa de Riesgos'!$H$26="Muy Alta",'Mapa de Riesgos'!$L$26="Moderado"),CONCATENATE("R",'Mapa de Riesgos'!$A$26),"")</f>
        <v/>
      </c>
      <c r="AA6" s="498"/>
      <c r="AB6" s="495" t="str">
        <f>IF(AND('Mapa de Riesgos'!$H$12="Muy Alta",'Mapa de Riesgos'!$L$12="Mayor"),CONCATENATE("R",'Mapa de Riesgos'!$A$12),"")</f>
        <v/>
      </c>
      <c r="AC6" s="496"/>
      <c r="AD6" s="496" t="str">
        <f>IF(AND('Mapa de Riesgos'!$H$20="Muy Alta",'Mapa de Riesgos'!$L$20="Mayor"),CONCATENATE("R",'Mapa de Riesgos'!$A$20),"")</f>
        <v/>
      </c>
      <c r="AE6" s="496"/>
      <c r="AF6" s="496" t="str">
        <f>IF(AND('Mapa de Riesgos'!$H$26="Muy Alta",'Mapa de Riesgos'!$L$26="Mayor"),CONCATENATE("R",'Mapa de Riesgos'!$A$26),"")</f>
        <v/>
      </c>
      <c r="AG6" s="498"/>
      <c r="AH6" s="510" t="str">
        <f>IF(AND('Mapa de Riesgos'!$H$12="Muy Alta",'Mapa de Riesgos'!$L$12="Catastrófico"),CONCATENATE("R",'Mapa de Riesgos'!$A$12),"")</f>
        <v/>
      </c>
      <c r="AI6" s="511"/>
      <c r="AJ6" s="511" t="str">
        <f>IF(AND('Mapa de Riesgos'!$H$20="Muy Alta",'Mapa de Riesgos'!$L$20="Catastrófico"),CONCATENATE("R",'Mapa de Riesgos'!$A$20),"")</f>
        <v/>
      </c>
      <c r="AK6" s="511"/>
      <c r="AL6" s="511" t="str">
        <f>IF(AND('Mapa de Riesgos'!$H$26="Muy Alta",'Mapa de Riesgos'!$L$26="Catastrófico"),CONCATENATE("R",'Mapa de Riesgos'!$A$26),"")</f>
        <v/>
      </c>
      <c r="AM6" s="512"/>
      <c r="AO6" s="448" t="s">
        <v>222</v>
      </c>
      <c r="AP6" s="449"/>
      <c r="AQ6" s="449"/>
      <c r="AR6" s="449"/>
      <c r="AS6" s="449"/>
      <c r="AT6" s="450"/>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c r="BY6" s="83"/>
      <c r="BZ6" s="83"/>
      <c r="CA6" s="83"/>
      <c r="CB6" s="83"/>
    </row>
    <row r="7" spans="1:99" ht="15" customHeight="1" x14ac:dyDescent="0.25">
      <c r="A7" s="83"/>
      <c r="B7" s="446"/>
      <c r="C7" s="446"/>
      <c r="D7" s="447"/>
      <c r="E7" s="487"/>
      <c r="F7" s="488"/>
      <c r="G7" s="488"/>
      <c r="H7" s="488"/>
      <c r="I7" s="489"/>
      <c r="J7" s="497"/>
      <c r="K7" s="493"/>
      <c r="L7" s="493"/>
      <c r="M7" s="493"/>
      <c r="N7" s="493"/>
      <c r="O7" s="494"/>
      <c r="P7" s="497"/>
      <c r="Q7" s="493"/>
      <c r="R7" s="493"/>
      <c r="S7" s="493"/>
      <c r="T7" s="493"/>
      <c r="U7" s="494"/>
      <c r="V7" s="497"/>
      <c r="W7" s="493"/>
      <c r="X7" s="493"/>
      <c r="Y7" s="493"/>
      <c r="Z7" s="493"/>
      <c r="AA7" s="494"/>
      <c r="AB7" s="497"/>
      <c r="AC7" s="493"/>
      <c r="AD7" s="493"/>
      <c r="AE7" s="493"/>
      <c r="AF7" s="493"/>
      <c r="AG7" s="494"/>
      <c r="AH7" s="504"/>
      <c r="AI7" s="505"/>
      <c r="AJ7" s="505"/>
      <c r="AK7" s="505"/>
      <c r="AL7" s="505"/>
      <c r="AM7" s="506"/>
      <c r="AN7" s="83"/>
      <c r="AO7" s="451"/>
      <c r="AP7" s="452"/>
      <c r="AQ7" s="452"/>
      <c r="AR7" s="452"/>
      <c r="AS7" s="452"/>
      <c r="AT7" s="45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c r="BY7" s="83"/>
      <c r="BZ7" s="83"/>
      <c r="CA7" s="83"/>
      <c r="CB7" s="83"/>
    </row>
    <row r="8" spans="1:99" ht="15" customHeight="1" x14ac:dyDescent="0.25">
      <c r="A8" s="83"/>
      <c r="B8" s="446"/>
      <c r="C8" s="446"/>
      <c r="D8" s="447"/>
      <c r="E8" s="487"/>
      <c r="F8" s="488"/>
      <c r="G8" s="488"/>
      <c r="H8" s="488"/>
      <c r="I8" s="489"/>
      <c r="J8" s="497" t="str">
        <f>IF(AND('Mapa de Riesgos'!$H$34="Muy Alta",'Mapa de Riesgos'!$L$34="Leve"),CONCATENATE("R",'Mapa de Riesgos'!$A$34),"")</f>
        <v/>
      </c>
      <c r="K8" s="493"/>
      <c r="L8" s="493" t="str">
        <f>IF(AND('Mapa de Riesgos'!$H$40="Muy Alta",'Mapa de Riesgos'!$L$40="Leve"),CONCATENATE("R",'Mapa de Riesgos'!$A$40),"")</f>
        <v/>
      </c>
      <c r="M8" s="493"/>
      <c r="N8" s="493" t="str">
        <f>IF(AND('Mapa de Riesgos'!$H$46="Muy Alta",'Mapa de Riesgos'!$L$46="Leve"),CONCATENATE("R",'Mapa de Riesgos'!$A$46),"")</f>
        <v/>
      </c>
      <c r="O8" s="494"/>
      <c r="P8" s="497" t="str">
        <f>IF(AND('Mapa de Riesgos'!$H$34="Muy Alta",'Mapa de Riesgos'!$L$34="Menor"),CONCATENATE("R",'Mapa de Riesgos'!$A$34),"")</f>
        <v/>
      </c>
      <c r="Q8" s="493"/>
      <c r="R8" s="493" t="str">
        <f>IF(AND('Mapa de Riesgos'!$H$40="Muy Alta",'Mapa de Riesgos'!$L$40="Menor"),CONCATENATE("R",'Mapa de Riesgos'!$A$40),"")</f>
        <v/>
      </c>
      <c r="S8" s="493"/>
      <c r="T8" s="493" t="str">
        <f>IF(AND('Mapa de Riesgos'!$H$46="Muy Alta",'Mapa de Riesgos'!$L$46="Menor"),CONCATENATE("R",'Mapa de Riesgos'!$A$46),"")</f>
        <v/>
      </c>
      <c r="U8" s="494"/>
      <c r="V8" s="497" t="str">
        <f>IF(AND('Mapa de Riesgos'!$H$34="Muy Alta",'Mapa de Riesgos'!$L$34="Moderado"),CONCATENATE("R",'Mapa de Riesgos'!$A$34),"")</f>
        <v/>
      </c>
      <c r="W8" s="493"/>
      <c r="X8" s="493" t="str">
        <f>IF(AND('Mapa de Riesgos'!$H$40="Muy Alta",'Mapa de Riesgos'!$L$40="Moderado"),CONCATENATE("R",'Mapa de Riesgos'!$A$40),"")</f>
        <v/>
      </c>
      <c r="Y8" s="493"/>
      <c r="Z8" s="493" t="str">
        <f>IF(AND('Mapa de Riesgos'!$H$46="Muy Alta",'Mapa de Riesgos'!$L$46="Moderado"),CONCATENATE("R",'Mapa de Riesgos'!$A$46),"")</f>
        <v/>
      </c>
      <c r="AA8" s="494"/>
      <c r="AB8" s="497" t="str">
        <f>IF(AND('Mapa de Riesgos'!$H$34="Muy Alta",'Mapa de Riesgos'!$L$34="Mayor"),CONCATENATE("R",'Mapa de Riesgos'!$A$34),"")</f>
        <v/>
      </c>
      <c r="AC8" s="493"/>
      <c r="AD8" s="493" t="str">
        <f>IF(AND('Mapa de Riesgos'!$H$40="Muy Alta",'Mapa de Riesgos'!$L$40="Mayor"),CONCATENATE("R",'Mapa de Riesgos'!$A$40),"")</f>
        <v/>
      </c>
      <c r="AE8" s="493"/>
      <c r="AF8" s="493" t="str">
        <f>IF(AND('Mapa de Riesgos'!$H$46="Muy Alta",'Mapa de Riesgos'!$L$46="Mayor"),CONCATENATE("R",'Mapa de Riesgos'!$A$46),"")</f>
        <v/>
      </c>
      <c r="AG8" s="494"/>
      <c r="AH8" s="504" t="str">
        <f>IF(AND('Mapa de Riesgos'!$H$34="Muy Alta",'Mapa de Riesgos'!$L$34="Catastrófico"),CONCATENATE("R",'Mapa de Riesgos'!$A$34),"")</f>
        <v/>
      </c>
      <c r="AI8" s="505"/>
      <c r="AJ8" s="505" t="str">
        <f>IF(AND('Mapa de Riesgos'!$H$40="Muy Alta",'Mapa de Riesgos'!$L$40="Catastrófico"),CONCATENATE("R",'Mapa de Riesgos'!$A$40),"")</f>
        <v/>
      </c>
      <c r="AK8" s="505"/>
      <c r="AL8" s="505" t="str">
        <f>IF(AND('Mapa de Riesgos'!$H$46="Muy Alta",'Mapa de Riesgos'!$L$46="Catastrófico"),CONCATENATE("R",'Mapa de Riesgos'!$A$46),"")</f>
        <v/>
      </c>
      <c r="AM8" s="506"/>
      <c r="AN8" s="83"/>
      <c r="AO8" s="451"/>
      <c r="AP8" s="452"/>
      <c r="AQ8" s="452"/>
      <c r="AR8" s="452"/>
      <c r="AS8" s="452"/>
      <c r="AT8" s="45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c r="BY8" s="83"/>
      <c r="BZ8" s="83"/>
      <c r="CA8" s="83"/>
      <c r="CB8" s="83"/>
    </row>
    <row r="9" spans="1:99" ht="15" customHeight="1" x14ac:dyDescent="0.25">
      <c r="A9" s="83"/>
      <c r="B9" s="446"/>
      <c r="C9" s="446"/>
      <c r="D9" s="447"/>
      <c r="E9" s="487"/>
      <c r="F9" s="488"/>
      <c r="G9" s="488"/>
      <c r="H9" s="488"/>
      <c r="I9" s="489"/>
      <c r="J9" s="497"/>
      <c r="K9" s="493"/>
      <c r="L9" s="493"/>
      <c r="M9" s="493"/>
      <c r="N9" s="493"/>
      <c r="O9" s="494"/>
      <c r="P9" s="497"/>
      <c r="Q9" s="493"/>
      <c r="R9" s="493"/>
      <c r="S9" s="493"/>
      <c r="T9" s="493"/>
      <c r="U9" s="494"/>
      <c r="V9" s="497"/>
      <c r="W9" s="493"/>
      <c r="X9" s="493"/>
      <c r="Y9" s="493"/>
      <c r="Z9" s="493"/>
      <c r="AA9" s="494"/>
      <c r="AB9" s="497"/>
      <c r="AC9" s="493"/>
      <c r="AD9" s="493"/>
      <c r="AE9" s="493"/>
      <c r="AF9" s="493"/>
      <c r="AG9" s="494"/>
      <c r="AH9" s="504"/>
      <c r="AI9" s="505"/>
      <c r="AJ9" s="505"/>
      <c r="AK9" s="505"/>
      <c r="AL9" s="505"/>
      <c r="AM9" s="506"/>
      <c r="AN9" s="83"/>
      <c r="AO9" s="451"/>
      <c r="AP9" s="452"/>
      <c r="AQ9" s="452"/>
      <c r="AR9" s="452"/>
      <c r="AS9" s="452"/>
      <c r="AT9" s="45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c r="BY9" s="83"/>
      <c r="BZ9" s="83"/>
      <c r="CA9" s="83"/>
      <c r="CB9" s="83"/>
    </row>
    <row r="10" spans="1:99" ht="15" customHeight="1" x14ac:dyDescent="0.25">
      <c r="A10" s="83"/>
      <c r="B10" s="446"/>
      <c r="C10" s="446"/>
      <c r="D10" s="447"/>
      <c r="E10" s="487"/>
      <c r="F10" s="488"/>
      <c r="G10" s="488"/>
      <c r="H10" s="488"/>
      <c r="I10" s="489"/>
      <c r="J10" s="497" t="str">
        <f>IF(AND('Mapa de Riesgos'!$H$52="Muy Alta",'Mapa de Riesgos'!$L$52="Leve"),CONCATENATE("R",'Mapa de Riesgos'!$A$52),"")</f>
        <v/>
      </c>
      <c r="K10" s="493"/>
      <c r="L10" s="493" t="str">
        <f>IF(AND('Mapa de Riesgos'!$H$58="Muy Alta",'Mapa de Riesgos'!$L$58="Leve"),CONCATENATE("R",'Mapa de Riesgos'!$A$58),"")</f>
        <v/>
      </c>
      <c r="M10" s="493"/>
      <c r="N10" s="493" t="str">
        <f>IF(AND('Mapa de Riesgos'!$H$64="Muy Alta",'Mapa de Riesgos'!$L$64="Leve"),CONCATENATE("R",'Mapa de Riesgos'!$A$64),"")</f>
        <v/>
      </c>
      <c r="O10" s="494"/>
      <c r="P10" s="497" t="str">
        <f>IF(AND('Mapa de Riesgos'!$H$52="Muy Alta",'Mapa de Riesgos'!$L$52="Menor"),CONCATENATE("R",'Mapa de Riesgos'!$A$52),"")</f>
        <v/>
      </c>
      <c r="Q10" s="493"/>
      <c r="R10" s="493" t="str">
        <f>IF(AND('Mapa de Riesgos'!$H$58="Muy Alta",'Mapa de Riesgos'!$L$58="Menor"),CONCATENATE("R",'Mapa de Riesgos'!$A$58),"")</f>
        <v/>
      </c>
      <c r="S10" s="493"/>
      <c r="T10" s="493" t="str">
        <f>IF(AND('Mapa de Riesgos'!$H$64="Muy Alta",'Mapa de Riesgos'!$L$64="Menor"),CONCATENATE("R",'Mapa de Riesgos'!$A$64),"")</f>
        <v/>
      </c>
      <c r="U10" s="494"/>
      <c r="V10" s="497" t="str">
        <f>IF(AND('Mapa de Riesgos'!$H$52="Muy Alta",'Mapa de Riesgos'!$L$52="Moderado"),CONCATENATE("R",'Mapa de Riesgos'!$A$52),"")</f>
        <v/>
      </c>
      <c r="W10" s="493"/>
      <c r="X10" s="493" t="str">
        <f>IF(AND('Mapa de Riesgos'!$H$58="Muy Alta",'Mapa de Riesgos'!$L$58="Moderado"),CONCATENATE("R",'Mapa de Riesgos'!$A$58),"")</f>
        <v/>
      </c>
      <c r="Y10" s="493"/>
      <c r="Z10" s="493" t="str">
        <f>IF(AND('Mapa de Riesgos'!$H$64="Muy Alta",'Mapa de Riesgos'!$L$64="Moderado"),CONCATENATE("R",'Mapa de Riesgos'!$A$64),"")</f>
        <v/>
      </c>
      <c r="AA10" s="494"/>
      <c r="AB10" s="497" t="str">
        <f>IF(AND('Mapa de Riesgos'!$H$52="Muy Alta",'Mapa de Riesgos'!$L$52="Mayor"),CONCATENATE("R",'Mapa de Riesgos'!$A$52),"")</f>
        <v/>
      </c>
      <c r="AC10" s="493"/>
      <c r="AD10" s="493" t="str">
        <f>IF(AND('Mapa de Riesgos'!$H$58="Muy Alta",'Mapa de Riesgos'!$L$58="Mayor"),CONCATENATE("R",'Mapa de Riesgos'!$A$58),"")</f>
        <v/>
      </c>
      <c r="AE10" s="493"/>
      <c r="AF10" s="493" t="str">
        <f>IF(AND('Mapa de Riesgos'!$H$64="Muy Alta",'Mapa de Riesgos'!$L$64="Mayor"),CONCATENATE("R",'Mapa de Riesgos'!$A$64),"")</f>
        <v/>
      </c>
      <c r="AG10" s="494"/>
      <c r="AH10" s="504" t="str">
        <f>IF(AND('Mapa de Riesgos'!$H$52="Muy Alta",'Mapa de Riesgos'!$L$52="Catastrófico"),CONCATENATE("R",'Mapa de Riesgos'!$A$52),"")</f>
        <v/>
      </c>
      <c r="AI10" s="505"/>
      <c r="AJ10" s="505" t="str">
        <f>IF(AND('Mapa de Riesgos'!$H$58="Muy Alta",'Mapa de Riesgos'!$L$58="Catastrófico"),CONCATENATE("R",'Mapa de Riesgos'!$A$58),"")</f>
        <v/>
      </c>
      <c r="AK10" s="505"/>
      <c r="AL10" s="505" t="str">
        <f>IF(AND('Mapa de Riesgos'!$H$64="Muy Alta",'Mapa de Riesgos'!$L$64="Catastrófico"),CONCATENATE("R",'Mapa de Riesgos'!$A$64),"")</f>
        <v/>
      </c>
      <c r="AM10" s="506"/>
      <c r="AN10" s="83"/>
      <c r="AO10" s="451"/>
      <c r="AP10" s="452"/>
      <c r="AQ10" s="452"/>
      <c r="AR10" s="452"/>
      <c r="AS10" s="452"/>
      <c r="AT10" s="45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c r="BY10" s="83"/>
      <c r="BZ10" s="83"/>
      <c r="CA10" s="83"/>
      <c r="CB10" s="83"/>
    </row>
    <row r="11" spans="1:99" ht="15" customHeight="1" x14ac:dyDescent="0.25">
      <c r="A11" s="83"/>
      <c r="B11" s="446"/>
      <c r="C11" s="446"/>
      <c r="D11" s="447"/>
      <c r="E11" s="487"/>
      <c r="F11" s="488"/>
      <c r="G11" s="488"/>
      <c r="H11" s="488"/>
      <c r="I11" s="489"/>
      <c r="J11" s="497"/>
      <c r="K11" s="493"/>
      <c r="L11" s="493"/>
      <c r="M11" s="493"/>
      <c r="N11" s="493"/>
      <c r="O11" s="494"/>
      <c r="P11" s="497"/>
      <c r="Q11" s="493"/>
      <c r="R11" s="493"/>
      <c r="S11" s="493"/>
      <c r="T11" s="493"/>
      <c r="U11" s="494"/>
      <c r="V11" s="497"/>
      <c r="W11" s="493"/>
      <c r="X11" s="493"/>
      <c r="Y11" s="493"/>
      <c r="Z11" s="493"/>
      <c r="AA11" s="494"/>
      <c r="AB11" s="497"/>
      <c r="AC11" s="493"/>
      <c r="AD11" s="493"/>
      <c r="AE11" s="493"/>
      <c r="AF11" s="493"/>
      <c r="AG11" s="494"/>
      <c r="AH11" s="504"/>
      <c r="AI11" s="505"/>
      <c r="AJ11" s="505"/>
      <c r="AK11" s="505"/>
      <c r="AL11" s="505"/>
      <c r="AM11" s="506"/>
      <c r="AN11" s="83"/>
      <c r="AO11" s="451"/>
      <c r="AP11" s="452"/>
      <c r="AQ11" s="452"/>
      <c r="AR11" s="452"/>
      <c r="AS11" s="452"/>
      <c r="AT11" s="45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c r="BY11" s="83"/>
      <c r="BZ11" s="83"/>
      <c r="CA11" s="83"/>
      <c r="CB11" s="83"/>
    </row>
    <row r="12" spans="1:99" ht="15" customHeight="1" x14ac:dyDescent="0.25">
      <c r="A12" s="83"/>
      <c r="B12" s="446"/>
      <c r="C12" s="446"/>
      <c r="D12" s="447"/>
      <c r="E12" s="487"/>
      <c r="F12" s="488"/>
      <c r="G12" s="488"/>
      <c r="H12" s="488"/>
      <c r="I12" s="489"/>
      <c r="J12" s="497" t="str">
        <f>IF(AND('Mapa de Riesgos'!$H$70="Muy Alta",'Mapa de Riesgos'!$L$70="Leve"),CONCATENATE("R",'Mapa de Riesgos'!$A$70),"")</f>
        <v/>
      </c>
      <c r="K12" s="493"/>
      <c r="L12" s="493" t="str">
        <f>IF(AND('Mapa de Riesgos'!$H$76="Muy Alta",'Mapa de Riesgos'!$L$76="Leve"),CONCATENATE("R",'Mapa de Riesgos'!$A$76),"")</f>
        <v/>
      </c>
      <c r="M12" s="493"/>
      <c r="N12" s="493" t="str">
        <f>IF(AND('Mapa de Riesgos'!$H$82="Muy Alta",'Mapa de Riesgos'!$L$82="Leve"),CONCATENATE("R",'Mapa de Riesgos'!$A$82),"")</f>
        <v/>
      </c>
      <c r="O12" s="494"/>
      <c r="P12" s="497" t="str">
        <f>IF(AND('Mapa de Riesgos'!$H$70="Muy Alta",'Mapa de Riesgos'!$L$70="Menor"),CONCATENATE("R",'Mapa de Riesgos'!$A$70),"")</f>
        <v/>
      </c>
      <c r="Q12" s="493"/>
      <c r="R12" s="493" t="str">
        <f>IF(AND('Mapa de Riesgos'!$H$76="Muy Alta",'Mapa de Riesgos'!$L$76="Menor"),CONCATENATE("R",'Mapa de Riesgos'!$A$76),"")</f>
        <v/>
      </c>
      <c r="S12" s="493"/>
      <c r="T12" s="493" t="str">
        <f>IF(AND('Mapa de Riesgos'!$H$82="Muy Alta",'Mapa de Riesgos'!$L$82="Menor"),CONCATENATE("R",'Mapa de Riesgos'!$A$82),"")</f>
        <v/>
      </c>
      <c r="U12" s="494"/>
      <c r="V12" s="497" t="str">
        <f>IF(AND('Mapa de Riesgos'!$H$70="Muy Alta",'Mapa de Riesgos'!$L$70="Moderado"),CONCATENATE("R",'Mapa de Riesgos'!$A$70),"")</f>
        <v/>
      </c>
      <c r="W12" s="493"/>
      <c r="X12" s="493" t="str">
        <f>IF(AND('Mapa de Riesgos'!$H$76="Muy Alta",'Mapa de Riesgos'!$L$76="Moderado"),CONCATENATE("R",'Mapa de Riesgos'!$A$76),"")</f>
        <v/>
      </c>
      <c r="Y12" s="493"/>
      <c r="Z12" s="493" t="str">
        <f>IF(AND('Mapa de Riesgos'!$H$82="Muy Alta",'Mapa de Riesgos'!$L$82="Moderado"),CONCATENATE("R",'Mapa de Riesgos'!$A$82),"")</f>
        <v/>
      </c>
      <c r="AA12" s="494"/>
      <c r="AB12" s="497" t="str">
        <f>IF(AND('Mapa de Riesgos'!$H$70="Muy Alta",'Mapa de Riesgos'!$L$70="Mayor"),CONCATENATE("R",'Mapa de Riesgos'!$A$70),"")</f>
        <v/>
      </c>
      <c r="AC12" s="493"/>
      <c r="AD12" s="493" t="str">
        <f>IF(AND('Mapa de Riesgos'!$H$76="Muy Alta",'Mapa de Riesgos'!$L$76="Mayor"),CONCATENATE("R",'Mapa de Riesgos'!$A$76),"")</f>
        <v/>
      </c>
      <c r="AE12" s="493"/>
      <c r="AF12" s="493" t="str">
        <f>IF(AND('Mapa de Riesgos'!$H$82="Muy Alta",'Mapa de Riesgos'!$L$82="Mayor"),CONCATENATE("R",'Mapa de Riesgos'!$A$82),"")</f>
        <v/>
      </c>
      <c r="AG12" s="494"/>
      <c r="AH12" s="504" t="str">
        <f>IF(AND('Mapa de Riesgos'!$H$70="Muy Alta",'Mapa de Riesgos'!$L$70="Catastrófico"),CONCATENATE("R",'Mapa de Riesgos'!$A$70),"")</f>
        <v/>
      </c>
      <c r="AI12" s="505"/>
      <c r="AJ12" s="505" t="str">
        <f>IF(AND('Mapa de Riesgos'!$H$76="Muy Alta",'Mapa de Riesgos'!$L$76="Catastrófico"),CONCATENATE("R",'Mapa de Riesgos'!$A$76),"")</f>
        <v/>
      </c>
      <c r="AK12" s="505"/>
      <c r="AL12" s="505" t="str">
        <f>IF(AND('Mapa de Riesgos'!$H$82="Muy Alta",'Mapa de Riesgos'!$L$82="Catastrófico"),CONCATENATE("R",'Mapa de Riesgos'!$A$82),"")</f>
        <v/>
      </c>
      <c r="AM12" s="506"/>
      <c r="AN12" s="83"/>
      <c r="AO12" s="451"/>
      <c r="AP12" s="452"/>
      <c r="AQ12" s="452"/>
      <c r="AR12" s="452"/>
      <c r="AS12" s="452"/>
      <c r="AT12" s="45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c r="BY12" s="83"/>
      <c r="BZ12" s="83"/>
      <c r="CA12" s="83"/>
      <c r="CB12" s="83"/>
    </row>
    <row r="13" spans="1:99" ht="15.75" customHeight="1" thickBot="1" x14ac:dyDescent="0.3">
      <c r="A13" s="83"/>
      <c r="B13" s="446"/>
      <c r="C13" s="446"/>
      <c r="D13" s="447"/>
      <c r="E13" s="490"/>
      <c r="F13" s="491"/>
      <c r="G13" s="491"/>
      <c r="H13" s="491"/>
      <c r="I13" s="492"/>
      <c r="J13" s="497"/>
      <c r="K13" s="493"/>
      <c r="L13" s="493"/>
      <c r="M13" s="493"/>
      <c r="N13" s="493"/>
      <c r="O13" s="494"/>
      <c r="P13" s="497"/>
      <c r="Q13" s="493"/>
      <c r="R13" s="493"/>
      <c r="S13" s="493"/>
      <c r="T13" s="493"/>
      <c r="U13" s="494"/>
      <c r="V13" s="497"/>
      <c r="W13" s="493"/>
      <c r="X13" s="493"/>
      <c r="Y13" s="493"/>
      <c r="Z13" s="493"/>
      <c r="AA13" s="494"/>
      <c r="AB13" s="497"/>
      <c r="AC13" s="493"/>
      <c r="AD13" s="493"/>
      <c r="AE13" s="493"/>
      <c r="AF13" s="493"/>
      <c r="AG13" s="494"/>
      <c r="AH13" s="507"/>
      <c r="AI13" s="508"/>
      <c r="AJ13" s="508"/>
      <c r="AK13" s="508"/>
      <c r="AL13" s="508"/>
      <c r="AM13" s="509"/>
      <c r="AN13" s="83"/>
      <c r="AO13" s="454"/>
      <c r="AP13" s="455"/>
      <c r="AQ13" s="455"/>
      <c r="AR13" s="455"/>
      <c r="AS13" s="455"/>
      <c r="AT13" s="456"/>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c r="BY13" s="83"/>
      <c r="BZ13" s="83"/>
      <c r="CA13" s="83"/>
      <c r="CB13" s="83"/>
    </row>
    <row r="14" spans="1:99" ht="15" customHeight="1" x14ac:dyDescent="0.25">
      <c r="A14" s="83"/>
      <c r="B14" s="446"/>
      <c r="C14" s="446"/>
      <c r="D14" s="447"/>
      <c r="E14" s="484" t="s">
        <v>223</v>
      </c>
      <c r="F14" s="485"/>
      <c r="G14" s="485"/>
      <c r="H14" s="485"/>
      <c r="I14" s="485"/>
      <c r="J14" s="519" t="str">
        <f>IF(AND('Mapa de Riesgos'!$H$12="Alta",'Mapa de Riesgos'!$L$12="Leve"),CONCATENATE("R",'Mapa de Riesgos'!$A$12),"")</f>
        <v/>
      </c>
      <c r="K14" s="520"/>
      <c r="L14" s="520" t="str">
        <f>IF(AND('Mapa de Riesgos'!$H$20="Alta",'Mapa de Riesgos'!$L$20="Leve"),CONCATENATE("R",'Mapa de Riesgos'!$A$20),"")</f>
        <v/>
      </c>
      <c r="M14" s="520"/>
      <c r="N14" s="520" t="str">
        <f>IF(AND('Mapa de Riesgos'!$H$26="Alta",'Mapa de Riesgos'!$L$26="Leve"),CONCATENATE("R",'Mapa de Riesgos'!$A$26),"")</f>
        <v/>
      </c>
      <c r="O14" s="521"/>
      <c r="P14" s="519" t="str">
        <f>IF(AND('Mapa de Riesgos'!$H$12="Alta",'Mapa de Riesgos'!$L$12="Menor"),CONCATENATE("R",'Mapa de Riesgos'!$A$12),"")</f>
        <v/>
      </c>
      <c r="Q14" s="520"/>
      <c r="R14" s="520" t="str">
        <f>IF(AND('Mapa de Riesgos'!$H$20="Alta",'Mapa de Riesgos'!$L$20="Menor"),CONCATENATE("R",'Mapa de Riesgos'!$A$20),"")</f>
        <v/>
      </c>
      <c r="S14" s="520"/>
      <c r="T14" s="520" t="str">
        <f>IF(AND('Mapa de Riesgos'!$H$26="Alta",'Mapa de Riesgos'!$L$26="Menor"),CONCATENATE("R",'Mapa de Riesgos'!$A$26),"")</f>
        <v/>
      </c>
      <c r="U14" s="521"/>
      <c r="V14" s="495" t="str">
        <f>IF(AND('Mapa de Riesgos'!$H$12="Alta",'Mapa de Riesgos'!$L$12="Moderado"),CONCATENATE("R",'Mapa de Riesgos'!$A$12),"")</f>
        <v>R1</v>
      </c>
      <c r="W14" s="496"/>
      <c r="X14" s="496" t="str">
        <f>IF(AND('Mapa de Riesgos'!$H$20="Alta",'Mapa de Riesgos'!$L$20="Moderado"),CONCATENATE("R",'Mapa de Riesgos'!$A$20),"")</f>
        <v/>
      </c>
      <c r="Y14" s="496"/>
      <c r="Z14" s="496" t="str">
        <f>IF(AND('Mapa de Riesgos'!$H$26="Alta",'Mapa de Riesgos'!$L$26="Moderado"),CONCATENATE("R",'Mapa de Riesgos'!$A$26),"")</f>
        <v/>
      </c>
      <c r="AA14" s="498"/>
      <c r="AB14" s="495" t="str">
        <f>IF(AND('Mapa de Riesgos'!$H$12="Alta",'Mapa de Riesgos'!$L$12="Mayor"),CONCATENATE("R",'Mapa de Riesgos'!$A$12),"")</f>
        <v/>
      </c>
      <c r="AC14" s="496"/>
      <c r="AD14" s="496" t="str">
        <f>IF(AND('Mapa de Riesgos'!$H$20="Alta",'Mapa de Riesgos'!$L$20="Mayor"),CONCATENATE("R",'Mapa de Riesgos'!$A$20),"")</f>
        <v/>
      </c>
      <c r="AE14" s="496"/>
      <c r="AF14" s="496" t="str">
        <f>IF(AND('Mapa de Riesgos'!$H$26="Alta",'Mapa de Riesgos'!$L$26="Mayor"),CONCATENATE("R",'Mapa de Riesgos'!$A$26),"")</f>
        <v/>
      </c>
      <c r="AG14" s="498"/>
      <c r="AH14" s="510" t="str">
        <f>IF(AND('Mapa de Riesgos'!$H$12="Alta",'Mapa de Riesgos'!$L$12="Catastrófico"),CONCATENATE("R",'Mapa de Riesgos'!$A$12),"")</f>
        <v/>
      </c>
      <c r="AI14" s="511"/>
      <c r="AJ14" s="511" t="str">
        <f>IF(AND('Mapa de Riesgos'!$H$20="Alta",'Mapa de Riesgos'!$L$20="Catastrófico"),CONCATENATE("R",'Mapa de Riesgos'!$A$20),"")</f>
        <v/>
      </c>
      <c r="AK14" s="511"/>
      <c r="AL14" s="511" t="str">
        <f>IF(AND('Mapa de Riesgos'!$H$26="Alta",'Mapa de Riesgos'!$L$26="Catastrófico"),CONCATENATE("R",'Mapa de Riesgos'!$A$26),"")</f>
        <v/>
      </c>
      <c r="AM14" s="512"/>
      <c r="AN14" s="83"/>
      <c r="AO14" s="457" t="s">
        <v>224</v>
      </c>
      <c r="AP14" s="458"/>
      <c r="AQ14" s="458"/>
      <c r="AR14" s="458"/>
      <c r="AS14" s="458"/>
      <c r="AT14" s="459"/>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c r="BY14" s="83"/>
      <c r="BZ14" s="83"/>
      <c r="CA14" s="83"/>
      <c r="CB14" s="83"/>
    </row>
    <row r="15" spans="1:99" ht="15" customHeight="1" x14ac:dyDescent="0.25">
      <c r="A15" s="83"/>
      <c r="B15" s="446"/>
      <c r="C15" s="446"/>
      <c r="D15" s="447"/>
      <c r="E15" s="487"/>
      <c r="F15" s="488"/>
      <c r="G15" s="488"/>
      <c r="H15" s="488"/>
      <c r="I15" s="488"/>
      <c r="J15" s="513"/>
      <c r="K15" s="514"/>
      <c r="L15" s="514"/>
      <c r="M15" s="514"/>
      <c r="N15" s="514"/>
      <c r="O15" s="515"/>
      <c r="P15" s="513"/>
      <c r="Q15" s="514"/>
      <c r="R15" s="514"/>
      <c r="S15" s="514"/>
      <c r="T15" s="514"/>
      <c r="U15" s="515"/>
      <c r="V15" s="497"/>
      <c r="W15" s="493"/>
      <c r="X15" s="493"/>
      <c r="Y15" s="493"/>
      <c r="Z15" s="493"/>
      <c r="AA15" s="494"/>
      <c r="AB15" s="497"/>
      <c r="AC15" s="493"/>
      <c r="AD15" s="493"/>
      <c r="AE15" s="493"/>
      <c r="AF15" s="493"/>
      <c r="AG15" s="494"/>
      <c r="AH15" s="504"/>
      <c r="AI15" s="505"/>
      <c r="AJ15" s="505"/>
      <c r="AK15" s="505"/>
      <c r="AL15" s="505"/>
      <c r="AM15" s="506"/>
      <c r="AN15" s="83"/>
      <c r="AO15" s="460"/>
      <c r="AP15" s="461"/>
      <c r="AQ15" s="461"/>
      <c r="AR15" s="461"/>
      <c r="AS15" s="461"/>
      <c r="AT15" s="462"/>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c r="BY15" s="83"/>
      <c r="BZ15" s="83"/>
      <c r="CA15" s="83"/>
      <c r="CB15" s="83"/>
    </row>
    <row r="16" spans="1:99" ht="15" customHeight="1" x14ac:dyDescent="0.25">
      <c r="A16" s="83"/>
      <c r="B16" s="446"/>
      <c r="C16" s="446"/>
      <c r="D16" s="447"/>
      <c r="E16" s="487"/>
      <c r="F16" s="488"/>
      <c r="G16" s="488"/>
      <c r="H16" s="488"/>
      <c r="I16" s="488"/>
      <c r="J16" s="513" t="str">
        <f>IF(AND('Mapa de Riesgos'!$H$34="Alta",'Mapa de Riesgos'!$L$34="Leve"),CONCATENATE("R",'Mapa de Riesgos'!$A$34),"")</f>
        <v/>
      </c>
      <c r="K16" s="514"/>
      <c r="L16" s="514" t="str">
        <f>IF(AND('Mapa de Riesgos'!$H$40="Alta",'Mapa de Riesgos'!$L$40="Leve"),CONCATENATE("R",'Mapa de Riesgos'!$A$40),"")</f>
        <v/>
      </c>
      <c r="M16" s="514"/>
      <c r="N16" s="514" t="str">
        <f>IF(AND('Mapa de Riesgos'!$H$46="Alta",'Mapa de Riesgos'!$L$46="Leve"),CONCATENATE("R",'Mapa de Riesgos'!$A$46),"")</f>
        <v/>
      </c>
      <c r="O16" s="515"/>
      <c r="P16" s="513" t="str">
        <f>IF(AND('Mapa de Riesgos'!$H$34="Alta",'Mapa de Riesgos'!$L$34="Menor"),CONCATENATE("R",'Mapa de Riesgos'!$A$34),"")</f>
        <v/>
      </c>
      <c r="Q16" s="514"/>
      <c r="R16" s="514" t="str">
        <f>IF(AND('Mapa de Riesgos'!$H$40="Alta",'Mapa de Riesgos'!$L$40="Menor"),CONCATENATE("R",'Mapa de Riesgos'!$A$40),"")</f>
        <v/>
      </c>
      <c r="S16" s="514"/>
      <c r="T16" s="514" t="str">
        <f>IF(AND('Mapa de Riesgos'!$H$46="Alta",'Mapa de Riesgos'!$L$46="Menor"),CONCATENATE("R",'Mapa de Riesgos'!$A$46),"")</f>
        <v/>
      </c>
      <c r="U16" s="515"/>
      <c r="V16" s="497" t="str">
        <f>IF(AND('Mapa de Riesgos'!$H$34="Alta",'Mapa de Riesgos'!$L$34="Moderado"),CONCATENATE("R",'Mapa de Riesgos'!$A$34),"")</f>
        <v/>
      </c>
      <c r="W16" s="493"/>
      <c r="X16" s="493" t="str">
        <f>IF(AND('Mapa de Riesgos'!$H$40="Alta",'Mapa de Riesgos'!$L$40="Moderado"),CONCATENATE("R",'Mapa de Riesgos'!$A$40),"")</f>
        <v/>
      </c>
      <c r="Y16" s="493"/>
      <c r="Z16" s="493" t="str">
        <f>IF(AND('Mapa de Riesgos'!$H$46="Alta",'Mapa de Riesgos'!$L$46="Moderado"),CONCATENATE("R",'Mapa de Riesgos'!$A$46),"")</f>
        <v/>
      </c>
      <c r="AA16" s="494"/>
      <c r="AB16" s="497" t="str">
        <f>IF(AND('Mapa de Riesgos'!$H$34="Alta",'Mapa de Riesgos'!$L$34="Mayor"),CONCATENATE("R",'Mapa de Riesgos'!$A$34),"")</f>
        <v/>
      </c>
      <c r="AC16" s="493"/>
      <c r="AD16" s="493" t="str">
        <f>IF(AND('Mapa de Riesgos'!$H$40="Alta",'Mapa de Riesgos'!$L$40="Mayor"),CONCATENATE("R",'Mapa de Riesgos'!$A$40),"")</f>
        <v/>
      </c>
      <c r="AE16" s="493"/>
      <c r="AF16" s="493" t="str">
        <f>IF(AND('Mapa de Riesgos'!$H$46="Alta",'Mapa de Riesgos'!$L$46="Mayor"),CONCATENATE("R",'Mapa de Riesgos'!$A$46),"")</f>
        <v/>
      </c>
      <c r="AG16" s="494"/>
      <c r="AH16" s="504" t="str">
        <f>IF(AND('Mapa de Riesgos'!$H$34="Alta",'Mapa de Riesgos'!$L$34="Catastrófico"),CONCATENATE("R",'Mapa de Riesgos'!$A$34),"")</f>
        <v/>
      </c>
      <c r="AI16" s="505"/>
      <c r="AJ16" s="505" t="str">
        <f>IF(AND('Mapa de Riesgos'!$H$40="Alta",'Mapa de Riesgos'!$L$40="Catastrófico"),CONCATENATE("R",'Mapa de Riesgos'!$A$40),"")</f>
        <v/>
      </c>
      <c r="AK16" s="505"/>
      <c r="AL16" s="505" t="str">
        <f>IF(AND('Mapa de Riesgos'!$H$46="Alta",'Mapa de Riesgos'!$L$46="Catastrófico"),CONCATENATE("R",'Mapa de Riesgos'!$A$46),"")</f>
        <v/>
      </c>
      <c r="AM16" s="506"/>
      <c r="AN16" s="83"/>
      <c r="AO16" s="460"/>
      <c r="AP16" s="461"/>
      <c r="AQ16" s="461"/>
      <c r="AR16" s="461"/>
      <c r="AS16" s="461"/>
      <c r="AT16" s="462"/>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c r="BY16" s="83"/>
      <c r="BZ16" s="83"/>
      <c r="CA16" s="83"/>
      <c r="CB16" s="83"/>
    </row>
    <row r="17" spans="1:80" ht="15" customHeight="1" x14ac:dyDescent="0.25">
      <c r="A17" s="83"/>
      <c r="B17" s="446"/>
      <c r="C17" s="446"/>
      <c r="D17" s="447"/>
      <c r="E17" s="487"/>
      <c r="F17" s="488"/>
      <c r="G17" s="488"/>
      <c r="H17" s="488"/>
      <c r="I17" s="488"/>
      <c r="J17" s="513"/>
      <c r="K17" s="514"/>
      <c r="L17" s="514"/>
      <c r="M17" s="514"/>
      <c r="N17" s="514"/>
      <c r="O17" s="515"/>
      <c r="P17" s="513"/>
      <c r="Q17" s="514"/>
      <c r="R17" s="514"/>
      <c r="S17" s="514"/>
      <c r="T17" s="514"/>
      <c r="U17" s="515"/>
      <c r="V17" s="497"/>
      <c r="W17" s="493"/>
      <c r="X17" s="493"/>
      <c r="Y17" s="493"/>
      <c r="Z17" s="493"/>
      <c r="AA17" s="494"/>
      <c r="AB17" s="497"/>
      <c r="AC17" s="493"/>
      <c r="AD17" s="493"/>
      <c r="AE17" s="493"/>
      <c r="AF17" s="493"/>
      <c r="AG17" s="494"/>
      <c r="AH17" s="504"/>
      <c r="AI17" s="505"/>
      <c r="AJ17" s="505"/>
      <c r="AK17" s="505"/>
      <c r="AL17" s="505"/>
      <c r="AM17" s="506"/>
      <c r="AN17" s="83"/>
      <c r="AO17" s="460"/>
      <c r="AP17" s="461"/>
      <c r="AQ17" s="461"/>
      <c r="AR17" s="461"/>
      <c r="AS17" s="461"/>
      <c r="AT17" s="462"/>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c r="BY17" s="83"/>
      <c r="BZ17" s="83"/>
      <c r="CA17" s="83"/>
      <c r="CB17" s="83"/>
    </row>
    <row r="18" spans="1:80" ht="15" customHeight="1" x14ac:dyDescent="0.25">
      <c r="A18" s="83"/>
      <c r="B18" s="446"/>
      <c r="C18" s="446"/>
      <c r="D18" s="447"/>
      <c r="E18" s="487"/>
      <c r="F18" s="488"/>
      <c r="G18" s="488"/>
      <c r="H18" s="488"/>
      <c r="I18" s="488"/>
      <c r="J18" s="513" t="str">
        <f>IF(AND('Mapa de Riesgos'!$H$52="Alta",'Mapa de Riesgos'!$L$52="Leve"),CONCATENATE("R",'Mapa de Riesgos'!$A$52),"")</f>
        <v/>
      </c>
      <c r="K18" s="514"/>
      <c r="L18" s="514" t="str">
        <f>IF(AND('Mapa de Riesgos'!$H$58="Alta",'Mapa de Riesgos'!$L$58="Leve"),CONCATENATE("R",'Mapa de Riesgos'!$A$58),"")</f>
        <v/>
      </c>
      <c r="M18" s="514"/>
      <c r="N18" s="514" t="str">
        <f>IF(AND('Mapa de Riesgos'!$H$64="Alta",'Mapa de Riesgos'!$L$64="Leve"),CONCATENATE("R",'Mapa de Riesgos'!$A$64),"")</f>
        <v/>
      </c>
      <c r="O18" s="515"/>
      <c r="P18" s="513" t="str">
        <f>IF(AND('Mapa de Riesgos'!$H$52="Alta",'Mapa de Riesgos'!$L$52="Menor"),CONCATENATE("R",'Mapa de Riesgos'!$A$52),"")</f>
        <v/>
      </c>
      <c r="Q18" s="514"/>
      <c r="R18" s="514" t="str">
        <f>IF(AND('Mapa de Riesgos'!$H$58="Alta",'Mapa de Riesgos'!$L$58="Menor"),CONCATENATE("R",'Mapa de Riesgos'!$A$58),"")</f>
        <v/>
      </c>
      <c r="S18" s="514"/>
      <c r="T18" s="514" t="str">
        <f>IF(AND('Mapa de Riesgos'!$H$64="Alta",'Mapa de Riesgos'!$L$64="Menor"),CONCATENATE("R",'Mapa de Riesgos'!$A$64),"")</f>
        <v/>
      </c>
      <c r="U18" s="515"/>
      <c r="V18" s="497" t="str">
        <f>IF(AND('Mapa de Riesgos'!$H$52="Alta",'Mapa de Riesgos'!$L$52="Moderado"),CONCATENATE("R",'Mapa de Riesgos'!$A$52),"")</f>
        <v/>
      </c>
      <c r="W18" s="493"/>
      <c r="X18" s="493" t="str">
        <f>IF(AND('Mapa de Riesgos'!$H$58="Alta",'Mapa de Riesgos'!$L$58="Moderado"),CONCATENATE("R",'Mapa de Riesgos'!$A$58),"")</f>
        <v/>
      </c>
      <c r="Y18" s="493"/>
      <c r="Z18" s="493" t="str">
        <f>IF(AND('Mapa de Riesgos'!$H$64="Alta",'Mapa de Riesgos'!$L$64="Moderado"),CONCATENATE("R",'Mapa de Riesgos'!$A$64),"")</f>
        <v/>
      </c>
      <c r="AA18" s="494"/>
      <c r="AB18" s="497" t="str">
        <f>IF(AND('Mapa de Riesgos'!$H$52="Alta",'Mapa de Riesgos'!$L$52="Mayor"),CONCATENATE("R",'Mapa de Riesgos'!$A$52),"")</f>
        <v/>
      </c>
      <c r="AC18" s="493"/>
      <c r="AD18" s="493" t="str">
        <f>IF(AND('Mapa de Riesgos'!$H$58="Alta",'Mapa de Riesgos'!$L$58="Mayor"),CONCATENATE("R",'Mapa de Riesgos'!$A$58),"")</f>
        <v/>
      </c>
      <c r="AE18" s="493"/>
      <c r="AF18" s="493" t="str">
        <f>IF(AND('Mapa de Riesgos'!$H$64="Alta",'Mapa de Riesgos'!$L$64="Mayor"),CONCATENATE("R",'Mapa de Riesgos'!$A$64),"")</f>
        <v/>
      </c>
      <c r="AG18" s="494"/>
      <c r="AH18" s="504" t="str">
        <f>IF(AND('Mapa de Riesgos'!$H$52="Alta",'Mapa de Riesgos'!$L$52="Catastrófico"),CONCATENATE("R",'Mapa de Riesgos'!$A$52),"")</f>
        <v/>
      </c>
      <c r="AI18" s="505"/>
      <c r="AJ18" s="505" t="str">
        <f>IF(AND('Mapa de Riesgos'!$H$58="Alta",'Mapa de Riesgos'!$L$58="Catastrófico"),CONCATENATE("R",'Mapa de Riesgos'!$A$58),"")</f>
        <v/>
      </c>
      <c r="AK18" s="505"/>
      <c r="AL18" s="505" t="str">
        <f>IF(AND('Mapa de Riesgos'!$H$64="Alta",'Mapa de Riesgos'!$L$64="Catastrófico"),CONCATENATE("R",'Mapa de Riesgos'!$A$64),"")</f>
        <v/>
      </c>
      <c r="AM18" s="506"/>
      <c r="AN18" s="83"/>
      <c r="AO18" s="460"/>
      <c r="AP18" s="461"/>
      <c r="AQ18" s="461"/>
      <c r="AR18" s="461"/>
      <c r="AS18" s="461"/>
      <c r="AT18" s="462"/>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c r="BY18" s="83"/>
      <c r="BZ18" s="83"/>
      <c r="CA18" s="83"/>
      <c r="CB18" s="83"/>
    </row>
    <row r="19" spans="1:80" ht="15" customHeight="1" x14ac:dyDescent="0.25">
      <c r="A19" s="83"/>
      <c r="B19" s="446"/>
      <c r="C19" s="446"/>
      <c r="D19" s="447"/>
      <c r="E19" s="487"/>
      <c r="F19" s="488"/>
      <c r="G19" s="488"/>
      <c r="H19" s="488"/>
      <c r="I19" s="488"/>
      <c r="J19" s="513"/>
      <c r="K19" s="514"/>
      <c r="L19" s="514"/>
      <c r="M19" s="514"/>
      <c r="N19" s="514"/>
      <c r="O19" s="515"/>
      <c r="P19" s="513"/>
      <c r="Q19" s="514"/>
      <c r="R19" s="514"/>
      <c r="S19" s="514"/>
      <c r="T19" s="514"/>
      <c r="U19" s="515"/>
      <c r="V19" s="497"/>
      <c r="W19" s="493"/>
      <c r="X19" s="493"/>
      <c r="Y19" s="493"/>
      <c r="Z19" s="493"/>
      <c r="AA19" s="494"/>
      <c r="AB19" s="497"/>
      <c r="AC19" s="493"/>
      <c r="AD19" s="493"/>
      <c r="AE19" s="493"/>
      <c r="AF19" s="493"/>
      <c r="AG19" s="494"/>
      <c r="AH19" s="504"/>
      <c r="AI19" s="505"/>
      <c r="AJ19" s="505"/>
      <c r="AK19" s="505"/>
      <c r="AL19" s="505"/>
      <c r="AM19" s="506"/>
      <c r="AN19" s="83"/>
      <c r="AO19" s="460"/>
      <c r="AP19" s="461"/>
      <c r="AQ19" s="461"/>
      <c r="AR19" s="461"/>
      <c r="AS19" s="461"/>
      <c r="AT19" s="462"/>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c r="BY19" s="83"/>
      <c r="BZ19" s="83"/>
      <c r="CA19" s="83"/>
      <c r="CB19" s="83"/>
    </row>
    <row r="20" spans="1:80" ht="15" customHeight="1" x14ac:dyDescent="0.25">
      <c r="A20" s="83"/>
      <c r="B20" s="446"/>
      <c r="C20" s="446"/>
      <c r="D20" s="447"/>
      <c r="E20" s="487"/>
      <c r="F20" s="488"/>
      <c r="G20" s="488"/>
      <c r="H20" s="488"/>
      <c r="I20" s="488"/>
      <c r="J20" s="513" t="str">
        <f>IF(AND('Mapa de Riesgos'!$H$70="Alta",'Mapa de Riesgos'!$L$70="Leve"),CONCATENATE("R",'Mapa de Riesgos'!$A$70),"")</f>
        <v/>
      </c>
      <c r="K20" s="514"/>
      <c r="L20" s="514" t="str">
        <f>IF(AND('Mapa de Riesgos'!$H$76="Alta",'Mapa de Riesgos'!$L$76="Leve"),CONCATENATE("R",'Mapa de Riesgos'!$A$76),"")</f>
        <v/>
      </c>
      <c r="M20" s="514"/>
      <c r="N20" s="514" t="str">
        <f>IF(AND('Mapa de Riesgos'!$H$82="Alta",'Mapa de Riesgos'!$L$82="Leve"),CONCATENATE("R",'Mapa de Riesgos'!$A$82),"")</f>
        <v/>
      </c>
      <c r="O20" s="515"/>
      <c r="P20" s="513" t="str">
        <f>IF(AND('Mapa de Riesgos'!$H$70="Alta",'Mapa de Riesgos'!$L$70="Menor"),CONCATENATE("R",'Mapa de Riesgos'!$A$70),"")</f>
        <v/>
      </c>
      <c r="Q20" s="514"/>
      <c r="R20" s="514" t="str">
        <f>IF(AND('Mapa de Riesgos'!$H$76="Alta",'Mapa de Riesgos'!$L$76="Menor"),CONCATENATE("R",'Mapa de Riesgos'!$A$76),"")</f>
        <v/>
      </c>
      <c r="S20" s="514"/>
      <c r="T20" s="514" t="str">
        <f>IF(AND('Mapa de Riesgos'!$H$82="Alta",'Mapa de Riesgos'!$L$82="Menor"),CONCATENATE("R",'Mapa de Riesgos'!$A$82),"")</f>
        <v/>
      </c>
      <c r="U20" s="515"/>
      <c r="V20" s="497" t="str">
        <f>IF(AND('Mapa de Riesgos'!$H$70="Alta",'Mapa de Riesgos'!$L$70="Moderado"),CONCATENATE("R",'Mapa de Riesgos'!$A$70),"")</f>
        <v/>
      </c>
      <c r="W20" s="493"/>
      <c r="X20" s="493" t="str">
        <f>IF(AND('Mapa de Riesgos'!$H$76="Alta",'Mapa de Riesgos'!$L$76="Moderado"),CONCATENATE("R",'Mapa de Riesgos'!$A$76),"")</f>
        <v/>
      </c>
      <c r="Y20" s="493"/>
      <c r="Z20" s="493" t="str">
        <f>IF(AND('Mapa de Riesgos'!$H$82="Alta",'Mapa de Riesgos'!$L$82="Moderado"),CONCATENATE("R",'Mapa de Riesgos'!$A$82),"")</f>
        <v/>
      </c>
      <c r="AA20" s="494"/>
      <c r="AB20" s="497" t="str">
        <f>IF(AND('Mapa de Riesgos'!$H$70="Alta",'Mapa de Riesgos'!$L$70="Mayor"),CONCATENATE("R",'Mapa de Riesgos'!$A$70),"")</f>
        <v/>
      </c>
      <c r="AC20" s="493"/>
      <c r="AD20" s="493" t="str">
        <f>IF(AND('Mapa de Riesgos'!$H$76="Alta",'Mapa de Riesgos'!$L$76="Mayor"),CONCATENATE("R",'Mapa de Riesgos'!$A$76),"")</f>
        <v/>
      </c>
      <c r="AE20" s="493"/>
      <c r="AF20" s="493" t="str">
        <f>IF(AND('Mapa de Riesgos'!$H$82="Alta",'Mapa de Riesgos'!$L$82="Mayor"),CONCATENATE("R",'Mapa de Riesgos'!$A$82),"")</f>
        <v/>
      </c>
      <c r="AG20" s="494"/>
      <c r="AH20" s="504" t="str">
        <f>IF(AND('Mapa de Riesgos'!$H$70="Alta",'Mapa de Riesgos'!$L$70="Catastrófico"),CONCATENATE("R",'Mapa de Riesgos'!$A$70),"")</f>
        <v/>
      </c>
      <c r="AI20" s="505"/>
      <c r="AJ20" s="505" t="str">
        <f>IF(AND('Mapa de Riesgos'!$H$76="Alta",'Mapa de Riesgos'!$L$76="Catastrófico"),CONCATENATE("R",'Mapa de Riesgos'!$A$76),"")</f>
        <v/>
      </c>
      <c r="AK20" s="505"/>
      <c r="AL20" s="505" t="str">
        <f>IF(AND('Mapa de Riesgos'!$H$82="Alta",'Mapa de Riesgos'!$L$82="Catastrófico"),CONCATENATE("R",'Mapa de Riesgos'!$A$82),"")</f>
        <v/>
      </c>
      <c r="AM20" s="506"/>
      <c r="AN20" s="83"/>
      <c r="AO20" s="460"/>
      <c r="AP20" s="461"/>
      <c r="AQ20" s="461"/>
      <c r="AR20" s="461"/>
      <c r="AS20" s="461"/>
      <c r="AT20" s="462"/>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c r="BY20" s="83"/>
      <c r="BZ20" s="83"/>
      <c r="CA20" s="83"/>
      <c r="CB20" s="83"/>
    </row>
    <row r="21" spans="1:80" ht="15.75" customHeight="1" thickBot="1" x14ac:dyDescent="0.3">
      <c r="A21" s="83"/>
      <c r="B21" s="446"/>
      <c r="C21" s="446"/>
      <c r="D21" s="447"/>
      <c r="E21" s="490"/>
      <c r="F21" s="491"/>
      <c r="G21" s="491"/>
      <c r="H21" s="491"/>
      <c r="I21" s="491"/>
      <c r="J21" s="516"/>
      <c r="K21" s="517"/>
      <c r="L21" s="517"/>
      <c r="M21" s="517"/>
      <c r="N21" s="517"/>
      <c r="O21" s="518"/>
      <c r="P21" s="516"/>
      <c r="Q21" s="517"/>
      <c r="R21" s="517"/>
      <c r="S21" s="517"/>
      <c r="T21" s="517"/>
      <c r="U21" s="518"/>
      <c r="V21" s="501"/>
      <c r="W21" s="502"/>
      <c r="X21" s="502"/>
      <c r="Y21" s="502"/>
      <c r="Z21" s="502"/>
      <c r="AA21" s="503"/>
      <c r="AB21" s="501"/>
      <c r="AC21" s="502"/>
      <c r="AD21" s="502"/>
      <c r="AE21" s="502"/>
      <c r="AF21" s="502"/>
      <c r="AG21" s="503"/>
      <c r="AH21" s="507"/>
      <c r="AI21" s="508"/>
      <c r="AJ21" s="508"/>
      <c r="AK21" s="508"/>
      <c r="AL21" s="508"/>
      <c r="AM21" s="509"/>
      <c r="AN21" s="83"/>
      <c r="AO21" s="463"/>
      <c r="AP21" s="464"/>
      <c r="AQ21" s="464"/>
      <c r="AR21" s="464"/>
      <c r="AS21" s="464"/>
      <c r="AT21" s="465"/>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c r="BY21" s="83"/>
      <c r="BZ21" s="83"/>
      <c r="CA21" s="83"/>
      <c r="CB21" s="83"/>
    </row>
    <row r="22" spans="1:80" x14ac:dyDescent="0.25">
      <c r="A22" s="83"/>
      <c r="B22" s="446"/>
      <c r="C22" s="446"/>
      <c r="D22" s="447"/>
      <c r="E22" s="484" t="s">
        <v>225</v>
      </c>
      <c r="F22" s="485"/>
      <c r="G22" s="485"/>
      <c r="H22" s="485"/>
      <c r="I22" s="486"/>
      <c r="J22" s="519" t="str">
        <f>IF(AND('Mapa de Riesgos'!$H$12="Media",'Mapa de Riesgos'!$L$12="Leve"),CONCATENATE("R",'Mapa de Riesgos'!$A$12),"")</f>
        <v/>
      </c>
      <c r="K22" s="520"/>
      <c r="L22" s="520" t="str">
        <f>IF(AND('Mapa de Riesgos'!$H$20="Media",'Mapa de Riesgos'!$L$20="Leve"),CONCATENATE("R",'Mapa de Riesgos'!$A$20),"")</f>
        <v>R2</v>
      </c>
      <c r="M22" s="520"/>
      <c r="N22" s="520" t="str">
        <f>IF(AND('Mapa de Riesgos'!$H$26="Media",'Mapa de Riesgos'!$L$26="Leve"),CONCATENATE("R",'Mapa de Riesgos'!$A$26),"")</f>
        <v/>
      </c>
      <c r="O22" s="521"/>
      <c r="P22" s="519" t="str">
        <f>IF(AND('Mapa de Riesgos'!$H$12="Media",'Mapa de Riesgos'!$L$12="Menor"),CONCATENATE("R",'Mapa de Riesgos'!$A$12),"")</f>
        <v/>
      </c>
      <c r="Q22" s="520"/>
      <c r="R22" s="520" t="str">
        <f>IF(AND('Mapa de Riesgos'!$H$20="Media",'Mapa de Riesgos'!$L$20="Menor"),CONCATENATE("R",'Mapa de Riesgos'!$A$20),"")</f>
        <v/>
      </c>
      <c r="S22" s="520"/>
      <c r="T22" s="520" t="str">
        <f>IF(AND('Mapa de Riesgos'!$H$26="Media",'Mapa de Riesgos'!$L$26="Menor"),CONCATENATE("R",'Mapa de Riesgos'!$A$26),"")</f>
        <v/>
      </c>
      <c r="U22" s="521"/>
      <c r="V22" s="519" t="str">
        <f>IF(AND('Mapa de Riesgos'!$H$12="Media",'Mapa de Riesgos'!$L$12="Moderado"),CONCATENATE("R",'Mapa de Riesgos'!$A$12),"")</f>
        <v/>
      </c>
      <c r="W22" s="520"/>
      <c r="X22" s="520" t="str">
        <f>IF(AND('Mapa de Riesgos'!$H$20="Media",'Mapa de Riesgos'!$L$20="Moderado"),CONCATENATE("R",'Mapa de Riesgos'!$A$20),"")</f>
        <v/>
      </c>
      <c r="Y22" s="520"/>
      <c r="Z22" s="520" t="str">
        <f>IF(AND('Mapa de Riesgos'!$H$26="Media",'Mapa de Riesgos'!$L$26="Moderado"),CONCATENATE("R",'Mapa de Riesgos'!$A$26),"")</f>
        <v>R3</v>
      </c>
      <c r="AA22" s="521"/>
      <c r="AB22" s="495" t="str">
        <f>IF(AND('Mapa de Riesgos'!$H$12="Media",'Mapa de Riesgos'!$L$12="Mayor"),CONCATENATE("R",'Mapa de Riesgos'!$A$12),"")</f>
        <v/>
      </c>
      <c r="AC22" s="496"/>
      <c r="AD22" s="496" t="str">
        <f>IF(AND('Mapa de Riesgos'!$H$20="Media",'Mapa de Riesgos'!$L$20="Mayor"),CONCATENATE("R",'Mapa de Riesgos'!$A$20),"")</f>
        <v/>
      </c>
      <c r="AE22" s="496"/>
      <c r="AF22" s="496" t="str">
        <f>IF(AND('Mapa de Riesgos'!$H$26="Media",'Mapa de Riesgos'!$L$26="Mayor"),CONCATENATE("R",'Mapa de Riesgos'!$A$26),"")</f>
        <v/>
      </c>
      <c r="AG22" s="498"/>
      <c r="AH22" s="510" t="str">
        <f>IF(AND('Mapa de Riesgos'!$H$12="Media",'Mapa de Riesgos'!$L$12="Catastrófico"),CONCATENATE("R",'Mapa de Riesgos'!$A$12),"")</f>
        <v/>
      </c>
      <c r="AI22" s="511"/>
      <c r="AJ22" s="511" t="str">
        <f>IF(AND('Mapa de Riesgos'!$H$20="Media",'Mapa de Riesgos'!$L$20="Catastrófico"),CONCATENATE("R",'Mapa de Riesgos'!$A$20),"")</f>
        <v/>
      </c>
      <c r="AK22" s="511"/>
      <c r="AL22" s="511" t="str">
        <f>IF(AND('Mapa de Riesgos'!$H$26="Media",'Mapa de Riesgos'!$L$26="Catastrófico"),CONCATENATE("R",'Mapa de Riesgos'!$A$26),"")</f>
        <v/>
      </c>
      <c r="AM22" s="512"/>
      <c r="AN22" s="83"/>
      <c r="AO22" s="466" t="s">
        <v>226</v>
      </c>
      <c r="AP22" s="467"/>
      <c r="AQ22" s="467"/>
      <c r="AR22" s="467"/>
      <c r="AS22" s="467"/>
      <c r="AT22" s="468"/>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c r="BY22" s="83"/>
      <c r="BZ22" s="83"/>
      <c r="CA22" s="83"/>
      <c r="CB22" s="83"/>
    </row>
    <row r="23" spans="1:80" x14ac:dyDescent="0.25">
      <c r="A23" s="83"/>
      <c r="B23" s="446"/>
      <c r="C23" s="446"/>
      <c r="D23" s="447"/>
      <c r="E23" s="487"/>
      <c r="F23" s="488"/>
      <c r="G23" s="488"/>
      <c r="H23" s="488"/>
      <c r="I23" s="489"/>
      <c r="J23" s="513"/>
      <c r="K23" s="514"/>
      <c r="L23" s="514"/>
      <c r="M23" s="514"/>
      <c r="N23" s="514"/>
      <c r="O23" s="515"/>
      <c r="P23" s="513"/>
      <c r="Q23" s="514"/>
      <c r="R23" s="514"/>
      <c r="S23" s="514"/>
      <c r="T23" s="514"/>
      <c r="U23" s="515"/>
      <c r="V23" s="513"/>
      <c r="W23" s="514"/>
      <c r="X23" s="514"/>
      <c r="Y23" s="514"/>
      <c r="Z23" s="514"/>
      <c r="AA23" s="515"/>
      <c r="AB23" s="497"/>
      <c r="AC23" s="493"/>
      <c r="AD23" s="493"/>
      <c r="AE23" s="493"/>
      <c r="AF23" s="493"/>
      <c r="AG23" s="494"/>
      <c r="AH23" s="504"/>
      <c r="AI23" s="505"/>
      <c r="AJ23" s="505"/>
      <c r="AK23" s="505"/>
      <c r="AL23" s="505"/>
      <c r="AM23" s="506"/>
      <c r="AN23" s="83"/>
      <c r="AO23" s="469"/>
      <c r="AP23" s="470"/>
      <c r="AQ23" s="470"/>
      <c r="AR23" s="470"/>
      <c r="AS23" s="470"/>
      <c r="AT23" s="471"/>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c r="BY23" s="83"/>
      <c r="BZ23" s="83"/>
      <c r="CA23" s="83"/>
      <c r="CB23" s="83"/>
    </row>
    <row r="24" spans="1:80" x14ac:dyDescent="0.25">
      <c r="A24" s="83"/>
      <c r="B24" s="446"/>
      <c r="C24" s="446"/>
      <c r="D24" s="447"/>
      <c r="E24" s="487"/>
      <c r="F24" s="488"/>
      <c r="G24" s="488"/>
      <c r="H24" s="488"/>
      <c r="I24" s="489"/>
      <c r="J24" s="513" t="str">
        <f>IF(AND('Mapa de Riesgos'!$H$34="Media",'Mapa de Riesgos'!$L$34="Leve"),CONCATENATE("R",'Mapa de Riesgos'!$A$34),"")</f>
        <v/>
      </c>
      <c r="K24" s="514"/>
      <c r="L24" s="514" t="str">
        <f>IF(AND('Mapa de Riesgos'!$H$40="Media",'Mapa de Riesgos'!$L$40="Leve"),CONCATENATE("R",'Mapa de Riesgos'!$A$40),"")</f>
        <v/>
      </c>
      <c r="M24" s="514"/>
      <c r="N24" s="514" t="str">
        <f>IF(AND('Mapa de Riesgos'!$H$46="Media",'Mapa de Riesgos'!$L$46="Leve"),CONCATENATE("R",'Mapa de Riesgos'!$A$46),"")</f>
        <v/>
      </c>
      <c r="O24" s="515"/>
      <c r="P24" s="513" t="str">
        <f>IF(AND('Mapa de Riesgos'!$H$34="Media",'Mapa de Riesgos'!$L$34="Menor"),CONCATENATE("R",'Mapa de Riesgos'!$A$34),"")</f>
        <v/>
      </c>
      <c r="Q24" s="514"/>
      <c r="R24" s="514" t="str">
        <f>IF(AND('Mapa de Riesgos'!$H$40="Media",'Mapa de Riesgos'!$L$40="Menor"),CONCATENATE("R",'Mapa de Riesgos'!$A$40),"")</f>
        <v/>
      </c>
      <c r="S24" s="514"/>
      <c r="T24" s="514" t="str">
        <f>IF(AND('Mapa de Riesgos'!$H$46="Media",'Mapa de Riesgos'!$L$46="Menor"),CONCATENATE("R",'Mapa de Riesgos'!$A$46),"")</f>
        <v/>
      </c>
      <c r="U24" s="515"/>
      <c r="V24" s="513" t="str">
        <f>IF(AND('Mapa de Riesgos'!$H$34="Media",'Mapa de Riesgos'!$L$34="Moderado"),CONCATENATE("R",'Mapa de Riesgos'!$A$34),"")</f>
        <v/>
      </c>
      <c r="W24" s="514"/>
      <c r="X24" s="514" t="str">
        <f>IF(AND('Mapa de Riesgos'!$H$40="Media",'Mapa de Riesgos'!$L$40="Moderado"),CONCATENATE("R",'Mapa de Riesgos'!$A$40),"")</f>
        <v>R5</v>
      </c>
      <c r="Y24" s="514"/>
      <c r="Z24" s="514" t="str">
        <f>IF(AND('Mapa de Riesgos'!$H$46="Media",'Mapa de Riesgos'!$L$46="Moderado"),CONCATENATE("R",'Mapa de Riesgos'!$A$46),"")</f>
        <v>R6</v>
      </c>
      <c r="AA24" s="515"/>
      <c r="AB24" s="497" t="str">
        <f>IF(AND('Mapa de Riesgos'!$H$34="Media",'Mapa de Riesgos'!$L$34="Mayor"),CONCATENATE("R",'Mapa de Riesgos'!$A$34),"")</f>
        <v/>
      </c>
      <c r="AC24" s="493"/>
      <c r="AD24" s="493" t="str">
        <f>IF(AND('Mapa de Riesgos'!$H$40="Media",'Mapa de Riesgos'!$L$40="Mayor"),CONCATENATE("R",'Mapa de Riesgos'!$A$40),"")</f>
        <v/>
      </c>
      <c r="AE24" s="493"/>
      <c r="AF24" s="493" t="str">
        <f>IF(AND('Mapa de Riesgos'!$H$46="Media",'Mapa de Riesgos'!$L$46="Mayor"),CONCATENATE("R",'Mapa de Riesgos'!$A$46),"")</f>
        <v/>
      </c>
      <c r="AG24" s="494"/>
      <c r="AH24" s="504" t="str">
        <f>IF(AND('Mapa de Riesgos'!$H$34="Media",'Mapa de Riesgos'!$L$34="Catastrófico"),CONCATENATE("R",'Mapa de Riesgos'!$A$34),"")</f>
        <v/>
      </c>
      <c r="AI24" s="505"/>
      <c r="AJ24" s="505" t="str">
        <f>IF(AND('Mapa de Riesgos'!$H$40="Media",'Mapa de Riesgos'!$L$40="Catastrófico"),CONCATENATE("R",'Mapa de Riesgos'!$A$40),"")</f>
        <v/>
      </c>
      <c r="AK24" s="505"/>
      <c r="AL24" s="505" t="str">
        <f>IF(AND('Mapa de Riesgos'!$H$46="Media",'Mapa de Riesgos'!$L$46="Catastrófico"),CONCATENATE("R",'Mapa de Riesgos'!$A$46),"")</f>
        <v/>
      </c>
      <c r="AM24" s="506"/>
      <c r="AN24" s="83"/>
      <c r="AO24" s="469"/>
      <c r="AP24" s="470"/>
      <c r="AQ24" s="470"/>
      <c r="AR24" s="470"/>
      <c r="AS24" s="470"/>
      <c r="AT24" s="471"/>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c r="BY24" s="83"/>
      <c r="BZ24" s="83"/>
      <c r="CA24" s="83"/>
      <c r="CB24" s="83"/>
    </row>
    <row r="25" spans="1:80" x14ac:dyDescent="0.25">
      <c r="A25" s="83"/>
      <c r="B25" s="446"/>
      <c r="C25" s="446"/>
      <c r="D25" s="447"/>
      <c r="E25" s="487"/>
      <c r="F25" s="488"/>
      <c r="G25" s="488"/>
      <c r="H25" s="488"/>
      <c r="I25" s="489"/>
      <c r="J25" s="513"/>
      <c r="K25" s="514"/>
      <c r="L25" s="514"/>
      <c r="M25" s="514"/>
      <c r="N25" s="514"/>
      <c r="O25" s="515"/>
      <c r="P25" s="513"/>
      <c r="Q25" s="514"/>
      <c r="R25" s="514"/>
      <c r="S25" s="514"/>
      <c r="T25" s="514"/>
      <c r="U25" s="515"/>
      <c r="V25" s="513"/>
      <c r="W25" s="514"/>
      <c r="X25" s="514"/>
      <c r="Y25" s="514"/>
      <c r="Z25" s="514"/>
      <c r="AA25" s="515"/>
      <c r="AB25" s="497"/>
      <c r="AC25" s="493"/>
      <c r="AD25" s="493"/>
      <c r="AE25" s="493"/>
      <c r="AF25" s="493"/>
      <c r="AG25" s="494"/>
      <c r="AH25" s="504"/>
      <c r="AI25" s="505"/>
      <c r="AJ25" s="505"/>
      <c r="AK25" s="505"/>
      <c r="AL25" s="505"/>
      <c r="AM25" s="506"/>
      <c r="AN25" s="83"/>
      <c r="AO25" s="469"/>
      <c r="AP25" s="470"/>
      <c r="AQ25" s="470"/>
      <c r="AR25" s="470"/>
      <c r="AS25" s="470"/>
      <c r="AT25" s="471"/>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c r="BY25" s="83"/>
      <c r="BZ25" s="83"/>
      <c r="CA25" s="83"/>
      <c r="CB25" s="83"/>
    </row>
    <row r="26" spans="1:80" x14ac:dyDescent="0.25">
      <c r="A26" s="83"/>
      <c r="B26" s="446"/>
      <c r="C26" s="446"/>
      <c r="D26" s="447"/>
      <c r="E26" s="487"/>
      <c r="F26" s="488"/>
      <c r="G26" s="488"/>
      <c r="H26" s="488"/>
      <c r="I26" s="489"/>
      <c r="J26" s="513" t="str">
        <f>IF(AND('Mapa de Riesgos'!$H$52="Media",'Mapa de Riesgos'!$L$52="Leve"),CONCATENATE("R",'Mapa de Riesgos'!$A$52),"")</f>
        <v/>
      </c>
      <c r="K26" s="514"/>
      <c r="L26" s="514" t="str">
        <f>IF(AND('Mapa de Riesgos'!$H$58="Media",'Mapa de Riesgos'!$L$58="Leve"),CONCATENATE("R",'Mapa de Riesgos'!$A$58),"")</f>
        <v/>
      </c>
      <c r="M26" s="514"/>
      <c r="N26" s="514" t="str">
        <f>IF(AND('Mapa de Riesgos'!$H$64="Media",'Mapa de Riesgos'!$L$64="Leve"),CONCATENATE("R",'Mapa de Riesgos'!$A$64),"")</f>
        <v/>
      </c>
      <c r="O26" s="515"/>
      <c r="P26" s="513" t="str">
        <f>IF(AND('Mapa de Riesgos'!$H$52="Media",'Mapa de Riesgos'!$L$52="Menor"),CONCATENATE("R",'Mapa de Riesgos'!$A$52),"")</f>
        <v/>
      </c>
      <c r="Q26" s="514"/>
      <c r="R26" s="514" t="str">
        <f>IF(AND('Mapa de Riesgos'!$H$58="Media",'Mapa de Riesgos'!$L$58="Menor"),CONCATENATE("R",'Mapa de Riesgos'!$A$58),"")</f>
        <v/>
      </c>
      <c r="S26" s="514"/>
      <c r="T26" s="514" t="str">
        <f>IF(AND('Mapa de Riesgos'!$H$64="Media",'Mapa de Riesgos'!$L$64="Menor"),CONCATENATE("R",'Mapa de Riesgos'!$A$64),"")</f>
        <v/>
      </c>
      <c r="U26" s="515"/>
      <c r="V26" s="513" t="str">
        <f>IF(AND('Mapa de Riesgos'!$H$52="Media",'Mapa de Riesgos'!$L$52="Moderado"),CONCATENATE("R",'Mapa de Riesgos'!$A$52),"")</f>
        <v/>
      </c>
      <c r="W26" s="514"/>
      <c r="X26" s="514" t="str">
        <f>IF(AND('Mapa de Riesgos'!$H$58="Media",'Mapa de Riesgos'!$L$58="Moderado"),CONCATENATE("R",'Mapa de Riesgos'!$A$58),"")</f>
        <v/>
      </c>
      <c r="Y26" s="514"/>
      <c r="Z26" s="514" t="str">
        <f>IF(AND('Mapa de Riesgos'!$H$64="Media",'Mapa de Riesgos'!$L$64="Moderado"),CONCATENATE("R",'Mapa de Riesgos'!$A$64),"")</f>
        <v/>
      </c>
      <c r="AA26" s="515"/>
      <c r="AB26" s="497" t="str">
        <f>IF(AND('Mapa de Riesgos'!$H$52="Media",'Mapa de Riesgos'!$L$52="Mayor"),CONCATENATE("R",'Mapa de Riesgos'!$A$52),"")</f>
        <v/>
      </c>
      <c r="AC26" s="493"/>
      <c r="AD26" s="493" t="str">
        <f>IF(AND('Mapa de Riesgos'!$H$58="Media",'Mapa de Riesgos'!$L$58="Mayor"),CONCATENATE("R",'Mapa de Riesgos'!$A$58),"")</f>
        <v/>
      </c>
      <c r="AE26" s="493"/>
      <c r="AF26" s="493" t="str">
        <f>IF(AND('Mapa de Riesgos'!$H$64="Media",'Mapa de Riesgos'!$L$64="Mayor"),CONCATENATE("R",'Mapa de Riesgos'!$A$64),"")</f>
        <v/>
      </c>
      <c r="AG26" s="494"/>
      <c r="AH26" s="504" t="str">
        <f>IF(AND('Mapa de Riesgos'!$H$52="Media",'Mapa de Riesgos'!$L$52="Catastrófico"),CONCATENATE("R",'Mapa de Riesgos'!$A$52),"")</f>
        <v/>
      </c>
      <c r="AI26" s="505"/>
      <c r="AJ26" s="505" t="str">
        <f>IF(AND('Mapa de Riesgos'!$H$58="Media",'Mapa de Riesgos'!$L$58="Catastrófico"),CONCATENATE("R",'Mapa de Riesgos'!$A$58),"")</f>
        <v/>
      </c>
      <c r="AK26" s="505"/>
      <c r="AL26" s="505" t="str">
        <f>IF(AND('Mapa de Riesgos'!$H$64="Media",'Mapa de Riesgos'!$L$64="Catastrófico"),CONCATENATE("R",'Mapa de Riesgos'!$A$64),"")</f>
        <v/>
      </c>
      <c r="AM26" s="506"/>
      <c r="AN26" s="83"/>
      <c r="AO26" s="469"/>
      <c r="AP26" s="470"/>
      <c r="AQ26" s="470"/>
      <c r="AR26" s="470"/>
      <c r="AS26" s="470"/>
      <c r="AT26" s="471"/>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c r="BY26" s="83"/>
      <c r="BZ26" s="83"/>
      <c r="CA26" s="83"/>
      <c r="CB26" s="83"/>
    </row>
    <row r="27" spans="1:80" x14ac:dyDescent="0.25">
      <c r="A27" s="83"/>
      <c r="B27" s="446"/>
      <c r="C27" s="446"/>
      <c r="D27" s="447"/>
      <c r="E27" s="487"/>
      <c r="F27" s="488"/>
      <c r="G27" s="488"/>
      <c r="H27" s="488"/>
      <c r="I27" s="489"/>
      <c r="J27" s="513"/>
      <c r="K27" s="514"/>
      <c r="L27" s="514"/>
      <c r="M27" s="514"/>
      <c r="N27" s="514"/>
      <c r="O27" s="515"/>
      <c r="P27" s="513"/>
      <c r="Q27" s="514"/>
      <c r="R27" s="514"/>
      <c r="S27" s="514"/>
      <c r="T27" s="514"/>
      <c r="U27" s="515"/>
      <c r="V27" s="513"/>
      <c r="W27" s="514"/>
      <c r="X27" s="514"/>
      <c r="Y27" s="514"/>
      <c r="Z27" s="514"/>
      <c r="AA27" s="515"/>
      <c r="AB27" s="497"/>
      <c r="AC27" s="493"/>
      <c r="AD27" s="493"/>
      <c r="AE27" s="493"/>
      <c r="AF27" s="493"/>
      <c r="AG27" s="494"/>
      <c r="AH27" s="504"/>
      <c r="AI27" s="505"/>
      <c r="AJ27" s="505"/>
      <c r="AK27" s="505"/>
      <c r="AL27" s="505"/>
      <c r="AM27" s="506"/>
      <c r="AN27" s="83"/>
      <c r="AO27" s="469"/>
      <c r="AP27" s="470"/>
      <c r="AQ27" s="470"/>
      <c r="AR27" s="470"/>
      <c r="AS27" s="470"/>
      <c r="AT27" s="471"/>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c r="BY27" s="83"/>
      <c r="BZ27" s="83"/>
      <c r="CA27" s="83"/>
      <c r="CB27" s="83"/>
    </row>
    <row r="28" spans="1:80" x14ac:dyDescent="0.25">
      <c r="A28" s="83"/>
      <c r="B28" s="446"/>
      <c r="C28" s="446"/>
      <c r="D28" s="447"/>
      <c r="E28" s="487"/>
      <c r="F28" s="488"/>
      <c r="G28" s="488"/>
      <c r="H28" s="488"/>
      <c r="I28" s="489"/>
      <c r="J28" s="513" t="str">
        <f>IF(AND('Mapa de Riesgos'!$H$70="Media",'Mapa de Riesgos'!$L$70="Leve"),CONCATENATE("R",'Mapa de Riesgos'!$A$70),"")</f>
        <v/>
      </c>
      <c r="K28" s="514"/>
      <c r="L28" s="514" t="str">
        <f>IF(AND('Mapa de Riesgos'!$H$76="Media",'Mapa de Riesgos'!$L$76="Leve"),CONCATENATE("R",'Mapa de Riesgos'!$A$76),"")</f>
        <v/>
      </c>
      <c r="M28" s="514"/>
      <c r="N28" s="514" t="str">
        <f>IF(AND('Mapa de Riesgos'!$H$82="Media",'Mapa de Riesgos'!$L$82="Leve"),CONCATENATE("R",'Mapa de Riesgos'!$A$82),"")</f>
        <v/>
      </c>
      <c r="O28" s="515"/>
      <c r="P28" s="513" t="str">
        <f>IF(AND('Mapa de Riesgos'!$H$70="Media",'Mapa de Riesgos'!$L$70="Menor"),CONCATENATE("R",'Mapa de Riesgos'!$A$70),"")</f>
        <v/>
      </c>
      <c r="Q28" s="514"/>
      <c r="R28" s="514" t="str">
        <f>IF(AND('Mapa de Riesgos'!$H$76="Media",'Mapa de Riesgos'!$L$76="Menor"),CONCATENATE("R",'Mapa de Riesgos'!$A$76),"")</f>
        <v/>
      </c>
      <c r="S28" s="514"/>
      <c r="T28" s="514" t="str">
        <f>IF(AND('Mapa de Riesgos'!$H$82="Media",'Mapa de Riesgos'!$L$82="Menor"),CONCATENATE("R",'Mapa de Riesgos'!$A$82),"")</f>
        <v/>
      </c>
      <c r="U28" s="515"/>
      <c r="V28" s="513" t="str">
        <f>IF(AND('Mapa de Riesgos'!$H$70="Media",'Mapa de Riesgos'!$L$70="Moderado"),CONCATENATE("R",'Mapa de Riesgos'!$A$70),"")</f>
        <v/>
      </c>
      <c r="W28" s="514"/>
      <c r="X28" s="514" t="str">
        <f>IF(AND('Mapa de Riesgos'!$H$76="Media",'Mapa de Riesgos'!$L$76="Moderado"),CONCATENATE("R",'Mapa de Riesgos'!$A$76),"")</f>
        <v/>
      </c>
      <c r="Y28" s="514"/>
      <c r="Z28" s="514" t="str">
        <f>IF(AND('Mapa de Riesgos'!$H$82="Media",'Mapa de Riesgos'!$L$82="Moderado"),CONCATENATE("R",'Mapa de Riesgos'!$A$82),"")</f>
        <v/>
      </c>
      <c r="AA28" s="515"/>
      <c r="AB28" s="497" t="str">
        <f>IF(AND('Mapa de Riesgos'!$H$70="Media",'Mapa de Riesgos'!$L$70="Mayor"),CONCATENATE("R",'Mapa de Riesgos'!$A$70),"")</f>
        <v/>
      </c>
      <c r="AC28" s="493"/>
      <c r="AD28" s="493" t="str">
        <f>IF(AND('Mapa de Riesgos'!$H$76="Media",'Mapa de Riesgos'!$L$76="Mayor"),CONCATENATE("R",'Mapa de Riesgos'!$A$76),"")</f>
        <v/>
      </c>
      <c r="AE28" s="493"/>
      <c r="AF28" s="493" t="str">
        <f>IF(AND('Mapa de Riesgos'!$H$82="Media",'Mapa de Riesgos'!$L$82="Mayor"),CONCATENATE("R",'Mapa de Riesgos'!$A$82),"")</f>
        <v/>
      </c>
      <c r="AG28" s="494"/>
      <c r="AH28" s="504" t="str">
        <f>IF(AND('Mapa de Riesgos'!$H$70="Media",'Mapa de Riesgos'!$L$70="Catastrófico"),CONCATENATE("R",'Mapa de Riesgos'!$A$70),"")</f>
        <v/>
      </c>
      <c r="AI28" s="505"/>
      <c r="AJ28" s="505" t="str">
        <f>IF(AND('Mapa de Riesgos'!$H$76="Media",'Mapa de Riesgos'!$L$76="Catastrófico"),CONCATENATE("R",'Mapa de Riesgos'!$A$76),"")</f>
        <v/>
      </c>
      <c r="AK28" s="505"/>
      <c r="AL28" s="505" t="str">
        <f>IF(AND('Mapa de Riesgos'!$H$82="Media",'Mapa de Riesgos'!$L$82="Catastrófico"),CONCATENATE("R",'Mapa de Riesgos'!$A$82),"")</f>
        <v/>
      </c>
      <c r="AM28" s="506"/>
      <c r="AN28" s="83"/>
      <c r="AO28" s="469"/>
      <c r="AP28" s="470"/>
      <c r="AQ28" s="470"/>
      <c r="AR28" s="470"/>
      <c r="AS28" s="470"/>
      <c r="AT28" s="471"/>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c r="BY28" s="83"/>
      <c r="BZ28" s="83"/>
      <c r="CA28" s="83"/>
      <c r="CB28" s="83"/>
    </row>
    <row r="29" spans="1:80" ht="15.75" thickBot="1" x14ac:dyDescent="0.3">
      <c r="A29" s="83"/>
      <c r="B29" s="446"/>
      <c r="C29" s="446"/>
      <c r="D29" s="447"/>
      <c r="E29" s="490"/>
      <c r="F29" s="491"/>
      <c r="G29" s="491"/>
      <c r="H29" s="491"/>
      <c r="I29" s="492"/>
      <c r="J29" s="513"/>
      <c r="K29" s="514"/>
      <c r="L29" s="514"/>
      <c r="M29" s="514"/>
      <c r="N29" s="514"/>
      <c r="O29" s="515"/>
      <c r="P29" s="516"/>
      <c r="Q29" s="517"/>
      <c r="R29" s="517"/>
      <c r="S29" s="517"/>
      <c r="T29" s="517"/>
      <c r="U29" s="518"/>
      <c r="V29" s="516"/>
      <c r="W29" s="517"/>
      <c r="X29" s="517"/>
      <c r="Y29" s="517"/>
      <c r="Z29" s="517"/>
      <c r="AA29" s="518"/>
      <c r="AB29" s="501"/>
      <c r="AC29" s="502"/>
      <c r="AD29" s="502"/>
      <c r="AE29" s="502"/>
      <c r="AF29" s="502"/>
      <c r="AG29" s="503"/>
      <c r="AH29" s="507"/>
      <c r="AI29" s="508"/>
      <c r="AJ29" s="508"/>
      <c r="AK29" s="508"/>
      <c r="AL29" s="508"/>
      <c r="AM29" s="509"/>
      <c r="AN29" s="83"/>
      <c r="AO29" s="472"/>
      <c r="AP29" s="473"/>
      <c r="AQ29" s="473"/>
      <c r="AR29" s="473"/>
      <c r="AS29" s="473"/>
      <c r="AT29" s="474"/>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c r="BY29" s="83"/>
      <c r="BZ29" s="83"/>
      <c r="CA29" s="83"/>
      <c r="CB29" s="83"/>
    </row>
    <row r="30" spans="1:80" x14ac:dyDescent="0.25">
      <c r="A30" s="83"/>
      <c r="B30" s="446"/>
      <c r="C30" s="446"/>
      <c r="D30" s="447"/>
      <c r="E30" s="484" t="s">
        <v>227</v>
      </c>
      <c r="F30" s="485"/>
      <c r="G30" s="485"/>
      <c r="H30" s="485"/>
      <c r="I30" s="485"/>
      <c r="J30" s="528" t="str">
        <f>IF(AND('Mapa de Riesgos'!$H$12="Baja",'Mapa de Riesgos'!$L$12="Leve"),CONCATENATE("R",'Mapa de Riesgos'!$A$12),"")</f>
        <v/>
      </c>
      <c r="K30" s="529"/>
      <c r="L30" s="529" t="str">
        <f>IF(AND('Mapa de Riesgos'!$H$20="Baja",'Mapa de Riesgos'!$L$20="Leve"),CONCATENATE("R",'Mapa de Riesgos'!$A$20),"")</f>
        <v/>
      </c>
      <c r="M30" s="529"/>
      <c r="N30" s="529" t="str">
        <f>IF(AND('Mapa de Riesgos'!$H$26="Baja",'Mapa de Riesgos'!$L$26="Leve"),CONCATENATE("R",'Mapa de Riesgos'!$A$26),"")</f>
        <v/>
      </c>
      <c r="O30" s="530"/>
      <c r="P30" s="520" t="str">
        <f>IF(AND('Mapa de Riesgos'!$H$12="Baja",'Mapa de Riesgos'!$L$12="Menor"),CONCATENATE("R",'Mapa de Riesgos'!$A$12),"")</f>
        <v/>
      </c>
      <c r="Q30" s="520"/>
      <c r="R30" s="520" t="str">
        <f>IF(AND('Mapa de Riesgos'!$H$20="Baja",'Mapa de Riesgos'!$L$20="Menor"),CONCATENATE("R",'Mapa de Riesgos'!$A$20),"")</f>
        <v/>
      </c>
      <c r="S30" s="520"/>
      <c r="T30" s="520" t="str">
        <f>IF(AND('Mapa de Riesgos'!$H$26="Baja",'Mapa de Riesgos'!$L$26="Menor"),CONCATENATE("R",'Mapa de Riesgos'!$A$26),"")</f>
        <v/>
      </c>
      <c r="U30" s="521"/>
      <c r="V30" s="519" t="str">
        <f>IF(AND('Mapa de Riesgos'!$H$12="Baja",'Mapa de Riesgos'!$L$12="Moderado"),CONCATENATE("R",'Mapa de Riesgos'!$A$12),"")</f>
        <v/>
      </c>
      <c r="W30" s="520"/>
      <c r="X30" s="520" t="str">
        <f>IF(AND('Mapa de Riesgos'!$H$20="Baja",'Mapa de Riesgos'!$L$20="Moderado"),CONCATENATE("R",'Mapa de Riesgos'!$A$20),"")</f>
        <v/>
      </c>
      <c r="Y30" s="520"/>
      <c r="Z30" s="520" t="str">
        <f>IF(AND('Mapa de Riesgos'!$H$26="Baja",'Mapa de Riesgos'!$L$26="Moderado"),CONCATENATE("R",'Mapa de Riesgos'!$A$26),"")</f>
        <v/>
      </c>
      <c r="AA30" s="521"/>
      <c r="AB30" s="495" t="str">
        <f>IF(AND('Mapa de Riesgos'!$H$12="Baja",'Mapa de Riesgos'!$L$12="Mayor"),CONCATENATE("R",'Mapa de Riesgos'!$A$12),"")</f>
        <v/>
      </c>
      <c r="AC30" s="496"/>
      <c r="AD30" s="496" t="str">
        <f>IF(AND('Mapa de Riesgos'!$H$20="Baja",'Mapa de Riesgos'!$L$20="Mayor"),CONCATENATE("R",'Mapa de Riesgos'!$A$20),"")</f>
        <v/>
      </c>
      <c r="AE30" s="496"/>
      <c r="AF30" s="496" t="str">
        <f>IF(AND('Mapa de Riesgos'!$H$26="Baja",'Mapa de Riesgos'!$L$26="Mayor"),CONCATENATE("R",'Mapa de Riesgos'!$A$26),"")</f>
        <v/>
      </c>
      <c r="AG30" s="498"/>
      <c r="AH30" s="510" t="str">
        <f>IF(AND('Mapa de Riesgos'!$H$12="Baja",'Mapa de Riesgos'!$L$12="Catastrófico"),CONCATENATE("R",'Mapa de Riesgos'!$A$12),"")</f>
        <v/>
      </c>
      <c r="AI30" s="511"/>
      <c r="AJ30" s="511" t="str">
        <f>IF(AND('Mapa de Riesgos'!$H$20="Baja",'Mapa de Riesgos'!$L$20="Catastrófico"),CONCATENATE("R",'Mapa de Riesgos'!$A$20),"")</f>
        <v/>
      </c>
      <c r="AK30" s="511"/>
      <c r="AL30" s="511" t="str">
        <f>IF(AND('Mapa de Riesgos'!$H$26="Baja",'Mapa de Riesgos'!$L$26="Catastrófico"),CONCATENATE("R",'Mapa de Riesgos'!$A$26),"")</f>
        <v/>
      </c>
      <c r="AM30" s="512"/>
      <c r="AN30" s="83"/>
      <c r="AO30" s="475" t="s">
        <v>228</v>
      </c>
      <c r="AP30" s="476"/>
      <c r="AQ30" s="476"/>
      <c r="AR30" s="476"/>
      <c r="AS30" s="476"/>
      <c r="AT30" s="477"/>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c r="BY30" s="83"/>
      <c r="BZ30" s="83"/>
      <c r="CA30" s="83"/>
      <c r="CB30" s="83"/>
    </row>
    <row r="31" spans="1:80" x14ac:dyDescent="0.25">
      <c r="A31" s="83"/>
      <c r="B31" s="446"/>
      <c r="C31" s="446"/>
      <c r="D31" s="447"/>
      <c r="E31" s="487"/>
      <c r="F31" s="488"/>
      <c r="G31" s="488"/>
      <c r="H31" s="488"/>
      <c r="I31" s="488"/>
      <c r="J31" s="524"/>
      <c r="K31" s="522"/>
      <c r="L31" s="522"/>
      <c r="M31" s="522"/>
      <c r="N31" s="522"/>
      <c r="O31" s="523"/>
      <c r="P31" s="514"/>
      <c r="Q31" s="514"/>
      <c r="R31" s="514"/>
      <c r="S31" s="514"/>
      <c r="T31" s="514"/>
      <c r="U31" s="515"/>
      <c r="V31" s="513"/>
      <c r="W31" s="514"/>
      <c r="X31" s="514"/>
      <c r="Y31" s="514"/>
      <c r="Z31" s="514"/>
      <c r="AA31" s="515"/>
      <c r="AB31" s="497"/>
      <c r="AC31" s="493"/>
      <c r="AD31" s="493"/>
      <c r="AE31" s="493"/>
      <c r="AF31" s="493"/>
      <c r="AG31" s="494"/>
      <c r="AH31" s="504"/>
      <c r="AI31" s="505"/>
      <c r="AJ31" s="505"/>
      <c r="AK31" s="505"/>
      <c r="AL31" s="505"/>
      <c r="AM31" s="506"/>
      <c r="AN31" s="83"/>
      <c r="AO31" s="478"/>
      <c r="AP31" s="479"/>
      <c r="AQ31" s="479"/>
      <c r="AR31" s="479"/>
      <c r="AS31" s="479"/>
      <c r="AT31" s="480"/>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c r="BY31" s="83"/>
      <c r="BZ31" s="83"/>
      <c r="CA31" s="83"/>
      <c r="CB31" s="83"/>
    </row>
    <row r="32" spans="1:80" x14ac:dyDescent="0.25">
      <c r="A32" s="83"/>
      <c r="B32" s="446"/>
      <c r="C32" s="446"/>
      <c r="D32" s="447"/>
      <c r="E32" s="487"/>
      <c r="F32" s="488"/>
      <c r="G32" s="488"/>
      <c r="H32" s="488"/>
      <c r="I32" s="488"/>
      <c r="J32" s="524" t="str">
        <f>IF(AND('Mapa de Riesgos'!$H$34="Baja",'Mapa de Riesgos'!$L$34="Leve"),CONCATENATE("R",'Mapa de Riesgos'!$A$34),"")</f>
        <v/>
      </c>
      <c r="K32" s="522"/>
      <c r="L32" s="522" t="str">
        <f>IF(AND('Mapa de Riesgos'!$H$40="Baja",'Mapa de Riesgos'!$L$40="Leve"),CONCATENATE("R",'Mapa de Riesgos'!$A$40),"")</f>
        <v/>
      </c>
      <c r="M32" s="522"/>
      <c r="N32" s="522" t="str">
        <f>IF(AND('Mapa de Riesgos'!$H$46="Baja",'Mapa de Riesgos'!$L$46="Leve"),CONCATENATE("R",'Mapa de Riesgos'!$A$46),"")</f>
        <v/>
      </c>
      <c r="O32" s="523"/>
      <c r="P32" s="514" t="str">
        <f>IF(AND('Mapa de Riesgos'!$H$34="Baja",'Mapa de Riesgos'!$L$34="Menor"),CONCATENATE("R",'Mapa de Riesgos'!$A$34),"")</f>
        <v/>
      </c>
      <c r="Q32" s="514"/>
      <c r="R32" s="514" t="str">
        <f>IF(AND('Mapa de Riesgos'!$H$40="Baja",'Mapa de Riesgos'!$L$40="Menor"),CONCATENATE("R",'Mapa de Riesgos'!$A$40),"")</f>
        <v/>
      </c>
      <c r="S32" s="514"/>
      <c r="T32" s="514" t="str">
        <f>IF(AND('Mapa de Riesgos'!$H$46="Baja",'Mapa de Riesgos'!$L$46="Menor"),CONCATENATE("R",'Mapa de Riesgos'!$A$46),"")</f>
        <v/>
      </c>
      <c r="U32" s="515"/>
      <c r="V32" s="513" t="str">
        <f>IF(AND('Mapa de Riesgos'!$H$34="Baja",'Mapa de Riesgos'!$L$34="Moderado"),CONCATENATE("R",'Mapa de Riesgos'!$A$34),"")</f>
        <v>R4</v>
      </c>
      <c r="W32" s="514"/>
      <c r="X32" s="514" t="str">
        <f>IF(AND('Mapa de Riesgos'!$H$40="Baja",'Mapa de Riesgos'!$L$40="Moderado"),CONCATENATE("R",'Mapa de Riesgos'!$A$40),"")</f>
        <v/>
      </c>
      <c r="Y32" s="514"/>
      <c r="Z32" s="514" t="str">
        <f>IF(AND('Mapa de Riesgos'!$H$46="Baja",'Mapa de Riesgos'!$L$46="Moderado"),CONCATENATE("R",'Mapa de Riesgos'!$A$46),"")</f>
        <v/>
      </c>
      <c r="AA32" s="515"/>
      <c r="AB32" s="497" t="str">
        <f>IF(AND('Mapa de Riesgos'!$H$34="Baja",'Mapa de Riesgos'!$L$34="Mayor"),CONCATENATE("R",'Mapa de Riesgos'!$A$34),"")</f>
        <v/>
      </c>
      <c r="AC32" s="493"/>
      <c r="AD32" s="493" t="str">
        <f>IF(AND('Mapa de Riesgos'!$H$40="Baja",'Mapa de Riesgos'!$L$40="Mayor"),CONCATENATE("R",'Mapa de Riesgos'!$A$40),"")</f>
        <v/>
      </c>
      <c r="AE32" s="493"/>
      <c r="AF32" s="493" t="str">
        <f>IF(AND('Mapa de Riesgos'!$H$46="Baja",'Mapa de Riesgos'!$L$46="Mayor"),CONCATENATE("R",'Mapa de Riesgos'!$A$46),"")</f>
        <v/>
      </c>
      <c r="AG32" s="494"/>
      <c r="AH32" s="504" t="str">
        <f>IF(AND('Mapa de Riesgos'!$H$34="Baja",'Mapa de Riesgos'!$L$34="Catastrófico"),CONCATENATE("R",'Mapa de Riesgos'!$A$34),"")</f>
        <v/>
      </c>
      <c r="AI32" s="505"/>
      <c r="AJ32" s="505" t="str">
        <f>IF(AND('Mapa de Riesgos'!$H$40="Baja",'Mapa de Riesgos'!$L$40="Catastrófico"),CONCATENATE("R",'Mapa de Riesgos'!$A$40),"")</f>
        <v/>
      </c>
      <c r="AK32" s="505"/>
      <c r="AL32" s="505" t="str">
        <f>IF(AND('Mapa de Riesgos'!$H$46="Baja",'Mapa de Riesgos'!$L$46="Catastrófico"),CONCATENATE("R",'Mapa de Riesgos'!$A$46),"")</f>
        <v/>
      </c>
      <c r="AM32" s="506"/>
      <c r="AN32" s="83"/>
      <c r="AO32" s="478"/>
      <c r="AP32" s="479"/>
      <c r="AQ32" s="479"/>
      <c r="AR32" s="479"/>
      <c r="AS32" s="479"/>
      <c r="AT32" s="480"/>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c r="BY32" s="83"/>
      <c r="BZ32" s="83"/>
      <c r="CA32" s="83"/>
      <c r="CB32" s="83"/>
    </row>
    <row r="33" spans="1:80" x14ac:dyDescent="0.25">
      <c r="A33" s="83"/>
      <c r="B33" s="446"/>
      <c r="C33" s="446"/>
      <c r="D33" s="447"/>
      <c r="E33" s="487"/>
      <c r="F33" s="488"/>
      <c r="G33" s="488"/>
      <c r="H33" s="488"/>
      <c r="I33" s="488"/>
      <c r="J33" s="524"/>
      <c r="K33" s="522"/>
      <c r="L33" s="522"/>
      <c r="M33" s="522"/>
      <c r="N33" s="522"/>
      <c r="O33" s="523"/>
      <c r="P33" s="514"/>
      <c r="Q33" s="514"/>
      <c r="R33" s="514"/>
      <c r="S33" s="514"/>
      <c r="T33" s="514"/>
      <c r="U33" s="515"/>
      <c r="V33" s="513"/>
      <c r="W33" s="514"/>
      <c r="X33" s="514"/>
      <c r="Y33" s="514"/>
      <c r="Z33" s="514"/>
      <c r="AA33" s="515"/>
      <c r="AB33" s="497"/>
      <c r="AC33" s="493"/>
      <c r="AD33" s="493"/>
      <c r="AE33" s="493"/>
      <c r="AF33" s="493"/>
      <c r="AG33" s="494"/>
      <c r="AH33" s="504"/>
      <c r="AI33" s="505"/>
      <c r="AJ33" s="505"/>
      <c r="AK33" s="505"/>
      <c r="AL33" s="505"/>
      <c r="AM33" s="506"/>
      <c r="AN33" s="83"/>
      <c r="AO33" s="478"/>
      <c r="AP33" s="479"/>
      <c r="AQ33" s="479"/>
      <c r="AR33" s="479"/>
      <c r="AS33" s="479"/>
      <c r="AT33" s="480"/>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c r="BY33" s="83"/>
      <c r="BZ33" s="83"/>
      <c r="CA33" s="83"/>
      <c r="CB33" s="83"/>
    </row>
    <row r="34" spans="1:80" x14ac:dyDescent="0.25">
      <c r="A34" s="83"/>
      <c r="B34" s="446"/>
      <c r="C34" s="446"/>
      <c r="D34" s="447"/>
      <c r="E34" s="487"/>
      <c r="F34" s="488"/>
      <c r="G34" s="488"/>
      <c r="H34" s="488"/>
      <c r="I34" s="488"/>
      <c r="J34" s="524" t="str">
        <f>IF(AND('Mapa de Riesgos'!$H$52="Baja",'Mapa de Riesgos'!$L$52="Leve"),CONCATENATE("R",'Mapa de Riesgos'!$A$52),"")</f>
        <v/>
      </c>
      <c r="K34" s="522"/>
      <c r="L34" s="522" t="str">
        <f>IF(AND('Mapa de Riesgos'!$H$58="Baja",'Mapa de Riesgos'!$L$58="Leve"),CONCATENATE("R",'Mapa de Riesgos'!$A$58),"")</f>
        <v/>
      </c>
      <c r="M34" s="522"/>
      <c r="N34" s="522" t="str">
        <f>IF(AND('Mapa de Riesgos'!$H$64="Baja",'Mapa de Riesgos'!$L$64="Leve"),CONCATENATE("R",'Mapa de Riesgos'!$A$64),"")</f>
        <v/>
      </c>
      <c r="O34" s="523"/>
      <c r="P34" s="514" t="str">
        <f>IF(AND('Mapa de Riesgos'!$H$52="Baja",'Mapa de Riesgos'!$L$52="Menor"),CONCATENATE("R",'Mapa de Riesgos'!$A$52),"")</f>
        <v/>
      </c>
      <c r="Q34" s="514"/>
      <c r="R34" s="514" t="str">
        <f>IF(AND('Mapa de Riesgos'!$H$58="Baja",'Mapa de Riesgos'!$L$58="Menor"),CONCATENATE("R",'Mapa de Riesgos'!$A$58),"")</f>
        <v/>
      </c>
      <c r="S34" s="514"/>
      <c r="T34" s="514" t="str">
        <f>IF(AND('Mapa de Riesgos'!$H$64="Baja",'Mapa de Riesgos'!$L$64="Menor"),CONCATENATE("R",'Mapa de Riesgos'!$A$64),"")</f>
        <v/>
      </c>
      <c r="U34" s="515"/>
      <c r="V34" s="513" t="str">
        <f>IF(AND('Mapa de Riesgos'!$H$52="Baja",'Mapa de Riesgos'!$L$52="Moderado"),CONCATENATE("R",'Mapa de Riesgos'!$A$52),"")</f>
        <v/>
      </c>
      <c r="W34" s="514"/>
      <c r="X34" s="514" t="str">
        <f>IF(AND('Mapa de Riesgos'!$H$58="Baja",'Mapa de Riesgos'!$L$58="Moderado"),CONCATENATE("R",'Mapa de Riesgos'!$A$58),"")</f>
        <v/>
      </c>
      <c r="Y34" s="514"/>
      <c r="Z34" s="514" t="str">
        <f>IF(AND('Mapa de Riesgos'!$H$64="Baja",'Mapa de Riesgos'!$L$64="Moderado"),CONCATENATE("R",'Mapa de Riesgos'!$A$64),"")</f>
        <v/>
      </c>
      <c r="AA34" s="515"/>
      <c r="AB34" s="497" t="str">
        <f>IF(AND('Mapa de Riesgos'!$H$52="Baja",'Mapa de Riesgos'!$L$52="Mayor"),CONCATENATE("R",'Mapa de Riesgos'!$A$52),"")</f>
        <v/>
      </c>
      <c r="AC34" s="493"/>
      <c r="AD34" s="493" t="str">
        <f>IF(AND('Mapa de Riesgos'!$H$58="Baja",'Mapa de Riesgos'!$L$58="Mayor"),CONCATENATE("R",'Mapa de Riesgos'!$A$58),"")</f>
        <v/>
      </c>
      <c r="AE34" s="493"/>
      <c r="AF34" s="493" t="str">
        <f>IF(AND('Mapa de Riesgos'!$H$64="Baja",'Mapa de Riesgos'!$L$64="Mayor"),CONCATENATE("R",'Mapa de Riesgos'!$A$64),"")</f>
        <v/>
      </c>
      <c r="AG34" s="494"/>
      <c r="AH34" s="504" t="str">
        <f>IF(AND('Mapa de Riesgos'!$H$52="Baja",'Mapa de Riesgos'!$L$52="Catastrófico"),CONCATENATE("R",'Mapa de Riesgos'!$A$52),"")</f>
        <v/>
      </c>
      <c r="AI34" s="505"/>
      <c r="AJ34" s="505" t="str">
        <f>IF(AND('Mapa de Riesgos'!$H$58="Baja",'Mapa de Riesgos'!$L$58="Catastrófico"),CONCATENATE("R",'Mapa de Riesgos'!$A$58),"")</f>
        <v/>
      </c>
      <c r="AK34" s="505"/>
      <c r="AL34" s="505" t="str">
        <f>IF(AND('Mapa de Riesgos'!$H$64="Baja",'Mapa de Riesgos'!$L$64="Catastrófico"),CONCATENATE("R",'Mapa de Riesgos'!$A$64),"")</f>
        <v/>
      </c>
      <c r="AM34" s="506"/>
      <c r="AN34" s="83"/>
      <c r="AO34" s="478"/>
      <c r="AP34" s="479"/>
      <c r="AQ34" s="479"/>
      <c r="AR34" s="479"/>
      <c r="AS34" s="479"/>
      <c r="AT34" s="480"/>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c r="BY34" s="83"/>
      <c r="BZ34" s="83"/>
      <c r="CA34" s="83"/>
      <c r="CB34" s="83"/>
    </row>
    <row r="35" spans="1:80" x14ac:dyDescent="0.25">
      <c r="A35" s="83"/>
      <c r="B35" s="446"/>
      <c r="C35" s="446"/>
      <c r="D35" s="447"/>
      <c r="E35" s="487"/>
      <c r="F35" s="488"/>
      <c r="G35" s="488"/>
      <c r="H35" s="488"/>
      <c r="I35" s="488"/>
      <c r="J35" s="524"/>
      <c r="K35" s="522"/>
      <c r="L35" s="522"/>
      <c r="M35" s="522"/>
      <c r="N35" s="522"/>
      <c r="O35" s="523"/>
      <c r="P35" s="514"/>
      <c r="Q35" s="514"/>
      <c r="R35" s="514"/>
      <c r="S35" s="514"/>
      <c r="T35" s="514"/>
      <c r="U35" s="515"/>
      <c r="V35" s="513"/>
      <c r="W35" s="514"/>
      <c r="X35" s="514"/>
      <c r="Y35" s="514"/>
      <c r="Z35" s="514"/>
      <c r="AA35" s="515"/>
      <c r="AB35" s="497"/>
      <c r="AC35" s="493"/>
      <c r="AD35" s="493"/>
      <c r="AE35" s="493"/>
      <c r="AF35" s="493"/>
      <c r="AG35" s="494"/>
      <c r="AH35" s="504"/>
      <c r="AI35" s="505"/>
      <c r="AJ35" s="505"/>
      <c r="AK35" s="505"/>
      <c r="AL35" s="505"/>
      <c r="AM35" s="506"/>
      <c r="AN35" s="83"/>
      <c r="AO35" s="478"/>
      <c r="AP35" s="479"/>
      <c r="AQ35" s="479"/>
      <c r="AR35" s="479"/>
      <c r="AS35" s="479"/>
      <c r="AT35" s="480"/>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c r="BY35" s="83"/>
      <c r="BZ35" s="83"/>
      <c r="CA35" s="83"/>
      <c r="CB35" s="83"/>
    </row>
    <row r="36" spans="1:80" x14ac:dyDescent="0.25">
      <c r="A36" s="83"/>
      <c r="B36" s="446"/>
      <c r="C36" s="446"/>
      <c r="D36" s="447"/>
      <c r="E36" s="487"/>
      <c r="F36" s="488"/>
      <c r="G36" s="488"/>
      <c r="H36" s="488"/>
      <c r="I36" s="488"/>
      <c r="J36" s="524" t="str">
        <f>IF(AND('Mapa de Riesgos'!$H$70="Baja",'Mapa de Riesgos'!$L$70="Leve"),CONCATENATE("R",'Mapa de Riesgos'!$A$70),"")</f>
        <v/>
      </c>
      <c r="K36" s="522"/>
      <c r="L36" s="522" t="str">
        <f>IF(AND('Mapa de Riesgos'!$H$76="Baja",'Mapa de Riesgos'!$L$76="Leve"),CONCATENATE("R",'Mapa de Riesgos'!$A$76),"")</f>
        <v/>
      </c>
      <c r="M36" s="522"/>
      <c r="N36" s="522" t="str">
        <f>IF(AND('Mapa de Riesgos'!$H$82="Baja",'Mapa de Riesgos'!$L$82="Leve"),CONCATENATE("R",'Mapa de Riesgos'!$A$82),"")</f>
        <v/>
      </c>
      <c r="O36" s="523"/>
      <c r="P36" s="514" t="str">
        <f>IF(AND('Mapa de Riesgos'!$H$70="Baja",'Mapa de Riesgos'!$L$70="Menor"),CONCATENATE("R",'Mapa de Riesgos'!$A$70),"")</f>
        <v/>
      </c>
      <c r="Q36" s="514"/>
      <c r="R36" s="514" t="str">
        <f>IF(AND('Mapa de Riesgos'!$H$76="Baja",'Mapa de Riesgos'!$L$76="Menor"),CONCATENATE("R",'Mapa de Riesgos'!$A$76),"")</f>
        <v/>
      </c>
      <c r="S36" s="514"/>
      <c r="T36" s="514" t="str">
        <f>IF(AND('Mapa de Riesgos'!$H$82="Baja",'Mapa de Riesgos'!$L$82="Menor"),CONCATENATE("R",'Mapa de Riesgos'!$A$82),"")</f>
        <v/>
      </c>
      <c r="U36" s="515"/>
      <c r="V36" s="513" t="str">
        <f>IF(AND('Mapa de Riesgos'!$H$70="Baja",'Mapa de Riesgos'!$L$70="Moderado"),CONCATENATE("R",'Mapa de Riesgos'!$A$70),"")</f>
        <v/>
      </c>
      <c r="W36" s="514"/>
      <c r="X36" s="514" t="str">
        <f>IF(AND('Mapa de Riesgos'!$H$76="Baja",'Mapa de Riesgos'!$L$76="Moderado"),CONCATENATE("R",'Mapa de Riesgos'!$A$76),"")</f>
        <v/>
      </c>
      <c r="Y36" s="514"/>
      <c r="Z36" s="514" t="str">
        <f>IF(AND('Mapa de Riesgos'!$H$82="Baja",'Mapa de Riesgos'!$L$82="Moderado"),CONCATENATE("R",'Mapa de Riesgos'!$A$82),"")</f>
        <v/>
      </c>
      <c r="AA36" s="515"/>
      <c r="AB36" s="497" t="str">
        <f>IF(AND('Mapa de Riesgos'!$H$70="Baja",'Mapa de Riesgos'!$L$70="Mayor"),CONCATENATE("R",'Mapa de Riesgos'!$A$70),"")</f>
        <v/>
      </c>
      <c r="AC36" s="493"/>
      <c r="AD36" s="493" t="str">
        <f>IF(AND('Mapa de Riesgos'!$H$76="Baja",'Mapa de Riesgos'!$L$76="Mayor"),CONCATENATE("R",'Mapa de Riesgos'!$A$76),"")</f>
        <v/>
      </c>
      <c r="AE36" s="493"/>
      <c r="AF36" s="493" t="str">
        <f>IF(AND('Mapa de Riesgos'!$H$82="Baja",'Mapa de Riesgos'!$L$82="Mayor"),CONCATENATE("R",'Mapa de Riesgos'!$A$82),"")</f>
        <v/>
      </c>
      <c r="AG36" s="494"/>
      <c r="AH36" s="504" t="str">
        <f>IF(AND('Mapa de Riesgos'!$H$70="Baja",'Mapa de Riesgos'!$L$70="Catastrófico"),CONCATENATE("R",'Mapa de Riesgos'!$A$70),"")</f>
        <v/>
      </c>
      <c r="AI36" s="505"/>
      <c r="AJ36" s="505" t="str">
        <f>IF(AND('Mapa de Riesgos'!$H$76="Baja",'Mapa de Riesgos'!$L$76="Catastrófico"),CONCATENATE("R",'Mapa de Riesgos'!$A$76),"")</f>
        <v/>
      </c>
      <c r="AK36" s="505"/>
      <c r="AL36" s="505" t="str">
        <f>IF(AND('Mapa de Riesgos'!$H$82="Baja",'Mapa de Riesgos'!$L$82="Catastrófico"),CONCATENATE("R",'Mapa de Riesgos'!$A$82),"")</f>
        <v/>
      </c>
      <c r="AM36" s="506"/>
      <c r="AN36" s="83"/>
      <c r="AO36" s="478"/>
      <c r="AP36" s="479"/>
      <c r="AQ36" s="479"/>
      <c r="AR36" s="479"/>
      <c r="AS36" s="479"/>
      <c r="AT36" s="480"/>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c r="BY36" s="83"/>
      <c r="BZ36" s="83"/>
      <c r="CA36" s="83"/>
      <c r="CB36" s="83"/>
    </row>
    <row r="37" spans="1:80" ht="15.75" thickBot="1" x14ac:dyDescent="0.3">
      <c r="A37" s="83"/>
      <c r="B37" s="446"/>
      <c r="C37" s="446"/>
      <c r="D37" s="447"/>
      <c r="E37" s="490"/>
      <c r="F37" s="491"/>
      <c r="G37" s="491"/>
      <c r="H37" s="491"/>
      <c r="I37" s="491"/>
      <c r="J37" s="525"/>
      <c r="K37" s="526"/>
      <c r="L37" s="526"/>
      <c r="M37" s="526"/>
      <c r="N37" s="526"/>
      <c r="O37" s="527"/>
      <c r="P37" s="517"/>
      <c r="Q37" s="517"/>
      <c r="R37" s="517"/>
      <c r="S37" s="517"/>
      <c r="T37" s="517"/>
      <c r="U37" s="518"/>
      <c r="V37" s="516"/>
      <c r="W37" s="517"/>
      <c r="X37" s="517"/>
      <c r="Y37" s="517"/>
      <c r="Z37" s="517"/>
      <c r="AA37" s="518"/>
      <c r="AB37" s="501"/>
      <c r="AC37" s="502"/>
      <c r="AD37" s="502"/>
      <c r="AE37" s="502"/>
      <c r="AF37" s="502"/>
      <c r="AG37" s="503"/>
      <c r="AH37" s="507"/>
      <c r="AI37" s="508"/>
      <c r="AJ37" s="508"/>
      <c r="AK37" s="508"/>
      <c r="AL37" s="508"/>
      <c r="AM37" s="509"/>
      <c r="AN37" s="83"/>
      <c r="AO37" s="481"/>
      <c r="AP37" s="482"/>
      <c r="AQ37" s="482"/>
      <c r="AR37" s="482"/>
      <c r="AS37" s="482"/>
      <c r="AT37" s="483"/>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c r="BY37" s="83"/>
      <c r="BZ37" s="83"/>
      <c r="CA37" s="83"/>
      <c r="CB37" s="83"/>
    </row>
    <row r="38" spans="1:80" x14ac:dyDescent="0.25">
      <c r="A38" s="83"/>
      <c r="B38" s="446"/>
      <c r="C38" s="446"/>
      <c r="D38" s="447"/>
      <c r="E38" s="484" t="s">
        <v>229</v>
      </c>
      <c r="F38" s="485"/>
      <c r="G38" s="485"/>
      <c r="H38" s="485"/>
      <c r="I38" s="486"/>
      <c r="J38" s="528" t="str">
        <f>IF(AND('Mapa de Riesgos'!$H$12="Muy Baja",'Mapa de Riesgos'!$L$12="Leve"),CONCATENATE("R",'Mapa de Riesgos'!$A$12),"")</f>
        <v/>
      </c>
      <c r="K38" s="529"/>
      <c r="L38" s="529" t="str">
        <f>IF(AND('Mapa de Riesgos'!$H$20="Muy Baja",'Mapa de Riesgos'!$L$20="Leve"),CONCATENATE("R",'Mapa de Riesgos'!$A$20),"")</f>
        <v/>
      </c>
      <c r="M38" s="529"/>
      <c r="N38" s="529" t="str">
        <f>IF(AND('Mapa de Riesgos'!$H$26="Muy Baja",'Mapa de Riesgos'!$L$26="Leve"),CONCATENATE("R",'Mapa de Riesgos'!$A$26),"")</f>
        <v/>
      </c>
      <c r="O38" s="530"/>
      <c r="P38" s="528" t="str">
        <f>IF(AND('Mapa de Riesgos'!$H$12="Muy Baja",'Mapa de Riesgos'!$L$12="Menor"),CONCATENATE("R",'Mapa de Riesgos'!$A$12),"")</f>
        <v/>
      </c>
      <c r="Q38" s="529"/>
      <c r="R38" s="529" t="str">
        <f>IF(AND('Mapa de Riesgos'!$H$20="Muy Baja",'Mapa de Riesgos'!$L$20="Menor"),CONCATENATE("R",'Mapa de Riesgos'!$A$20),"")</f>
        <v/>
      </c>
      <c r="S38" s="529"/>
      <c r="T38" s="529" t="str">
        <f>IF(AND('Mapa de Riesgos'!$H$26="Muy Baja",'Mapa de Riesgos'!$L$26="Menor"),CONCATENATE("R",'Mapa de Riesgos'!$A$26),"")</f>
        <v/>
      </c>
      <c r="U38" s="530"/>
      <c r="V38" s="519" t="str">
        <f>IF(AND('Mapa de Riesgos'!$H$12="Muy Baja",'Mapa de Riesgos'!$L$12="Moderado"),CONCATENATE("R",'Mapa de Riesgos'!$A$12),"")</f>
        <v/>
      </c>
      <c r="W38" s="520"/>
      <c r="X38" s="520" t="str">
        <f>IF(AND('Mapa de Riesgos'!$H$20="Muy Baja",'Mapa de Riesgos'!$L$20="Moderado"),CONCATENATE("R",'Mapa de Riesgos'!$A$20),"")</f>
        <v/>
      </c>
      <c r="Y38" s="520"/>
      <c r="Z38" s="520" t="str">
        <f>IF(AND('Mapa de Riesgos'!$H$26="Muy Baja",'Mapa de Riesgos'!$L$26="Moderado"),CONCATENATE("R",'Mapa de Riesgos'!$A$26),"")</f>
        <v/>
      </c>
      <c r="AA38" s="521"/>
      <c r="AB38" s="495" t="str">
        <f>IF(AND('Mapa de Riesgos'!$H$12="Muy Baja",'Mapa de Riesgos'!$L$12="Mayor"),CONCATENATE("R",'Mapa de Riesgos'!$A$12),"")</f>
        <v/>
      </c>
      <c r="AC38" s="496"/>
      <c r="AD38" s="496" t="str">
        <f>IF(AND('Mapa de Riesgos'!$H$20="Muy Baja",'Mapa de Riesgos'!$L$20="Mayor"),CONCATENATE("R",'Mapa de Riesgos'!$A$20),"")</f>
        <v/>
      </c>
      <c r="AE38" s="496"/>
      <c r="AF38" s="496" t="str">
        <f>IF(AND('Mapa de Riesgos'!$H$26="Muy Baja",'Mapa de Riesgos'!$L$26="Mayor"),CONCATENATE("R",'Mapa de Riesgos'!$A$26),"")</f>
        <v/>
      </c>
      <c r="AG38" s="498"/>
      <c r="AH38" s="510" t="str">
        <f>IF(AND('Mapa de Riesgos'!$H$12="Muy Baja",'Mapa de Riesgos'!$L$12="Catastrófico"),CONCATENATE("R",'Mapa de Riesgos'!$A$12),"")</f>
        <v/>
      </c>
      <c r="AI38" s="511"/>
      <c r="AJ38" s="511" t="str">
        <f>IF(AND('Mapa de Riesgos'!$H$20="Muy Baja",'Mapa de Riesgos'!$L$20="Catastrófico"),CONCATENATE("R",'Mapa de Riesgos'!$A$20),"")</f>
        <v/>
      </c>
      <c r="AK38" s="511"/>
      <c r="AL38" s="511" t="str">
        <f>IF(AND('Mapa de Riesgos'!$H$26="Muy Baja",'Mapa de Riesgos'!$L$26="Catastrófico"),CONCATENATE("R",'Mapa de Riesgos'!$A$26),"")</f>
        <v/>
      </c>
      <c r="AM38" s="512"/>
      <c r="AN38" s="83"/>
      <c r="AO38" s="83"/>
      <c r="AP38" s="83"/>
      <c r="AQ38" s="83"/>
      <c r="AR38" s="83"/>
      <c r="AS38" s="83"/>
      <c r="AT38" s="83"/>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c r="BY38" s="83"/>
      <c r="BZ38" s="83"/>
      <c r="CA38" s="83"/>
      <c r="CB38" s="83"/>
    </row>
    <row r="39" spans="1:80" x14ac:dyDescent="0.25">
      <c r="A39" s="83"/>
      <c r="B39" s="446"/>
      <c r="C39" s="446"/>
      <c r="D39" s="447"/>
      <c r="E39" s="487"/>
      <c r="F39" s="488"/>
      <c r="G39" s="488"/>
      <c r="H39" s="488"/>
      <c r="I39" s="489"/>
      <c r="J39" s="524"/>
      <c r="K39" s="522"/>
      <c r="L39" s="522"/>
      <c r="M39" s="522"/>
      <c r="N39" s="522"/>
      <c r="O39" s="523"/>
      <c r="P39" s="524"/>
      <c r="Q39" s="522"/>
      <c r="R39" s="522"/>
      <c r="S39" s="522"/>
      <c r="T39" s="522"/>
      <c r="U39" s="523"/>
      <c r="V39" s="513"/>
      <c r="W39" s="514"/>
      <c r="X39" s="514"/>
      <c r="Y39" s="514"/>
      <c r="Z39" s="514"/>
      <c r="AA39" s="515"/>
      <c r="AB39" s="497"/>
      <c r="AC39" s="493"/>
      <c r="AD39" s="493"/>
      <c r="AE39" s="493"/>
      <c r="AF39" s="493"/>
      <c r="AG39" s="494"/>
      <c r="AH39" s="504"/>
      <c r="AI39" s="505"/>
      <c r="AJ39" s="505"/>
      <c r="AK39" s="505"/>
      <c r="AL39" s="505"/>
      <c r="AM39" s="506"/>
      <c r="AN39" s="83"/>
      <c r="AO39" s="83"/>
      <c r="AP39" s="83"/>
      <c r="AQ39" s="83"/>
      <c r="AR39" s="83"/>
      <c r="AS39" s="83"/>
      <c r="AT39" s="83"/>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c r="BY39" s="83"/>
      <c r="BZ39" s="83"/>
      <c r="CA39" s="83"/>
      <c r="CB39" s="83"/>
    </row>
    <row r="40" spans="1:80" x14ac:dyDescent="0.25">
      <c r="A40" s="83"/>
      <c r="B40" s="446"/>
      <c r="C40" s="446"/>
      <c r="D40" s="447"/>
      <c r="E40" s="487"/>
      <c r="F40" s="488"/>
      <c r="G40" s="488"/>
      <c r="H40" s="488"/>
      <c r="I40" s="489"/>
      <c r="J40" s="524" t="str">
        <f>IF(AND('Mapa de Riesgos'!$H$34="Muy Baja",'Mapa de Riesgos'!$L$34="Leve"),CONCATENATE("R",'Mapa de Riesgos'!$A$34),"")</f>
        <v/>
      </c>
      <c r="K40" s="522"/>
      <c r="L40" s="522" t="str">
        <f>IF(AND('Mapa de Riesgos'!$H$40="Muy Baja",'Mapa de Riesgos'!$L$40="Leve"),CONCATENATE("R",'Mapa de Riesgos'!$A$40),"")</f>
        <v/>
      </c>
      <c r="M40" s="522"/>
      <c r="N40" s="522" t="str">
        <f>IF(AND('Mapa de Riesgos'!$H$46="Muy Baja",'Mapa de Riesgos'!$L$46="Leve"),CONCATENATE("R",'Mapa de Riesgos'!$A$46),"")</f>
        <v/>
      </c>
      <c r="O40" s="523"/>
      <c r="P40" s="524" t="str">
        <f>IF(AND('Mapa de Riesgos'!$H$34="Muy Baja",'Mapa de Riesgos'!$L$34="Menor"),CONCATENATE("R",'Mapa de Riesgos'!$A$34),"")</f>
        <v/>
      </c>
      <c r="Q40" s="522"/>
      <c r="R40" s="522" t="str">
        <f>IF(AND('Mapa de Riesgos'!$H$40="Muy Baja",'Mapa de Riesgos'!$L$40="Menor"),CONCATENATE("R",'Mapa de Riesgos'!$A$40),"")</f>
        <v/>
      </c>
      <c r="S40" s="522"/>
      <c r="T40" s="522" t="str">
        <f>IF(AND('Mapa de Riesgos'!$H$46="Muy Baja",'Mapa de Riesgos'!$L$46="Menor"),CONCATENATE("R",'Mapa de Riesgos'!$A$46),"")</f>
        <v/>
      </c>
      <c r="U40" s="523"/>
      <c r="V40" s="513" t="str">
        <f>IF(AND('Mapa de Riesgos'!$H$34="Muy Baja",'Mapa de Riesgos'!$L$34="Moderado"),CONCATENATE("R",'Mapa de Riesgos'!$A$34),"")</f>
        <v/>
      </c>
      <c r="W40" s="514"/>
      <c r="X40" s="514" t="str">
        <f>IF(AND('Mapa de Riesgos'!$H$40="Muy Baja",'Mapa de Riesgos'!$L$40="Moderado"),CONCATENATE("R",'Mapa de Riesgos'!$A$40),"")</f>
        <v/>
      </c>
      <c r="Y40" s="514"/>
      <c r="Z40" s="514" t="str">
        <f>IF(AND('Mapa de Riesgos'!$H$46="Muy Baja",'Mapa de Riesgos'!$L$46="Moderado"),CONCATENATE("R",'Mapa de Riesgos'!$A$46),"")</f>
        <v/>
      </c>
      <c r="AA40" s="515"/>
      <c r="AB40" s="497" t="str">
        <f>IF(AND('Mapa de Riesgos'!$H$34="Muy Baja",'Mapa de Riesgos'!$L$34="Mayor"),CONCATENATE("R",'Mapa de Riesgos'!$A$34),"")</f>
        <v/>
      </c>
      <c r="AC40" s="493"/>
      <c r="AD40" s="493" t="str">
        <f>IF(AND('Mapa de Riesgos'!$H$40="Muy Baja",'Mapa de Riesgos'!$L$40="Mayor"),CONCATENATE("R",'Mapa de Riesgos'!$A$40),"")</f>
        <v/>
      </c>
      <c r="AE40" s="493"/>
      <c r="AF40" s="493" t="str">
        <f>IF(AND('Mapa de Riesgos'!$H$46="Muy Baja",'Mapa de Riesgos'!$L$46="Mayor"),CONCATENATE("R",'Mapa de Riesgos'!$A$46),"")</f>
        <v/>
      </c>
      <c r="AG40" s="494"/>
      <c r="AH40" s="504" t="str">
        <f>IF(AND('Mapa de Riesgos'!$H$34="Muy Baja",'Mapa de Riesgos'!$L$34="Catastrófico"),CONCATENATE("R",'Mapa de Riesgos'!$A$34),"")</f>
        <v/>
      </c>
      <c r="AI40" s="505"/>
      <c r="AJ40" s="505" t="str">
        <f>IF(AND('Mapa de Riesgos'!$H$40="Muy Baja",'Mapa de Riesgos'!$L$40="Catastrófico"),CONCATENATE("R",'Mapa de Riesgos'!$A$40),"")</f>
        <v/>
      </c>
      <c r="AK40" s="505"/>
      <c r="AL40" s="505" t="str">
        <f>IF(AND('Mapa de Riesgos'!$H$46="Muy Baja",'Mapa de Riesgos'!$L$46="Catastrófico"),CONCATENATE("R",'Mapa de Riesgos'!$A$46),"")</f>
        <v/>
      </c>
      <c r="AM40" s="506"/>
      <c r="AN40" s="83"/>
      <c r="AO40" s="83"/>
      <c r="AP40" s="83"/>
      <c r="AQ40" s="83"/>
      <c r="AR40" s="83"/>
      <c r="AS40" s="83"/>
      <c r="AT40" s="83"/>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c r="BY40" s="83"/>
      <c r="BZ40" s="83"/>
      <c r="CA40" s="83"/>
      <c r="CB40" s="83"/>
    </row>
    <row r="41" spans="1:80" x14ac:dyDescent="0.25">
      <c r="A41" s="83"/>
      <c r="B41" s="446"/>
      <c r="C41" s="446"/>
      <c r="D41" s="447"/>
      <c r="E41" s="487"/>
      <c r="F41" s="488"/>
      <c r="G41" s="488"/>
      <c r="H41" s="488"/>
      <c r="I41" s="489"/>
      <c r="J41" s="524"/>
      <c r="K41" s="522"/>
      <c r="L41" s="522"/>
      <c r="M41" s="522"/>
      <c r="N41" s="522"/>
      <c r="O41" s="523"/>
      <c r="P41" s="524"/>
      <c r="Q41" s="522"/>
      <c r="R41" s="522"/>
      <c r="S41" s="522"/>
      <c r="T41" s="522"/>
      <c r="U41" s="523"/>
      <c r="V41" s="513"/>
      <c r="W41" s="514"/>
      <c r="X41" s="514"/>
      <c r="Y41" s="514"/>
      <c r="Z41" s="514"/>
      <c r="AA41" s="515"/>
      <c r="AB41" s="497"/>
      <c r="AC41" s="493"/>
      <c r="AD41" s="493"/>
      <c r="AE41" s="493"/>
      <c r="AF41" s="493"/>
      <c r="AG41" s="494"/>
      <c r="AH41" s="504"/>
      <c r="AI41" s="505"/>
      <c r="AJ41" s="505"/>
      <c r="AK41" s="505"/>
      <c r="AL41" s="505"/>
      <c r="AM41" s="506"/>
      <c r="AN41" s="83"/>
      <c r="AO41" s="83"/>
      <c r="AP41" s="83"/>
      <c r="AQ41" s="83"/>
      <c r="AR41" s="83"/>
      <c r="AS41" s="83"/>
      <c r="AT41" s="83"/>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c r="BY41" s="83"/>
      <c r="BZ41" s="83"/>
      <c r="CA41" s="83"/>
      <c r="CB41" s="83"/>
    </row>
    <row r="42" spans="1:80" x14ac:dyDescent="0.25">
      <c r="A42" s="83"/>
      <c r="B42" s="446"/>
      <c r="C42" s="446"/>
      <c r="D42" s="447"/>
      <c r="E42" s="487"/>
      <c r="F42" s="488"/>
      <c r="G42" s="488"/>
      <c r="H42" s="488"/>
      <c r="I42" s="489"/>
      <c r="J42" s="524" t="str">
        <f>IF(AND('Mapa de Riesgos'!$H$52="Muy Baja",'Mapa de Riesgos'!$L$52="Leve"),CONCATENATE("R",'Mapa de Riesgos'!$A$52),"")</f>
        <v/>
      </c>
      <c r="K42" s="522"/>
      <c r="L42" s="522" t="str">
        <f>IF(AND('Mapa de Riesgos'!$H$58="Muy Baja",'Mapa de Riesgos'!$L$58="Leve"),CONCATENATE("R",'Mapa de Riesgos'!$A$58),"")</f>
        <v/>
      </c>
      <c r="M42" s="522"/>
      <c r="N42" s="522" t="str">
        <f>IF(AND('Mapa de Riesgos'!$H$64="Muy Baja",'Mapa de Riesgos'!$L$64="Leve"),CONCATENATE("R",'Mapa de Riesgos'!$A$64),"")</f>
        <v/>
      </c>
      <c r="O42" s="523"/>
      <c r="P42" s="524" t="str">
        <f>IF(AND('Mapa de Riesgos'!$H$52="Muy Baja",'Mapa de Riesgos'!$L$52="Menor"),CONCATENATE("R",'Mapa de Riesgos'!$A$52),"")</f>
        <v/>
      </c>
      <c r="Q42" s="522"/>
      <c r="R42" s="522" t="str">
        <f>IF(AND('Mapa de Riesgos'!$H$58="Muy Baja",'Mapa de Riesgos'!$L$58="Menor"),CONCATENATE("R",'Mapa de Riesgos'!$A$58),"")</f>
        <v/>
      </c>
      <c r="S42" s="522"/>
      <c r="T42" s="522" t="str">
        <f>IF(AND('Mapa de Riesgos'!$H$64="Muy Baja",'Mapa de Riesgos'!$L$64="Menor"),CONCATENATE("R",'Mapa de Riesgos'!$A$64),"")</f>
        <v/>
      </c>
      <c r="U42" s="523"/>
      <c r="V42" s="513" t="str">
        <f>IF(AND('Mapa de Riesgos'!$H$52="Muy Baja",'Mapa de Riesgos'!$L$52="Moderado"),CONCATENATE("R",'Mapa de Riesgos'!$A$52),"")</f>
        <v/>
      </c>
      <c r="W42" s="514"/>
      <c r="X42" s="514" t="str">
        <f>IF(AND('Mapa de Riesgos'!$H$58="Muy Baja",'Mapa de Riesgos'!$L$58="Moderado"),CONCATENATE("R",'Mapa de Riesgos'!$A$58),"")</f>
        <v/>
      </c>
      <c r="Y42" s="514"/>
      <c r="Z42" s="514" t="str">
        <f>IF(AND('Mapa de Riesgos'!$H$64="Muy Baja",'Mapa de Riesgos'!$L$64="Moderado"),CONCATENATE("R",'Mapa de Riesgos'!$A$64),"")</f>
        <v/>
      </c>
      <c r="AA42" s="515"/>
      <c r="AB42" s="497" t="str">
        <f>IF(AND('Mapa de Riesgos'!$H$52="Muy Baja",'Mapa de Riesgos'!$L$52="Mayor"),CONCATENATE("R",'Mapa de Riesgos'!$A$52),"")</f>
        <v/>
      </c>
      <c r="AC42" s="493"/>
      <c r="AD42" s="493" t="str">
        <f>IF(AND('Mapa de Riesgos'!$H$58="Muy Baja",'Mapa de Riesgos'!$L$58="Mayor"),CONCATENATE("R",'Mapa de Riesgos'!$A$58),"")</f>
        <v/>
      </c>
      <c r="AE42" s="493"/>
      <c r="AF42" s="493" t="str">
        <f>IF(AND('Mapa de Riesgos'!$H$64="Muy Baja",'Mapa de Riesgos'!$L$64="Mayor"),CONCATENATE("R",'Mapa de Riesgos'!$A$64),"")</f>
        <v/>
      </c>
      <c r="AG42" s="494"/>
      <c r="AH42" s="504" t="str">
        <f>IF(AND('Mapa de Riesgos'!$H$52="Muy Baja",'Mapa de Riesgos'!$L$52="Catastrófico"),CONCATENATE("R",'Mapa de Riesgos'!$A$52),"")</f>
        <v/>
      </c>
      <c r="AI42" s="505"/>
      <c r="AJ42" s="505" t="str">
        <f>IF(AND('Mapa de Riesgos'!$H$58="Muy Baja",'Mapa de Riesgos'!$L$58="Catastrófico"),CONCATENATE("R",'Mapa de Riesgos'!$A$58),"")</f>
        <v/>
      </c>
      <c r="AK42" s="505"/>
      <c r="AL42" s="505" t="str">
        <f>IF(AND('Mapa de Riesgos'!$H$64="Muy Baja",'Mapa de Riesgos'!$L$64="Catastrófico"),CONCATENATE("R",'Mapa de Riesgos'!$A$64),"")</f>
        <v/>
      </c>
      <c r="AM42" s="506"/>
      <c r="AN42" s="83"/>
      <c r="AO42" s="83"/>
      <c r="AP42" s="83"/>
      <c r="AQ42" s="83"/>
      <c r="AR42" s="83"/>
      <c r="AS42" s="83"/>
      <c r="AT42" s="83"/>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c r="BY42" s="83"/>
      <c r="BZ42" s="83"/>
      <c r="CA42" s="83"/>
      <c r="CB42" s="83"/>
    </row>
    <row r="43" spans="1:80" x14ac:dyDescent="0.25">
      <c r="A43" s="83"/>
      <c r="B43" s="446"/>
      <c r="C43" s="446"/>
      <c r="D43" s="447"/>
      <c r="E43" s="487"/>
      <c r="F43" s="488"/>
      <c r="G43" s="488"/>
      <c r="H43" s="488"/>
      <c r="I43" s="489"/>
      <c r="J43" s="524"/>
      <c r="K43" s="522"/>
      <c r="L43" s="522"/>
      <c r="M43" s="522"/>
      <c r="N43" s="522"/>
      <c r="O43" s="523"/>
      <c r="P43" s="524"/>
      <c r="Q43" s="522"/>
      <c r="R43" s="522"/>
      <c r="S43" s="522"/>
      <c r="T43" s="522"/>
      <c r="U43" s="523"/>
      <c r="V43" s="513"/>
      <c r="W43" s="514"/>
      <c r="X43" s="514"/>
      <c r="Y43" s="514"/>
      <c r="Z43" s="514"/>
      <c r="AA43" s="515"/>
      <c r="AB43" s="497"/>
      <c r="AC43" s="493"/>
      <c r="AD43" s="493"/>
      <c r="AE43" s="493"/>
      <c r="AF43" s="493"/>
      <c r="AG43" s="494"/>
      <c r="AH43" s="504"/>
      <c r="AI43" s="505"/>
      <c r="AJ43" s="505"/>
      <c r="AK43" s="505"/>
      <c r="AL43" s="505"/>
      <c r="AM43" s="506"/>
      <c r="AN43" s="83"/>
      <c r="AO43" s="83"/>
      <c r="AP43" s="83"/>
      <c r="AQ43" s="83"/>
      <c r="AR43" s="83"/>
      <c r="AS43" s="83"/>
      <c r="AT43" s="83"/>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c r="BY43" s="83"/>
      <c r="BZ43" s="83"/>
      <c r="CA43" s="83"/>
      <c r="CB43" s="83"/>
    </row>
    <row r="44" spans="1:80" x14ac:dyDescent="0.25">
      <c r="A44" s="83"/>
      <c r="B44" s="446"/>
      <c r="C44" s="446"/>
      <c r="D44" s="447"/>
      <c r="E44" s="487"/>
      <c r="F44" s="488"/>
      <c r="G44" s="488"/>
      <c r="H44" s="488"/>
      <c r="I44" s="489"/>
      <c r="J44" s="524" t="str">
        <f>IF(AND('Mapa de Riesgos'!$H$70="Muy Baja",'Mapa de Riesgos'!$L$70="Leve"),CONCATENATE("R",'Mapa de Riesgos'!$A$70),"")</f>
        <v/>
      </c>
      <c r="K44" s="522"/>
      <c r="L44" s="522" t="str">
        <f>IF(AND('Mapa de Riesgos'!$H$76="Muy Baja",'Mapa de Riesgos'!$L$76="Leve"),CONCATENATE("R",'Mapa de Riesgos'!$A$76),"")</f>
        <v/>
      </c>
      <c r="M44" s="522"/>
      <c r="N44" s="522" t="str">
        <f>IF(AND('Mapa de Riesgos'!$H$82="Muy Baja",'Mapa de Riesgos'!$L$82="Leve"),CONCATENATE("R",'Mapa de Riesgos'!$A$82),"")</f>
        <v/>
      </c>
      <c r="O44" s="523"/>
      <c r="P44" s="524" t="str">
        <f>IF(AND('Mapa de Riesgos'!$H$70="Muy Baja",'Mapa de Riesgos'!$L$70="Menor"),CONCATENATE("R",'Mapa de Riesgos'!$A$70),"")</f>
        <v/>
      </c>
      <c r="Q44" s="522"/>
      <c r="R44" s="522" t="str">
        <f>IF(AND('Mapa de Riesgos'!$H$76="Muy Baja",'Mapa de Riesgos'!$L$76="Menor"),CONCATENATE("R",'Mapa de Riesgos'!$A$76),"")</f>
        <v/>
      </c>
      <c r="S44" s="522"/>
      <c r="T44" s="522" t="str">
        <f>IF(AND('Mapa de Riesgos'!$H$82="Muy Baja",'Mapa de Riesgos'!$L$82="Menor"),CONCATENATE("R",'Mapa de Riesgos'!$A$82),"")</f>
        <v/>
      </c>
      <c r="U44" s="523"/>
      <c r="V44" s="513" t="str">
        <f>IF(AND('Mapa de Riesgos'!$H$70="Muy Baja",'Mapa de Riesgos'!$L$70="Moderado"),CONCATENATE("R",'Mapa de Riesgos'!$A$70),"")</f>
        <v/>
      </c>
      <c r="W44" s="514"/>
      <c r="X44" s="514" t="str">
        <f>IF(AND('Mapa de Riesgos'!$H$76="Muy Baja",'Mapa de Riesgos'!$L$76="Moderado"),CONCATENATE("R",'Mapa de Riesgos'!$A$76),"")</f>
        <v/>
      </c>
      <c r="Y44" s="514"/>
      <c r="Z44" s="514" t="str">
        <f>IF(AND('Mapa de Riesgos'!$H$82="Muy Baja",'Mapa de Riesgos'!$L$82="Moderado"),CONCATENATE("R",'Mapa de Riesgos'!$A$82),"")</f>
        <v/>
      </c>
      <c r="AA44" s="515"/>
      <c r="AB44" s="497" t="str">
        <f>IF(AND('Mapa de Riesgos'!$H$70="Muy Baja",'Mapa de Riesgos'!$L$70="Mayor"),CONCATENATE("R",'Mapa de Riesgos'!$A$70),"")</f>
        <v/>
      </c>
      <c r="AC44" s="493"/>
      <c r="AD44" s="493" t="str">
        <f>IF(AND('Mapa de Riesgos'!$H$76="Muy Baja",'Mapa de Riesgos'!$L$76="Mayor"),CONCATENATE("R",'Mapa de Riesgos'!$A$76),"")</f>
        <v/>
      </c>
      <c r="AE44" s="493"/>
      <c r="AF44" s="493" t="str">
        <f>IF(AND('Mapa de Riesgos'!$H$82="Muy Baja",'Mapa de Riesgos'!$L$82="Mayor"),CONCATENATE("R",'Mapa de Riesgos'!$A$82),"")</f>
        <v/>
      </c>
      <c r="AG44" s="494"/>
      <c r="AH44" s="504" t="str">
        <f>IF(AND('Mapa de Riesgos'!$H$70="Muy Baja",'Mapa de Riesgos'!$L$70="Catastrófico"),CONCATENATE("R",'Mapa de Riesgos'!$A$70),"")</f>
        <v/>
      </c>
      <c r="AI44" s="505"/>
      <c r="AJ44" s="505" t="str">
        <f>IF(AND('Mapa de Riesgos'!$H$76="Muy Baja",'Mapa de Riesgos'!$L$76="Catastrófico"),CONCATENATE("R",'Mapa de Riesgos'!$A$76),"")</f>
        <v/>
      </c>
      <c r="AK44" s="505"/>
      <c r="AL44" s="505" t="str">
        <f>IF(AND('Mapa de Riesgos'!$H$82="Muy Baja",'Mapa de Riesgos'!$L$82="Catastrófico"),CONCATENATE("R",'Mapa de Riesgos'!$A$82),"")</f>
        <v/>
      </c>
      <c r="AM44" s="506"/>
      <c r="AN44" s="83"/>
      <c r="AO44" s="83"/>
      <c r="AP44" s="83"/>
      <c r="AQ44" s="83"/>
      <c r="AR44" s="83"/>
      <c r="AS44" s="83"/>
      <c r="AT44" s="83"/>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c r="BY44" s="83"/>
      <c r="BZ44" s="83"/>
      <c r="CA44" s="83"/>
      <c r="CB44" s="83"/>
    </row>
    <row r="45" spans="1:80" ht="15.75" thickBot="1" x14ac:dyDescent="0.3">
      <c r="A45" s="83"/>
      <c r="B45" s="446"/>
      <c r="C45" s="446"/>
      <c r="D45" s="447"/>
      <c r="E45" s="490"/>
      <c r="F45" s="491"/>
      <c r="G45" s="491"/>
      <c r="H45" s="491"/>
      <c r="I45" s="492"/>
      <c r="J45" s="525"/>
      <c r="K45" s="526"/>
      <c r="L45" s="526"/>
      <c r="M45" s="526"/>
      <c r="N45" s="526"/>
      <c r="O45" s="527"/>
      <c r="P45" s="525"/>
      <c r="Q45" s="526"/>
      <c r="R45" s="526"/>
      <c r="S45" s="526"/>
      <c r="T45" s="526"/>
      <c r="U45" s="527"/>
      <c r="V45" s="516"/>
      <c r="W45" s="517"/>
      <c r="X45" s="517"/>
      <c r="Y45" s="517"/>
      <c r="Z45" s="517"/>
      <c r="AA45" s="518"/>
      <c r="AB45" s="501"/>
      <c r="AC45" s="502"/>
      <c r="AD45" s="502"/>
      <c r="AE45" s="502"/>
      <c r="AF45" s="502"/>
      <c r="AG45" s="503"/>
      <c r="AH45" s="507"/>
      <c r="AI45" s="508"/>
      <c r="AJ45" s="508"/>
      <c r="AK45" s="508"/>
      <c r="AL45" s="508"/>
      <c r="AM45" s="509"/>
      <c r="AN45" s="83"/>
      <c r="AO45" s="83"/>
      <c r="AP45" s="83"/>
      <c r="AQ45" s="83"/>
      <c r="AR45" s="83"/>
      <c r="AS45" s="83"/>
      <c r="AT45" s="83"/>
      <c r="AU45" s="83"/>
      <c r="AV45" s="83"/>
      <c r="AW45" s="83"/>
      <c r="AX45" s="83"/>
      <c r="AY45" s="83"/>
      <c r="AZ45" s="83"/>
      <c r="BA45" s="83"/>
      <c r="BB45" s="83"/>
      <c r="BC45" s="83"/>
      <c r="BD45" s="83"/>
      <c r="BE45" s="83"/>
      <c r="BF45" s="83"/>
      <c r="BG45" s="83"/>
      <c r="BH45" s="83"/>
      <c r="BI45" s="83"/>
      <c r="BJ45" s="83"/>
      <c r="BK45" s="83"/>
      <c r="BL45" s="83"/>
      <c r="BM45" s="83"/>
      <c r="BN45" s="83"/>
      <c r="BO45" s="83"/>
      <c r="BP45" s="83"/>
      <c r="BQ45" s="83"/>
      <c r="BR45" s="83"/>
      <c r="BS45" s="83"/>
      <c r="BT45" s="83"/>
      <c r="BU45" s="83"/>
      <c r="BV45" s="83"/>
      <c r="BW45" s="83"/>
      <c r="BX45" s="83"/>
      <c r="BY45" s="83"/>
      <c r="BZ45" s="83"/>
      <c r="CA45" s="83"/>
      <c r="CB45" s="83"/>
    </row>
    <row r="46" spans="1:80" x14ac:dyDescent="0.25">
      <c r="A46" s="83"/>
      <c r="B46" s="83"/>
      <c r="C46" s="83"/>
      <c r="D46" s="83"/>
      <c r="E46" s="83"/>
      <c r="F46" s="83"/>
      <c r="G46" s="83"/>
      <c r="H46" s="83"/>
      <c r="I46" s="83"/>
      <c r="J46" s="484" t="s">
        <v>230</v>
      </c>
      <c r="K46" s="485"/>
      <c r="L46" s="485"/>
      <c r="M46" s="485"/>
      <c r="N46" s="485"/>
      <c r="O46" s="486"/>
      <c r="P46" s="484" t="s">
        <v>231</v>
      </c>
      <c r="Q46" s="485"/>
      <c r="R46" s="485"/>
      <c r="S46" s="485"/>
      <c r="T46" s="485"/>
      <c r="U46" s="486"/>
      <c r="V46" s="484" t="s">
        <v>232</v>
      </c>
      <c r="W46" s="485"/>
      <c r="X46" s="485"/>
      <c r="Y46" s="485"/>
      <c r="Z46" s="485"/>
      <c r="AA46" s="486"/>
      <c r="AB46" s="484" t="s">
        <v>233</v>
      </c>
      <c r="AC46" s="500"/>
      <c r="AD46" s="485"/>
      <c r="AE46" s="485"/>
      <c r="AF46" s="485"/>
      <c r="AG46" s="486"/>
      <c r="AH46" s="484" t="s">
        <v>234</v>
      </c>
      <c r="AI46" s="485"/>
      <c r="AJ46" s="485"/>
      <c r="AK46" s="485"/>
      <c r="AL46" s="485"/>
      <c r="AM46" s="486"/>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x14ac:dyDescent="0.25">
      <c r="A47" s="83"/>
      <c r="B47" s="83"/>
      <c r="C47" s="83"/>
      <c r="D47" s="83"/>
      <c r="E47" s="83"/>
      <c r="F47" s="83"/>
      <c r="G47" s="83"/>
      <c r="H47" s="83"/>
      <c r="I47" s="83"/>
      <c r="J47" s="487"/>
      <c r="K47" s="488"/>
      <c r="L47" s="488"/>
      <c r="M47" s="488"/>
      <c r="N47" s="488"/>
      <c r="O47" s="489"/>
      <c r="P47" s="487"/>
      <c r="Q47" s="488"/>
      <c r="R47" s="488"/>
      <c r="S47" s="488"/>
      <c r="T47" s="488"/>
      <c r="U47" s="489"/>
      <c r="V47" s="487"/>
      <c r="W47" s="488"/>
      <c r="X47" s="488"/>
      <c r="Y47" s="488"/>
      <c r="Z47" s="488"/>
      <c r="AA47" s="489"/>
      <c r="AB47" s="487"/>
      <c r="AC47" s="488"/>
      <c r="AD47" s="488"/>
      <c r="AE47" s="488"/>
      <c r="AF47" s="488"/>
      <c r="AG47" s="489"/>
      <c r="AH47" s="487"/>
      <c r="AI47" s="488"/>
      <c r="AJ47" s="488"/>
      <c r="AK47" s="488"/>
      <c r="AL47" s="488"/>
      <c r="AM47" s="489"/>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x14ac:dyDescent="0.25">
      <c r="A48" s="83"/>
      <c r="B48" s="83"/>
      <c r="C48" s="83"/>
      <c r="D48" s="83"/>
      <c r="E48" s="83"/>
      <c r="F48" s="83"/>
      <c r="G48" s="83"/>
      <c r="H48" s="83"/>
      <c r="I48" s="83"/>
      <c r="J48" s="487"/>
      <c r="K48" s="488"/>
      <c r="L48" s="488"/>
      <c r="M48" s="488"/>
      <c r="N48" s="488"/>
      <c r="O48" s="489"/>
      <c r="P48" s="487"/>
      <c r="Q48" s="488"/>
      <c r="R48" s="488"/>
      <c r="S48" s="488"/>
      <c r="T48" s="488"/>
      <c r="U48" s="489"/>
      <c r="V48" s="487"/>
      <c r="W48" s="488"/>
      <c r="X48" s="488"/>
      <c r="Y48" s="488"/>
      <c r="Z48" s="488"/>
      <c r="AA48" s="489"/>
      <c r="AB48" s="487"/>
      <c r="AC48" s="488"/>
      <c r="AD48" s="488"/>
      <c r="AE48" s="488"/>
      <c r="AF48" s="488"/>
      <c r="AG48" s="489"/>
      <c r="AH48" s="487"/>
      <c r="AI48" s="488"/>
      <c r="AJ48" s="488"/>
      <c r="AK48" s="488"/>
      <c r="AL48" s="488"/>
      <c r="AM48" s="489"/>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x14ac:dyDescent="0.25">
      <c r="A49" s="83"/>
      <c r="B49" s="83"/>
      <c r="C49" s="83"/>
      <c r="D49" s="83"/>
      <c r="E49" s="83"/>
      <c r="F49" s="83"/>
      <c r="G49" s="83"/>
      <c r="H49" s="83"/>
      <c r="I49" s="83"/>
      <c r="J49" s="487"/>
      <c r="K49" s="488"/>
      <c r="L49" s="488"/>
      <c r="M49" s="488"/>
      <c r="N49" s="488"/>
      <c r="O49" s="489"/>
      <c r="P49" s="487"/>
      <c r="Q49" s="488"/>
      <c r="R49" s="488"/>
      <c r="S49" s="488"/>
      <c r="T49" s="488"/>
      <c r="U49" s="489"/>
      <c r="V49" s="487"/>
      <c r="W49" s="488"/>
      <c r="X49" s="488"/>
      <c r="Y49" s="488"/>
      <c r="Z49" s="488"/>
      <c r="AA49" s="489"/>
      <c r="AB49" s="487"/>
      <c r="AC49" s="488"/>
      <c r="AD49" s="488"/>
      <c r="AE49" s="488"/>
      <c r="AF49" s="488"/>
      <c r="AG49" s="489"/>
      <c r="AH49" s="487"/>
      <c r="AI49" s="488"/>
      <c r="AJ49" s="488"/>
      <c r="AK49" s="488"/>
      <c r="AL49" s="488"/>
      <c r="AM49" s="489"/>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x14ac:dyDescent="0.25">
      <c r="A50" s="83"/>
      <c r="B50" s="83"/>
      <c r="C50" s="83"/>
      <c r="D50" s="83"/>
      <c r="E50" s="83"/>
      <c r="F50" s="83"/>
      <c r="G50" s="83"/>
      <c r="H50" s="83"/>
      <c r="I50" s="83"/>
      <c r="J50" s="487"/>
      <c r="K50" s="488"/>
      <c r="L50" s="488"/>
      <c r="M50" s="488"/>
      <c r="N50" s="488"/>
      <c r="O50" s="489"/>
      <c r="P50" s="487"/>
      <c r="Q50" s="488"/>
      <c r="R50" s="488"/>
      <c r="S50" s="488"/>
      <c r="T50" s="488"/>
      <c r="U50" s="489"/>
      <c r="V50" s="487"/>
      <c r="W50" s="488"/>
      <c r="X50" s="488"/>
      <c r="Y50" s="488"/>
      <c r="Z50" s="488"/>
      <c r="AA50" s="489"/>
      <c r="AB50" s="487"/>
      <c r="AC50" s="488"/>
      <c r="AD50" s="488"/>
      <c r="AE50" s="488"/>
      <c r="AF50" s="488"/>
      <c r="AG50" s="489"/>
      <c r="AH50" s="487"/>
      <c r="AI50" s="488"/>
      <c r="AJ50" s="488"/>
      <c r="AK50" s="488"/>
      <c r="AL50" s="488"/>
      <c r="AM50" s="489"/>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75" thickBot="1" x14ac:dyDescent="0.3">
      <c r="A51" s="83"/>
      <c r="B51" s="83"/>
      <c r="C51" s="83"/>
      <c r="D51" s="83"/>
      <c r="E51" s="83"/>
      <c r="F51" s="83"/>
      <c r="G51" s="83"/>
      <c r="H51" s="83"/>
      <c r="I51" s="83"/>
      <c r="J51" s="490"/>
      <c r="K51" s="491"/>
      <c r="L51" s="491"/>
      <c r="M51" s="491"/>
      <c r="N51" s="491"/>
      <c r="O51" s="492"/>
      <c r="P51" s="490"/>
      <c r="Q51" s="491"/>
      <c r="R51" s="491"/>
      <c r="S51" s="491"/>
      <c r="T51" s="491"/>
      <c r="U51" s="492"/>
      <c r="V51" s="490"/>
      <c r="W51" s="491"/>
      <c r="X51" s="491"/>
      <c r="Y51" s="491"/>
      <c r="Z51" s="491"/>
      <c r="AA51" s="492"/>
      <c r="AB51" s="490"/>
      <c r="AC51" s="491"/>
      <c r="AD51" s="491"/>
      <c r="AE51" s="491"/>
      <c r="AF51" s="491"/>
      <c r="AG51" s="492"/>
      <c r="AH51" s="490"/>
      <c r="AI51" s="491"/>
      <c r="AJ51" s="491"/>
      <c r="AK51" s="491"/>
      <c r="AL51" s="491"/>
      <c r="AM51" s="492"/>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x14ac:dyDescent="0.25">
      <c r="A52" s="83"/>
      <c r="B52" s="83"/>
      <c r="C52" s="83"/>
      <c r="D52" s="83"/>
      <c r="E52" s="83"/>
      <c r="F52" s="83"/>
      <c r="G52" s="83"/>
      <c r="H52" s="83"/>
      <c r="I52" s="83"/>
      <c r="J52" s="83"/>
      <c r="K52" s="83"/>
      <c r="L52" s="83"/>
      <c r="M52" s="83"/>
      <c r="N52" s="83"/>
      <c r="O52" s="83"/>
      <c r="P52" s="83"/>
      <c r="Q52" s="83"/>
      <c r="R52" s="83"/>
      <c r="S52" s="83"/>
      <c r="T52" s="83"/>
      <c r="U52" s="83"/>
      <c r="V52" s="83"/>
      <c r="W52" s="83"/>
      <c r="X52" s="83"/>
      <c r="Y52" s="83"/>
      <c r="Z52" s="83"/>
      <c r="AA52" s="83"/>
      <c r="AB52" s="83"/>
      <c r="AC52" s="83"/>
      <c r="AD52" s="83"/>
      <c r="AE52" s="83"/>
      <c r="AF52" s="83"/>
      <c r="AG52" s="83"/>
      <c r="AH52" s="83"/>
      <c r="AI52" s="83"/>
      <c r="AJ52" s="83"/>
      <c r="AK52" s="83"/>
      <c r="AL52" s="83"/>
      <c r="AM52" s="83"/>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84"/>
      <c r="C53" s="84"/>
      <c r="D53" s="84"/>
      <c r="E53" s="84"/>
      <c r="F53" s="84"/>
      <c r="G53" s="84"/>
      <c r="H53" s="84"/>
      <c r="I53" s="84"/>
      <c r="J53" s="84"/>
      <c r="K53" s="84"/>
      <c r="L53" s="84"/>
      <c r="M53" s="84"/>
      <c r="N53" s="84"/>
      <c r="O53" s="84"/>
      <c r="P53" s="84"/>
      <c r="Q53" s="84"/>
      <c r="R53" s="84"/>
      <c r="S53" s="84"/>
      <c r="T53" s="84"/>
      <c r="U53" s="84"/>
      <c r="V53" s="84"/>
      <c r="W53" s="84"/>
      <c r="X53" s="84"/>
      <c r="Y53" s="84"/>
      <c r="Z53" s="84"/>
      <c r="AA53" s="84"/>
      <c r="AB53" s="84"/>
      <c r="AC53" s="84"/>
      <c r="AD53" s="84"/>
      <c r="AE53" s="84"/>
      <c r="AF53" s="84"/>
      <c r="AG53" s="84"/>
      <c r="AH53" s="84"/>
      <c r="AI53" s="84"/>
      <c r="AJ53" s="84"/>
      <c r="AK53" s="84"/>
      <c r="AL53" s="84"/>
      <c r="AM53" s="84"/>
      <c r="AN53" s="84"/>
      <c r="AO53" s="84"/>
      <c r="AP53" s="84"/>
      <c r="AQ53" s="84"/>
      <c r="AR53" s="84"/>
      <c r="AS53" s="84"/>
      <c r="AT53" s="84"/>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84"/>
      <c r="C54" s="84"/>
      <c r="D54" s="84"/>
      <c r="E54" s="84"/>
      <c r="F54" s="84"/>
      <c r="G54" s="84"/>
      <c r="H54" s="84"/>
      <c r="I54" s="84"/>
      <c r="J54" s="84"/>
      <c r="K54" s="84"/>
      <c r="L54" s="84"/>
      <c r="M54" s="84"/>
      <c r="N54" s="84"/>
      <c r="O54" s="84"/>
      <c r="P54" s="84"/>
      <c r="Q54" s="84"/>
      <c r="R54" s="84"/>
      <c r="S54" s="84"/>
      <c r="T54" s="84"/>
      <c r="U54" s="84"/>
      <c r="V54" s="84"/>
      <c r="W54" s="84"/>
      <c r="X54" s="84"/>
      <c r="Y54" s="84"/>
      <c r="Z54" s="84"/>
      <c r="AA54" s="84"/>
      <c r="AB54" s="84"/>
      <c r="AC54" s="84"/>
      <c r="AD54" s="84"/>
      <c r="AE54" s="84"/>
      <c r="AF54" s="84"/>
      <c r="AG54" s="84"/>
      <c r="AH54" s="84"/>
      <c r="AI54" s="84"/>
      <c r="AJ54" s="84"/>
      <c r="AK54" s="84"/>
      <c r="AL54" s="84"/>
      <c r="AM54" s="84"/>
      <c r="AN54" s="84"/>
      <c r="AO54" s="84"/>
      <c r="AP54" s="84"/>
      <c r="AQ54" s="84"/>
      <c r="AR54" s="84"/>
      <c r="AS54" s="84"/>
      <c r="AT54" s="84"/>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x14ac:dyDescent="0.25">
      <c r="A55" s="83"/>
      <c r="B55" s="83"/>
      <c r="C55" s="83"/>
      <c r="D55" s="83"/>
      <c r="E55" s="83"/>
      <c r="F55" s="83"/>
      <c r="G55" s="83"/>
      <c r="H55" s="83"/>
      <c r="I55" s="83"/>
      <c r="J55" s="83"/>
      <c r="K55" s="83"/>
      <c r="L55" s="83"/>
      <c r="M55" s="83"/>
      <c r="N55" s="83"/>
      <c r="O55" s="83"/>
      <c r="P55" s="83"/>
      <c r="Q55" s="83"/>
      <c r="R55" s="83"/>
      <c r="S55" s="83"/>
      <c r="T55" s="83"/>
      <c r="U55" s="83"/>
      <c r="V55" s="83"/>
      <c r="W55" s="83"/>
      <c r="X55" s="83"/>
      <c r="Y55" s="83"/>
      <c r="Z55" s="83"/>
      <c r="AA55" s="83"/>
      <c r="AB55" s="83"/>
      <c r="AC55" s="83"/>
      <c r="AD55" s="83"/>
      <c r="AE55" s="83"/>
      <c r="AF55" s="83"/>
      <c r="AG55" s="83"/>
      <c r="AH55" s="83"/>
      <c r="AI55" s="83"/>
      <c r="AJ55" s="83"/>
      <c r="AK55" s="83"/>
      <c r="AL55" s="83"/>
      <c r="AM55" s="83"/>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83"/>
      <c r="K56" s="83"/>
      <c r="L56" s="83"/>
      <c r="M56" s="83"/>
      <c r="N56" s="83"/>
      <c r="O56" s="83"/>
      <c r="P56" s="83"/>
      <c r="Q56" s="83"/>
      <c r="R56" s="83"/>
      <c r="S56" s="83"/>
      <c r="T56" s="83"/>
      <c r="U56" s="83"/>
      <c r="V56" s="83"/>
      <c r="W56" s="83"/>
      <c r="X56" s="83"/>
      <c r="Y56" s="83"/>
      <c r="Z56" s="83"/>
      <c r="AA56" s="83"/>
      <c r="AB56" s="83"/>
      <c r="AC56" s="83"/>
      <c r="AD56" s="83"/>
      <c r="AE56" s="83"/>
      <c r="AF56" s="83"/>
      <c r="AG56" s="83"/>
      <c r="AH56" s="83"/>
      <c r="AI56" s="83"/>
      <c r="AJ56" s="83"/>
      <c r="AK56" s="83"/>
      <c r="AL56" s="83"/>
      <c r="AM56" s="83"/>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83"/>
      <c r="K57" s="83"/>
      <c r="L57" s="83"/>
      <c r="M57" s="83"/>
      <c r="N57" s="83"/>
      <c r="O57" s="83"/>
      <c r="P57" s="83"/>
      <c r="Q57" s="83"/>
      <c r="R57" s="83"/>
      <c r="S57" s="83"/>
      <c r="T57" s="83"/>
      <c r="U57" s="83"/>
      <c r="V57" s="83"/>
      <c r="W57" s="83"/>
      <c r="X57" s="83"/>
      <c r="Y57" s="83"/>
      <c r="Z57" s="83"/>
      <c r="AA57" s="83"/>
      <c r="AB57" s="83"/>
      <c r="AC57" s="83"/>
      <c r="AD57" s="83"/>
      <c r="AE57" s="83"/>
      <c r="AF57" s="83"/>
      <c r="AG57" s="83"/>
      <c r="AH57" s="83"/>
      <c r="AI57" s="83"/>
      <c r="AJ57" s="83"/>
      <c r="AK57" s="83"/>
      <c r="AL57" s="83"/>
      <c r="AM57" s="83"/>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83"/>
      <c r="K58" s="83"/>
      <c r="L58" s="83"/>
      <c r="M58" s="83"/>
      <c r="N58" s="83"/>
      <c r="O58" s="83"/>
      <c r="P58" s="83"/>
      <c r="Q58" s="83"/>
      <c r="R58" s="83"/>
      <c r="S58" s="83"/>
      <c r="T58" s="83"/>
      <c r="U58" s="83"/>
      <c r="V58" s="83"/>
      <c r="W58" s="83"/>
      <c r="X58" s="83"/>
      <c r="Y58" s="83"/>
      <c r="Z58" s="83"/>
      <c r="AA58" s="83"/>
      <c r="AB58" s="83"/>
      <c r="AC58" s="83"/>
      <c r="AD58" s="83"/>
      <c r="AE58" s="83"/>
      <c r="AF58" s="83"/>
      <c r="AG58" s="83"/>
      <c r="AH58" s="83"/>
      <c r="AI58" s="83"/>
      <c r="AJ58" s="83"/>
      <c r="AK58" s="83"/>
      <c r="AL58" s="83"/>
      <c r="AM58" s="83"/>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83"/>
      <c r="K59" s="83"/>
      <c r="L59" s="83"/>
      <c r="M59" s="83"/>
      <c r="N59" s="83"/>
      <c r="O59" s="83"/>
      <c r="P59" s="83"/>
      <c r="Q59" s="83"/>
      <c r="R59" s="83"/>
      <c r="S59" s="83"/>
      <c r="T59" s="83"/>
      <c r="U59" s="83"/>
      <c r="V59" s="83"/>
      <c r="W59" s="83"/>
      <c r="X59" s="83"/>
      <c r="Y59" s="83"/>
      <c r="Z59" s="83"/>
      <c r="AA59" s="83"/>
      <c r="AB59" s="83"/>
      <c r="AC59" s="83"/>
      <c r="AD59" s="83"/>
      <c r="AE59" s="83"/>
      <c r="AF59" s="83"/>
      <c r="AG59" s="83"/>
      <c r="AH59" s="83"/>
      <c r="AI59" s="83"/>
      <c r="AJ59" s="83"/>
      <c r="AK59" s="83"/>
      <c r="AL59" s="83"/>
      <c r="AM59" s="83"/>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83"/>
      <c r="K60" s="83"/>
      <c r="L60" s="83"/>
      <c r="M60" s="83"/>
      <c r="N60" s="83"/>
      <c r="O60" s="83"/>
      <c r="P60" s="83"/>
      <c r="Q60" s="83"/>
      <c r="R60" s="83"/>
      <c r="S60" s="83"/>
      <c r="T60" s="83"/>
      <c r="U60" s="83"/>
      <c r="V60" s="83"/>
      <c r="W60" s="83"/>
      <c r="X60" s="83"/>
      <c r="Y60" s="83"/>
      <c r="Z60" s="83"/>
      <c r="AA60" s="83"/>
      <c r="AB60" s="83"/>
      <c r="AC60" s="83"/>
      <c r="AD60" s="83"/>
      <c r="AE60" s="83"/>
      <c r="AF60" s="83"/>
      <c r="AG60" s="83"/>
      <c r="AH60" s="83"/>
      <c r="AI60" s="83"/>
      <c r="AJ60" s="83"/>
      <c r="AK60" s="83"/>
      <c r="AL60" s="83"/>
      <c r="AM60" s="83"/>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x14ac:dyDescent="0.25">
      <c r="A61" s="83"/>
      <c r="B61" s="83"/>
      <c r="C61" s="83"/>
      <c r="D61" s="83"/>
      <c r="E61" s="83"/>
      <c r="F61" s="83"/>
      <c r="G61" s="83"/>
      <c r="H61" s="83"/>
      <c r="I61" s="83"/>
      <c r="J61" s="83"/>
      <c r="K61" s="83"/>
      <c r="L61" s="83"/>
      <c r="M61" s="83"/>
      <c r="N61" s="83"/>
      <c r="O61" s="83"/>
      <c r="P61" s="83"/>
      <c r="Q61" s="83"/>
      <c r="R61" s="83"/>
      <c r="S61" s="83"/>
      <c r="T61" s="83"/>
      <c r="U61" s="83"/>
      <c r="V61" s="83"/>
      <c r="W61" s="83"/>
      <c r="X61" s="83"/>
      <c r="Y61" s="83"/>
      <c r="Z61" s="83"/>
      <c r="AA61" s="83"/>
      <c r="AB61" s="83"/>
      <c r="AC61" s="83"/>
      <c r="AD61" s="83"/>
      <c r="AE61" s="83"/>
      <c r="AF61" s="83"/>
      <c r="AG61" s="83"/>
      <c r="AH61" s="83"/>
      <c r="AI61" s="83"/>
      <c r="AJ61" s="83"/>
      <c r="AK61" s="83"/>
      <c r="AL61" s="83"/>
      <c r="AM61" s="83"/>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c r="BI62" s="83"/>
      <c r="BJ62" s="83"/>
      <c r="BK62" s="83"/>
      <c r="BL62" s="83"/>
      <c r="BM62" s="83"/>
      <c r="BN62" s="83"/>
      <c r="BO62" s="83"/>
      <c r="BP62" s="83"/>
      <c r="BQ62" s="83"/>
      <c r="BR62" s="83"/>
      <c r="BS62" s="83"/>
      <c r="BT62" s="83"/>
      <c r="BU62" s="83"/>
      <c r="BV62" s="83"/>
      <c r="BW62" s="83"/>
      <c r="BX62" s="83"/>
      <c r="BY62" s="83"/>
      <c r="BZ62" s="83"/>
      <c r="CA62" s="83"/>
      <c r="CB62" s="83"/>
    </row>
    <row r="63" spans="1:80" x14ac:dyDescent="0.25">
      <c r="A63" s="83"/>
      <c r="B63" s="83"/>
      <c r="C63" s="83"/>
      <c r="D63" s="83"/>
      <c r="E63" s="83"/>
      <c r="F63" s="83"/>
      <c r="G63" s="83"/>
      <c r="H63" s="83"/>
      <c r="I63" s="83"/>
      <c r="J63" s="83"/>
      <c r="K63" s="83"/>
      <c r="L63" s="83"/>
      <c r="M63" s="83"/>
      <c r="N63" s="83"/>
      <c r="O63" s="83"/>
      <c r="P63" s="83"/>
      <c r="Q63" s="83"/>
      <c r="R63" s="83"/>
      <c r="S63" s="83"/>
      <c r="T63" s="83"/>
      <c r="U63" s="83"/>
      <c r="V63" s="83"/>
      <c r="W63" s="83"/>
      <c r="X63" s="83"/>
      <c r="Y63" s="83"/>
      <c r="Z63" s="83"/>
      <c r="AA63" s="83"/>
      <c r="AB63" s="83"/>
      <c r="AC63" s="83"/>
      <c r="AD63" s="83"/>
      <c r="AE63" s="83"/>
      <c r="AF63" s="83"/>
      <c r="AG63" s="83"/>
      <c r="AH63" s="83"/>
      <c r="AI63" s="83"/>
      <c r="AJ63" s="83"/>
      <c r="AK63" s="83"/>
      <c r="AL63" s="83"/>
      <c r="AM63" s="83"/>
      <c r="AN63" s="83"/>
      <c r="AO63" s="83"/>
      <c r="AP63" s="83"/>
      <c r="AQ63" s="83"/>
      <c r="AR63" s="83"/>
      <c r="AS63" s="83"/>
      <c r="AT63" s="83"/>
      <c r="AU63" s="83"/>
      <c r="AV63" s="83"/>
      <c r="AW63" s="83"/>
      <c r="AX63" s="83"/>
      <c r="AY63" s="83"/>
      <c r="AZ63" s="83"/>
      <c r="BA63" s="83"/>
      <c r="BB63" s="83"/>
      <c r="BC63" s="83"/>
      <c r="BD63" s="83"/>
      <c r="BE63" s="83"/>
      <c r="BF63" s="83"/>
      <c r="BG63" s="83"/>
      <c r="BH63" s="83"/>
      <c r="BI63" s="83"/>
      <c r="BJ63" s="83"/>
      <c r="BK63" s="83"/>
      <c r="BL63" s="83"/>
      <c r="BM63" s="83"/>
      <c r="BN63" s="83"/>
      <c r="BO63" s="83"/>
      <c r="BP63" s="83"/>
      <c r="BQ63" s="83"/>
      <c r="BR63" s="83"/>
      <c r="BS63" s="83"/>
      <c r="BT63" s="83"/>
      <c r="BU63" s="83"/>
      <c r="BV63" s="83"/>
      <c r="BW63" s="83"/>
      <c r="BX63" s="83"/>
      <c r="BY63" s="83"/>
      <c r="BZ63" s="83"/>
      <c r="CA63" s="83"/>
      <c r="CB63" s="83"/>
    </row>
    <row r="64" spans="1:80" x14ac:dyDescent="0.25">
      <c r="A64" s="83"/>
      <c r="B64" s="83"/>
      <c r="C64" s="83"/>
      <c r="D64" s="83"/>
      <c r="E64" s="83"/>
      <c r="F64" s="83"/>
      <c r="G64" s="83"/>
      <c r="H64" s="83"/>
      <c r="I64" s="83"/>
      <c r="J64" s="83"/>
      <c r="K64" s="83"/>
      <c r="L64" s="83"/>
      <c r="M64" s="83"/>
      <c r="N64" s="83"/>
      <c r="O64" s="83"/>
      <c r="P64" s="83"/>
      <c r="Q64" s="83"/>
      <c r="R64" s="83"/>
      <c r="S64" s="83"/>
      <c r="T64" s="83"/>
      <c r="U64" s="83"/>
      <c r="V64" s="83"/>
      <c r="W64" s="83"/>
      <c r="X64" s="83"/>
      <c r="Y64" s="83"/>
      <c r="Z64" s="83"/>
      <c r="AA64" s="83"/>
      <c r="AB64" s="83"/>
      <c r="AC64" s="83"/>
      <c r="AD64" s="83"/>
      <c r="AE64" s="83"/>
      <c r="AF64" s="83"/>
      <c r="AG64" s="83"/>
      <c r="AH64" s="83"/>
      <c r="AI64" s="83"/>
      <c r="AJ64" s="83"/>
      <c r="AK64" s="83"/>
      <c r="AL64" s="83"/>
      <c r="AM64" s="83"/>
      <c r="AN64" s="83"/>
      <c r="AO64" s="83"/>
      <c r="AP64" s="83"/>
      <c r="AQ64" s="83"/>
      <c r="AR64" s="83"/>
      <c r="AS64" s="83"/>
      <c r="AT64" s="83"/>
      <c r="AU64" s="83"/>
      <c r="AV64" s="83"/>
      <c r="AW64" s="83"/>
      <c r="AX64" s="83"/>
      <c r="AY64" s="83"/>
      <c r="AZ64" s="83"/>
      <c r="BA64" s="83"/>
      <c r="BB64" s="83"/>
      <c r="BC64" s="83"/>
      <c r="BD64" s="83"/>
      <c r="BE64" s="83"/>
      <c r="BF64" s="83"/>
      <c r="BG64" s="83"/>
      <c r="BH64" s="83"/>
      <c r="BI64" s="83"/>
      <c r="BJ64" s="83"/>
      <c r="BK64" s="83"/>
      <c r="BL64" s="83"/>
      <c r="BM64" s="83"/>
      <c r="BN64" s="83"/>
      <c r="BO64" s="83"/>
      <c r="BP64" s="83"/>
      <c r="BQ64" s="83"/>
      <c r="BR64" s="83"/>
      <c r="BS64" s="83"/>
      <c r="BT64" s="83"/>
      <c r="BU64" s="83"/>
      <c r="BV64" s="83"/>
      <c r="BW64" s="83"/>
      <c r="BX64" s="83"/>
      <c r="BY64" s="83"/>
      <c r="BZ64" s="83"/>
      <c r="CA64" s="83"/>
      <c r="CB64" s="83"/>
    </row>
    <row r="65" spans="1:8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c r="BI65" s="83"/>
      <c r="BJ65" s="83"/>
      <c r="BK65" s="83"/>
      <c r="BL65" s="83"/>
      <c r="BM65" s="83"/>
      <c r="BN65" s="83"/>
      <c r="BO65" s="83"/>
      <c r="BP65" s="83"/>
      <c r="BQ65" s="83"/>
      <c r="BR65" s="83"/>
      <c r="BS65" s="83"/>
      <c r="BT65" s="83"/>
      <c r="BU65" s="83"/>
      <c r="BV65" s="83"/>
      <c r="BW65" s="83"/>
      <c r="BX65" s="83"/>
      <c r="BY65" s="83"/>
      <c r="BZ65" s="83"/>
      <c r="CA65" s="83"/>
      <c r="CB65" s="83"/>
    </row>
    <row r="66" spans="1:8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c r="BI66" s="83"/>
      <c r="BJ66" s="83"/>
      <c r="BK66" s="83"/>
      <c r="BL66" s="83"/>
      <c r="BM66" s="83"/>
      <c r="BN66" s="83"/>
      <c r="BO66" s="83"/>
      <c r="BP66" s="83"/>
      <c r="BQ66" s="83"/>
      <c r="BR66" s="83"/>
      <c r="BS66" s="83"/>
      <c r="BT66" s="83"/>
      <c r="BU66" s="83"/>
      <c r="BV66" s="83"/>
      <c r="BW66" s="83"/>
      <c r="BX66" s="83"/>
      <c r="BY66" s="83"/>
      <c r="BZ66" s="83"/>
      <c r="CA66" s="83"/>
      <c r="CB66" s="83"/>
    </row>
    <row r="67" spans="1:8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c r="BI67" s="83"/>
      <c r="BJ67" s="83"/>
      <c r="BK67" s="83"/>
      <c r="BL67" s="83"/>
      <c r="BM67" s="83"/>
      <c r="BN67" s="83"/>
      <c r="BO67" s="83"/>
      <c r="BP67" s="83"/>
      <c r="BQ67" s="83"/>
      <c r="BR67" s="83"/>
      <c r="BS67" s="83"/>
      <c r="BT67" s="83"/>
      <c r="BU67" s="83"/>
      <c r="BV67" s="83"/>
      <c r="BW67" s="83"/>
      <c r="BX67" s="83"/>
      <c r="BY67" s="83"/>
      <c r="BZ67" s="83"/>
      <c r="CA67" s="83"/>
      <c r="CB67" s="83"/>
    </row>
    <row r="68" spans="1:8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c r="BI68" s="83"/>
      <c r="BJ68" s="83"/>
      <c r="BK68" s="83"/>
      <c r="BL68" s="83"/>
      <c r="BM68" s="83"/>
      <c r="BN68" s="83"/>
      <c r="BO68" s="83"/>
      <c r="BP68" s="83"/>
      <c r="BQ68" s="83"/>
      <c r="BR68" s="83"/>
      <c r="BS68" s="83"/>
      <c r="BT68" s="83"/>
      <c r="BU68" s="83"/>
      <c r="BV68" s="83"/>
      <c r="BW68" s="83"/>
      <c r="BX68" s="83"/>
      <c r="BY68" s="83"/>
      <c r="BZ68" s="83"/>
      <c r="CA68" s="83"/>
      <c r="CB68" s="83"/>
    </row>
    <row r="69" spans="1:8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c r="BI69" s="83"/>
      <c r="BJ69" s="83"/>
      <c r="BK69" s="83"/>
      <c r="BL69" s="83"/>
      <c r="BM69" s="83"/>
      <c r="BN69" s="83"/>
      <c r="BO69" s="83"/>
      <c r="BP69" s="83"/>
      <c r="BQ69" s="83"/>
      <c r="BR69" s="83"/>
      <c r="BS69" s="83"/>
      <c r="BT69" s="83"/>
      <c r="BU69" s="83"/>
      <c r="BV69" s="83"/>
      <c r="BW69" s="83"/>
      <c r="BX69" s="83"/>
      <c r="BY69" s="83"/>
      <c r="BZ69" s="83"/>
      <c r="CA69" s="83"/>
      <c r="CB69" s="83"/>
    </row>
    <row r="70" spans="1:8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c r="BI70" s="83"/>
      <c r="BJ70" s="83"/>
      <c r="BK70" s="83"/>
      <c r="BL70" s="83"/>
      <c r="BM70" s="83"/>
      <c r="BN70" s="83"/>
      <c r="BO70" s="83"/>
      <c r="BP70" s="83"/>
      <c r="BQ70" s="83"/>
      <c r="BR70" s="83"/>
      <c r="BS70" s="83"/>
      <c r="BT70" s="83"/>
      <c r="BU70" s="83"/>
      <c r="BV70" s="83"/>
      <c r="BW70" s="83"/>
      <c r="BX70" s="83"/>
      <c r="BY70" s="83"/>
      <c r="BZ70" s="83"/>
      <c r="CA70" s="83"/>
      <c r="CB70" s="83"/>
    </row>
    <row r="71" spans="1:8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c r="BI71" s="83"/>
      <c r="BJ71" s="83"/>
      <c r="BK71" s="83"/>
      <c r="BL71" s="83"/>
      <c r="BM71" s="83"/>
      <c r="BN71" s="83"/>
      <c r="BO71" s="83"/>
      <c r="BP71" s="83"/>
      <c r="BQ71" s="83"/>
      <c r="BR71" s="83"/>
      <c r="BS71" s="83"/>
      <c r="BT71" s="83"/>
      <c r="BU71" s="83"/>
      <c r="BV71" s="83"/>
      <c r="BW71" s="83"/>
      <c r="BX71" s="83"/>
      <c r="BY71" s="83"/>
      <c r="BZ71" s="83"/>
      <c r="CA71" s="83"/>
      <c r="CB71" s="83"/>
    </row>
    <row r="72" spans="1:8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c r="BI72" s="83"/>
      <c r="BJ72" s="83"/>
      <c r="BK72" s="83"/>
      <c r="BL72" s="83"/>
      <c r="BM72" s="83"/>
      <c r="BN72" s="83"/>
      <c r="BO72" s="83"/>
      <c r="BP72" s="83"/>
      <c r="BQ72" s="83"/>
      <c r="BR72" s="83"/>
      <c r="BS72" s="83"/>
      <c r="BT72" s="83"/>
      <c r="BU72" s="83"/>
      <c r="BV72" s="83"/>
      <c r="BW72" s="83"/>
      <c r="BX72" s="83"/>
      <c r="BY72" s="83"/>
      <c r="BZ72" s="83"/>
      <c r="CA72" s="83"/>
      <c r="CB72" s="83"/>
    </row>
    <row r="73" spans="1:8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c r="BI73" s="83"/>
      <c r="BJ73" s="83"/>
      <c r="BK73" s="83"/>
      <c r="BL73" s="83"/>
      <c r="BM73" s="83"/>
      <c r="BN73" s="83"/>
      <c r="BO73" s="83"/>
      <c r="BP73" s="83"/>
      <c r="BQ73" s="83"/>
      <c r="BR73" s="83"/>
      <c r="BS73" s="83"/>
      <c r="BT73" s="83"/>
      <c r="BU73" s="83"/>
      <c r="BV73" s="83"/>
      <c r="BW73" s="83"/>
      <c r="BX73" s="83"/>
      <c r="BY73" s="83"/>
      <c r="BZ73" s="83"/>
      <c r="CA73" s="83"/>
      <c r="CB73" s="83"/>
    </row>
    <row r="74" spans="1:8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c r="BI74" s="83"/>
      <c r="BJ74" s="83"/>
      <c r="BK74" s="83"/>
      <c r="BL74" s="83"/>
      <c r="BM74" s="83"/>
      <c r="BN74" s="83"/>
      <c r="BO74" s="83"/>
      <c r="BP74" s="83"/>
      <c r="BQ74" s="83"/>
      <c r="BR74" s="83"/>
      <c r="BS74" s="83"/>
      <c r="BT74" s="83"/>
      <c r="BU74" s="83"/>
      <c r="BV74" s="83"/>
      <c r="BW74" s="83"/>
      <c r="BX74" s="83"/>
      <c r="BY74" s="83"/>
      <c r="BZ74" s="83"/>
      <c r="CA74" s="83"/>
      <c r="CB74" s="83"/>
    </row>
    <row r="75" spans="1:8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c r="BI75" s="83"/>
      <c r="BJ75" s="83"/>
      <c r="BK75" s="83"/>
      <c r="BL75" s="83"/>
      <c r="BM75" s="83"/>
      <c r="BN75" s="83"/>
      <c r="BO75" s="83"/>
      <c r="BP75" s="83"/>
      <c r="BQ75" s="83"/>
      <c r="BR75" s="83"/>
      <c r="BS75" s="83"/>
      <c r="BT75" s="83"/>
      <c r="BU75" s="83"/>
      <c r="BV75" s="83"/>
      <c r="BW75" s="83"/>
      <c r="BX75" s="83"/>
      <c r="BY75" s="83"/>
      <c r="BZ75" s="83"/>
      <c r="CA75" s="83"/>
      <c r="CB75" s="83"/>
    </row>
    <row r="76" spans="1:8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c r="BI76" s="83"/>
      <c r="BJ76" s="83"/>
      <c r="BK76" s="83"/>
      <c r="BL76" s="83"/>
      <c r="BM76" s="83"/>
      <c r="BN76" s="83"/>
      <c r="BO76" s="83"/>
      <c r="BP76" s="83"/>
      <c r="BQ76" s="83"/>
      <c r="BR76" s="83"/>
      <c r="BS76" s="83"/>
      <c r="BT76" s="83"/>
      <c r="BU76" s="83"/>
      <c r="BV76" s="83"/>
      <c r="BW76" s="83"/>
      <c r="BX76" s="83"/>
      <c r="BY76" s="83"/>
      <c r="BZ76" s="83"/>
      <c r="CA76" s="83"/>
      <c r="CB76" s="83"/>
    </row>
    <row r="77" spans="1:8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c r="BI77" s="83"/>
      <c r="BJ77" s="83"/>
      <c r="BK77" s="83"/>
      <c r="BL77" s="83"/>
      <c r="BM77" s="83"/>
      <c r="BN77" s="83"/>
      <c r="BO77" s="83"/>
      <c r="BP77" s="83"/>
      <c r="BQ77" s="83"/>
      <c r="BR77" s="83"/>
      <c r="BS77" s="83"/>
      <c r="BT77" s="83"/>
      <c r="BU77" s="83"/>
      <c r="BV77" s="83"/>
      <c r="BW77" s="83"/>
      <c r="BX77" s="83"/>
      <c r="BY77" s="83"/>
      <c r="BZ77" s="83"/>
      <c r="CA77" s="83"/>
      <c r="CB77" s="83"/>
    </row>
    <row r="78" spans="1:8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c r="BI78" s="83"/>
      <c r="BJ78" s="83"/>
      <c r="BK78" s="83"/>
      <c r="BL78" s="83"/>
      <c r="BM78" s="83"/>
      <c r="BN78" s="83"/>
      <c r="BO78" s="83"/>
      <c r="BP78" s="83"/>
      <c r="BQ78" s="83"/>
      <c r="BR78" s="83"/>
      <c r="BS78" s="83"/>
      <c r="BT78" s="83"/>
      <c r="BU78" s="83"/>
      <c r="BV78" s="83"/>
      <c r="BW78" s="83"/>
      <c r="BX78" s="83"/>
      <c r="BY78" s="83"/>
      <c r="BZ78" s="83"/>
      <c r="CA78" s="83"/>
      <c r="CB78" s="83"/>
    </row>
    <row r="79" spans="1:8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c r="BI79" s="83"/>
      <c r="BJ79" s="83"/>
      <c r="BK79" s="83"/>
    </row>
    <row r="80" spans="1:8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c r="BI80" s="83"/>
      <c r="BJ80" s="83"/>
      <c r="BK80" s="83"/>
    </row>
    <row r="81" spans="1:63"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c r="BI81" s="83"/>
      <c r="BJ81" s="83"/>
      <c r="BK81" s="83"/>
    </row>
    <row r="82" spans="1:63"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c r="BI82" s="83"/>
      <c r="BJ82" s="83"/>
      <c r="BK82" s="83"/>
    </row>
    <row r="83" spans="1:63"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c r="BI83" s="83"/>
      <c r="BJ83" s="83"/>
      <c r="BK83" s="83"/>
    </row>
    <row r="84" spans="1:63"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c r="BI84" s="83"/>
      <c r="BJ84" s="83"/>
      <c r="BK84" s="83"/>
    </row>
    <row r="85" spans="1:63"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c r="BI85" s="83"/>
      <c r="BJ85" s="83"/>
      <c r="BK85" s="83"/>
    </row>
    <row r="86" spans="1:63"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c r="BI86" s="83"/>
      <c r="BJ86" s="83"/>
      <c r="BK86" s="83"/>
    </row>
    <row r="87" spans="1:63"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c r="BI87" s="83"/>
      <c r="BJ87" s="83"/>
      <c r="BK87" s="83"/>
    </row>
    <row r="88" spans="1:63"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c r="BI88" s="83"/>
      <c r="BJ88" s="83"/>
      <c r="BK88" s="83"/>
    </row>
    <row r="89" spans="1:63"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c r="BI89" s="83"/>
      <c r="BJ89" s="83"/>
      <c r="BK89" s="83"/>
    </row>
    <row r="90" spans="1:63"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c r="BI90" s="83"/>
      <c r="BJ90" s="83"/>
      <c r="BK90" s="83"/>
    </row>
    <row r="91" spans="1:63"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c r="BI91" s="83"/>
      <c r="BJ91" s="83"/>
      <c r="BK91" s="83"/>
    </row>
    <row r="92" spans="1:63"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c r="BI92" s="83"/>
      <c r="BJ92" s="83"/>
      <c r="BK92" s="83"/>
    </row>
    <row r="93" spans="1:63"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c r="BI93" s="83"/>
      <c r="BJ93" s="83"/>
      <c r="BK93" s="83"/>
    </row>
    <row r="94" spans="1:63"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c r="BI94" s="83"/>
      <c r="BJ94" s="83"/>
      <c r="BK94" s="83"/>
    </row>
    <row r="95" spans="1:63"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c r="BI95" s="83"/>
      <c r="BJ95" s="83"/>
      <c r="BK95" s="83"/>
    </row>
    <row r="96" spans="1:63"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c r="BI96" s="83"/>
      <c r="BJ96" s="83"/>
      <c r="BK96" s="83"/>
    </row>
    <row r="97" spans="1:63"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c r="BI97" s="83"/>
      <c r="BJ97" s="83"/>
      <c r="BK97" s="83"/>
    </row>
    <row r="98" spans="1:63"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c r="BI98" s="83"/>
      <c r="BJ98" s="83"/>
      <c r="BK98" s="83"/>
    </row>
    <row r="99" spans="1:63"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c r="BI99" s="83"/>
      <c r="BJ99" s="83"/>
      <c r="BK99" s="83"/>
    </row>
    <row r="100" spans="1:63"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c r="BI100" s="83"/>
      <c r="BJ100" s="83"/>
      <c r="BK100" s="83"/>
    </row>
    <row r="101" spans="1:63"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c r="BI101" s="83"/>
      <c r="BJ101" s="83"/>
      <c r="BK101" s="83"/>
    </row>
    <row r="102" spans="1:63"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c r="BI102" s="83"/>
      <c r="BJ102" s="83"/>
      <c r="BK102" s="83"/>
    </row>
    <row r="103" spans="1:63"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c r="BI103" s="83"/>
      <c r="BJ103" s="83"/>
      <c r="BK103" s="83"/>
    </row>
    <row r="104" spans="1:63"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c r="BI104" s="83"/>
      <c r="BJ104" s="83"/>
      <c r="BK104" s="83"/>
    </row>
    <row r="105" spans="1:63"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c r="BI105" s="83"/>
      <c r="BJ105" s="83"/>
      <c r="BK105" s="83"/>
    </row>
    <row r="106" spans="1:63"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c r="BI106" s="83"/>
      <c r="BJ106" s="83"/>
      <c r="BK106" s="83"/>
    </row>
    <row r="107" spans="1:63"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c r="BI107" s="83"/>
      <c r="BJ107" s="83"/>
      <c r="BK107" s="83"/>
    </row>
    <row r="108" spans="1:63"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c r="BI108" s="83"/>
      <c r="BJ108" s="83"/>
      <c r="BK108" s="83"/>
    </row>
    <row r="109" spans="1:63"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c r="BI109" s="83"/>
      <c r="BJ109" s="83"/>
      <c r="BK109" s="83"/>
    </row>
    <row r="110" spans="1:63"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c r="BI110" s="83"/>
      <c r="BJ110" s="83"/>
      <c r="BK110" s="83"/>
    </row>
    <row r="111" spans="1:63"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c r="BI111" s="83"/>
      <c r="BJ111" s="83"/>
      <c r="BK111" s="83"/>
    </row>
    <row r="112" spans="1:63"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c r="BI112" s="83"/>
      <c r="BJ112" s="83"/>
      <c r="BK112" s="83"/>
    </row>
    <row r="113" spans="1:63"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c r="BI113" s="83"/>
      <c r="BJ113" s="83"/>
      <c r="BK113" s="83"/>
    </row>
    <row r="114" spans="1:63"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c r="BI114" s="83"/>
      <c r="BJ114" s="83"/>
      <c r="BK114" s="83"/>
    </row>
    <row r="115" spans="1:63"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c r="BI115" s="83"/>
      <c r="BJ115" s="83"/>
      <c r="BK115" s="83"/>
    </row>
    <row r="116" spans="1:63"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c r="BI116" s="83"/>
      <c r="BJ116" s="83"/>
      <c r="BK116" s="83"/>
    </row>
    <row r="117" spans="1:63"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c r="BI117" s="83"/>
      <c r="BJ117" s="83"/>
      <c r="BK117" s="83"/>
    </row>
    <row r="118" spans="1:63"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c r="BI118" s="83"/>
      <c r="BJ118" s="83"/>
      <c r="BK118" s="83"/>
    </row>
    <row r="119" spans="1:63"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c r="BI119" s="83"/>
      <c r="BJ119" s="83"/>
      <c r="BK119" s="83"/>
    </row>
    <row r="120" spans="1:63"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c r="BI120" s="83"/>
      <c r="BJ120" s="83"/>
      <c r="BK120" s="83"/>
    </row>
    <row r="121" spans="1:63"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c r="BI121" s="83"/>
      <c r="BJ121" s="83"/>
      <c r="BK121" s="83"/>
    </row>
    <row r="122" spans="1:63" x14ac:dyDescent="0.25">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c r="BI122" s="83"/>
      <c r="BJ122" s="83"/>
      <c r="BK122" s="83"/>
    </row>
    <row r="123" spans="1:63" x14ac:dyDescent="0.25">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c r="BI123" s="83"/>
      <c r="BJ123" s="83"/>
      <c r="BK123" s="83"/>
    </row>
    <row r="124" spans="1:63" x14ac:dyDescent="0.25">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c r="BI124" s="83"/>
      <c r="BJ124" s="83"/>
      <c r="BK124" s="83"/>
    </row>
    <row r="125" spans="1:63" x14ac:dyDescent="0.25">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c r="BI125" s="83"/>
      <c r="BJ125" s="83"/>
      <c r="BK125" s="83"/>
    </row>
    <row r="126" spans="1:63" x14ac:dyDescent="0.25">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c r="BI126" s="83"/>
      <c r="BJ126" s="83"/>
      <c r="BK126" s="83"/>
    </row>
    <row r="127" spans="1:63" x14ac:dyDescent="0.25">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c r="BI127" s="83"/>
      <c r="BJ127" s="83"/>
      <c r="BK127" s="83"/>
    </row>
    <row r="128" spans="1:63" x14ac:dyDescent="0.25">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c r="BI128" s="83"/>
      <c r="BJ128" s="83"/>
      <c r="BK128" s="83"/>
    </row>
    <row r="129" spans="2:63" x14ac:dyDescent="0.25">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c r="BI129" s="83"/>
      <c r="BJ129" s="83"/>
      <c r="BK129" s="83"/>
    </row>
    <row r="130" spans="2:63" x14ac:dyDescent="0.25">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c r="BI130" s="83"/>
      <c r="BJ130" s="83"/>
      <c r="BK130" s="83"/>
    </row>
    <row r="131" spans="2:63" x14ac:dyDescent="0.25">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c r="BI131" s="83"/>
      <c r="BJ131" s="83"/>
      <c r="BK131" s="83"/>
    </row>
    <row r="132" spans="2:63" x14ac:dyDescent="0.25">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c r="BI132" s="83"/>
      <c r="BJ132" s="83"/>
      <c r="BK132" s="83"/>
    </row>
    <row r="133" spans="2:63" x14ac:dyDescent="0.25">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c r="BI133" s="83"/>
      <c r="BJ133" s="83"/>
      <c r="BK133" s="83"/>
    </row>
    <row r="134" spans="2:63" x14ac:dyDescent="0.25">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c r="BI134" s="83"/>
      <c r="BJ134" s="83"/>
      <c r="BK134" s="83"/>
    </row>
    <row r="135" spans="2:63" x14ac:dyDescent="0.25">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c r="BI135" s="83"/>
      <c r="BJ135" s="83"/>
      <c r="BK135" s="83"/>
    </row>
    <row r="136" spans="2:63" x14ac:dyDescent="0.25">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c r="BI136" s="83"/>
      <c r="BJ136" s="83"/>
      <c r="BK136" s="83"/>
    </row>
    <row r="137" spans="2:63" x14ac:dyDescent="0.25">
      <c r="B137" s="83"/>
      <c r="C137" s="83"/>
      <c r="D137" s="83"/>
      <c r="E137" s="83"/>
      <c r="F137" s="83"/>
      <c r="G137" s="83"/>
      <c r="H137" s="83"/>
      <c r="I137" s="83"/>
    </row>
    <row r="138" spans="2:63" x14ac:dyDescent="0.25">
      <c r="B138" s="83"/>
      <c r="C138" s="83"/>
      <c r="D138" s="83"/>
      <c r="E138" s="83"/>
      <c r="F138" s="83"/>
      <c r="G138" s="83"/>
      <c r="H138" s="83"/>
      <c r="I138" s="83"/>
    </row>
    <row r="139" spans="2:63" x14ac:dyDescent="0.25">
      <c r="B139" s="83"/>
      <c r="C139" s="83"/>
      <c r="D139" s="83"/>
      <c r="E139" s="83"/>
      <c r="F139" s="83"/>
      <c r="G139" s="83"/>
      <c r="H139" s="83"/>
      <c r="I139" s="83"/>
    </row>
    <row r="140" spans="2:63" x14ac:dyDescent="0.25">
      <c r="B140" s="83"/>
      <c r="C140" s="83"/>
      <c r="D140" s="83"/>
      <c r="E140" s="83"/>
      <c r="F140" s="83"/>
      <c r="G140" s="83"/>
      <c r="H140" s="83"/>
      <c r="I140" s="83"/>
    </row>
  </sheetData>
  <sheetProtection algorithmName="SHA-512" hashValue="kpXlidzmWxbP3brn8k4eIEWxhYHkoNV8mMuhH1lPT/xypiCOesm15jiCfvbsOoPDCD8/umcOeC7isQqNzzQXVQ==" saltValue="e8t6+j8RQ+iPDyNDapgnxw==" spinCount="100000" sheet="1" objects="1" scenarios="1"/>
  <mergeCells count="317">
    <mergeCell ref="B2:I4"/>
    <mergeCell ref="P42:Q43"/>
    <mergeCell ref="R42:S43"/>
    <mergeCell ref="T42:U43"/>
    <mergeCell ref="P44:Q45"/>
    <mergeCell ref="R44:S45"/>
    <mergeCell ref="T44:U45"/>
    <mergeCell ref="P38:Q39"/>
    <mergeCell ref="R38:S39"/>
    <mergeCell ref="T38:U39"/>
    <mergeCell ref="P40:Q41"/>
    <mergeCell ref="R40:S41"/>
    <mergeCell ref="T40:U41"/>
    <mergeCell ref="J42:K43"/>
    <mergeCell ref="L42:M43"/>
    <mergeCell ref="N42:O43"/>
    <mergeCell ref="J44:K45"/>
    <mergeCell ref="L44:M45"/>
    <mergeCell ref="N44:O45"/>
    <mergeCell ref="J38:K39"/>
    <mergeCell ref="L38:M39"/>
    <mergeCell ref="N38:O39"/>
    <mergeCell ref="J40:K41"/>
    <mergeCell ref="L40:M41"/>
    <mergeCell ref="N40:O41"/>
    <mergeCell ref="J34:K35"/>
    <mergeCell ref="L34:M35"/>
    <mergeCell ref="N34:O35"/>
    <mergeCell ref="J36:K37"/>
    <mergeCell ref="L36:M37"/>
    <mergeCell ref="N36:O37"/>
    <mergeCell ref="J30:K31"/>
    <mergeCell ref="L30:M31"/>
    <mergeCell ref="N30:O31"/>
    <mergeCell ref="J32:K33"/>
    <mergeCell ref="L32:M33"/>
    <mergeCell ref="N32:O33"/>
    <mergeCell ref="V42:W43"/>
    <mergeCell ref="X42:Y43"/>
    <mergeCell ref="Z42:AA43"/>
    <mergeCell ref="V44:W45"/>
    <mergeCell ref="X44:Y45"/>
    <mergeCell ref="Z44:AA45"/>
    <mergeCell ref="V38:W39"/>
    <mergeCell ref="X38:Y39"/>
    <mergeCell ref="Z38:AA39"/>
    <mergeCell ref="V40:W41"/>
    <mergeCell ref="X40:Y41"/>
    <mergeCell ref="Z40:AA41"/>
    <mergeCell ref="P34:Q35"/>
    <mergeCell ref="R34:S35"/>
    <mergeCell ref="T34:U35"/>
    <mergeCell ref="P36:Q37"/>
    <mergeCell ref="R36:S37"/>
    <mergeCell ref="T36:U37"/>
    <mergeCell ref="P30:Q31"/>
    <mergeCell ref="R30:S31"/>
    <mergeCell ref="T30:U31"/>
    <mergeCell ref="P32:Q33"/>
    <mergeCell ref="R32:S33"/>
    <mergeCell ref="T32:U33"/>
    <mergeCell ref="V34:W35"/>
    <mergeCell ref="X34:Y35"/>
    <mergeCell ref="Z34:AA35"/>
    <mergeCell ref="V36:W37"/>
    <mergeCell ref="X36:Y37"/>
    <mergeCell ref="Z36:AA37"/>
    <mergeCell ref="V30:W31"/>
    <mergeCell ref="X30:Y31"/>
    <mergeCell ref="Z30:AA31"/>
    <mergeCell ref="V32:W33"/>
    <mergeCell ref="X32:Y33"/>
    <mergeCell ref="Z32:AA33"/>
    <mergeCell ref="V26:W27"/>
    <mergeCell ref="X26:Y27"/>
    <mergeCell ref="Z26:AA27"/>
    <mergeCell ref="V28:W29"/>
    <mergeCell ref="X28:Y29"/>
    <mergeCell ref="Z28:AA29"/>
    <mergeCell ref="V22:W23"/>
    <mergeCell ref="X22:Y23"/>
    <mergeCell ref="Z22:AA23"/>
    <mergeCell ref="V24:W25"/>
    <mergeCell ref="X24:Y25"/>
    <mergeCell ref="Z24:AA25"/>
    <mergeCell ref="P26:Q27"/>
    <mergeCell ref="R26:S27"/>
    <mergeCell ref="T26:U27"/>
    <mergeCell ref="P28:Q29"/>
    <mergeCell ref="R28:S29"/>
    <mergeCell ref="T28:U29"/>
    <mergeCell ref="P22:Q23"/>
    <mergeCell ref="R22:S23"/>
    <mergeCell ref="T22:U23"/>
    <mergeCell ref="P24:Q25"/>
    <mergeCell ref="R24:S25"/>
    <mergeCell ref="T24:U25"/>
    <mergeCell ref="J26:K27"/>
    <mergeCell ref="L26:M27"/>
    <mergeCell ref="N26:O27"/>
    <mergeCell ref="J28:K29"/>
    <mergeCell ref="L28:M29"/>
    <mergeCell ref="N28:O29"/>
    <mergeCell ref="J22:K23"/>
    <mergeCell ref="L22:M23"/>
    <mergeCell ref="N22:O23"/>
    <mergeCell ref="J24:K25"/>
    <mergeCell ref="L24:M25"/>
    <mergeCell ref="N24:O25"/>
    <mergeCell ref="P18:Q19"/>
    <mergeCell ref="R18:S19"/>
    <mergeCell ref="T18:U19"/>
    <mergeCell ref="P20:Q21"/>
    <mergeCell ref="R20:S21"/>
    <mergeCell ref="T20:U21"/>
    <mergeCell ref="P14:Q15"/>
    <mergeCell ref="R14:S15"/>
    <mergeCell ref="T14:U15"/>
    <mergeCell ref="P16:Q17"/>
    <mergeCell ref="R16:S17"/>
    <mergeCell ref="T16:U17"/>
    <mergeCell ref="J18:K19"/>
    <mergeCell ref="L18:M19"/>
    <mergeCell ref="N18:O19"/>
    <mergeCell ref="J20:K21"/>
    <mergeCell ref="L20:M21"/>
    <mergeCell ref="N20:O21"/>
    <mergeCell ref="J14:K15"/>
    <mergeCell ref="L14:M15"/>
    <mergeCell ref="N14:O15"/>
    <mergeCell ref="J16:K17"/>
    <mergeCell ref="L16:M17"/>
    <mergeCell ref="N16:O17"/>
    <mergeCell ref="AH42:AI43"/>
    <mergeCell ref="AJ42:AK43"/>
    <mergeCell ref="AL42:AM43"/>
    <mergeCell ref="AH44:AI45"/>
    <mergeCell ref="AJ44:AK45"/>
    <mergeCell ref="AL44:AM45"/>
    <mergeCell ref="AH38:AI39"/>
    <mergeCell ref="AJ38:AK39"/>
    <mergeCell ref="AL38:AM39"/>
    <mergeCell ref="AH40:AI41"/>
    <mergeCell ref="AJ40:AK41"/>
    <mergeCell ref="AL40:AM41"/>
    <mergeCell ref="AH34:AI35"/>
    <mergeCell ref="AJ34:AK35"/>
    <mergeCell ref="AL34:AM35"/>
    <mergeCell ref="AH36:AI37"/>
    <mergeCell ref="AJ36:AK37"/>
    <mergeCell ref="AL36:AM37"/>
    <mergeCell ref="AH30:AI31"/>
    <mergeCell ref="AJ30:AK31"/>
    <mergeCell ref="AL30:AM31"/>
    <mergeCell ref="AH32:AI33"/>
    <mergeCell ref="AJ32:AK33"/>
    <mergeCell ref="AL32:AM33"/>
    <mergeCell ref="AH26:AI27"/>
    <mergeCell ref="AJ26:AK27"/>
    <mergeCell ref="AL26:AM27"/>
    <mergeCell ref="AH28:AI29"/>
    <mergeCell ref="AJ28:AK29"/>
    <mergeCell ref="AL28:AM29"/>
    <mergeCell ref="AH22:AI23"/>
    <mergeCell ref="AJ22:AK23"/>
    <mergeCell ref="AL22:AM23"/>
    <mergeCell ref="AH24:AI25"/>
    <mergeCell ref="AJ24:AK25"/>
    <mergeCell ref="AL24:AM25"/>
    <mergeCell ref="AH18:AI19"/>
    <mergeCell ref="AJ18:AK19"/>
    <mergeCell ref="AL18:AM19"/>
    <mergeCell ref="AH20:AI21"/>
    <mergeCell ref="AJ20:AK21"/>
    <mergeCell ref="AL20:AM21"/>
    <mergeCell ref="AH14:AI15"/>
    <mergeCell ref="AJ14:AK15"/>
    <mergeCell ref="AL14:AM15"/>
    <mergeCell ref="AH16:AI17"/>
    <mergeCell ref="AJ16:AK17"/>
    <mergeCell ref="AL16:AM17"/>
    <mergeCell ref="AH10:AI11"/>
    <mergeCell ref="AJ10:AK11"/>
    <mergeCell ref="AL10:AM11"/>
    <mergeCell ref="AH12:AI13"/>
    <mergeCell ref="AJ12:AK13"/>
    <mergeCell ref="AL12:AM13"/>
    <mergeCell ref="AH6:AI7"/>
    <mergeCell ref="AJ6:AK7"/>
    <mergeCell ref="AL6:AM7"/>
    <mergeCell ref="AH8:AI9"/>
    <mergeCell ref="AJ8:AK9"/>
    <mergeCell ref="AL8:AM9"/>
    <mergeCell ref="AB42:AC43"/>
    <mergeCell ref="AD42:AE43"/>
    <mergeCell ref="AF42:AG43"/>
    <mergeCell ref="AB44:AC45"/>
    <mergeCell ref="AD44:AE45"/>
    <mergeCell ref="AF44:AG45"/>
    <mergeCell ref="AB38:AC39"/>
    <mergeCell ref="AD38:AE39"/>
    <mergeCell ref="AF38:AG39"/>
    <mergeCell ref="AB40:AC41"/>
    <mergeCell ref="AD40:AE41"/>
    <mergeCell ref="AF40:AG41"/>
    <mergeCell ref="AB34:AC35"/>
    <mergeCell ref="AD34:AE35"/>
    <mergeCell ref="AF34:AG35"/>
    <mergeCell ref="AB36:AC37"/>
    <mergeCell ref="AD36:AE37"/>
    <mergeCell ref="AF36:AG37"/>
    <mergeCell ref="AB30:AC31"/>
    <mergeCell ref="AD30:AE31"/>
    <mergeCell ref="AF30:AG31"/>
    <mergeCell ref="AB32:AC33"/>
    <mergeCell ref="AD32:AE33"/>
    <mergeCell ref="AF32:AG33"/>
    <mergeCell ref="AB26:AC27"/>
    <mergeCell ref="AD26:AE27"/>
    <mergeCell ref="AF26:AG27"/>
    <mergeCell ref="AB28:AC29"/>
    <mergeCell ref="AD28:AE29"/>
    <mergeCell ref="AF28:AG29"/>
    <mergeCell ref="AB22:AC23"/>
    <mergeCell ref="AD22:AE23"/>
    <mergeCell ref="AF22:AG23"/>
    <mergeCell ref="AB24:AC25"/>
    <mergeCell ref="AD24:AE25"/>
    <mergeCell ref="AF24:AG25"/>
    <mergeCell ref="AB14:AC15"/>
    <mergeCell ref="AD14:AE15"/>
    <mergeCell ref="AF14:AG15"/>
    <mergeCell ref="AB16:AC17"/>
    <mergeCell ref="AD16:AE17"/>
    <mergeCell ref="AF16:AG17"/>
    <mergeCell ref="V20:W21"/>
    <mergeCell ref="X20:Y21"/>
    <mergeCell ref="Z20:AA21"/>
    <mergeCell ref="V14:W15"/>
    <mergeCell ref="X14:Y15"/>
    <mergeCell ref="Z14:AA15"/>
    <mergeCell ref="V16:W17"/>
    <mergeCell ref="X16:Y17"/>
    <mergeCell ref="Z16:AA17"/>
    <mergeCell ref="AB18:AC19"/>
    <mergeCell ref="AD18:AE19"/>
    <mergeCell ref="V18:W19"/>
    <mergeCell ref="X18:Y19"/>
    <mergeCell ref="Z18:AA19"/>
    <mergeCell ref="AF18:AG19"/>
    <mergeCell ref="AB20:AC21"/>
    <mergeCell ref="AD20:AE21"/>
    <mergeCell ref="AF20:AG21"/>
    <mergeCell ref="AF6:AG7"/>
    <mergeCell ref="AB8:AC9"/>
    <mergeCell ref="AD8:AE9"/>
    <mergeCell ref="AF8:AG9"/>
    <mergeCell ref="AB10:AC11"/>
    <mergeCell ref="AD10:AE11"/>
    <mergeCell ref="AF10:AG11"/>
    <mergeCell ref="Z10:AA11"/>
    <mergeCell ref="V12:W13"/>
    <mergeCell ref="X12:Y13"/>
    <mergeCell ref="Z12:AA13"/>
    <mergeCell ref="AB6:AC7"/>
    <mergeCell ref="AD6:AE7"/>
    <mergeCell ref="AB12:AC13"/>
    <mergeCell ref="AD12:AE13"/>
    <mergeCell ref="AF12:AG13"/>
    <mergeCell ref="J2:AM4"/>
    <mergeCell ref="E6:I13"/>
    <mergeCell ref="E14:I21"/>
    <mergeCell ref="J6:K7"/>
    <mergeCell ref="AB46:AG51"/>
    <mergeCell ref="AH46:AM51"/>
    <mergeCell ref="P6:Q7"/>
    <mergeCell ref="P12:Q13"/>
    <mergeCell ref="L6:M7"/>
    <mergeCell ref="N6:O7"/>
    <mergeCell ref="N8:O9"/>
    <mergeCell ref="L8:M9"/>
    <mergeCell ref="J8:K9"/>
    <mergeCell ref="J10:K11"/>
    <mergeCell ref="E30:I37"/>
    <mergeCell ref="P8:Q9"/>
    <mergeCell ref="R8:S9"/>
    <mergeCell ref="T8:U9"/>
    <mergeCell ref="P10:Q11"/>
    <mergeCell ref="R10:S11"/>
    <mergeCell ref="T10:U11"/>
    <mergeCell ref="J12:K13"/>
    <mergeCell ref="L10:M11"/>
    <mergeCell ref="L12:M13"/>
    <mergeCell ref="B6:D45"/>
    <mergeCell ref="AO6:AT13"/>
    <mergeCell ref="AO14:AT21"/>
    <mergeCell ref="AO22:AT29"/>
    <mergeCell ref="AO30:AT37"/>
    <mergeCell ref="E22:I29"/>
    <mergeCell ref="E38:I45"/>
    <mergeCell ref="J46:O51"/>
    <mergeCell ref="P46:U51"/>
    <mergeCell ref="V46:AA51"/>
    <mergeCell ref="N10:O11"/>
    <mergeCell ref="N12:O13"/>
    <mergeCell ref="R12:S13"/>
    <mergeCell ref="T12:U13"/>
    <mergeCell ref="V6:W7"/>
    <mergeCell ref="X6:Y7"/>
    <mergeCell ref="Z6:AA7"/>
    <mergeCell ref="V8:W9"/>
    <mergeCell ref="X8:Y9"/>
    <mergeCell ref="Z8:AA9"/>
    <mergeCell ref="V10:W11"/>
    <mergeCell ref="X10:Y11"/>
    <mergeCell ref="R6:S7"/>
    <mergeCell ref="T6:U7"/>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CM248"/>
  <sheetViews>
    <sheetView zoomScale="50" zoomScaleNormal="50" workbookViewId="0">
      <selection activeCell="AE47" sqref="AE47"/>
    </sheetView>
  </sheetViews>
  <sheetFormatPr baseColWidth="10" defaultColWidth="11.42578125" defaultRowHeight="15" x14ac:dyDescent="0.25"/>
  <cols>
    <col min="2" max="18" width="5.7109375" customWidth="1"/>
    <col min="19" max="19" width="8.42578125" customWidth="1"/>
    <col min="20" max="23" width="5.7109375" customWidth="1"/>
    <col min="24" max="24" width="8.5703125" customWidth="1"/>
    <col min="25" max="26" width="5.7109375" customWidth="1"/>
    <col min="27" max="27" width="10.7109375" customWidth="1"/>
    <col min="28" max="28" width="5.7109375" customWidth="1"/>
    <col min="29" max="29" width="7.42578125" customWidth="1"/>
    <col min="30" max="33" width="5.7109375" customWidth="1"/>
    <col min="34" max="34" width="8.5703125" customWidth="1"/>
    <col min="35" max="39" width="5.7109375" customWidth="1"/>
    <col min="41" max="46" width="5.7109375" customWidth="1"/>
  </cols>
  <sheetData>
    <row r="1" spans="1:91" x14ac:dyDescent="0.25">
      <c r="A1" s="83"/>
      <c r="B1" s="83"/>
      <c r="C1" s="83"/>
      <c r="D1" s="83"/>
      <c r="E1" s="83"/>
      <c r="F1" s="83"/>
      <c r="G1" s="83"/>
      <c r="H1" s="83"/>
      <c r="I1" s="83"/>
      <c r="J1" s="83"/>
      <c r="K1" s="83"/>
      <c r="L1" s="83"/>
      <c r="M1" s="83"/>
      <c r="N1" s="83"/>
      <c r="O1" s="83"/>
      <c r="P1" s="83"/>
      <c r="Q1" s="83"/>
      <c r="R1" s="83"/>
      <c r="S1" s="83"/>
      <c r="T1" s="83"/>
      <c r="U1" s="83"/>
      <c r="V1" s="83"/>
      <c r="W1" s="83"/>
      <c r="X1" s="83"/>
      <c r="Y1" s="83"/>
      <c r="Z1" s="83"/>
      <c r="AA1" s="83"/>
      <c r="AB1" s="83"/>
      <c r="AC1" s="83"/>
      <c r="AD1" s="83"/>
      <c r="AE1" s="83"/>
      <c r="AF1" s="83"/>
      <c r="AG1" s="83"/>
      <c r="AH1" s="83"/>
      <c r="AI1" s="83"/>
      <c r="AJ1" s="83"/>
      <c r="AK1" s="83"/>
      <c r="AL1" s="83"/>
      <c r="AM1" s="83"/>
      <c r="AN1" s="83"/>
      <c r="AO1" s="83"/>
      <c r="AP1" s="83"/>
      <c r="AQ1" s="83"/>
      <c r="AR1" s="83"/>
      <c r="AS1" s="83"/>
      <c r="AT1" s="83"/>
      <c r="AU1" s="83"/>
      <c r="AV1" s="83"/>
      <c r="AW1" s="83"/>
      <c r="AX1" s="83"/>
      <c r="AY1" s="83"/>
      <c r="AZ1" s="83"/>
      <c r="BA1" s="83"/>
      <c r="BB1" s="83"/>
      <c r="BC1" s="83"/>
      <c r="BD1" s="83"/>
      <c r="BE1" s="83"/>
      <c r="BF1" s="83"/>
      <c r="BG1" s="83"/>
      <c r="BH1" s="83"/>
      <c r="BI1" s="83"/>
      <c r="BJ1" s="83"/>
      <c r="BK1" s="83"/>
      <c r="BL1" s="83"/>
      <c r="BM1" s="83"/>
      <c r="BN1" s="83"/>
      <c r="BO1" s="83"/>
      <c r="BP1" s="83"/>
      <c r="BQ1" s="83"/>
      <c r="BR1" s="83"/>
      <c r="BS1" s="83"/>
      <c r="BT1" s="83"/>
      <c r="BU1" s="83"/>
      <c r="BV1" s="83"/>
      <c r="BW1" s="83"/>
      <c r="BX1" s="83"/>
      <c r="BY1" s="83"/>
      <c r="BZ1" s="83"/>
      <c r="CA1" s="83"/>
      <c r="CB1" s="83"/>
      <c r="CC1" s="83"/>
      <c r="CD1" s="83"/>
      <c r="CE1" s="83"/>
      <c r="CF1" s="83"/>
      <c r="CG1" s="83"/>
      <c r="CH1" s="83"/>
      <c r="CI1" s="83"/>
      <c r="CJ1" s="83"/>
      <c r="CK1" s="83"/>
      <c r="CL1" s="83"/>
      <c r="CM1" s="83"/>
    </row>
    <row r="2" spans="1:91" ht="18" customHeight="1" x14ac:dyDescent="0.25">
      <c r="A2" s="83"/>
      <c r="B2" s="557" t="s">
        <v>235</v>
      </c>
      <c r="C2" s="558"/>
      <c r="D2" s="558"/>
      <c r="E2" s="558"/>
      <c r="F2" s="558"/>
      <c r="G2" s="558"/>
      <c r="H2" s="558"/>
      <c r="I2" s="558"/>
      <c r="J2" s="499" t="s">
        <v>26</v>
      </c>
      <c r="K2" s="499"/>
      <c r="L2" s="499"/>
      <c r="M2" s="499"/>
      <c r="N2" s="499"/>
      <c r="O2" s="499"/>
      <c r="P2" s="499"/>
      <c r="Q2" s="499"/>
      <c r="R2" s="499"/>
      <c r="S2" s="499"/>
      <c r="T2" s="499"/>
      <c r="U2" s="499"/>
      <c r="V2" s="499"/>
      <c r="W2" s="499"/>
      <c r="X2" s="499"/>
      <c r="Y2" s="499"/>
      <c r="Z2" s="499"/>
      <c r="AA2" s="499"/>
      <c r="AB2" s="499"/>
      <c r="AC2" s="499"/>
      <c r="AD2" s="499"/>
      <c r="AE2" s="499"/>
      <c r="AF2" s="499"/>
      <c r="AG2" s="499"/>
      <c r="AH2" s="499"/>
      <c r="AI2" s="499"/>
      <c r="AJ2" s="499"/>
      <c r="AK2" s="499"/>
      <c r="AL2" s="499"/>
      <c r="AM2" s="499"/>
      <c r="AN2" s="83"/>
      <c r="AO2" s="83"/>
      <c r="AP2" s="83"/>
      <c r="AQ2" s="83"/>
      <c r="AR2" s="83"/>
      <c r="AS2" s="83"/>
      <c r="AT2" s="83"/>
      <c r="AU2" s="83"/>
      <c r="AV2" s="83"/>
      <c r="AW2" s="83"/>
      <c r="AX2" s="83"/>
      <c r="AY2" s="83"/>
      <c r="AZ2" s="83"/>
      <c r="BA2" s="83"/>
      <c r="BB2" s="83"/>
      <c r="BC2" s="83"/>
      <c r="BD2" s="83"/>
      <c r="BE2" s="83"/>
      <c r="BF2" s="83"/>
      <c r="BG2" s="83"/>
      <c r="BH2" s="83"/>
      <c r="BI2" s="83"/>
      <c r="BJ2" s="83"/>
      <c r="BK2" s="83"/>
      <c r="BL2" s="83"/>
      <c r="BM2" s="83"/>
      <c r="BN2" s="83"/>
      <c r="BO2" s="83"/>
      <c r="BP2" s="83"/>
      <c r="BQ2" s="83"/>
      <c r="BR2" s="83"/>
      <c r="BS2" s="83"/>
      <c r="BT2" s="83"/>
      <c r="BU2" s="83"/>
      <c r="BV2" s="83"/>
      <c r="BW2" s="83"/>
      <c r="BX2" s="83"/>
      <c r="BY2" s="83"/>
      <c r="BZ2" s="83"/>
      <c r="CA2" s="83"/>
      <c r="CB2" s="83"/>
      <c r="CC2" s="83"/>
      <c r="CD2" s="83"/>
      <c r="CE2" s="83"/>
      <c r="CF2" s="83"/>
      <c r="CG2" s="83"/>
      <c r="CH2" s="83"/>
      <c r="CI2" s="83"/>
      <c r="CJ2" s="83"/>
      <c r="CK2" s="83"/>
      <c r="CL2" s="83"/>
      <c r="CM2" s="83"/>
    </row>
    <row r="3" spans="1:91" ht="18.75" customHeight="1" x14ac:dyDescent="0.25">
      <c r="A3" s="83"/>
      <c r="B3" s="558"/>
      <c r="C3" s="558"/>
      <c r="D3" s="558"/>
      <c r="E3" s="558"/>
      <c r="F3" s="558"/>
      <c r="G3" s="558"/>
      <c r="H3" s="558"/>
      <c r="I3" s="558"/>
      <c r="J3" s="499"/>
      <c r="K3" s="499"/>
      <c r="L3" s="499"/>
      <c r="M3" s="499"/>
      <c r="N3" s="499"/>
      <c r="O3" s="499"/>
      <c r="P3" s="499"/>
      <c r="Q3" s="499"/>
      <c r="R3" s="499"/>
      <c r="S3" s="499"/>
      <c r="T3" s="499"/>
      <c r="U3" s="499"/>
      <c r="V3" s="499"/>
      <c r="W3" s="499"/>
      <c r="X3" s="499"/>
      <c r="Y3" s="499"/>
      <c r="Z3" s="499"/>
      <c r="AA3" s="499"/>
      <c r="AB3" s="499"/>
      <c r="AC3" s="499"/>
      <c r="AD3" s="499"/>
      <c r="AE3" s="499"/>
      <c r="AF3" s="499"/>
      <c r="AG3" s="499"/>
      <c r="AH3" s="499"/>
      <c r="AI3" s="499"/>
      <c r="AJ3" s="499"/>
      <c r="AK3" s="499"/>
      <c r="AL3" s="499"/>
      <c r="AM3" s="499"/>
      <c r="AN3" s="83"/>
      <c r="AO3" s="83"/>
      <c r="AP3" s="83"/>
      <c r="AQ3" s="83"/>
      <c r="AR3" s="83"/>
      <c r="AS3" s="83"/>
      <c r="AT3" s="83"/>
      <c r="AU3" s="83"/>
      <c r="AV3" s="83"/>
      <c r="AW3" s="83"/>
      <c r="AX3" s="83"/>
      <c r="AY3" s="83"/>
      <c r="AZ3" s="83"/>
      <c r="BA3" s="83"/>
      <c r="BB3" s="83"/>
      <c r="BC3" s="83"/>
      <c r="BD3" s="83"/>
      <c r="BE3" s="83"/>
      <c r="BF3" s="83"/>
      <c r="BG3" s="83"/>
      <c r="BH3" s="83"/>
      <c r="BI3" s="83"/>
      <c r="BJ3" s="83"/>
      <c r="BK3" s="83"/>
      <c r="BL3" s="83"/>
      <c r="BM3" s="83"/>
      <c r="BN3" s="83"/>
      <c r="BO3" s="83"/>
      <c r="BP3" s="83"/>
      <c r="BQ3" s="83"/>
      <c r="BR3" s="83"/>
      <c r="BS3" s="83"/>
      <c r="BT3" s="83"/>
      <c r="BU3" s="83"/>
      <c r="BV3" s="83"/>
      <c r="BW3" s="83"/>
      <c r="BX3" s="83"/>
      <c r="BY3" s="83"/>
      <c r="BZ3" s="83"/>
      <c r="CA3" s="83"/>
      <c r="CB3" s="83"/>
      <c r="CC3" s="83"/>
      <c r="CD3" s="83"/>
      <c r="CE3" s="83"/>
      <c r="CF3" s="83"/>
      <c r="CG3" s="83"/>
      <c r="CH3" s="83"/>
      <c r="CI3" s="83"/>
      <c r="CJ3" s="83"/>
      <c r="CK3" s="83"/>
      <c r="CL3" s="83"/>
      <c r="CM3" s="83"/>
    </row>
    <row r="4" spans="1:91" ht="15" customHeight="1" x14ac:dyDescent="0.25">
      <c r="A4" s="83"/>
      <c r="B4" s="558"/>
      <c r="C4" s="558"/>
      <c r="D4" s="558"/>
      <c r="E4" s="558"/>
      <c r="F4" s="558"/>
      <c r="G4" s="558"/>
      <c r="H4" s="558"/>
      <c r="I4" s="558"/>
      <c r="J4" s="499"/>
      <c r="K4" s="499"/>
      <c r="L4" s="499"/>
      <c r="M4" s="499"/>
      <c r="N4" s="499"/>
      <c r="O4" s="499"/>
      <c r="P4" s="499"/>
      <c r="Q4" s="499"/>
      <c r="R4" s="499"/>
      <c r="S4" s="499"/>
      <c r="T4" s="499"/>
      <c r="U4" s="499"/>
      <c r="V4" s="499"/>
      <c r="W4" s="499"/>
      <c r="X4" s="499"/>
      <c r="Y4" s="499"/>
      <c r="Z4" s="499"/>
      <c r="AA4" s="499"/>
      <c r="AB4" s="499"/>
      <c r="AC4" s="499"/>
      <c r="AD4" s="499"/>
      <c r="AE4" s="499"/>
      <c r="AF4" s="499"/>
      <c r="AG4" s="499"/>
      <c r="AH4" s="499"/>
      <c r="AI4" s="499"/>
      <c r="AJ4" s="499"/>
      <c r="AK4" s="499"/>
      <c r="AL4" s="499"/>
      <c r="AM4" s="499"/>
      <c r="AN4" s="83"/>
      <c r="AO4" s="83"/>
      <c r="AP4" s="83"/>
      <c r="AQ4" s="83"/>
      <c r="AR4" s="83"/>
      <c r="AS4" s="83"/>
      <c r="AT4" s="83"/>
      <c r="AU4" s="83"/>
      <c r="AV4" s="83"/>
      <c r="AW4" s="83"/>
      <c r="AX4" s="83"/>
      <c r="AY4" s="83"/>
      <c r="AZ4" s="83"/>
      <c r="BA4" s="83"/>
      <c r="BB4" s="83"/>
      <c r="BC4" s="83"/>
      <c r="BD4" s="83"/>
      <c r="BE4" s="83"/>
      <c r="BF4" s="83"/>
      <c r="BG4" s="83"/>
      <c r="BH4" s="83"/>
      <c r="BI4" s="83"/>
      <c r="BJ4" s="83"/>
      <c r="BK4" s="83"/>
      <c r="BL4" s="83"/>
      <c r="BM4" s="83"/>
      <c r="BN4" s="83"/>
      <c r="BO4" s="83"/>
      <c r="BP4" s="83"/>
      <c r="BQ4" s="83"/>
      <c r="BR4" s="83"/>
      <c r="BS4" s="83"/>
      <c r="BT4" s="83"/>
      <c r="BU4" s="83"/>
      <c r="BV4" s="83"/>
      <c r="BW4" s="83"/>
      <c r="BX4" s="83"/>
      <c r="BY4" s="83"/>
      <c r="BZ4" s="83"/>
      <c r="CA4" s="83"/>
      <c r="CB4" s="83"/>
      <c r="CC4" s="83"/>
      <c r="CD4" s="83"/>
      <c r="CE4" s="83"/>
      <c r="CF4" s="83"/>
      <c r="CG4" s="83"/>
      <c r="CH4" s="83"/>
      <c r="CI4" s="83"/>
      <c r="CJ4" s="83"/>
      <c r="CK4" s="83"/>
      <c r="CL4" s="83"/>
      <c r="CM4" s="83"/>
    </row>
    <row r="5" spans="1:91" ht="15.75" thickBot="1" x14ac:dyDescent="0.3">
      <c r="A5" s="83"/>
      <c r="B5" s="83"/>
      <c r="C5" s="83"/>
      <c r="D5" s="83"/>
      <c r="E5" s="83"/>
      <c r="F5" s="83"/>
      <c r="G5" s="83"/>
      <c r="H5" s="83"/>
      <c r="I5" s="83"/>
      <c r="J5" s="83"/>
      <c r="K5" s="83"/>
      <c r="L5" s="83"/>
      <c r="M5" s="83"/>
      <c r="N5" s="83"/>
      <c r="O5" s="83"/>
      <c r="P5" s="83"/>
      <c r="Q5" s="83"/>
      <c r="R5" s="83"/>
      <c r="S5" s="83"/>
      <c r="T5" s="83"/>
      <c r="U5" s="83"/>
      <c r="V5" s="83"/>
      <c r="W5" s="83"/>
      <c r="X5" s="83"/>
      <c r="Y5" s="83"/>
      <c r="Z5" s="83"/>
      <c r="AA5" s="83"/>
      <c r="AB5" s="83"/>
      <c r="AC5" s="83"/>
      <c r="AD5" s="83"/>
      <c r="AE5" s="83"/>
      <c r="AF5" s="83"/>
      <c r="AG5" s="83"/>
      <c r="AH5" s="83"/>
      <c r="AI5" s="83"/>
      <c r="AJ5" s="83"/>
      <c r="AK5" s="83"/>
      <c r="AL5" s="83"/>
      <c r="AM5" s="83"/>
      <c r="AN5" s="83"/>
      <c r="AO5" s="83"/>
      <c r="AP5" s="83"/>
      <c r="AQ5" s="83"/>
      <c r="AR5" s="83"/>
      <c r="AS5" s="83"/>
      <c r="AT5" s="83"/>
      <c r="AU5" s="83"/>
      <c r="AV5" s="83"/>
      <c r="AW5" s="83"/>
      <c r="AX5" s="83"/>
      <c r="AY5" s="83"/>
      <c r="AZ5" s="83"/>
      <c r="BA5" s="83"/>
      <c r="BB5" s="83"/>
      <c r="BC5" s="83"/>
      <c r="BD5" s="83"/>
      <c r="BE5" s="83"/>
      <c r="BF5" s="83"/>
      <c r="BG5" s="83"/>
      <c r="BH5" s="83"/>
      <c r="BI5" s="83"/>
      <c r="BJ5" s="83"/>
      <c r="BK5" s="83"/>
      <c r="BL5" s="83"/>
      <c r="BM5" s="83"/>
      <c r="BN5" s="83"/>
      <c r="BO5" s="83"/>
      <c r="BP5" s="83"/>
      <c r="BQ5" s="83"/>
      <c r="BR5" s="83"/>
      <c r="BS5" s="83"/>
      <c r="BT5" s="83"/>
      <c r="BU5" s="83"/>
    </row>
    <row r="6" spans="1:91" ht="15" customHeight="1" x14ac:dyDescent="0.25">
      <c r="A6" s="83"/>
      <c r="B6" s="446" t="s">
        <v>220</v>
      </c>
      <c r="C6" s="446"/>
      <c r="D6" s="447"/>
      <c r="E6" s="541" t="s">
        <v>221</v>
      </c>
      <c r="F6" s="542"/>
      <c r="G6" s="542"/>
      <c r="H6" s="542"/>
      <c r="I6" s="559"/>
      <c r="J6" s="46" t="str">
        <f>IF(AND('Mapa de Riesgos'!$Y$12="Muy Alta",'Mapa de Riesgos'!$AA$12="Leve"),CONCATENATE("R1C",'Mapa de Riesgos'!$O$12),"")</f>
        <v/>
      </c>
      <c r="K6" s="47" t="str">
        <f>IF(AND('Mapa de Riesgos'!$Y$15="Muy Alta",'Mapa de Riesgos'!$AA$15="Leve"),CONCATENATE("R1C",'Mapa de Riesgos'!$O$15),"")</f>
        <v/>
      </c>
      <c r="L6" s="47" t="str">
        <f>IF(AND('Mapa de Riesgos'!$Y$16="Muy Alta",'Mapa de Riesgos'!$AA$16="Leve"),CONCATENATE("R1C",'Mapa de Riesgos'!$O$16),"")</f>
        <v/>
      </c>
      <c r="M6" s="47" t="str">
        <f>IF(AND('Mapa de Riesgos'!$Y$17="Muy Alta",'Mapa de Riesgos'!$AA$17="Leve"),CONCATENATE("R1C",'Mapa de Riesgos'!$O$17),"")</f>
        <v/>
      </c>
      <c r="N6" s="47" t="str">
        <f>IF(AND('Mapa de Riesgos'!$Y$18="Muy Alta",'Mapa de Riesgos'!$AA$18="Leve"),CONCATENATE("R1C",'Mapa de Riesgos'!$O$18),"")</f>
        <v/>
      </c>
      <c r="O6" s="48" t="str">
        <f>IF(AND('Mapa de Riesgos'!$Y$19="Muy Alta",'Mapa de Riesgos'!$AA$19="Leve"),CONCATENATE("R1C",'Mapa de Riesgos'!$O$19),"")</f>
        <v/>
      </c>
      <c r="P6" s="46" t="str">
        <f>IF(AND('Mapa de Riesgos'!$Y$12="Muy Alta",'Mapa de Riesgos'!$AA$12="Menor"),CONCATENATE("R1C",'Mapa de Riesgos'!$O$12),"")</f>
        <v/>
      </c>
      <c r="Q6" s="47" t="str">
        <f>IF(AND('Mapa de Riesgos'!$Y$15="Muy Alta",'Mapa de Riesgos'!$AA$15="Menor"),CONCATENATE("R1C",'Mapa de Riesgos'!$O$15),"")</f>
        <v/>
      </c>
      <c r="R6" s="47" t="str">
        <f>IF(AND('Mapa de Riesgos'!$Y$16="Muy Alta",'Mapa de Riesgos'!$AA$16="Menor"),CONCATENATE("R1C",'Mapa de Riesgos'!$O$16),"")</f>
        <v/>
      </c>
      <c r="S6" s="47" t="str">
        <f>IF(AND('Mapa de Riesgos'!$Y$17="Muy Alta",'Mapa de Riesgos'!$AA$17="Menor"),CONCATENATE("R1C",'Mapa de Riesgos'!$O$17),"")</f>
        <v/>
      </c>
      <c r="T6" s="47" t="str">
        <f>IF(AND('Mapa de Riesgos'!$Y$18="Muy Alta",'Mapa de Riesgos'!$AA$18="Menor"),CONCATENATE("R1C",'Mapa de Riesgos'!$O$18),"")</f>
        <v/>
      </c>
      <c r="U6" s="48" t="str">
        <f>IF(AND('Mapa de Riesgos'!$Y$19="Muy Alta",'Mapa de Riesgos'!$AA$19="Menor"),CONCATENATE("R1C",'Mapa de Riesgos'!$O$19),"")</f>
        <v/>
      </c>
      <c r="V6" s="46" t="str">
        <f>IF(AND('Mapa de Riesgos'!$Y$12="Muy Alta",'Mapa de Riesgos'!$AA$12="Moderado"),CONCATENATE("R1C",'Mapa de Riesgos'!$O$12),"")</f>
        <v/>
      </c>
      <c r="W6" s="47" t="str">
        <f>IF(AND('Mapa de Riesgos'!$Y$15="Muy Alta",'Mapa de Riesgos'!$AA$15="Moderado"),CONCATENATE("R1C",'Mapa de Riesgos'!$O$15),"")</f>
        <v/>
      </c>
      <c r="X6" s="47" t="str">
        <f>IF(AND('Mapa de Riesgos'!$Y$16="Muy Alta",'Mapa de Riesgos'!$AA$16="Moderado"),CONCATENATE("R1C",'Mapa de Riesgos'!$O$16),"")</f>
        <v/>
      </c>
      <c r="Y6" s="47" t="str">
        <f>IF(AND('Mapa de Riesgos'!$Y$17="Muy Alta",'Mapa de Riesgos'!$AA$17="Moderado"),CONCATENATE("R1C",'Mapa de Riesgos'!$O$17),"")</f>
        <v/>
      </c>
      <c r="Z6" s="47" t="str">
        <f>IF(AND('Mapa de Riesgos'!$Y$18="Muy Alta",'Mapa de Riesgos'!$AA$18="Moderado"),CONCATENATE("R1C",'Mapa de Riesgos'!$O$18),"")</f>
        <v/>
      </c>
      <c r="AA6" s="48" t="str">
        <f>IF(AND('Mapa de Riesgos'!$Y$19="Muy Alta",'Mapa de Riesgos'!$AA$19="Moderado"),CONCATENATE("R1C",'Mapa de Riesgos'!$O$19),"")</f>
        <v/>
      </c>
      <c r="AB6" s="46" t="str">
        <f>IF(AND('Mapa de Riesgos'!$Y$12="Muy Alta",'Mapa de Riesgos'!$AA$12="Mayor"),CONCATENATE("R1C",'Mapa de Riesgos'!$O$12),"")</f>
        <v/>
      </c>
      <c r="AC6" s="47" t="str">
        <f>IF(AND('Mapa de Riesgos'!$Y$15="Muy Alta",'Mapa de Riesgos'!$AA$15="Mayor"),CONCATENATE("R1C",'Mapa de Riesgos'!$O$15),"")</f>
        <v/>
      </c>
      <c r="AD6" s="47" t="str">
        <f>IF(AND('Mapa de Riesgos'!$Y$16="Muy Alta",'Mapa de Riesgos'!$AA$16="Mayor"),CONCATENATE("R1C",'Mapa de Riesgos'!$O$16),"")</f>
        <v/>
      </c>
      <c r="AE6" s="47" t="str">
        <f>IF(AND('Mapa de Riesgos'!$Y$17="Muy Alta",'Mapa de Riesgos'!$AA$17="Mayor"),CONCATENATE("R1C",'Mapa de Riesgos'!$O$17),"")</f>
        <v/>
      </c>
      <c r="AF6" s="47" t="str">
        <f>IF(AND('Mapa de Riesgos'!$Y$18="Muy Alta",'Mapa de Riesgos'!$AA$18="Mayor"),CONCATENATE("R1C",'Mapa de Riesgos'!$O$18),"")</f>
        <v/>
      </c>
      <c r="AG6" s="48" t="str">
        <f>IF(AND('Mapa de Riesgos'!$Y$19="Muy Alta",'Mapa de Riesgos'!$AA$19="Mayor"),CONCATENATE("R1C",'Mapa de Riesgos'!$O$19),"")</f>
        <v/>
      </c>
      <c r="AH6" s="49" t="str">
        <f>IF(AND('Mapa de Riesgos'!$Y$12="Muy Alta",'Mapa de Riesgos'!$AA$12="Catastrófico"),CONCATENATE("R1C",'Mapa de Riesgos'!$O$12),"")</f>
        <v/>
      </c>
      <c r="AI6" s="50" t="str">
        <f>IF(AND('Mapa de Riesgos'!$Y$15="Muy Alta",'Mapa de Riesgos'!$AA$15="Catastrófico"),CONCATENATE("R1C",'Mapa de Riesgos'!$O$15),"")</f>
        <v/>
      </c>
      <c r="AJ6" s="50" t="str">
        <f>IF(AND('Mapa de Riesgos'!$Y$16="Muy Alta",'Mapa de Riesgos'!$AA$16="Catastrófico"),CONCATENATE("R1C",'Mapa de Riesgos'!$O$16),"")</f>
        <v/>
      </c>
      <c r="AK6" s="50" t="str">
        <f>IF(AND('Mapa de Riesgos'!$Y$17="Muy Alta",'Mapa de Riesgos'!$AA$17="Catastrófico"),CONCATENATE("R1C",'Mapa de Riesgos'!$O$17),"")</f>
        <v/>
      </c>
      <c r="AL6" s="50" t="str">
        <f>IF(AND('Mapa de Riesgos'!$Y$18="Muy Alta",'Mapa de Riesgos'!$AA$18="Catastrófico"),CONCATENATE("R1C",'Mapa de Riesgos'!$O$18),"")</f>
        <v/>
      </c>
      <c r="AM6" s="51" t="str">
        <f>IF(AND('Mapa de Riesgos'!$Y$19="Muy Alta",'Mapa de Riesgos'!$AA$19="Catastrófico"),CONCATENATE("R1C",'Mapa de Riesgos'!$O$19),"")</f>
        <v/>
      </c>
      <c r="AN6" s="83"/>
      <c r="AO6" s="548" t="s">
        <v>222</v>
      </c>
      <c r="AP6" s="549"/>
      <c r="AQ6" s="549"/>
      <c r="AR6" s="549"/>
      <c r="AS6" s="549"/>
      <c r="AT6" s="550"/>
      <c r="AU6" s="83"/>
      <c r="AV6" s="83"/>
      <c r="AW6" s="83"/>
      <c r="AX6" s="83"/>
      <c r="AY6" s="83"/>
      <c r="AZ6" s="83"/>
      <c r="BA6" s="83"/>
      <c r="BB6" s="83"/>
      <c r="BC6" s="83"/>
      <c r="BD6" s="83"/>
      <c r="BE6" s="83"/>
      <c r="BF6" s="83"/>
      <c r="BG6" s="83"/>
      <c r="BH6" s="83"/>
      <c r="BI6" s="83"/>
      <c r="BJ6" s="83"/>
      <c r="BK6" s="83"/>
      <c r="BL6" s="83"/>
      <c r="BM6" s="83"/>
      <c r="BN6" s="83"/>
      <c r="BO6" s="83"/>
      <c r="BP6" s="83"/>
      <c r="BQ6" s="83"/>
      <c r="BR6" s="83"/>
      <c r="BS6" s="83"/>
      <c r="BT6" s="83"/>
      <c r="BU6" s="83"/>
      <c r="BV6" s="83"/>
      <c r="BW6" s="83"/>
      <c r="BX6" s="83"/>
    </row>
    <row r="7" spans="1:91" ht="15" customHeight="1" x14ac:dyDescent="0.25">
      <c r="A7" s="83"/>
      <c r="B7" s="446"/>
      <c r="C7" s="446"/>
      <c r="D7" s="447"/>
      <c r="E7" s="545"/>
      <c r="F7" s="544"/>
      <c r="G7" s="544"/>
      <c r="H7" s="544"/>
      <c r="I7" s="560"/>
      <c r="J7" s="52" t="str">
        <f>IF(AND('Mapa de Riesgos'!$Y$20="Muy Alta",'Mapa de Riesgos'!$AA$20="Leve"),CONCATENATE("R2C",'Mapa de Riesgos'!$O$20),"")</f>
        <v/>
      </c>
      <c r="K7" s="53" t="str">
        <f>IF(AND('Mapa de Riesgos'!$Y$21="Muy Alta",'Mapa de Riesgos'!$AA$21="Leve"),CONCATENATE("R2C",'Mapa de Riesgos'!$O$21),"")</f>
        <v/>
      </c>
      <c r="L7" s="53" t="str">
        <f>IF(AND('Mapa de Riesgos'!$Y$22="Muy Alta",'Mapa de Riesgos'!$AA$22="Leve"),CONCATENATE("R2C",'Mapa de Riesgos'!$O$22),"")</f>
        <v/>
      </c>
      <c r="M7" s="53" t="str">
        <f>IF(AND('Mapa de Riesgos'!$Y$23="Muy Alta",'Mapa de Riesgos'!$AA$23="Leve"),CONCATENATE("R2C",'Mapa de Riesgos'!$O$23),"")</f>
        <v/>
      </c>
      <c r="N7" s="53" t="str">
        <f>IF(AND('Mapa de Riesgos'!$Y$24="Muy Alta",'Mapa de Riesgos'!$AA$24="Leve"),CONCATENATE("R2C",'Mapa de Riesgos'!$O$24),"")</f>
        <v/>
      </c>
      <c r="O7" s="54" t="str">
        <f>IF(AND('Mapa de Riesgos'!$Y$25="Muy Alta",'Mapa de Riesgos'!$AA$25="Leve"),CONCATENATE("R2C",'Mapa de Riesgos'!$O$25),"")</f>
        <v/>
      </c>
      <c r="P7" s="52" t="str">
        <f>IF(AND('Mapa de Riesgos'!$Y$20="Muy Alta",'Mapa de Riesgos'!$AA$20="Menor"),CONCATENATE("R2C",'Mapa de Riesgos'!$O$20),"")</f>
        <v/>
      </c>
      <c r="Q7" s="53" t="str">
        <f>IF(AND('Mapa de Riesgos'!$Y$21="Muy Alta",'Mapa de Riesgos'!$AA$21="Menor"),CONCATENATE("R2C",'Mapa de Riesgos'!$O$21),"")</f>
        <v/>
      </c>
      <c r="R7" s="53" t="str">
        <f>IF(AND('Mapa de Riesgos'!$Y$22="Muy Alta",'Mapa de Riesgos'!$AA$22="Menor"),CONCATENATE("R2C",'Mapa de Riesgos'!$O$22),"")</f>
        <v/>
      </c>
      <c r="S7" s="53" t="str">
        <f>IF(AND('Mapa de Riesgos'!$Y$23="Muy Alta",'Mapa de Riesgos'!$AA$23="Menor"),CONCATENATE("R2C",'Mapa de Riesgos'!$O$23),"")</f>
        <v/>
      </c>
      <c r="T7" s="53" t="str">
        <f>IF(AND('Mapa de Riesgos'!$Y$24="Muy Alta",'Mapa de Riesgos'!$AA$24="Menor"),CONCATENATE("R2C",'Mapa de Riesgos'!$O$24),"")</f>
        <v/>
      </c>
      <c r="U7" s="54" t="str">
        <f>IF(AND('Mapa de Riesgos'!$Y$25="Muy Alta",'Mapa de Riesgos'!$AA$25="Menor"),CONCATENATE("R2C",'Mapa de Riesgos'!$O$25),"")</f>
        <v/>
      </c>
      <c r="V7" s="52" t="str">
        <f>IF(AND('Mapa de Riesgos'!$Y$20="Muy Alta",'Mapa de Riesgos'!$AA$20="Moderado"),CONCATENATE("R2C",'Mapa de Riesgos'!$O$20),"")</f>
        <v/>
      </c>
      <c r="W7" s="53" t="str">
        <f>IF(AND('Mapa de Riesgos'!$Y$21="Muy Alta",'Mapa de Riesgos'!$AA$21="Moderado"),CONCATENATE("R2C",'Mapa de Riesgos'!$O$21),"")</f>
        <v/>
      </c>
      <c r="X7" s="53" t="str">
        <f>IF(AND('Mapa de Riesgos'!$Y$22="Muy Alta",'Mapa de Riesgos'!$AA$22="Moderado"),CONCATENATE("R2C",'Mapa de Riesgos'!$O$22),"")</f>
        <v/>
      </c>
      <c r="Y7" s="53" t="str">
        <f>IF(AND('Mapa de Riesgos'!$Y$23="Muy Alta",'Mapa de Riesgos'!$AA$23="Moderado"),CONCATENATE("R2C",'Mapa de Riesgos'!$O$23),"")</f>
        <v/>
      </c>
      <c r="Z7" s="53" t="str">
        <f>IF(AND('Mapa de Riesgos'!$Y$24="Muy Alta",'Mapa de Riesgos'!$AA$24="Moderado"),CONCATENATE("R2C",'Mapa de Riesgos'!$O$24),"")</f>
        <v/>
      </c>
      <c r="AA7" s="54" t="str">
        <f>IF(AND('Mapa de Riesgos'!$Y$25="Muy Alta",'Mapa de Riesgos'!$AA$25="Moderado"),CONCATENATE("R2C",'Mapa de Riesgos'!$O$25),"")</f>
        <v/>
      </c>
      <c r="AB7" s="52" t="str">
        <f>IF(AND('Mapa de Riesgos'!$Y$20="Muy Alta",'Mapa de Riesgos'!$AA$20="Mayor"),CONCATENATE("R2C",'Mapa de Riesgos'!$O$20),"")</f>
        <v/>
      </c>
      <c r="AC7" s="53" t="str">
        <f>IF(AND('Mapa de Riesgos'!$Y$21="Muy Alta",'Mapa de Riesgos'!$AA$21="Mayor"),CONCATENATE("R2C",'Mapa de Riesgos'!$O$21),"")</f>
        <v/>
      </c>
      <c r="AD7" s="53" t="str">
        <f>IF(AND('Mapa de Riesgos'!$Y$22="Muy Alta",'Mapa de Riesgos'!$AA$22="Mayor"),CONCATENATE("R2C",'Mapa de Riesgos'!$O$22),"")</f>
        <v/>
      </c>
      <c r="AE7" s="53" t="str">
        <f>IF(AND('Mapa de Riesgos'!$Y$23="Muy Alta",'Mapa de Riesgos'!$AA$23="Mayor"),CONCATENATE("R2C",'Mapa de Riesgos'!$O$23),"")</f>
        <v/>
      </c>
      <c r="AF7" s="53" t="str">
        <f>IF(AND('Mapa de Riesgos'!$Y$24="Muy Alta",'Mapa de Riesgos'!$AA$24="Mayor"),CONCATENATE("R2C",'Mapa de Riesgos'!$O$24),"")</f>
        <v/>
      </c>
      <c r="AG7" s="54" t="str">
        <f>IF(AND('Mapa de Riesgos'!$Y$25="Muy Alta",'Mapa de Riesgos'!$AA$25="Mayor"),CONCATENATE("R2C",'Mapa de Riesgos'!$O$25),"")</f>
        <v/>
      </c>
      <c r="AH7" s="55" t="str">
        <f>IF(AND('Mapa de Riesgos'!$Y$20="Muy Alta",'Mapa de Riesgos'!$AA$20="Catastrófico"),CONCATENATE("R2C",'Mapa de Riesgos'!$O$20),"")</f>
        <v/>
      </c>
      <c r="AI7" s="56" t="str">
        <f>IF(AND('Mapa de Riesgos'!$Y$21="Muy Alta",'Mapa de Riesgos'!$AA$21="Catastrófico"),CONCATENATE("R2C",'Mapa de Riesgos'!$O$21),"")</f>
        <v/>
      </c>
      <c r="AJ7" s="56" t="str">
        <f>IF(AND('Mapa de Riesgos'!$Y$22="Muy Alta",'Mapa de Riesgos'!$AA$22="Catastrófico"),CONCATENATE("R2C",'Mapa de Riesgos'!$O$22),"")</f>
        <v/>
      </c>
      <c r="AK7" s="56" t="str">
        <f>IF(AND('Mapa de Riesgos'!$Y$23="Muy Alta",'Mapa de Riesgos'!$AA$23="Catastrófico"),CONCATENATE("R2C",'Mapa de Riesgos'!$O$23),"")</f>
        <v/>
      </c>
      <c r="AL7" s="56" t="str">
        <f>IF(AND('Mapa de Riesgos'!$Y$24="Muy Alta",'Mapa de Riesgos'!$AA$24="Catastrófico"),CONCATENATE("R2C",'Mapa de Riesgos'!$O$24),"")</f>
        <v/>
      </c>
      <c r="AM7" s="57" t="str">
        <f>IF(AND('Mapa de Riesgos'!$Y$25="Muy Alta",'Mapa de Riesgos'!$AA$25="Catastrófico"),CONCATENATE("R2C",'Mapa de Riesgos'!$O$25),"")</f>
        <v/>
      </c>
      <c r="AN7" s="83"/>
      <c r="AO7" s="551"/>
      <c r="AP7" s="552"/>
      <c r="AQ7" s="552"/>
      <c r="AR7" s="552"/>
      <c r="AS7" s="552"/>
      <c r="AT7" s="553"/>
      <c r="AU7" s="83"/>
      <c r="AV7" s="83"/>
      <c r="AW7" s="83"/>
      <c r="AX7" s="83"/>
      <c r="AY7" s="83"/>
      <c r="AZ7" s="83"/>
      <c r="BA7" s="83"/>
      <c r="BB7" s="83"/>
      <c r="BC7" s="83"/>
      <c r="BD7" s="83"/>
      <c r="BE7" s="83"/>
      <c r="BF7" s="83"/>
      <c r="BG7" s="83"/>
      <c r="BH7" s="83"/>
      <c r="BI7" s="83"/>
      <c r="BJ7" s="83"/>
      <c r="BK7" s="83"/>
      <c r="BL7" s="83"/>
      <c r="BM7" s="83"/>
      <c r="BN7" s="83"/>
      <c r="BO7" s="83"/>
      <c r="BP7" s="83"/>
      <c r="BQ7" s="83"/>
      <c r="BR7" s="83"/>
      <c r="BS7" s="83"/>
      <c r="BT7" s="83"/>
      <c r="BU7" s="83"/>
      <c r="BV7" s="83"/>
      <c r="BW7" s="83"/>
      <c r="BX7" s="83"/>
    </row>
    <row r="8" spans="1:91" ht="15" customHeight="1" x14ac:dyDescent="0.25">
      <c r="A8" s="83"/>
      <c r="B8" s="446"/>
      <c r="C8" s="446"/>
      <c r="D8" s="447"/>
      <c r="E8" s="545"/>
      <c r="F8" s="544"/>
      <c r="G8" s="544"/>
      <c r="H8" s="544"/>
      <c r="I8" s="560"/>
      <c r="J8" s="52" t="str">
        <f>IF(AND('Mapa de Riesgos'!$Y$26="Muy Alta",'Mapa de Riesgos'!$AA$26="Leve"),CONCATENATE("R3C",'Mapa de Riesgos'!$O$26),"")</f>
        <v/>
      </c>
      <c r="K8" s="53" t="str">
        <f>IF(AND('Mapa de Riesgos'!$Y$29="Muy Alta",'Mapa de Riesgos'!$AA$29="Leve"),CONCATENATE("R3C",'Mapa de Riesgos'!$O$29),"")</f>
        <v/>
      </c>
      <c r="L8" s="53" t="str">
        <f>IF(AND('Mapa de Riesgos'!$Y$30="Muy Alta",'Mapa de Riesgos'!$AA$30="Leve"),CONCATENATE("R3C",'Mapa de Riesgos'!$O$30),"")</f>
        <v/>
      </c>
      <c r="M8" s="53" t="str">
        <f>IF(AND('Mapa de Riesgos'!$Y$31="Muy Alta",'Mapa de Riesgos'!$AA$31="Leve"),CONCATENATE("R3C",'Mapa de Riesgos'!$O$31),"")</f>
        <v/>
      </c>
      <c r="N8" s="53" t="str">
        <f>IF(AND('Mapa de Riesgos'!$Y$32="Muy Alta",'Mapa de Riesgos'!$AA$32="Leve"),CONCATENATE("R3C",'Mapa de Riesgos'!$O$32),"")</f>
        <v/>
      </c>
      <c r="O8" s="54" t="str">
        <f>IF(AND('Mapa de Riesgos'!$Y$33="Muy Alta",'Mapa de Riesgos'!$AA$33="Leve"),CONCATENATE("R3C",'Mapa de Riesgos'!$O$33),"")</f>
        <v/>
      </c>
      <c r="P8" s="52" t="str">
        <f>IF(AND('Mapa de Riesgos'!$Y$26="Muy Alta",'Mapa de Riesgos'!$AA$26="Menor"),CONCATENATE("R3C",'Mapa de Riesgos'!$O$26),"")</f>
        <v/>
      </c>
      <c r="Q8" s="53" t="str">
        <f>IF(AND('Mapa de Riesgos'!$Y$29="Muy Alta",'Mapa de Riesgos'!$AA$29="Menor"),CONCATENATE("R3C",'Mapa de Riesgos'!$O$29),"")</f>
        <v/>
      </c>
      <c r="R8" s="53" t="str">
        <f>IF(AND('Mapa de Riesgos'!$Y$30="Muy Alta",'Mapa de Riesgos'!$AA$30="Menor"),CONCATENATE("R3C",'Mapa de Riesgos'!$O$30),"")</f>
        <v/>
      </c>
      <c r="S8" s="53" t="str">
        <f>IF(AND('Mapa de Riesgos'!$Y$31="Muy Alta",'Mapa de Riesgos'!$AA$31="Menor"),CONCATENATE("R3C",'Mapa de Riesgos'!$O$31),"")</f>
        <v/>
      </c>
      <c r="T8" s="53" t="str">
        <f>IF(AND('Mapa de Riesgos'!$Y$32="Muy Alta",'Mapa de Riesgos'!$AA$32="Menor"),CONCATENATE("R3C",'Mapa de Riesgos'!$O$32),"")</f>
        <v/>
      </c>
      <c r="U8" s="54" t="str">
        <f>IF(AND('Mapa de Riesgos'!$Y$33="Muy Alta",'Mapa de Riesgos'!$AA$33="Menor"),CONCATENATE("R3C",'Mapa de Riesgos'!$O$33),"")</f>
        <v/>
      </c>
      <c r="V8" s="52" t="str">
        <f>IF(AND('Mapa de Riesgos'!$Y$26="Muy Alta",'Mapa de Riesgos'!$AA$26="Moderado"),CONCATENATE("R3C",'Mapa de Riesgos'!$O$26),"")</f>
        <v/>
      </c>
      <c r="W8" s="53" t="str">
        <f>IF(AND('Mapa de Riesgos'!$Y$29="Muy Alta",'Mapa de Riesgos'!$AA$29="Moderado"),CONCATENATE("R3C",'Mapa de Riesgos'!$O$29),"")</f>
        <v/>
      </c>
      <c r="X8" s="53" t="str">
        <f>IF(AND('Mapa de Riesgos'!$Y$30="Muy Alta",'Mapa de Riesgos'!$AA$30="Moderado"),CONCATENATE("R3C",'Mapa de Riesgos'!$O$30),"")</f>
        <v/>
      </c>
      <c r="Y8" s="53" t="str">
        <f>IF(AND('Mapa de Riesgos'!$Y$31="Muy Alta",'Mapa de Riesgos'!$AA$31="Moderado"),CONCATENATE("R3C",'Mapa de Riesgos'!$O$31),"")</f>
        <v/>
      </c>
      <c r="Z8" s="53" t="str">
        <f>IF(AND('Mapa de Riesgos'!$Y$32="Muy Alta",'Mapa de Riesgos'!$AA$32="Moderado"),CONCATENATE("R3C",'Mapa de Riesgos'!$O$32),"")</f>
        <v/>
      </c>
      <c r="AA8" s="54" t="str">
        <f>IF(AND('Mapa de Riesgos'!$Y$33="Muy Alta",'Mapa de Riesgos'!$AA$33="Moderado"),CONCATENATE("R3C",'Mapa de Riesgos'!$O$33),"")</f>
        <v/>
      </c>
      <c r="AB8" s="52" t="str">
        <f>IF(AND('Mapa de Riesgos'!$Y$26="Muy Alta",'Mapa de Riesgos'!$AA$26="Mayor"),CONCATENATE("R3C",'Mapa de Riesgos'!$O$26),"")</f>
        <v/>
      </c>
      <c r="AC8" s="53" t="str">
        <f>IF(AND('Mapa de Riesgos'!$Y$29="Muy Alta",'Mapa de Riesgos'!$AA$29="Mayor"),CONCATENATE("R3C",'Mapa de Riesgos'!$O$29),"")</f>
        <v/>
      </c>
      <c r="AD8" s="53" t="str">
        <f>IF(AND('Mapa de Riesgos'!$Y$30="Muy Alta",'Mapa de Riesgos'!$AA$30="Mayor"),CONCATENATE("R3C",'Mapa de Riesgos'!$O$30),"")</f>
        <v/>
      </c>
      <c r="AE8" s="53" t="str">
        <f>IF(AND('Mapa de Riesgos'!$Y$31="Muy Alta",'Mapa de Riesgos'!$AA$31="Mayor"),CONCATENATE("R3C",'Mapa de Riesgos'!$O$31),"")</f>
        <v/>
      </c>
      <c r="AF8" s="53" t="str">
        <f>IF(AND('Mapa de Riesgos'!$Y$32="Muy Alta",'Mapa de Riesgos'!$AA$32="Mayor"),CONCATENATE("R3C",'Mapa de Riesgos'!$O$32),"")</f>
        <v/>
      </c>
      <c r="AG8" s="54" t="str">
        <f>IF(AND('Mapa de Riesgos'!$Y$33="Muy Alta",'Mapa de Riesgos'!$AA$33="Mayor"),CONCATENATE("R3C",'Mapa de Riesgos'!$O$33),"")</f>
        <v/>
      </c>
      <c r="AH8" s="55" t="str">
        <f>IF(AND('Mapa de Riesgos'!$Y$26="Muy Alta",'Mapa de Riesgos'!$AA$26="Catastrófico"),CONCATENATE("R3C",'Mapa de Riesgos'!$O$26),"")</f>
        <v/>
      </c>
      <c r="AI8" s="56" t="str">
        <f>IF(AND('Mapa de Riesgos'!$Y$29="Muy Alta",'Mapa de Riesgos'!$AA$29="Catastrófico"),CONCATENATE("R3C",'Mapa de Riesgos'!$O$29),"")</f>
        <v/>
      </c>
      <c r="AJ8" s="56" t="str">
        <f>IF(AND('Mapa de Riesgos'!$Y$30="Muy Alta",'Mapa de Riesgos'!$AA$30="Catastrófico"),CONCATENATE("R3C",'Mapa de Riesgos'!$O$30),"")</f>
        <v/>
      </c>
      <c r="AK8" s="56" t="str">
        <f>IF(AND('Mapa de Riesgos'!$Y$31="Muy Alta",'Mapa de Riesgos'!$AA$31="Catastrófico"),CONCATENATE("R3C",'Mapa de Riesgos'!$O$31),"")</f>
        <v/>
      </c>
      <c r="AL8" s="56" t="str">
        <f>IF(AND('Mapa de Riesgos'!$Y$32="Muy Alta",'Mapa de Riesgos'!$AA$32="Catastrófico"),CONCATENATE("R3C",'Mapa de Riesgos'!$O$32),"")</f>
        <v/>
      </c>
      <c r="AM8" s="57" t="str">
        <f>IF(AND('Mapa de Riesgos'!$Y$33="Muy Alta",'Mapa de Riesgos'!$AA$33="Catastrófico"),CONCATENATE("R3C",'Mapa de Riesgos'!$O$33),"")</f>
        <v/>
      </c>
      <c r="AN8" s="83"/>
      <c r="AO8" s="551"/>
      <c r="AP8" s="552"/>
      <c r="AQ8" s="552"/>
      <c r="AR8" s="552"/>
      <c r="AS8" s="552"/>
      <c r="AT8" s="553"/>
      <c r="AU8" s="83"/>
      <c r="AV8" s="83"/>
      <c r="AW8" s="83"/>
      <c r="AX8" s="83"/>
      <c r="AY8" s="83"/>
      <c r="AZ8" s="83"/>
      <c r="BA8" s="83"/>
      <c r="BB8" s="83"/>
      <c r="BC8" s="83"/>
      <c r="BD8" s="83"/>
      <c r="BE8" s="83"/>
      <c r="BF8" s="83"/>
      <c r="BG8" s="83"/>
      <c r="BH8" s="83"/>
      <c r="BI8" s="83"/>
      <c r="BJ8" s="83"/>
      <c r="BK8" s="83"/>
      <c r="BL8" s="83"/>
      <c r="BM8" s="83"/>
      <c r="BN8" s="83"/>
      <c r="BO8" s="83"/>
      <c r="BP8" s="83"/>
      <c r="BQ8" s="83"/>
      <c r="BR8" s="83"/>
      <c r="BS8" s="83"/>
      <c r="BT8" s="83"/>
      <c r="BU8" s="83"/>
      <c r="BV8" s="83"/>
      <c r="BW8" s="83"/>
      <c r="BX8" s="83"/>
    </row>
    <row r="9" spans="1:91" ht="15" customHeight="1" x14ac:dyDescent="0.25">
      <c r="A9" s="83"/>
      <c r="B9" s="446"/>
      <c r="C9" s="446"/>
      <c r="D9" s="447"/>
      <c r="E9" s="545"/>
      <c r="F9" s="544"/>
      <c r="G9" s="544"/>
      <c r="H9" s="544"/>
      <c r="I9" s="560"/>
      <c r="J9" s="52" t="str">
        <f>IF(AND('Mapa de Riesgos'!$Y$34="Muy Alta",'Mapa de Riesgos'!$AA$34="Leve"),CONCATENATE("R4C",'Mapa de Riesgos'!$O$34),"")</f>
        <v/>
      </c>
      <c r="K9" s="53" t="str">
        <f>IF(AND('Mapa de Riesgos'!$Y$35="Muy Alta",'Mapa de Riesgos'!$AA$35="Leve"),CONCATENATE("R4C",'Mapa de Riesgos'!$O$35),"")</f>
        <v/>
      </c>
      <c r="L9" s="53" t="str">
        <f>IF(AND('Mapa de Riesgos'!$Y$36="Muy Alta",'Mapa de Riesgos'!$AA$36="Leve"),CONCATENATE("R4C",'Mapa de Riesgos'!$O$36),"")</f>
        <v/>
      </c>
      <c r="M9" s="53" t="str">
        <f>IF(AND('Mapa de Riesgos'!$Y$37="Muy Alta",'Mapa de Riesgos'!$AA$37="Leve"),CONCATENATE("R4C",'Mapa de Riesgos'!$O$37),"")</f>
        <v/>
      </c>
      <c r="N9" s="53" t="str">
        <f>IF(AND('Mapa de Riesgos'!$Y$38="Muy Alta",'Mapa de Riesgos'!$AA$38="Leve"),CONCATENATE("R4C",'Mapa de Riesgos'!$O$38),"")</f>
        <v/>
      </c>
      <c r="O9" s="54" t="str">
        <f>IF(AND('Mapa de Riesgos'!$Y$39="Muy Alta",'Mapa de Riesgos'!$AA$39="Leve"),CONCATENATE("R4C",'Mapa de Riesgos'!$O$39),"")</f>
        <v/>
      </c>
      <c r="P9" s="52" t="str">
        <f>IF(AND('Mapa de Riesgos'!$Y$34="Muy Alta",'Mapa de Riesgos'!$AA$34="Menor"),CONCATENATE("R4C",'Mapa de Riesgos'!$O$34),"")</f>
        <v/>
      </c>
      <c r="Q9" s="53" t="str">
        <f>IF(AND('Mapa de Riesgos'!$Y$35="Muy Alta",'Mapa de Riesgos'!$AA$35="Menor"),CONCATENATE("R4C",'Mapa de Riesgos'!$O$35),"")</f>
        <v/>
      </c>
      <c r="R9" s="53" t="str">
        <f>IF(AND('Mapa de Riesgos'!$Y$36="Muy Alta",'Mapa de Riesgos'!$AA$36="Menor"),CONCATENATE("R4C",'Mapa de Riesgos'!$O$36),"")</f>
        <v/>
      </c>
      <c r="S9" s="53" t="str">
        <f>IF(AND('Mapa de Riesgos'!$Y$37="Muy Alta",'Mapa de Riesgos'!$AA$37="Menor"),CONCATENATE("R4C",'Mapa de Riesgos'!$O$37),"")</f>
        <v/>
      </c>
      <c r="T9" s="53" t="str">
        <f>IF(AND('Mapa de Riesgos'!$Y$38="Muy Alta",'Mapa de Riesgos'!$AA$38="Menor"),CONCATENATE("R4C",'Mapa de Riesgos'!$O$38),"")</f>
        <v/>
      </c>
      <c r="U9" s="54" t="str">
        <f>IF(AND('Mapa de Riesgos'!$Y$39="Muy Alta",'Mapa de Riesgos'!$AA$39="Menor"),CONCATENATE("R4C",'Mapa de Riesgos'!$O$39),"")</f>
        <v/>
      </c>
      <c r="V9" s="52" t="str">
        <f>IF(AND('Mapa de Riesgos'!$Y$34="Muy Alta",'Mapa de Riesgos'!$AA$34="Moderado"),CONCATENATE("R4C",'Mapa de Riesgos'!$O$34),"")</f>
        <v/>
      </c>
      <c r="W9" s="53" t="str">
        <f>IF(AND('Mapa de Riesgos'!$Y$35="Muy Alta",'Mapa de Riesgos'!$AA$35="Moderado"),CONCATENATE("R4C",'Mapa de Riesgos'!$O$35),"")</f>
        <v/>
      </c>
      <c r="X9" s="53" t="str">
        <f>IF(AND('Mapa de Riesgos'!$Y$36="Muy Alta",'Mapa de Riesgos'!$AA$36="Moderado"),CONCATENATE("R4C",'Mapa de Riesgos'!$O$36),"")</f>
        <v/>
      </c>
      <c r="Y9" s="53" t="str">
        <f>IF(AND('Mapa de Riesgos'!$Y$37="Muy Alta",'Mapa de Riesgos'!$AA$37="Moderado"),CONCATENATE("R4C",'Mapa de Riesgos'!$O$37),"")</f>
        <v/>
      </c>
      <c r="Z9" s="53" t="str">
        <f>IF(AND('Mapa de Riesgos'!$Y$38="Muy Alta",'Mapa de Riesgos'!$AA$38="Moderado"),CONCATENATE("R4C",'Mapa de Riesgos'!$O$38),"")</f>
        <v/>
      </c>
      <c r="AA9" s="54" t="str">
        <f>IF(AND('Mapa de Riesgos'!$Y$39="Muy Alta",'Mapa de Riesgos'!$AA$39="Moderado"),CONCATENATE("R4C",'Mapa de Riesgos'!$O$39),"")</f>
        <v/>
      </c>
      <c r="AB9" s="52" t="str">
        <f>IF(AND('Mapa de Riesgos'!$Y$34="Muy Alta",'Mapa de Riesgos'!$AA$34="Mayor"),CONCATENATE("R4C",'Mapa de Riesgos'!$O$34),"")</f>
        <v/>
      </c>
      <c r="AC9" s="53" t="str">
        <f>IF(AND('Mapa de Riesgos'!$Y$35="Muy Alta",'Mapa de Riesgos'!$AA$35="Mayor"),CONCATENATE("R4C",'Mapa de Riesgos'!$O$35),"")</f>
        <v/>
      </c>
      <c r="AD9" s="53" t="str">
        <f>IF(AND('Mapa de Riesgos'!$Y$36="Muy Alta",'Mapa de Riesgos'!$AA$36="Mayor"),CONCATENATE("R4C",'Mapa de Riesgos'!$O$36),"")</f>
        <v/>
      </c>
      <c r="AE9" s="53" t="str">
        <f>IF(AND('Mapa de Riesgos'!$Y$37="Muy Alta",'Mapa de Riesgos'!$AA$37="Mayor"),CONCATENATE("R4C",'Mapa de Riesgos'!$O$37),"")</f>
        <v/>
      </c>
      <c r="AF9" s="53" t="str">
        <f>IF(AND('Mapa de Riesgos'!$Y$38="Muy Alta",'Mapa de Riesgos'!$AA$38="Mayor"),CONCATENATE("R4C",'Mapa de Riesgos'!$O$38),"")</f>
        <v/>
      </c>
      <c r="AG9" s="54" t="str">
        <f>IF(AND('Mapa de Riesgos'!$Y$39="Muy Alta",'Mapa de Riesgos'!$AA$39="Mayor"),CONCATENATE("R4C",'Mapa de Riesgos'!$O$39),"")</f>
        <v/>
      </c>
      <c r="AH9" s="55" t="str">
        <f>IF(AND('Mapa de Riesgos'!$Y$34="Muy Alta",'Mapa de Riesgos'!$AA$34="Catastrófico"),CONCATENATE("R4C",'Mapa de Riesgos'!$O$34),"")</f>
        <v/>
      </c>
      <c r="AI9" s="56" t="str">
        <f>IF(AND('Mapa de Riesgos'!$Y$35="Muy Alta",'Mapa de Riesgos'!$AA$35="Catastrófico"),CONCATENATE("R4C",'Mapa de Riesgos'!$O$35),"")</f>
        <v/>
      </c>
      <c r="AJ9" s="56" t="str">
        <f>IF(AND('Mapa de Riesgos'!$Y$36="Muy Alta",'Mapa de Riesgos'!$AA$36="Catastrófico"),CONCATENATE("R4C",'Mapa de Riesgos'!$O$36),"")</f>
        <v/>
      </c>
      <c r="AK9" s="56" t="str">
        <f>IF(AND('Mapa de Riesgos'!$Y$37="Muy Alta",'Mapa de Riesgos'!$AA$37="Catastrófico"),CONCATENATE("R4C",'Mapa de Riesgos'!$O$37),"")</f>
        <v/>
      </c>
      <c r="AL9" s="56" t="str">
        <f>IF(AND('Mapa de Riesgos'!$Y$38="Muy Alta",'Mapa de Riesgos'!$AA$38="Catastrófico"),CONCATENATE("R4C",'Mapa de Riesgos'!$O$38),"")</f>
        <v/>
      </c>
      <c r="AM9" s="57" t="str">
        <f>IF(AND('Mapa de Riesgos'!$Y$39="Muy Alta",'Mapa de Riesgos'!$AA$39="Catastrófico"),CONCATENATE("R4C",'Mapa de Riesgos'!$O$39),"")</f>
        <v/>
      </c>
      <c r="AN9" s="83"/>
      <c r="AO9" s="551"/>
      <c r="AP9" s="552"/>
      <c r="AQ9" s="552"/>
      <c r="AR9" s="552"/>
      <c r="AS9" s="552"/>
      <c r="AT9" s="553"/>
      <c r="AU9" s="83"/>
      <c r="AV9" s="83"/>
      <c r="AW9" s="83"/>
      <c r="AX9" s="83"/>
      <c r="AY9" s="83"/>
      <c r="AZ9" s="83"/>
      <c r="BA9" s="83"/>
      <c r="BB9" s="83"/>
      <c r="BC9" s="83"/>
      <c r="BD9" s="83"/>
      <c r="BE9" s="83"/>
      <c r="BF9" s="83"/>
      <c r="BG9" s="83"/>
      <c r="BH9" s="83"/>
      <c r="BI9" s="83"/>
      <c r="BJ9" s="83"/>
      <c r="BK9" s="83"/>
      <c r="BL9" s="83"/>
      <c r="BM9" s="83"/>
      <c r="BN9" s="83"/>
      <c r="BO9" s="83"/>
      <c r="BP9" s="83"/>
      <c r="BQ9" s="83"/>
      <c r="BR9" s="83"/>
      <c r="BS9" s="83"/>
      <c r="BT9" s="83"/>
      <c r="BU9" s="83"/>
      <c r="BV9" s="83"/>
      <c r="BW9" s="83"/>
      <c r="BX9" s="83"/>
    </row>
    <row r="10" spans="1:91" ht="15" customHeight="1" x14ac:dyDescent="0.25">
      <c r="A10" s="83"/>
      <c r="B10" s="446"/>
      <c r="C10" s="446"/>
      <c r="D10" s="447"/>
      <c r="E10" s="545"/>
      <c r="F10" s="544"/>
      <c r="G10" s="544"/>
      <c r="H10" s="544"/>
      <c r="I10" s="560"/>
      <c r="J10" s="52" t="str">
        <f>IF(AND('Mapa de Riesgos'!$Y$40="Muy Alta",'Mapa de Riesgos'!$AA$40="Leve"),CONCATENATE("R5C",'Mapa de Riesgos'!$O$40),"")</f>
        <v/>
      </c>
      <c r="K10" s="53" t="str">
        <f>IF(AND('Mapa de Riesgos'!$Y$41="Muy Alta",'Mapa de Riesgos'!$AA$41="Leve"),CONCATENATE("R5C",'Mapa de Riesgos'!$O$41),"")</f>
        <v/>
      </c>
      <c r="L10" s="53" t="str">
        <f>IF(AND('Mapa de Riesgos'!$Y$42="Muy Alta",'Mapa de Riesgos'!$AA$42="Leve"),CONCATENATE("R5C",'Mapa de Riesgos'!$O$42),"")</f>
        <v/>
      </c>
      <c r="M10" s="53" t="str">
        <f>IF(AND('Mapa de Riesgos'!$Y$43="Muy Alta",'Mapa de Riesgos'!$AA$43="Leve"),CONCATENATE("R5C",'Mapa de Riesgos'!$O$43),"")</f>
        <v/>
      </c>
      <c r="N10" s="53" t="str">
        <f>IF(AND('Mapa de Riesgos'!$Y$44="Muy Alta",'Mapa de Riesgos'!$AA$44="Leve"),CONCATENATE("R5C",'Mapa de Riesgos'!$O$44),"")</f>
        <v/>
      </c>
      <c r="O10" s="54" t="str">
        <f>IF(AND('Mapa de Riesgos'!$Y$45="Muy Alta",'Mapa de Riesgos'!$AA$45="Leve"),CONCATENATE("R5C",'Mapa de Riesgos'!$O$45),"")</f>
        <v/>
      </c>
      <c r="P10" s="52" t="str">
        <f>IF(AND('Mapa de Riesgos'!$Y$40="Muy Alta",'Mapa de Riesgos'!$AA$40="Menor"),CONCATENATE("R5C",'Mapa de Riesgos'!$O$40),"")</f>
        <v/>
      </c>
      <c r="Q10" s="53" t="str">
        <f>IF(AND('Mapa de Riesgos'!$Y$41="Muy Alta",'Mapa de Riesgos'!$AA$41="Menor"),CONCATENATE("R5C",'Mapa de Riesgos'!$O$41),"")</f>
        <v/>
      </c>
      <c r="R10" s="53" t="str">
        <f>IF(AND('Mapa de Riesgos'!$Y$42="Muy Alta",'Mapa de Riesgos'!$AA$42="Menor"),CONCATENATE("R5C",'Mapa de Riesgos'!$O$42),"")</f>
        <v/>
      </c>
      <c r="S10" s="53" t="str">
        <f>IF(AND('Mapa de Riesgos'!$Y$43="Muy Alta",'Mapa de Riesgos'!$AA$43="Menor"),CONCATENATE("R5C",'Mapa de Riesgos'!$O$43),"")</f>
        <v/>
      </c>
      <c r="T10" s="53" t="str">
        <f>IF(AND('Mapa de Riesgos'!$Y$44="Muy Alta",'Mapa de Riesgos'!$AA$44="Menor"),CONCATENATE("R5C",'Mapa de Riesgos'!$O$44),"")</f>
        <v/>
      </c>
      <c r="U10" s="54" t="str">
        <f>IF(AND('Mapa de Riesgos'!$Y$45="Muy Alta",'Mapa de Riesgos'!$AA$45="Menor"),CONCATENATE("R5C",'Mapa de Riesgos'!$O$45),"")</f>
        <v/>
      </c>
      <c r="V10" s="52" t="str">
        <f>IF(AND('Mapa de Riesgos'!$Y$40="Muy Alta",'Mapa de Riesgos'!$AA$40="Moderado"),CONCATENATE("R5C",'Mapa de Riesgos'!$O$40),"")</f>
        <v/>
      </c>
      <c r="W10" s="53" t="str">
        <f>IF(AND('Mapa de Riesgos'!$Y$41="Muy Alta",'Mapa de Riesgos'!$AA$41="Moderado"),CONCATENATE("R5C",'Mapa de Riesgos'!$O$41),"")</f>
        <v/>
      </c>
      <c r="X10" s="53" t="str">
        <f>IF(AND('Mapa de Riesgos'!$Y$42="Muy Alta",'Mapa de Riesgos'!$AA$42="Moderado"),CONCATENATE("R5C",'Mapa de Riesgos'!$O$42),"")</f>
        <v/>
      </c>
      <c r="Y10" s="53" t="str">
        <f>IF(AND('Mapa de Riesgos'!$Y$43="Muy Alta",'Mapa de Riesgos'!$AA$43="Moderado"),CONCATENATE("R5C",'Mapa de Riesgos'!$O$43),"")</f>
        <v/>
      </c>
      <c r="Z10" s="53" t="str">
        <f>IF(AND('Mapa de Riesgos'!$Y$44="Muy Alta",'Mapa de Riesgos'!$AA$44="Moderado"),CONCATENATE("R5C",'Mapa de Riesgos'!$O$44),"")</f>
        <v/>
      </c>
      <c r="AA10" s="54" t="str">
        <f>IF(AND('Mapa de Riesgos'!$Y$45="Muy Alta",'Mapa de Riesgos'!$AA$45="Moderado"),CONCATENATE("R5C",'Mapa de Riesgos'!$O$45),"")</f>
        <v/>
      </c>
      <c r="AB10" s="52" t="str">
        <f>IF(AND('Mapa de Riesgos'!$Y$40="Muy Alta",'Mapa de Riesgos'!$AA$40="Mayor"),CONCATENATE("R5C",'Mapa de Riesgos'!$O$40),"")</f>
        <v/>
      </c>
      <c r="AC10" s="53" t="str">
        <f>IF(AND('Mapa de Riesgos'!$Y$41="Muy Alta",'Mapa de Riesgos'!$AA$41="Mayor"),CONCATENATE("R5C",'Mapa de Riesgos'!$O$41),"")</f>
        <v/>
      </c>
      <c r="AD10" s="53" t="str">
        <f>IF(AND('Mapa de Riesgos'!$Y$42="Muy Alta",'Mapa de Riesgos'!$AA$42="Mayor"),CONCATENATE("R5C",'Mapa de Riesgos'!$O$42),"")</f>
        <v/>
      </c>
      <c r="AE10" s="53" t="str">
        <f>IF(AND('Mapa de Riesgos'!$Y$43="Muy Alta",'Mapa de Riesgos'!$AA$43="Mayor"),CONCATENATE("R5C",'Mapa de Riesgos'!$O$43),"")</f>
        <v/>
      </c>
      <c r="AF10" s="53" t="str">
        <f>IF(AND('Mapa de Riesgos'!$Y$44="Muy Alta",'Mapa de Riesgos'!$AA$44="Mayor"),CONCATENATE("R5C",'Mapa de Riesgos'!$O$44),"")</f>
        <v/>
      </c>
      <c r="AG10" s="54" t="str">
        <f>IF(AND('Mapa de Riesgos'!$Y$45="Muy Alta",'Mapa de Riesgos'!$AA$45="Mayor"),CONCATENATE("R5C",'Mapa de Riesgos'!$O$45),"")</f>
        <v/>
      </c>
      <c r="AH10" s="55" t="str">
        <f>IF(AND('Mapa de Riesgos'!$Y$40="Muy Alta",'Mapa de Riesgos'!$AA$40="Catastrófico"),CONCATENATE("R5C",'Mapa de Riesgos'!$O$40),"")</f>
        <v/>
      </c>
      <c r="AI10" s="56" t="str">
        <f>IF(AND('Mapa de Riesgos'!$Y$41="Muy Alta",'Mapa de Riesgos'!$AA$41="Catastrófico"),CONCATENATE("R5C",'Mapa de Riesgos'!$O$41),"")</f>
        <v/>
      </c>
      <c r="AJ10" s="56" t="str">
        <f>IF(AND('Mapa de Riesgos'!$Y$42="Muy Alta",'Mapa de Riesgos'!$AA$42="Catastrófico"),CONCATENATE("R5C",'Mapa de Riesgos'!$O$42),"")</f>
        <v/>
      </c>
      <c r="AK10" s="56" t="str">
        <f>IF(AND('Mapa de Riesgos'!$Y$43="Muy Alta",'Mapa de Riesgos'!$AA$43="Catastrófico"),CONCATENATE("R5C",'Mapa de Riesgos'!$O$43),"")</f>
        <v/>
      </c>
      <c r="AL10" s="56" t="str">
        <f>IF(AND('Mapa de Riesgos'!$Y$44="Muy Alta",'Mapa de Riesgos'!$AA$44="Catastrófico"),CONCATENATE("R5C",'Mapa de Riesgos'!$O$44),"")</f>
        <v/>
      </c>
      <c r="AM10" s="57" t="str">
        <f>IF(AND('Mapa de Riesgos'!$Y$45="Muy Alta",'Mapa de Riesgos'!$AA$45="Catastrófico"),CONCATENATE("R5C",'Mapa de Riesgos'!$O$45),"")</f>
        <v/>
      </c>
      <c r="AN10" s="83"/>
      <c r="AO10" s="551"/>
      <c r="AP10" s="552"/>
      <c r="AQ10" s="552"/>
      <c r="AR10" s="552"/>
      <c r="AS10" s="552"/>
      <c r="AT10" s="553"/>
      <c r="AU10" s="83"/>
      <c r="AV10" s="83"/>
      <c r="AW10" s="83"/>
      <c r="AX10" s="83"/>
      <c r="AY10" s="83"/>
      <c r="AZ10" s="83"/>
      <c r="BA10" s="83"/>
      <c r="BB10" s="83"/>
      <c r="BC10" s="83"/>
      <c r="BD10" s="83"/>
      <c r="BE10" s="83"/>
      <c r="BF10" s="83"/>
      <c r="BG10" s="83"/>
      <c r="BH10" s="83"/>
      <c r="BI10" s="83"/>
      <c r="BJ10" s="83"/>
      <c r="BK10" s="83"/>
      <c r="BL10" s="83"/>
      <c r="BM10" s="83"/>
      <c r="BN10" s="83"/>
      <c r="BO10" s="83"/>
      <c r="BP10" s="83"/>
      <c r="BQ10" s="83"/>
      <c r="BR10" s="83"/>
      <c r="BS10" s="83"/>
      <c r="BT10" s="83"/>
      <c r="BU10" s="83"/>
      <c r="BV10" s="83"/>
      <c r="BW10" s="83"/>
      <c r="BX10" s="83"/>
    </row>
    <row r="11" spans="1:91" ht="15" customHeight="1" x14ac:dyDescent="0.25">
      <c r="A11" s="83"/>
      <c r="B11" s="446"/>
      <c r="C11" s="446"/>
      <c r="D11" s="447"/>
      <c r="E11" s="545"/>
      <c r="F11" s="544"/>
      <c r="G11" s="544"/>
      <c r="H11" s="544"/>
      <c r="I11" s="560"/>
      <c r="J11" s="52" t="str">
        <f>IF(AND('Mapa de Riesgos'!$Y$46="Muy Alta",'Mapa de Riesgos'!$AA$46="Leve"),CONCATENATE("R6C",'Mapa de Riesgos'!$O$46),"")</f>
        <v/>
      </c>
      <c r="K11" s="53" t="str">
        <f>IF(AND('Mapa de Riesgos'!$Y$47="Muy Alta",'Mapa de Riesgos'!$AA$47="Leve"),CONCATENATE("R6C",'Mapa de Riesgos'!$O$47),"")</f>
        <v/>
      </c>
      <c r="L11" s="53" t="str">
        <f>IF(AND('Mapa de Riesgos'!$Y$48="Muy Alta",'Mapa de Riesgos'!$AA$48="Leve"),CONCATENATE("R6C",'Mapa de Riesgos'!$O$48),"")</f>
        <v/>
      </c>
      <c r="M11" s="53" t="str">
        <f>IF(AND('Mapa de Riesgos'!$Y$49="Muy Alta",'Mapa de Riesgos'!$AA$49="Leve"),CONCATENATE("R6C",'Mapa de Riesgos'!$O$49),"")</f>
        <v/>
      </c>
      <c r="N11" s="53" t="str">
        <f>IF(AND('Mapa de Riesgos'!$Y$50="Muy Alta",'Mapa de Riesgos'!$AA$50="Leve"),CONCATENATE("R6C",'Mapa de Riesgos'!$O$50),"")</f>
        <v/>
      </c>
      <c r="O11" s="54" t="str">
        <f>IF(AND('Mapa de Riesgos'!$Y$51="Muy Alta",'Mapa de Riesgos'!$AA$51="Leve"),CONCATENATE("R6C",'Mapa de Riesgos'!$O$51),"")</f>
        <v/>
      </c>
      <c r="P11" s="52" t="str">
        <f>IF(AND('Mapa de Riesgos'!$Y$46="Muy Alta",'Mapa de Riesgos'!$AA$46="Menor"),CONCATENATE("R6C",'Mapa de Riesgos'!$O$46),"")</f>
        <v/>
      </c>
      <c r="Q11" s="53" t="str">
        <f>IF(AND('Mapa de Riesgos'!$Y$47="Muy Alta",'Mapa de Riesgos'!$AA$47="Menor"),CONCATENATE("R6C",'Mapa de Riesgos'!$O$47),"")</f>
        <v/>
      </c>
      <c r="R11" s="53" t="str">
        <f>IF(AND('Mapa de Riesgos'!$Y$48="Muy Alta",'Mapa de Riesgos'!$AA$48="Menor"),CONCATENATE("R6C",'Mapa de Riesgos'!$O$48),"")</f>
        <v/>
      </c>
      <c r="S11" s="53" t="str">
        <f>IF(AND('Mapa de Riesgos'!$Y$49="Muy Alta",'Mapa de Riesgos'!$AA$49="Menor"),CONCATENATE("R6C",'Mapa de Riesgos'!$O$49),"")</f>
        <v/>
      </c>
      <c r="T11" s="53" t="str">
        <f>IF(AND('Mapa de Riesgos'!$Y$50="Muy Alta",'Mapa de Riesgos'!$AA$50="Menor"),CONCATENATE("R6C",'Mapa de Riesgos'!$O$50),"")</f>
        <v/>
      </c>
      <c r="U11" s="54" t="str">
        <f>IF(AND('Mapa de Riesgos'!$Y$51="Muy Alta",'Mapa de Riesgos'!$AA$51="Menor"),CONCATENATE("R6C",'Mapa de Riesgos'!$O$51),"")</f>
        <v/>
      </c>
      <c r="V11" s="52" t="str">
        <f>IF(AND('Mapa de Riesgos'!$Y$46="Muy Alta",'Mapa de Riesgos'!$AA$46="Moderado"),CONCATENATE("R6C",'Mapa de Riesgos'!$O$46),"")</f>
        <v/>
      </c>
      <c r="W11" s="53" t="str">
        <f>IF(AND('Mapa de Riesgos'!$Y$47="Muy Alta",'Mapa de Riesgos'!$AA$47="Moderado"),CONCATENATE("R6C",'Mapa de Riesgos'!$O$47),"")</f>
        <v/>
      </c>
      <c r="X11" s="53" t="str">
        <f>IF(AND('Mapa de Riesgos'!$Y$48="Muy Alta",'Mapa de Riesgos'!$AA$48="Moderado"),CONCATENATE("R6C",'Mapa de Riesgos'!$O$48),"")</f>
        <v/>
      </c>
      <c r="Y11" s="53" t="str">
        <f>IF(AND('Mapa de Riesgos'!$Y$49="Muy Alta",'Mapa de Riesgos'!$AA$49="Moderado"),CONCATENATE("R6C",'Mapa de Riesgos'!$O$49),"")</f>
        <v/>
      </c>
      <c r="Z11" s="53" t="str">
        <f>IF(AND('Mapa de Riesgos'!$Y$50="Muy Alta",'Mapa de Riesgos'!$AA$50="Moderado"),CONCATENATE("R6C",'Mapa de Riesgos'!$O$50),"")</f>
        <v/>
      </c>
      <c r="AA11" s="54" t="str">
        <f>IF(AND('Mapa de Riesgos'!$Y$51="Muy Alta",'Mapa de Riesgos'!$AA$51="Moderado"),CONCATENATE("R6C",'Mapa de Riesgos'!$O$51),"")</f>
        <v/>
      </c>
      <c r="AB11" s="52" t="str">
        <f>IF(AND('Mapa de Riesgos'!$Y$46="Muy Alta",'Mapa de Riesgos'!$AA$46="Mayor"),CONCATENATE("R6C",'Mapa de Riesgos'!$O$46),"")</f>
        <v/>
      </c>
      <c r="AC11" s="53" t="str">
        <f>IF(AND('Mapa de Riesgos'!$Y$47="Muy Alta",'Mapa de Riesgos'!$AA$47="Mayor"),CONCATENATE("R6C",'Mapa de Riesgos'!$O$47),"")</f>
        <v/>
      </c>
      <c r="AD11" s="53" t="str">
        <f>IF(AND('Mapa de Riesgos'!$Y$48="Muy Alta",'Mapa de Riesgos'!$AA$48="Mayor"),CONCATENATE("R6C",'Mapa de Riesgos'!$O$48),"")</f>
        <v/>
      </c>
      <c r="AE11" s="53" t="str">
        <f>IF(AND('Mapa de Riesgos'!$Y$49="Muy Alta",'Mapa de Riesgos'!$AA$49="Mayor"),CONCATENATE("R6C",'Mapa de Riesgos'!$O$49),"")</f>
        <v/>
      </c>
      <c r="AF11" s="53" t="str">
        <f>IF(AND('Mapa de Riesgos'!$Y$50="Muy Alta",'Mapa de Riesgos'!$AA$50="Mayor"),CONCATENATE("R6C",'Mapa de Riesgos'!$O$50),"")</f>
        <v/>
      </c>
      <c r="AG11" s="54" t="str">
        <f>IF(AND('Mapa de Riesgos'!$Y$51="Muy Alta",'Mapa de Riesgos'!$AA$51="Mayor"),CONCATENATE("R6C",'Mapa de Riesgos'!$O$51),"")</f>
        <v/>
      </c>
      <c r="AH11" s="55" t="str">
        <f>IF(AND('Mapa de Riesgos'!$Y$46="Muy Alta",'Mapa de Riesgos'!$AA$46="Catastrófico"),CONCATENATE("R6C",'Mapa de Riesgos'!$O$46),"")</f>
        <v/>
      </c>
      <c r="AI11" s="56" t="str">
        <f>IF(AND('Mapa de Riesgos'!$Y$47="Muy Alta",'Mapa de Riesgos'!$AA$47="Catastrófico"),CONCATENATE("R6C",'Mapa de Riesgos'!$O$47),"")</f>
        <v/>
      </c>
      <c r="AJ11" s="56" t="str">
        <f>IF(AND('Mapa de Riesgos'!$Y$48="Muy Alta",'Mapa de Riesgos'!$AA$48="Catastrófico"),CONCATENATE("R6C",'Mapa de Riesgos'!$O$48),"")</f>
        <v/>
      </c>
      <c r="AK11" s="56" t="str">
        <f>IF(AND('Mapa de Riesgos'!$Y$49="Muy Alta",'Mapa de Riesgos'!$AA$49="Catastrófico"),CONCATENATE("R6C",'Mapa de Riesgos'!$O$49),"")</f>
        <v/>
      </c>
      <c r="AL11" s="56" t="str">
        <f>IF(AND('Mapa de Riesgos'!$Y$50="Muy Alta",'Mapa de Riesgos'!$AA$50="Catastrófico"),CONCATENATE("R6C",'Mapa de Riesgos'!$O$50),"")</f>
        <v/>
      </c>
      <c r="AM11" s="57" t="str">
        <f>IF(AND('Mapa de Riesgos'!$Y$51="Muy Alta",'Mapa de Riesgos'!$AA$51="Catastrófico"),CONCATENATE("R6C",'Mapa de Riesgos'!$O$51),"")</f>
        <v/>
      </c>
      <c r="AN11" s="83"/>
      <c r="AO11" s="551"/>
      <c r="AP11" s="552"/>
      <c r="AQ11" s="552"/>
      <c r="AR11" s="552"/>
      <c r="AS11" s="552"/>
      <c r="AT11" s="553"/>
      <c r="AU11" s="83"/>
      <c r="AV11" s="83"/>
      <c r="AW11" s="83"/>
      <c r="AX11" s="83"/>
      <c r="AY11" s="83"/>
      <c r="AZ11" s="83"/>
      <c r="BA11" s="83"/>
      <c r="BB11" s="83"/>
      <c r="BC11" s="83"/>
      <c r="BD11" s="83"/>
      <c r="BE11" s="83"/>
      <c r="BF11" s="83"/>
      <c r="BG11" s="83"/>
      <c r="BH11" s="83"/>
      <c r="BI11" s="83"/>
      <c r="BJ11" s="83"/>
      <c r="BK11" s="83"/>
      <c r="BL11" s="83"/>
      <c r="BM11" s="83"/>
      <c r="BN11" s="83"/>
      <c r="BO11" s="83"/>
      <c r="BP11" s="83"/>
      <c r="BQ11" s="83"/>
      <c r="BR11" s="83"/>
      <c r="BS11" s="83"/>
      <c r="BT11" s="83"/>
      <c r="BU11" s="83"/>
      <c r="BV11" s="83"/>
      <c r="BW11" s="83"/>
      <c r="BX11" s="83"/>
    </row>
    <row r="12" spans="1:91" ht="15" customHeight="1" x14ac:dyDescent="0.25">
      <c r="A12" s="83"/>
      <c r="B12" s="446"/>
      <c r="C12" s="446"/>
      <c r="D12" s="447"/>
      <c r="E12" s="545"/>
      <c r="F12" s="544"/>
      <c r="G12" s="544"/>
      <c r="H12" s="544"/>
      <c r="I12" s="560"/>
      <c r="J12" s="52" t="str">
        <f>IF(AND('Mapa de Riesgos'!$Y$52="Muy Alta",'Mapa de Riesgos'!$AA$52="Leve"),CONCATENATE("R7C",'Mapa de Riesgos'!$O$52),"")</f>
        <v/>
      </c>
      <c r="K12" s="53" t="str">
        <f>IF(AND('Mapa de Riesgos'!$Y$53="Muy Alta",'Mapa de Riesgos'!$AA$53="Leve"),CONCATENATE("R7C",'Mapa de Riesgos'!$O$53),"")</f>
        <v/>
      </c>
      <c r="L12" s="53" t="str">
        <f>IF(AND('Mapa de Riesgos'!$Y$54="Muy Alta",'Mapa de Riesgos'!$AA$54="Leve"),CONCATENATE("R7C",'Mapa de Riesgos'!$O$54),"")</f>
        <v/>
      </c>
      <c r="M12" s="53" t="str">
        <f>IF(AND('Mapa de Riesgos'!$Y$55="Muy Alta",'Mapa de Riesgos'!$AA$55="Leve"),CONCATENATE("R7C",'Mapa de Riesgos'!$O$55),"")</f>
        <v/>
      </c>
      <c r="N12" s="53" t="str">
        <f>IF(AND('Mapa de Riesgos'!$Y$56="Muy Alta",'Mapa de Riesgos'!$AA$56="Leve"),CONCATENATE("R7C",'Mapa de Riesgos'!$O$56),"")</f>
        <v/>
      </c>
      <c r="O12" s="54" t="str">
        <f>IF(AND('Mapa de Riesgos'!$Y$57="Muy Alta",'Mapa de Riesgos'!$AA$57="Leve"),CONCATENATE("R7C",'Mapa de Riesgos'!$O$57),"")</f>
        <v/>
      </c>
      <c r="P12" s="52" t="str">
        <f>IF(AND('Mapa de Riesgos'!$Y$52="Muy Alta",'Mapa de Riesgos'!$AA$52="Menor"),CONCATENATE("R7C",'Mapa de Riesgos'!$O$52),"")</f>
        <v/>
      </c>
      <c r="Q12" s="53" t="str">
        <f>IF(AND('Mapa de Riesgos'!$Y$53="Muy Alta",'Mapa de Riesgos'!$AA$53="Menor"),CONCATENATE("R7C",'Mapa de Riesgos'!$O$53),"")</f>
        <v/>
      </c>
      <c r="R12" s="53" t="str">
        <f>IF(AND('Mapa de Riesgos'!$Y$54="Muy Alta",'Mapa de Riesgos'!$AA$54="Menor"),CONCATENATE("R7C",'Mapa de Riesgos'!$O$54),"")</f>
        <v/>
      </c>
      <c r="S12" s="53" t="str">
        <f>IF(AND('Mapa de Riesgos'!$Y$55="Muy Alta",'Mapa de Riesgos'!$AA$55="Menor"),CONCATENATE("R7C",'Mapa de Riesgos'!$O$55),"")</f>
        <v/>
      </c>
      <c r="T12" s="53" t="str">
        <f>IF(AND('Mapa de Riesgos'!$Y$56="Muy Alta",'Mapa de Riesgos'!$AA$56="Menor"),CONCATENATE("R7C",'Mapa de Riesgos'!$O$56),"")</f>
        <v/>
      </c>
      <c r="U12" s="54" t="str">
        <f>IF(AND('Mapa de Riesgos'!$Y$57="Muy Alta",'Mapa de Riesgos'!$AA$57="Menor"),CONCATENATE("R7C",'Mapa de Riesgos'!$O$57),"")</f>
        <v/>
      </c>
      <c r="V12" s="52" t="str">
        <f>IF(AND('Mapa de Riesgos'!$Y$52="Muy Alta",'Mapa de Riesgos'!$AA$52="Moderado"),CONCATENATE("R7C",'Mapa de Riesgos'!$O$52),"")</f>
        <v/>
      </c>
      <c r="W12" s="53" t="str">
        <f>IF(AND('Mapa de Riesgos'!$Y$53="Muy Alta",'Mapa de Riesgos'!$AA$53="Moderado"),CONCATENATE("R7C",'Mapa de Riesgos'!$O$53),"")</f>
        <v/>
      </c>
      <c r="X12" s="53" t="str">
        <f>IF(AND('Mapa de Riesgos'!$Y$54="Muy Alta",'Mapa de Riesgos'!$AA$54="Moderado"),CONCATENATE("R7C",'Mapa de Riesgos'!$O$54),"")</f>
        <v/>
      </c>
      <c r="Y12" s="53" t="str">
        <f>IF(AND('Mapa de Riesgos'!$Y$55="Muy Alta",'Mapa de Riesgos'!$AA$55="Moderado"),CONCATENATE("R7C",'Mapa de Riesgos'!$O$55),"")</f>
        <v/>
      </c>
      <c r="Z12" s="53" t="str">
        <f>IF(AND('Mapa de Riesgos'!$Y$56="Muy Alta",'Mapa de Riesgos'!$AA$56="Moderado"),CONCATENATE("R7C",'Mapa de Riesgos'!$O$56),"")</f>
        <v/>
      </c>
      <c r="AA12" s="54" t="str">
        <f>IF(AND('Mapa de Riesgos'!$Y$57="Muy Alta",'Mapa de Riesgos'!$AA$57="Moderado"),CONCATENATE("R7C",'Mapa de Riesgos'!$O$57),"")</f>
        <v/>
      </c>
      <c r="AB12" s="52" t="str">
        <f>IF(AND('Mapa de Riesgos'!$Y$52="Muy Alta",'Mapa de Riesgos'!$AA$52="Mayor"),CONCATENATE("R7C",'Mapa de Riesgos'!$O$52),"")</f>
        <v/>
      </c>
      <c r="AC12" s="53" t="str">
        <f>IF(AND('Mapa de Riesgos'!$Y$53="Muy Alta",'Mapa de Riesgos'!$AA$53="Mayor"),CONCATENATE("R7C",'Mapa de Riesgos'!$O$53),"")</f>
        <v/>
      </c>
      <c r="AD12" s="53" t="str">
        <f>IF(AND('Mapa de Riesgos'!$Y$54="Muy Alta",'Mapa de Riesgos'!$AA$54="Mayor"),CONCATENATE("R7C",'Mapa de Riesgos'!$O$54),"")</f>
        <v/>
      </c>
      <c r="AE12" s="53" t="str">
        <f>IF(AND('Mapa de Riesgos'!$Y$55="Muy Alta",'Mapa de Riesgos'!$AA$55="Mayor"),CONCATENATE("R7C",'Mapa de Riesgos'!$O$55),"")</f>
        <v/>
      </c>
      <c r="AF12" s="53" t="str">
        <f>IF(AND('Mapa de Riesgos'!$Y$56="Muy Alta",'Mapa de Riesgos'!$AA$56="Mayor"),CONCATENATE("R7C",'Mapa de Riesgos'!$O$56),"")</f>
        <v/>
      </c>
      <c r="AG12" s="54" t="str">
        <f>IF(AND('Mapa de Riesgos'!$Y$57="Muy Alta",'Mapa de Riesgos'!$AA$57="Mayor"),CONCATENATE("R7C",'Mapa de Riesgos'!$O$57),"")</f>
        <v/>
      </c>
      <c r="AH12" s="55" t="str">
        <f>IF(AND('Mapa de Riesgos'!$Y$52="Muy Alta",'Mapa de Riesgos'!$AA$52="Catastrófico"),CONCATENATE("R7C",'Mapa de Riesgos'!$O$52),"")</f>
        <v/>
      </c>
      <c r="AI12" s="56" t="str">
        <f>IF(AND('Mapa de Riesgos'!$Y$53="Muy Alta",'Mapa de Riesgos'!$AA$53="Catastrófico"),CONCATENATE("R7C",'Mapa de Riesgos'!$O$53),"")</f>
        <v/>
      </c>
      <c r="AJ12" s="56" t="str">
        <f>IF(AND('Mapa de Riesgos'!$Y$54="Muy Alta",'Mapa de Riesgos'!$AA$54="Catastrófico"),CONCATENATE("R7C",'Mapa de Riesgos'!$O$54),"")</f>
        <v/>
      </c>
      <c r="AK12" s="56" t="str">
        <f>IF(AND('Mapa de Riesgos'!$Y$55="Muy Alta",'Mapa de Riesgos'!$AA$55="Catastrófico"),CONCATENATE("R7C",'Mapa de Riesgos'!$O$55),"")</f>
        <v/>
      </c>
      <c r="AL12" s="56" t="str">
        <f>IF(AND('Mapa de Riesgos'!$Y$56="Muy Alta",'Mapa de Riesgos'!$AA$56="Catastrófico"),CONCATENATE("R7C",'Mapa de Riesgos'!$O$56),"")</f>
        <v/>
      </c>
      <c r="AM12" s="57" t="str">
        <f>IF(AND('Mapa de Riesgos'!$Y$57="Muy Alta",'Mapa de Riesgos'!$AA$57="Catastrófico"),CONCATENATE("R7C",'Mapa de Riesgos'!$O$57),"")</f>
        <v/>
      </c>
      <c r="AN12" s="83"/>
      <c r="AO12" s="551"/>
      <c r="AP12" s="552"/>
      <c r="AQ12" s="552"/>
      <c r="AR12" s="552"/>
      <c r="AS12" s="552"/>
      <c r="AT12" s="553"/>
      <c r="AU12" s="83"/>
      <c r="AV12" s="83"/>
      <c r="AW12" s="83"/>
      <c r="AX12" s="83"/>
      <c r="AY12" s="83"/>
      <c r="AZ12" s="83"/>
      <c r="BA12" s="83"/>
      <c r="BB12" s="83"/>
      <c r="BC12" s="83"/>
      <c r="BD12" s="83"/>
      <c r="BE12" s="83"/>
      <c r="BF12" s="83"/>
      <c r="BG12" s="83"/>
      <c r="BH12" s="83"/>
      <c r="BI12" s="83"/>
      <c r="BJ12" s="83"/>
      <c r="BK12" s="83"/>
      <c r="BL12" s="83"/>
      <c r="BM12" s="83"/>
      <c r="BN12" s="83"/>
      <c r="BO12" s="83"/>
      <c r="BP12" s="83"/>
      <c r="BQ12" s="83"/>
      <c r="BR12" s="83"/>
      <c r="BS12" s="83"/>
      <c r="BT12" s="83"/>
      <c r="BU12" s="83"/>
      <c r="BV12" s="83"/>
      <c r="BW12" s="83"/>
      <c r="BX12" s="83"/>
    </row>
    <row r="13" spans="1:91" ht="15" customHeight="1" x14ac:dyDescent="0.25">
      <c r="A13" s="83"/>
      <c r="B13" s="446"/>
      <c r="C13" s="446"/>
      <c r="D13" s="447"/>
      <c r="E13" s="545"/>
      <c r="F13" s="544"/>
      <c r="G13" s="544"/>
      <c r="H13" s="544"/>
      <c r="I13" s="560"/>
      <c r="J13" s="52" t="str">
        <f>IF(AND('Mapa de Riesgos'!$Y$58="Muy Alta",'Mapa de Riesgos'!$AA$58="Leve"),CONCATENATE("R8C",'Mapa de Riesgos'!$O$58),"")</f>
        <v/>
      </c>
      <c r="K13" s="53" t="str">
        <f>IF(AND('Mapa de Riesgos'!$Y$59="Muy Alta",'Mapa de Riesgos'!$AA$59="Leve"),CONCATENATE("R8C",'Mapa de Riesgos'!$O$59),"")</f>
        <v/>
      </c>
      <c r="L13" s="53" t="str">
        <f>IF(AND('Mapa de Riesgos'!$Y$60="Muy Alta",'Mapa de Riesgos'!$AA$60="Leve"),CONCATENATE("R8C",'Mapa de Riesgos'!$O$60),"")</f>
        <v/>
      </c>
      <c r="M13" s="53" t="str">
        <f>IF(AND('Mapa de Riesgos'!$Y$61="Muy Alta",'Mapa de Riesgos'!$AA$61="Leve"),CONCATENATE("R8C",'Mapa de Riesgos'!$O$61),"")</f>
        <v/>
      </c>
      <c r="N13" s="53" t="str">
        <f>IF(AND('Mapa de Riesgos'!$Y$62="Muy Alta",'Mapa de Riesgos'!$AA$62="Leve"),CONCATENATE("R8C",'Mapa de Riesgos'!$O$62),"")</f>
        <v/>
      </c>
      <c r="O13" s="54" t="str">
        <f>IF(AND('Mapa de Riesgos'!$Y$63="Muy Alta",'Mapa de Riesgos'!$AA$63="Leve"),CONCATENATE("R8C",'Mapa de Riesgos'!$O$63),"")</f>
        <v/>
      </c>
      <c r="P13" s="52" t="str">
        <f>IF(AND('Mapa de Riesgos'!$Y$58="Muy Alta",'Mapa de Riesgos'!$AA$58="Menor"),CONCATENATE("R8C",'Mapa de Riesgos'!$O$58),"")</f>
        <v/>
      </c>
      <c r="Q13" s="53" t="str">
        <f>IF(AND('Mapa de Riesgos'!$Y$59="Muy Alta",'Mapa de Riesgos'!$AA$59="Menor"),CONCATENATE("R8C",'Mapa de Riesgos'!$O$59),"")</f>
        <v/>
      </c>
      <c r="R13" s="53" t="str">
        <f>IF(AND('Mapa de Riesgos'!$Y$60="Muy Alta",'Mapa de Riesgos'!$AA$60="Menor"),CONCATENATE("R8C",'Mapa de Riesgos'!$O$60),"")</f>
        <v/>
      </c>
      <c r="S13" s="53" t="str">
        <f>IF(AND('Mapa de Riesgos'!$Y$61="Muy Alta",'Mapa de Riesgos'!$AA$61="Menor"),CONCATENATE("R8C",'Mapa de Riesgos'!$O$61),"")</f>
        <v/>
      </c>
      <c r="T13" s="53" t="str">
        <f>IF(AND('Mapa de Riesgos'!$Y$62="Muy Alta",'Mapa de Riesgos'!$AA$62="Menor"),CONCATENATE("R8C",'Mapa de Riesgos'!$O$62),"")</f>
        <v/>
      </c>
      <c r="U13" s="54" t="str">
        <f>IF(AND('Mapa de Riesgos'!$Y$63="Muy Alta",'Mapa de Riesgos'!$AA$63="Menor"),CONCATENATE("R8C",'Mapa de Riesgos'!$O$63),"")</f>
        <v/>
      </c>
      <c r="V13" s="52" t="str">
        <f>IF(AND('Mapa de Riesgos'!$Y$58="Muy Alta",'Mapa de Riesgos'!$AA$58="Moderado"),CONCATENATE("R8C",'Mapa de Riesgos'!$O$58),"")</f>
        <v/>
      </c>
      <c r="W13" s="53" t="str">
        <f>IF(AND('Mapa de Riesgos'!$Y$59="Muy Alta",'Mapa de Riesgos'!$AA$59="Moderado"),CONCATENATE("R8C",'Mapa de Riesgos'!$O$59),"")</f>
        <v/>
      </c>
      <c r="X13" s="53" t="str">
        <f>IF(AND('Mapa de Riesgos'!$Y$60="Muy Alta",'Mapa de Riesgos'!$AA$60="Moderado"),CONCATENATE("R8C",'Mapa de Riesgos'!$O$60),"")</f>
        <v/>
      </c>
      <c r="Y13" s="53" t="str">
        <f>IF(AND('Mapa de Riesgos'!$Y$61="Muy Alta",'Mapa de Riesgos'!$AA$61="Moderado"),CONCATENATE("R8C",'Mapa de Riesgos'!$O$61),"")</f>
        <v/>
      </c>
      <c r="Z13" s="53" t="str">
        <f>IF(AND('Mapa de Riesgos'!$Y$62="Muy Alta",'Mapa de Riesgos'!$AA$62="Moderado"),CONCATENATE("R8C",'Mapa de Riesgos'!$O$62),"")</f>
        <v/>
      </c>
      <c r="AA13" s="54" t="str">
        <f>IF(AND('Mapa de Riesgos'!$Y$63="Muy Alta",'Mapa de Riesgos'!$AA$63="Moderado"),CONCATENATE("R8C",'Mapa de Riesgos'!$O$63),"")</f>
        <v/>
      </c>
      <c r="AB13" s="52" t="str">
        <f>IF(AND('Mapa de Riesgos'!$Y$58="Muy Alta",'Mapa de Riesgos'!$AA$58="Mayor"),CONCATENATE("R8C",'Mapa de Riesgos'!$O$58),"")</f>
        <v/>
      </c>
      <c r="AC13" s="53" t="str">
        <f>IF(AND('Mapa de Riesgos'!$Y$59="Muy Alta",'Mapa de Riesgos'!$AA$59="Mayor"),CONCATENATE("R8C",'Mapa de Riesgos'!$O$59),"")</f>
        <v/>
      </c>
      <c r="AD13" s="53" t="str">
        <f>IF(AND('Mapa de Riesgos'!$Y$60="Muy Alta",'Mapa de Riesgos'!$AA$60="Mayor"),CONCATENATE("R8C",'Mapa de Riesgos'!$O$60),"")</f>
        <v/>
      </c>
      <c r="AE13" s="53" t="str">
        <f>IF(AND('Mapa de Riesgos'!$Y$61="Muy Alta",'Mapa de Riesgos'!$AA$61="Mayor"),CONCATENATE("R8C",'Mapa de Riesgos'!$O$61),"")</f>
        <v/>
      </c>
      <c r="AF13" s="53" t="str">
        <f>IF(AND('Mapa de Riesgos'!$Y$62="Muy Alta",'Mapa de Riesgos'!$AA$62="Mayor"),CONCATENATE("R8C",'Mapa de Riesgos'!$O$62),"")</f>
        <v/>
      </c>
      <c r="AG13" s="54" t="str">
        <f>IF(AND('Mapa de Riesgos'!$Y$63="Muy Alta",'Mapa de Riesgos'!$AA$63="Mayor"),CONCATENATE("R8C",'Mapa de Riesgos'!$O$63),"")</f>
        <v/>
      </c>
      <c r="AH13" s="55" t="str">
        <f>IF(AND('Mapa de Riesgos'!$Y$58="Muy Alta",'Mapa de Riesgos'!$AA$58="Catastrófico"),CONCATENATE("R8C",'Mapa de Riesgos'!$O$58),"")</f>
        <v/>
      </c>
      <c r="AI13" s="56" t="str">
        <f>IF(AND('Mapa de Riesgos'!$Y$59="Muy Alta",'Mapa de Riesgos'!$AA$59="Catastrófico"),CONCATENATE("R8C",'Mapa de Riesgos'!$O$59),"")</f>
        <v/>
      </c>
      <c r="AJ13" s="56" t="str">
        <f>IF(AND('Mapa de Riesgos'!$Y$60="Muy Alta",'Mapa de Riesgos'!$AA$60="Catastrófico"),CONCATENATE("R8C",'Mapa de Riesgos'!$O$60),"")</f>
        <v/>
      </c>
      <c r="AK13" s="56" t="str">
        <f>IF(AND('Mapa de Riesgos'!$Y$61="Muy Alta",'Mapa de Riesgos'!$AA$61="Catastrófico"),CONCATENATE("R8C",'Mapa de Riesgos'!$O$61),"")</f>
        <v/>
      </c>
      <c r="AL13" s="56" t="str">
        <f>IF(AND('Mapa de Riesgos'!$Y$62="Muy Alta",'Mapa de Riesgos'!$AA$62="Catastrófico"),CONCATENATE("R8C",'Mapa de Riesgos'!$O$62),"")</f>
        <v/>
      </c>
      <c r="AM13" s="57" t="str">
        <f>IF(AND('Mapa de Riesgos'!$Y$63="Muy Alta",'Mapa de Riesgos'!$AA$63="Catastrófico"),CONCATENATE("R8C",'Mapa de Riesgos'!$O$63),"")</f>
        <v/>
      </c>
      <c r="AN13" s="83"/>
      <c r="AO13" s="551"/>
      <c r="AP13" s="552"/>
      <c r="AQ13" s="552"/>
      <c r="AR13" s="552"/>
      <c r="AS13" s="552"/>
      <c r="AT13" s="553"/>
      <c r="AU13" s="83"/>
      <c r="AV13" s="83"/>
      <c r="AW13" s="83"/>
      <c r="AX13" s="83"/>
      <c r="AY13" s="83"/>
      <c r="AZ13" s="83"/>
      <c r="BA13" s="83"/>
      <c r="BB13" s="83"/>
      <c r="BC13" s="83"/>
      <c r="BD13" s="83"/>
      <c r="BE13" s="83"/>
      <c r="BF13" s="83"/>
      <c r="BG13" s="83"/>
      <c r="BH13" s="83"/>
      <c r="BI13" s="83"/>
      <c r="BJ13" s="83"/>
      <c r="BK13" s="83"/>
      <c r="BL13" s="83"/>
      <c r="BM13" s="83"/>
      <c r="BN13" s="83"/>
      <c r="BO13" s="83"/>
      <c r="BP13" s="83"/>
      <c r="BQ13" s="83"/>
      <c r="BR13" s="83"/>
      <c r="BS13" s="83"/>
      <c r="BT13" s="83"/>
      <c r="BU13" s="83"/>
      <c r="BV13" s="83"/>
      <c r="BW13" s="83"/>
      <c r="BX13" s="83"/>
    </row>
    <row r="14" spans="1:91" ht="15" customHeight="1" x14ac:dyDescent="0.25">
      <c r="A14" s="83"/>
      <c r="B14" s="446"/>
      <c r="C14" s="446"/>
      <c r="D14" s="447"/>
      <c r="E14" s="545"/>
      <c r="F14" s="544"/>
      <c r="G14" s="544"/>
      <c r="H14" s="544"/>
      <c r="I14" s="560"/>
      <c r="J14" s="52" t="str">
        <f>IF(AND('Mapa de Riesgos'!$Y$64="Muy Alta",'Mapa de Riesgos'!$AA$64="Leve"),CONCATENATE("R9C",'Mapa de Riesgos'!$O$64),"")</f>
        <v/>
      </c>
      <c r="K14" s="53" t="str">
        <f>IF(AND('Mapa de Riesgos'!$Y$65="Muy Alta",'Mapa de Riesgos'!$AA$65="Leve"),CONCATENATE("R9C",'Mapa de Riesgos'!$O$65),"")</f>
        <v/>
      </c>
      <c r="L14" s="53" t="str">
        <f>IF(AND('Mapa de Riesgos'!$Y$66="Muy Alta",'Mapa de Riesgos'!$AA$66="Leve"),CONCATENATE("R9C",'Mapa de Riesgos'!$O$66),"")</f>
        <v/>
      </c>
      <c r="M14" s="53" t="str">
        <f>IF(AND('Mapa de Riesgos'!$Y$67="Muy Alta",'Mapa de Riesgos'!$AA$67="Leve"),CONCATENATE("R9C",'Mapa de Riesgos'!$O$67),"")</f>
        <v/>
      </c>
      <c r="N14" s="53" t="str">
        <f>IF(AND('Mapa de Riesgos'!$Y$68="Muy Alta",'Mapa de Riesgos'!$AA$68="Leve"),CONCATENATE("R9C",'Mapa de Riesgos'!$O$68),"")</f>
        <v/>
      </c>
      <c r="O14" s="54" t="str">
        <f>IF(AND('Mapa de Riesgos'!$Y$69="Muy Alta",'Mapa de Riesgos'!$AA$69="Leve"),CONCATENATE("R9C",'Mapa de Riesgos'!$O$69),"")</f>
        <v/>
      </c>
      <c r="P14" s="52" t="str">
        <f>IF(AND('Mapa de Riesgos'!$Y$64="Muy Alta",'Mapa de Riesgos'!$AA$64="Menor"),CONCATENATE("R9C",'Mapa de Riesgos'!$O$64),"")</f>
        <v/>
      </c>
      <c r="Q14" s="53" t="str">
        <f>IF(AND('Mapa de Riesgos'!$Y$65="Muy Alta",'Mapa de Riesgos'!$AA$65="Menor"),CONCATENATE("R9C",'Mapa de Riesgos'!$O$65),"")</f>
        <v/>
      </c>
      <c r="R14" s="53" t="str">
        <f>IF(AND('Mapa de Riesgos'!$Y$66="Muy Alta",'Mapa de Riesgos'!$AA$66="Menor"),CONCATENATE("R9C",'Mapa de Riesgos'!$O$66),"")</f>
        <v/>
      </c>
      <c r="S14" s="53" t="str">
        <f>IF(AND('Mapa de Riesgos'!$Y$67="Muy Alta",'Mapa de Riesgos'!$AA$67="Menor"),CONCATENATE("R9C",'Mapa de Riesgos'!$O$67),"")</f>
        <v/>
      </c>
      <c r="T14" s="53" t="str">
        <f>IF(AND('Mapa de Riesgos'!$Y$68="Muy Alta",'Mapa de Riesgos'!$AA$68="Menor"),CONCATENATE("R9C",'Mapa de Riesgos'!$O$68),"")</f>
        <v/>
      </c>
      <c r="U14" s="54" t="str">
        <f>IF(AND('Mapa de Riesgos'!$Y$69="Muy Alta",'Mapa de Riesgos'!$AA$69="Menor"),CONCATENATE("R9C",'Mapa de Riesgos'!$O$69),"")</f>
        <v/>
      </c>
      <c r="V14" s="52" t="str">
        <f>IF(AND('Mapa de Riesgos'!$Y$64="Muy Alta",'Mapa de Riesgos'!$AA$64="Moderado"),CONCATENATE("R9C",'Mapa de Riesgos'!$O$64),"")</f>
        <v/>
      </c>
      <c r="W14" s="53" t="str">
        <f>IF(AND('Mapa de Riesgos'!$Y$65="Muy Alta",'Mapa de Riesgos'!$AA$65="Moderado"),CONCATENATE("R9C",'Mapa de Riesgos'!$O$65),"")</f>
        <v/>
      </c>
      <c r="X14" s="53" t="str">
        <f>IF(AND('Mapa de Riesgos'!$Y$66="Muy Alta",'Mapa de Riesgos'!$AA$66="Moderado"),CONCATENATE("R9C",'Mapa de Riesgos'!$O$66),"")</f>
        <v/>
      </c>
      <c r="Y14" s="53" t="str">
        <f>IF(AND('Mapa de Riesgos'!$Y$67="Muy Alta",'Mapa de Riesgos'!$AA$67="Moderado"),CONCATENATE("R9C",'Mapa de Riesgos'!$O$67),"")</f>
        <v/>
      </c>
      <c r="Z14" s="53" t="str">
        <f>IF(AND('Mapa de Riesgos'!$Y$68="Muy Alta",'Mapa de Riesgos'!$AA$68="Moderado"),CONCATENATE("R9C",'Mapa de Riesgos'!$O$68),"")</f>
        <v/>
      </c>
      <c r="AA14" s="54" t="str">
        <f>IF(AND('Mapa de Riesgos'!$Y$69="Muy Alta",'Mapa de Riesgos'!$AA$69="Moderado"),CONCATENATE("R9C",'Mapa de Riesgos'!$O$69),"")</f>
        <v/>
      </c>
      <c r="AB14" s="52" t="str">
        <f>IF(AND('Mapa de Riesgos'!$Y$64="Muy Alta",'Mapa de Riesgos'!$AA$64="Mayor"),CONCATENATE("R9C",'Mapa de Riesgos'!$O$64),"")</f>
        <v/>
      </c>
      <c r="AC14" s="53" t="str">
        <f>IF(AND('Mapa de Riesgos'!$Y$65="Muy Alta",'Mapa de Riesgos'!$AA$65="Mayor"),CONCATENATE("R9C",'Mapa de Riesgos'!$O$65),"")</f>
        <v/>
      </c>
      <c r="AD14" s="53" t="str">
        <f>IF(AND('Mapa de Riesgos'!$Y$66="Muy Alta",'Mapa de Riesgos'!$AA$66="Mayor"),CONCATENATE("R9C",'Mapa de Riesgos'!$O$66),"")</f>
        <v/>
      </c>
      <c r="AE14" s="53" t="str">
        <f>IF(AND('Mapa de Riesgos'!$Y$67="Muy Alta",'Mapa de Riesgos'!$AA$67="Mayor"),CONCATENATE("R9C",'Mapa de Riesgos'!$O$67),"")</f>
        <v/>
      </c>
      <c r="AF14" s="53" t="str">
        <f>IF(AND('Mapa de Riesgos'!$Y$68="Muy Alta",'Mapa de Riesgos'!$AA$68="Mayor"),CONCATENATE("R9C",'Mapa de Riesgos'!$O$68),"")</f>
        <v/>
      </c>
      <c r="AG14" s="54" t="str">
        <f>IF(AND('Mapa de Riesgos'!$Y$69="Muy Alta",'Mapa de Riesgos'!$AA$69="Mayor"),CONCATENATE("R9C",'Mapa de Riesgos'!$O$69),"")</f>
        <v/>
      </c>
      <c r="AH14" s="55" t="str">
        <f>IF(AND('Mapa de Riesgos'!$Y$64="Muy Alta",'Mapa de Riesgos'!$AA$64="Catastrófico"),CONCATENATE("R9C",'Mapa de Riesgos'!$O$64),"")</f>
        <v/>
      </c>
      <c r="AI14" s="56" t="str">
        <f>IF(AND('Mapa de Riesgos'!$Y$65="Muy Alta",'Mapa de Riesgos'!$AA$65="Catastrófico"),CONCATENATE("R9C",'Mapa de Riesgos'!$O$65),"")</f>
        <v/>
      </c>
      <c r="AJ14" s="56" t="str">
        <f>IF(AND('Mapa de Riesgos'!$Y$66="Muy Alta",'Mapa de Riesgos'!$AA$66="Catastrófico"),CONCATENATE("R9C",'Mapa de Riesgos'!$O$66),"")</f>
        <v/>
      </c>
      <c r="AK14" s="56" t="str">
        <f>IF(AND('Mapa de Riesgos'!$Y$67="Muy Alta",'Mapa de Riesgos'!$AA$67="Catastrófico"),CONCATENATE("R9C",'Mapa de Riesgos'!$O$67),"")</f>
        <v/>
      </c>
      <c r="AL14" s="56" t="str">
        <f>IF(AND('Mapa de Riesgos'!$Y$68="Muy Alta",'Mapa de Riesgos'!$AA$68="Catastrófico"),CONCATENATE("R9C",'Mapa de Riesgos'!$O$68),"")</f>
        <v/>
      </c>
      <c r="AM14" s="57" t="str">
        <f>IF(AND('Mapa de Riesgos'!$Y$69="Muy Alta",'Mapa de Riesgos'!$AA$69="Catastrófico"),CONCATENATE("R9C",'Mapa de Riesgos'!$O$69),"")</f>
        <v/>
      </c>
      <c r="AN14" s="83"/>
      <c r="AO14" s="551"/>
      <c r="AP14" s="552"/>
      <c r="AQ14" s="552"/>
      <c r="AR14" s="552"/>
      <c r="AS14" s="552"/>
      <c r="AT14" s="553"/>
      <c r="AU14" s="83"/>
      <c r="AV14" s="83"/>
      <c r="AW14" s="83"/>
      <c r="AX14" s="83"/>
      <c r="AY14" s="83"/>
      <c r="AZ14" s="83"/>
      <c r="BA14" s="83"/>
      <c r="BB14" s="83"/>
      <c r="BC14" s="83"/>
      <c r="BD14" s="83"/>
      <c r="BE14" s="83"/>
      <c r="BF14" s="83"/>
      <c r="BG14" s="83"/>
      <c r="BH14" s="83"/>
      <c r="BI14" s="83"/>
      <c r="BJ14" s="83"/>
      <c r="BK14" s="83"/>
      <c r="BL14" s="83"/>
      <c r="BM14" s="83"/>
      <c r="BN14" s="83"/>
      <c r="BO14" s="83"/>
      <c r="BP14" s="83"/>
      <c r="BQ14" s="83"/>
      <c r="BR14" s="83"/>
      <c r="BS14" s="83"/>
      <c r="BT14" s="83"/>
      <c r="BU14" s="83"/>
      <c r="BV14" s="83"/>
      <c r="BW14" s="83"/>
      <c r="BX14" s="83"/>
    </row>
    <row r="15" spans="1:91" ht="15.75" customHeight="1" thickBot="1" x14ac:dyDescent="0.3">
      <c r="A15" s="83"/>
      <c r="B15" s="446"/>
      <c r="C15" s="446"/>
      <c r="D15" s="447"/>
      <c r="E15" s="546"/>
      <c r="F15" s="547"/>
      <c r="G15" s="547"/>
      <c r="H15" s="547"/>
      <c r="I15" s="561"/>
      <c r="J15" s="58" t="str">
        <f>IF(AND('Mapa de Riesgos'!$Y$70="Muy Alta",'Mapa de Riesgos'!$AA$70="Leve"),CONCATENATE("R10C",'Mapa de Riesgos'!$O$70),"")</f>
        <v/>
      </c>
      <c r="K15" s="59" t="str">
        <f>IF(AND('Mapa de Riesgos'!$Y$71="Muy Alta",'Mapa de Riesgos'!$AA$71="Leve"),CONCATENATE("R10C",'Mapa de Riesgos'!$O$71),"")</f>
        <v/>
      </c>
      <c r="L15" s="59" t="str">
        <f>IF(AND('Mapa de Riesgos'!$Y$72="Muy Alta",'Mapa de Riesgos'!$AA$72="Leve"),CONCATENATE("R10C",'Mapa de Riesgos'!$O$72),"")</f>
        <v/>
      </c>
      <c r="M15" s="59" t="str">
        <f>IF(AND('Mapa de Riesgos'!$Y$73="Muy Alta",'Mapa de Riesgos'!$AA$73="Leve"),CONCATENATE("R10C",'Mapa de Riesgos'!$O$73),"")</f>
        <v/>
      </c>
      <c r="N15" s="59" t="str">
        <f>IF(AND('Mapa de Riesgos'!$Y$74="Muy Alta",'Mapa de Riesgos'!$AA$74="Leve"),CONCATENATE("R10C",'Mapa de Riesgos'!$O$74),"")</f>
        <v/>
      </c>
      <c r="O15" s="60" t="str">
        <f>IF(AND('Mapa de Riesgos'!$Y$75="Muy Alta",'Mapa de Riesgos'!$AA$75="Leve"),CONCATENATE("R10C",'Mapa de Riesgos'!$O$75),"")</f>
        <v/>
      </c>
      <c r="P15" s="52" t="str">
        <f>IF(AND('Mapa de Riesgos'!$Y$70="Muy Alta",'Mapa de Riesgos'!$AA$70="Menor"),CONCATENATE("R10C",'Mapa de Riesgos'!$O$70),"")</f>
        <v/>
      </c>
      <c r="Q15" s="53" t="str">
        <f>IF(AND('Mapa de Riesgos'!$Y$71="Muy Alta",'Mapa de Riesgos'!$AA$71="Menor"),CONCATENATE("R10C",'Mapa de Riesgos'!$O$71),"")</f>
        <v/>
      </c>
      <c r="R15" s="53" t="str">
        <f>IF(AND('Mapa de Riesgos'!$Y$72="Muy Alta",'Mapa de Riesgos'!$AA$72="Menor"),CONCATENATE("R10C",'Mapa de Riesgos'!$O$72),"")</f>
        <v/>
      </c>
      <c r="S15" s="53" t="str">
        <f>IF(AND('Mapa de Riesgos'!$Y$73="Muy Alta",'Mapa de Riesgos'!$AA$73="Menor"),CONCATENATE("R10C",'Mapa de Riesgos'!$O$73),"")</f>
        <v/>
      </c>
      <c r="T15" s="53" t="str">
        <f>IF(AND('Mapa de Riesgos'!$Y$74="Muy Alta",'Mapa de Riesgos'!$AA$74="Menor"),CONCATENATE("R10C",'Mapa de Riesgos'!$O$74),"")</f>
        <v/>
      </c>
      <c r="U15" s="54" t="str">
        <f>IF(AND('Mapa de Riesgos'!$Y$75="Muy Alta",'Mapa de Riesgos'!$AA$75="Menor"),CONCATENATE("R10C",'Mapa de Riesgos'!$O$75),"")</f>
        <v/>
      </c>
      <c r="V15" s="58" t="str">
        <f>IF(AND('Mapa de Riesgos'!$Y$70="Muy Alta",'Mapa de Riesgos'!$AA$70="Moderado"),CONCATENATE("R10C",'Mapa de Riesgos'!$O$70),"")</f>
        <v/>
      </c>
      <c r="W15" s="59" t="str">
        <f>IF(AND('Mapa de Riesgos'!$Y$71="Muy Alta",'Mapa de Riesgos'!$AA$71="Moderado"),CONCATENATE("R10C",'Mapa de Riesgos'!$O$71),"")</f>
        <v/>
      </c>
      <c r="X15" s="59" t="str">
        <f>IF(AND('Mapa de Riesgos'!$Y$72="Muy Alta",'Mapa de Riesgos'!$AA$72="Moderado"),CONCATENATE("R10C",'Mapa de Riesgos'!$O$72),"")</f>
        <v/>
      </c>
      <c r="Y15" s="59" t="str">
        <f>IF(AND('Mapa de Riesgos'!$Y$73="Muy Alta",'Mapa de Riesgos'!$AA$73="Moderado"),CONCATENATE("R10C",'Mapa de Riesgos'!$O$73),"")</f>
        <v/>
      </c>
      <c r="Z15" s="59" t="str">
        <f>IF(AND('Mapa de Riesgos'!$Y$74="Muy Alta",'Mapa de Riesgos'!$AA$74="Moderado"),CONCATENATE("R10C",'Mapa de Riesgos'!$O$74),"")</f>
        <v/>
      </c>
      <c r="AA15" s="60" t="str">
        <f>IF(AND('Mapa de Riesgos'!$Y$75="Muy Alta",'Mapa de Riesgos'!$AA$75="Moderado"),CONCATENATE("R10C",'Mapa de Riesgos'!$O$75),"")</f>
        <v/>
      </c>
      <c r="AB15" s="52" t="str">
        <f>IF(AND('Mapa de Riesgos'!$Y$70="Muy Alta",'Mapa de Riesgos'!$AA$70="Mayor"),CONCATENATE("R10C",'Mapa de Riesgos'!$O$70),"")</f>
        <v/>
      </c>
      <c r="AC15" s="53" t="str">
        <f>IF(AND('Mapa de Riesgos'!$Y$71="Muy Alta",'Mapa de Riesgos'!$AA$71="Mayor"),CONCATENATE("R10C",'Mapa de Riesgos'!$O$71),"")</f>
        <v/>
      </c>
      <c r="AD15" s="53" t="str">
        <f>IF(AND('Mapa de Riesgos'!$Y$72="Muy Alta",'Mapa de Riesgos'!$AA$72="Mayor"),CONCATENATE("R10C",'Mapa de Riesgos'!$O$72),"")</f>
        <v/>
      </c>
      <c r="AE15" s="53" t="str">
        <f>IF(AND('Mapa de Riesgos'!$Y$73="Muy Alta",'Mapa de Riesgos'!$AA$73="Mayor"),CONCATENATE("R10C",'Mapa de Riesgos'!$O$73),"")</f>
        <v/>
      </c>
      <c r="AF15" s="53" t="str">
        <f>IF(AND('Mapa de Riesgos'!$Y$74="Muy Alta",'Mapa de Riesgos'!$AA$74="Mayor"),CONCATENATE("R10C",'Mapa de Riesgos'!$O$74),"")</f>
        <v/>
      </c>
      <c r="AG15" s="54" t="str">
        <f>IF(AND('Mapa de Riesgos'!$Y$75="Muy Alta",'Mapa de Riesgos'!$AA$75="Mayor"),CONCATENATE("R10C",'Mapa de Riesgos'!$O$75),"")</f>
        <v/>
      </c>
      <c r="AH15" s="61" t="str">
        <f>IF(AND('Mapa de Riesgos'!$Y$70="Muy Alta",'Mapa de Riesgos'!$AA$70="Catastrófico"),CONCATENATE("R10C",'Mapa de Riesgos'!$O$70),"")</f>
        <v/>
      </c>
      <c r="AI15" s="62" t="str">
        <f>IF(AND('Mapa de Riesgos'!$Y$71="Muy Alta",'Mapa de Riesgos'!$AA$71="Catastrófico"),CONCATENATE("R10C",'Mapa de Riesgos'!$O$71),"")</f>
        <v/>
      </c>
      <c r="AJ15" s="62" t="str">
        <f>IF(AND('Mapa de Riesgos'!$Y$72="Muy Alta",'Mapa de Riesgos'!$AA$72="Catastrófico"),CONCATENATE("R10C",'Mapa de Riesgos'!$O$72),"")</f>
        <v/>
      </c>
      <c r="AK15" s="62" t="str">
        <f>IF(AND('Mapa de Riesgos'!$Y$73="Muy Alta",'Mapa de Riesgos'!$AA$73="Catastrófico"),CONCATENATE("R10C",'Mapa de Riesgos'!$O$73),"")</f>
        <v/>
      </c>
      <c r="AL15" s="62" t="str">
        <f>IF(AND('Mapa de Riesgos'!$Y$74="Muy Alta",'Mapa de Riesgos'!$AA$74="Catastrófico"),CONCATENATE("R10C",'Mapa de Riesgos'!$O$74),"")</f>
        <v/>
      </c>
      <c r="AM15" s="63" t="str">
        <f>IF(AND('Mapa de Riesgos'!$Y$75="Muy Alta",'Mapa de Riesgos'!$AA$75="Catastrófico"),CONCATENATE("R10C",'Mapa de Riesgos'!$O$75),"")</f>
        <v/>
      </c>
      <c r="AN15" s="83"/>
      <c r="AO15" s="554"/>
      <c r="AP15" s="555"/>
      <c r="AQ15" s="555"/>
      <c r="AR15" s="555"/>
      <c r="AS15" s="555"/>
      <c r="AT15" s="556"/>
      <c r="AU15" s="83"/>
      <c r="AV15" s="83"/>
      <c r="AW15" s="83"/>
      <c r="AX15" s="83"/>
      <c r="AY15" s="83"/>
      <c r="AZ15" s="83"/>
      <c r="BA15" s="83"/>
      <c r="BB15" s="83"/>
      <c r="BC15" s="83"/>
      <c r="BD15" s="83"/>
      <c r="BE15" s="83"/>
      <c r="BF15" s="83"/>
      <c r="BG15" s="83"/>
      <c r="BH15" s="83"/>
      <c r="BI15" s="83"/>
      <c r="BJ15" s="83"/>
      <c r="BK15" s="83"/>
      <c r="BL15" s="83"/>
      <c r="BM15" s="83"/>
      <c r="BN15" s="83"/>
      <c r="BO15" s="83"/>
      <c r="BP15" s="83"/>
      <c r="BQ15" s="83"/>
      <c r="BR15" s="83"/>
      <c r="BS15" s="83"/>
      <c r="BT15" s="83"/>
      <c r="BU15" s="83"/>
      <c r="BV15" s="83"/>
      <c r="BW15" s="83"/>
      <c r="BX15" s="83"/>
    </row>
    <row r="16" spans="1:91" ht="15" customHeight="1" x14ac:dyDescent="0.25">
      <c r="A16" s="83"/>
      <c r="B16" s="446"/>
      <c r="C16" s="446"/>
      <c r="D16" s="447"/>
      <c r="E16" s="541" t="s">
        <v>223</v>
      </c>
      <c r="F16" s="542"/>
      <c r="G16" s="542"/>
      <c r="H16" s="542"/>
      <c r="I16" s="542"/>
      <c r="J16" s="64" t="str">
        <f>IF(AND('Mapa de Riesgos'!$Y$12="Alta",'Mapa de Riesgos'!$AA$12="Leve"),CONCATENATE("R1C",'Mapa de Riesgos'!$O$12),"")</f>
        <v/>
      </c>
      <c r="K16" s="65" t="str">
        <f>IF(AND('Mapa de Riesgos'!$Y$15="Alta",'Mapa de Riesgos'!$AA$15="Leve"),CONCATENATE("R1C",'Mapa de Riesgos'!$O$15),"")</f>
        <v/>
      </c>
      <c r="L16" s="65" t="str">
        <f>IF(AND('Mapa de Riesgos'!$Y$16="Alta",'Mapa de Riesgos'!$AA$16="Leve"),CONCATENATE("R1C",'Mapa de Riesgos'!$O$16),"")</f>
        <v/>
      </c>
      <c r="M16" s="65" t="str">
        <f>IF(AND('Mapa de Riesgos'!$Y$17="Alta",'Mapa de Riesgos'!$AA$17="Leve"),CONCATENATE("R1C",'Mapa de Riesgos'!$O$17),"")</f>
        <v/>
      </c>
      <c r="N16" s="65" t="str">
        <f>IF(AND('Mapa de Riesgos'!$Y$18="Alta",'Mapa de Riesgos'!$AA$18="Leve"),CONCATENATE("R1C",'Mapa de Riesgos'!$O$18),"")</f>
        <v/>
      </c>
      <c r="O16" s="66" t="str">
        <f>IF(AND('Mapa de Riesgos'!$Y$19="Alta",'Mapa de Riesgos'!$AA$19="Leve"),CONCATENATE("R1C",'Mapa de Riesgos'!$O$19),"")</f>
        <v/>
      </c>
      <c r="P16" s="64" t="str">
        <f>IF(AND('Mapa de Riesgos'!$Y$12="Alta",'Mapa de Riesgos'!$AA$12="Menor"),CONCATENATE("R1C",'Mapa de Riesgos'!$O$12),"")</f>
        <v/>
      </c>
      <c r="Q16" s="65" t="str">
        <f>IF(AND('Mapa de Riesgos'!$Y$15="Alta",'Mapa de Riesgos'!$AA$15="Menor"),CONCATENATE("R1C",'Mapa de Riesgos'!$O$15),"")</f>
        <v/>
      </c>
      <c r="R16" s="65" t="str">
        <f>IF(AND('Mapa de Riesgos'!$Y$16="Alta",'Mapa de Riesgos'!$AA$16="Menor"),CONCATENATE("R1C",'Mapa de Riesgos'!$O$16),"")</f>
        <v/>
      </c>
      <c r="S16" s="65" t="str">
        <f>IF(AND('Mapa de Riesgos'!$Y$17="Alta",'Mapa de Riesgos'!$AA$17="Menor"),CONCATENATE("R1C",'Mapa de Riesgos'!$O$17),"")</f>
        <v/>
      </c>
      <c r="T16" s="65" t="str">
        <f>IF(AND('Mapa de Riesgos'!$Y$18="Alta",'Mapa de Riesgos'!$AA$18="Menor"),CONCATENATE("R1C",'Mapa de Riesgos'!$O$18),"")</f>
        <v/>
      </c>
      <c r="U16" s="66" t="str">
        <f>IF(AND('Mapa de Riesgos'!$Y$19="Alta",'Mapa de Riesgos'!$AA$19="Menor"),CONCATENATE("R1C",'Mapa de Riesgos'!$O$19),"")</f>
        <v/>
      </c>
      <c r="V16" s="46" t="str">
        <f>IF(AND('Mapa de Riesgos'!$Y$12="Alta",'Mapa de Riesgos'!$AA$12="Moderado"),CONCATENATE("R1C",'Mapa de Riesgos'!$O$12),"")</f>
        <v/>
      </c>
      <c r="W16" s="47" t="str">
        <f>IF(AND('Mapa de Riesgos'!$Y$15="Alta",'Mapa de Riesgos'!$AA$15="Moderado"),CONCATENATE("R1C",'Mapa de Riesgos'!$O$15),"")</f>
        <v/>
      </c>
      <c r="X16" s="47" t="str">
        <f>IF(AND('Mapa de Riesgos'!$Y$16="Alta",'Mapa de Riesgos'!$AA$16="Moderado"),CONCATENATE("R1C",'Mapa de Riesgos'!$O$16),"")</f>
        <v/>
      </c>
      <c r="Y16" s="47" t="str">
        <f>IF(AND('Mapa de Riesgos'!$Y$17="Alta",'Mapa de Riesgos'!$AA$17="Moderado"),CONCATENATE("R1C",'Mapa de Riesgos'!$O$17),"")</f>
        <v/>
      </c>
      <c r="Z16" s="47" t="str">
        <f>IF(AND('Mapa de Riesgos'!$Y$18="Alta",'Mapa de Riesgos'!$AA$18="Moderado"),CONCATENATE("R1C",'Mapa de Riesgos'!$O$18),"")</f>
        <v/>
      </c>
      <c r="AA16" s="48" t="str">
        <f>IF(AND('Mapa de Riesgos'!$Y$19="Alta",'Mapa de Riesgos'!$AA$19="Moderado"),CONCATENATE("R1C",'Mapa de Riesgos'!$O$19),"")</f>
        <v/>
      </c>
      <c r="AB16" s="46" t="str">
        <f>IF(AND('Mapa de Riesgos'!$Y$12="Alta",'Mapa de Riesgos'!$AA$12="Mayor"),CONCATENATE("R1C",'Mapa de Riesgos'!$O$12),"")</f>
        <v/>
      </c>
      <c r="AC16" s="47" t="str">
        <f>IF(AND('Mapa de Riesgos'!$Y$15="Alta",'Mapa de Riesgos'!$AA$15="Mayor"),CONCATENATE("R1C",'Mapa de Riesgos'!$O$15),"")</f>
        <v/>
      </c>
      <c r="AD16" s="47" t="str">
        <f>IF(AND('Mapa de Riesgos'!$Y$16="Alta",'Mapa de Riesgos'!$AA$16="Mayor"),CONCATENATE("R1C",'Mapa de Riesgos'!$O$16),"")</f>
        <v/>
      </c>
      <c r="AE16" s="47" t="str">
        <f>IF(AND('Mapa de Riesgos'!$Y$17="Alta",'Mapa de Riesgos'!$AA$17="Mayor"),CONCATENATE("R1C",'Mapa de Riesgos'!$O$17),"")</f>
        <v/>
      </c>
      <c r="AF16" s="47" t="str">
        <f>IF(AND('Mapa de Riesgos'!$Y$18="Alta",'Mapa de Riesgos'!$AA$18="Mayor"),CONCATENATE("R1C",'Mapa de Riesgos'!$O$18),"")</f>
        <v/>
      </c>
      <c r="AG16" s="48" t="str">
        <f>IF(AND('Mapa de Riesgos'!$Y$19="Alta",'Mapa de Riesgos'!$AA$19="Mayor"),CONCATENATE("R1C",'Mapa de Riesgos'!$O$19),"")</f>
        <v/>
      </c>
      <c r="AH16" s="49" t="str">
        <f>IF(AND('Mapa de Riesgos'!$Y$12="Alta",'Mapa de Riesgos'!$AA$12="Catastrófico"),CONCATENATE("R1C",'Mapa de Riesgos'!$O$12),"")</f>
        <v/>
      </c>
      <c r="AI16" s="50" t="str">
        <f>IF(AND('Mapa de Riesgos'!$Y$15="Alta",'Mapa de Riesgos'!$AA$15="Catastrófico"),CONCATENATE("R1C",'Mapa de Riesgos'!$O$15),"")</f>
        <v/>
      </c>
      <c r="AJ16" s="50" t="str">
        <f>IF(AND('Mapa de Riesgos'!$Y$16="Alta",'Mapa de Riesgos'!$AA$16="Catastrófico"),CONCATENATE("R1C",'Mapa de Riesgos'!$O$16),"")</f>
        <v/>
      </c>
      <c r="AK16" s="50" t="str">
        <f>IF(AND('Mapa de Riesgos'!$Y$17="Alta",'Mapa de Riesgos'!$AA$17="Catastrófico"),CONCATENATE("R1C",'Mapa de Riesgos'!$O$17),"")</f>
        <v/>
      </c>
      <c r="AL16" s="50" t="str">
        <f>IF(AND('Mapa de Riesgos'!$Y$18="Alta",'Mapa de Riesgos'!$AA$18="Catastrófico"),CONCATENATE("R1C",'Mapa de Riesgos'!$O$18),"")</f>
        <v/>
      </c>
      <c r="AM16" s="51" t="str">
        <f>IF(AND('Mapa de Riesgos'!$Y$19="Alta",'Mapa de Riesgos'!$AA$19="Catastrófico"),CONCATENATE("R1C",'Mapa de Riesgos'!$O$19),"")</f>
        <v/>
      </c>
      <c r="AN16" s="83"/>
      <c r="AO16" s="532" t="s">
        <v>224</v>
      </c>
      <c r="AP16" s="533"/>
      <c r="AQ16" s="533"/>
      <c r="AR16" s="533"/>
      <c r="AS16" s="533"/>
      <c r="AT16" s="534"/>
      <c r="AU16" s="83"/>
      <c r="AV16" s="83"/>
      <c r="AW16" s="83"/>
      <c r="AX16" s="83"/>
      <c r="AY16" s="83"/>
      <c r="AZ16" s="83"/>
      <c r="BA16" s="83"/>
      <c r="BB16" s="83"/>
      <c r="BC16" s="83"/>
      <c r="BD16" s="83"/>
      <c r="BE16" s="83"/>
      <c r="BF16" s="83"/>
      <c r="BG16" s="83"/>
      <c r="BH16" s="83"/>
      <c r="BI16" s="83"/>
      <c r="BJ16" s="83"/>
      <c r="BK16" s="83"/>
      <c r="BL16" s="83"/>
      <c r="BM16" s="83"/>
      <c r="BN16" s="83"/>
      <c r="BO16" s="83"/>
      <c r="BP16" s="83"/>
      <c r="BQ16" s="83"/>
      <c r="BR16" s="83"/>
      <c r="BS16" s="83"/>
      <c r="BT16" s="83"/>
      <c r="BU16" s="83"/>
      <c r="BV16" s="83"/>
      <c r="BW16" s="83"/>
      <c r="BX16" s="83"/>
    </row>
    <row r="17" spans="1:76" ht="15" customHeight="1" x14ac:dyDescent="0.25">
      <c r="A17" s="83"/>
      <c r="B17" s="446"/>
      <c r="C17" s="446"/>
      <c r="D17" s="447"/>
      <c r="E17" s="543"/>
      <c r="F17" s="544"/>
      <c r="G17" s="544"/>
      <c r="H17" s="544"/>
      <c r="I17" s="544"/>
      <c r="J17" s="67" t="str">
        <f>IF(AND('Mapa de Riesgos'!$Y$20="Alta",'Mapa de Riesgos'!$AA$20="Leve"),CONCATENATE("R2C",'Mapa de Riesgos'!$O$20),"")</f>
        <v/>
      </c>
      <c r="K17" s="68" t="str">
        <f>IF(AND('Mapa de Riesgos'!$Y$21="Alta",'Mapa de Riesgos'!$AA$21="Leve"),CONCATENATE("R2C",'Mapa de Riesgos'!$O$21),"")</f>
        <v/>
      </c>
      <c r="L17" s="68" t="str">
        <f>IF(AND('Mapa de Riesgos'!$Y$22="Alta",'Mapa de Riesgos'!$AA$22="Leve"),CONCATENATE("R2C",'Mapa de Riesgos'!$O$22),"")</f>
        <v/>
      </c>
      <c r="M17" s="68" t="str">
        <f>IF(AND('Mapa de Riesgos'!$Y$23="Alta",'Mapa de Riesgos'!$AA$23="Leve"),CONCATENATE("R2C",'Mapa de Riesgos'!$O$23),"")</f>
        <v/>
      </c>
      <c r="N17" s="68" t="str">
        <f>IF(AND('Mapa de Riesgos'!$Y$24="Alta",'Mapa de Riesgos'!$AA$24="Leve"),CONCATENATE("R2C",'Mapa de Riesgos'!$O$24),"")</f>
        <v/>
      </c>
      <c r="O17" s="69" t="str">
        <f>IF(AND('Mapa de Riesgos'!$Y$25="Alta",'Mapa de Riesgos'!$AA$25="Leve"),CONCATENATE("R2C",'Mapa de Riesgos'!$O$25),"")</f>
        <v/>
      </c>
      <c r="P17" s="67" t="str">
        <f>IF(AND('Mapa de Riesgos'!$Y$20="Alta",'Mapa de Riesgos'!$AA$20="Menor"),CONCATENATE("R2C",'Mapa de Riesgos'!$O$20),"")</f>
        <v/>
      </c>
      <c r="Q17" s="68" t="str">
        <f>IF(AND('Mapa de Riesgos'!$Y$21="Alta",'Mapa de Riesgos'!$AA$21="Menor"),CONCATENATE("R2C",'Mapa de Riesgos'!$O$21),"")</f>
        <v/>
      </c>
      <c r="R17" s="68" t="str">
        <f>IF(AND('Mapa de Riesgos'!$Y$22="Alta",'Mapa de Riesgos'!$AA$22="Menor"),CONCATENATE("R2C",'Mapa de Riesgos'!$O$22),"")</f>
        <v/>
      </c>
      <c r="S17" s="68" t="str">
        <f>IF(AND('Mapa de Riesgos'!$Y$23="Alta",'Mapa de Riesgos'!$AA$23="Menor"),CONCATENATE("R2C",'Mapa de Riesgos'!$O$23),"")</f>
        <v/>
      </c>
      <c r="T17" s="68" t="str">
        <f>IF(AND('Mapa de Riesgos'!$Y$24="Alta",'Mapa de Riesgos'!$AA$24="Menor"),CONCATENATE("R2C",'Mapa de Riesgos'!$O$24),"")</f>
        <v/>
      </c>
      <c r="U17" s="69" t="str">
        <f>IF(AND('Mapa de Riesgos'!$Y$25="Alta",'Mapa de Riesgos'!$AA$25="Menor"),CONCATENATE("R2C",'Mapa de Riesgos'!$O$25),"")</f>
        <v/>
      </c>
      <c r="V17" s="52" t="str">
        <f>IF(AND('Mapa de Riesgos'!$Y$20="Alta",'Mapa de Riesgos'!$AA$20="Moderado"),CONCATENATE("R2C",'Mapa de Riesgos'!$O$20),"")</f>
        <v/>
      </c>
      <c r="W17" s="53" t="str">
        <f>IF(AND('Mapa de Riesgos'!$Y$21="Alta",'Mapa de Riesgos'!$AA$21="Moderado"),CONCATENATE("R2C",'Mapa de Riesgos'!$O$21),"")</f>
        <v/>
      </c>
      <c r="X17" s="53" t="str">
        <f>IF(AND('Mapa de Riesgos'!$Y$22="Alta",'Mapa de Riesgos'!$AA$22="Moderado"),CONCATENATE("R2C",'Mapa de Riesgos'!$O$22),"")</f>
        <v/>
      </c>
      <c r="Y17" s="53" t="str">
        <f>IF(AND('Mapa de Riesgos'!$Y$23="Alta",'Mapa de Riesgos'!$AA$23="Moderado"),CONCATENATE("R2C",'Mapa de Riesgos'!$O$23),"")</f>
        <v/>
      </c>
      <c r="Z17" s="53" t="str">
        <f>IF(AND('Mapa de Riesgos'!$Y$24="Alta",'Mapa de Riesgos'!$AA$24="Moderado"),CONCATENATE("R2C",'Mapa de Riesgos'!$O$24),"")</f>
        <v/>
      </c>
      <c r="AA17" s="54" t="str">
        <f>IF(AND('Mapa de Riesgos'!$Y$25="Alta",'Mapa de Riesgos'!$AA$25="Moderado"),CONCATENATE("R2C",'Mapa de Riesgos'!$O$25),"")</f>
        <v/>
      </c>
      <c r="AB17" s="52" t="str">
        <f>IF(AND('Mapa de Riesgos'!$Y$20="Alta",'Mapa de Riesgos'!$AA$20="Mayor"),CONCATENATE("R2C",'Mapa de Riesgos'!$O$20),"")</f>
        <v/>
      </c>
      <c r="AC17" s="53" t="str">
        <f>IF(AND('Mapa de Riesgos'!$Y$21="Alta",'Mapa de Riesgos'!$AA$21="Mayor"),CONCATENATE("R2C",'Mapa de Riesgos'!$O$21),"")</f>
        <v/>
      </c>
      <c r="AD17" s="53" t="str">
        <f>IF(AND('Mapa de Riesgos'!$Y$22="Alta",'Mapa de Riesgos'!$AA$22="Mayor"),CONCATENATE("R2C",'Mapa de Riesgos'!$O$22),"")</f>
        <v/>
      </c>
      <c r="AE17" s="53" t="str">
        <f>IF(AND('Mapa de Riesgos'!$Y$23="Alta",'Mapa de Riesgos'!$AA$23="Mayor"),CONCATENATE("R2C",'Mapa de Riesgos'!$O$23),"")</f>
        <v/>
      </c>
      <c r="AF17" s="53" t="str">
        <f>IF(AND('Mapa de Riesgos'!$Y$24="Alta",'Mapa de Riesgos'!$AA$24="Mayor"),CONCATENATE("R2C",'Mapa de Riesgos'!$O$24),"")</f>
        <v/>
      </c>
      <c r="AG17" s="54" t="str">
        <f>IF(AND('Mapa de Riesgos'!$Y$25="Alta",'Mapa de Riesgos'!$AA$25="Mayor"),CONCATENATE("R2C",'Mapa de Riesgos'!$O$25),"")</f>
        <v/>
      </c>
      <c r="AH17" s="55" t="str">
        <f>IF(AND('Mapa de Riesgos'!$Y$20="Alta",'Mapa de Riesgos'!$AA$20="Catastrófico"),CONCATENATE("R2C",'Mapa de Riesgos'!$O$20),"")</f>
        <v/>
      </c>
      <c r="AI17" s="56" t="str">
        <f>IF(AND('Mapa de Riesgos'!$Y$21="Alta",'Mapa de Riesgos'!$AA$21="Catastrófico"),CONCATENATE("R2C",'Mapa de Riesgos'!$O$21),"")</f>
        <v/>
      </c>
      <c r="AJ17" s="56" t="str">
        <f>IF(AND('Mapa de Riesgos'!$Y$22="Alta",'Mapa de Riesgos'!$AA$22="Catastrófico"),CONCATENATE("R2C",'Mapa de Riesgos'!$O$22),"")</f>
        <v/>
      </c>
      <c r="AK17" s="56" t="str">
        <f>IF(AND('Mapa de Riesgos'!$Y$23="Alta",'Mapa de Riesgos'!$AA$23="Catastrófico"),CONCATENATE("R2C",'Mapa de Riesgos'!$O$23),"")</f>
        <v/>
      </c>
      <c r="AL17" s="56" t="str">
        <f>IF(AND('Mapa de Riesgos'!$Y$24="Alta",'Mapa de Riesgos'!$AA$24="Catastrófico"),CONCATENATE("R2C",'Mapa de Riesgos'!$O$24),"")</f>
        <v/>
      </c>
      <c r="AM17" s="57" t="str">
        <f>IF(AND('Mapa de Riesgos'!$Y$25="Alta",'Mapa de Riesgos'!$AA$25="Catastrófico"),CONCATENATE("R2C",'Mapa de Riesgos'!$O$25),"")</f>
        <v/>
      </c>
      <c r="AN17" s="83"/>
      <c r="AO17" s="535"/>
      <c r="AP17" s="536"/>
      <c r="AQ17" s="536"/>
      <c r="AR17" s="536"/>
      <c r="AS17" s="536"/>
      <c r="AT17" s="537"/>
      <c r="AU17" s="83"/>
      <c r="AV17" s="83"/>
      <c r="AW17" s="83"/>
      <c r="AX17" s="83"/>
      <c r="AY17" s="83"/>
      <c r="AZ17" s="83"/>
      <c r="BA17" s="83"/>
      <c r="BB17" s="83"/>
      <c r="BC17" s="83"/>
      <c r="BD17" s="83"/>
      <c r="BE17" s="83"/>
      <c r="BF17" s="83"/>
      <c r="BG17" s="83"/>
      <c r="BH17" s="83"/>
      <c r="BI17" s="83"/>
      <c r="BJ17" s="83"/>
      <c r="BK17" s="83"/>
      <c r="BL17" s="83"/>
      <c r="BM17" s="83"/>
      <c r="BN17" s="83"/>
      <c r="BO17" s="83"/>
      <c r="BP17" s="83"/>
      <c r="BQ17" s="83"/>
      <c r="BR17" s="83"/>
      <c r="BS17" s="83"/>
      <c r="BT17" s="83"/>
      <c r="BU17" s="83"/>
      <c r="BV17" s="83"/>
      <c r="BW17" s="83"/>
      <c r="BX17" s="83"/>
    </row>
    <row r="18" spans="1:76" ht="15" customHeight="1" x14ac:dyDescent="0.25">
      <c r="A18" s="83"/>
      <c r="B18" s="446"/>
      <c r="C18" s="446"/>
      <c r="D18" s="447"/>
      <c r="E18" s="545"/>
      <c r="F18" s="544"/>
      <c r="G18" s="544"/>
      <c r="H18" s="544"/>
      <c r="I18" s="544"/>
      <c r="J18" s="67" t="str">
        <f>IF(AND('Mapa de Riesgos'!$Y$26="Alta",'Mapa de Riesgos'!$AA$26="Leve"),CONCATENATE("R3C",'Mapa de Riesgos'!$O$26),"")</f>
        <v/>
      </c>
      <c r="K18" s="68" t="str">
        <f>IF(AND('Mapa de Riesgos'!$Y$29="Alta",'Mapa de Riesgos'!$AA$29="Leve"),CONCATENATE("R3C",'Mapa de Riesgos'!$O$29),"")</f>
        <v/>
      </c>
      <c r="L18" s="68" t="str">
        <f>IF(AND('Mapa de Riesgos'!$Y$30="Alta",'Mapa de Riesgos'!$AA$30="Leve"),CONCATENATE("R3C",'Mapa de Riesgos'!$O$30),"")</f>
        <v/>
      </c>
      <c r="M18" s="68" t="str">
        <f>IF(AND('Mapa de Riesgos'!$Y$31="Alta",'Mapa de Riesgos'!$AA$31="Leve"),CONCATENATE("R3C",'Mapa de Riesgos'!$O$31),"")</f>
        <v/>
      </c>
      <c r="N18" s="68" t="str">
        <f>IF(AND('Mapa de Riesgos'!$Y$32="Alta",'Mapa de Riesgos'!$AA$32="Leve"),CONCATENATE("R3C",'Mapa de Riesgos'!$O$32),"")</f>
        <v/>
      </c>
      <c r="O18" s="69" t="str">
        <f>IF(AND('Mapa de Riesgos'!$Y$33="Alta",'Mapa de Riesgos'!$AA$33="Leve"),CONCATENATE("R3C",'Mapa de Riesgos'!$O$33),"")</f>
        <v/>
      </c>
      <c r="P18" s="67" t="str">
        <f>IF(AND('Mapa de Riesgos'!$Y$26="Alta",'Mapa de Riesgos'!$AA$26="Menor"),CONCATENATE("R3C",'Mapa de Riesgos'!$O$26),"")</f>
        <v/>
      </c>
      <c r="Q18" s="68" t="str">
        <f>IF(AND('Mapa de Riesgos'!$Y$29="Alta",'Mapa de Riesgos'!$AA$29="Menor"),CONCATENATE("R3C",'Mapa de Riesgos'!$O$29),"")</f>
        <v/>
      </c>
      <c r="R18" s="68" t="str">
        <f>IF(AND('Mapa de Riesgos'!$Y$30="Alta",'Mapa de Riesgos'!$AA$30="Menor"),CONCATENATE("R3C",'Mapa de Riesgos'!$O$30),"")</f>
        <v/>
      </c>
      <c r="S18" s="68" t="str">
        <f>IF(AND('Mapa de Riesgos'!$Y$31="Alta",'Mapa de Riesgos'!$AA$31="Menor"),CONCATENATE("R3C",'Mapa de Riesgos'!$O$31),"")</f>
        <v/>
      </c>
      <c r="T18" s="68" t="str">
        <f>IF(AND('Mapa de Riesgos'!$Y$32="Alta",'Mapa de Riesgos'!$AA$32="Menor"),CONCATENATE("R3C",'Mapa de Riesgos'!$O$32),"")</f>
        <v/>
      </c>
      <c r="U18" s="69" t="str">
        <f>IF(AND('Mapa de Riesgos'!$Y$33="Alta",'Mapa de Riesgos'!$AA$33="Menor"),CONCATENATE("R3C",'Mapa de Riesgos'!$O$33),"")</f>
        <v/>
      </c>
      <c r="V18" s="52" t="str">
        <f>IF(AND('Mapa de Riesgos'!$Y$26="Alta",'Mapa de Riesgos'!$AA$26="Moderado"),CONCATENATE("R3C",'Mapa de Riesgos'!$O$26),"")</f>
        <v/>
      </c>
      <c r="W18" s="53" t="str">
        <f>IF(AND('Mapa de Riesgos'!$Y$29="Alta",'Mapa de Riesgos'!$AA$29="Moderado"),CONCATENATE("R3C",'Mapa de Riesgos'!$O$29),"")</f>
        <v/>
      </c>
      <c r="X18" s="53" t="str">
        <f>IF(AND('Mapa de Riesgos'!$Y$30="Alta",'Mapa de Riesgos'!$AA$30="Moderado"),CONCATENATE("R3C",'Mapa de Riesgos'!$O$30),"")</f>
        <v/>
      </c>
      <c r="Y18" s="53" t="str">
        <f>IF(AND('Mapa de Riesgos'!$Y$31="Alta",'Mapa de Riesgos'!$AA$31="Moderado"),CONCATENATE("R3C",'Mapa de Riesgos'!$O$31),"")</f>
        <v/>
      </c>
      <c r="Z18" s="53" t="str">
        <f>IF(AND('Mapa de Riesgos'!$Y$32="Alta",'Mapa de Riesgos'!$AA$32="Moderado"),CONCATENATE("R3C",'Mapa de Riesgos'!$O$32),"")</f>
        <v/>
      </c>
      <c r="AA18" s="54" t="str">
        <f>IF(AND('Mapa de Riesgos'!$Y$33="Alta",'Mapa de Riesgos'!$AA$33="Moderado"),CONCATENATE("R3C",'Mapa de Riesgos'!$O$33),"")</f>
        <v/>
      </c>
      <c r="AB18" s="52" t="str">
        <f>IF(AND('Mapa de Riesgos'!$Y$26="Alta",'Mapa de Riesgos'!$AA$26="Mayor"),CONCATENATE("R3C",'Mapa de Riesgos'!$O$26),"")</f>
        <v/>
      </c>
      <c r="AC18" s="53" t="str">
        <f>IF(AND('Mapa de Riesgos'!$Y$29="Alta",'Mapa de Riesgos'!$AA$29="Mayor"),CONCATENATE("R3C",'Mapa de Riesgos'!$O$29),"")</f>
        <v/>
      </c>
      <c r="AD18" s="53" t="str">
        <f>IF(AND('Mapa de Riesgos'!$Y$30="Alta",'Mapa de Riesgos'!$AA$30="Mayor"),CONCATENATE("R3C",'Mapa de Riesgos'!$O$30),"")</f>
        <v/>
      </c>
      <c r="AE18" s="53" t="str">
        <f>IF(AND('Mapa de Riesgos'!$Y$31="Alta",'Mapa de Riesgos'!$AA$31="Mayor"),CONCATENATE("R3C",'Mapa de Riesgos'!$O$31),"")</f>
        <v/>
      </c>
      <c r="AF18" s="53" t="str">
        <f>IF(AND('Mapa de Riesgos'!$Y$32="Alta",'Mapa de Riesgos'!$AA$32="Mayor"),CONCATENATE("R3C",'Mapa de Riesgos'!$O$32),"")</f>
        <v/>
      </c>
      <c r="AG18" s="54" t="str">
        <f>IF(AND('Mapa de Riesgos'!$Y$33="Alta",'Mapa de Riesgos'!$AA$33="Mayor"),CONCATENATE("R3C",'Mapa de Riesgos'!$O$33),"")</f>
        <v/>
      </c>
      <c r="AH18" s="55" t="str">
        <f>IF(AND('Mapa de Riesgos'!$Y$26="Alta",'Mapa de Riesgos'!$AA$26="Catastrófico"),CONCATENATE("R3C",'Mapa de Riesgos'!$O$26),"")</f>
        <v/>
      </c>
      <c r="AI18" s="56" t="str">
        <f>IF(AND('Mapa de Riesgos'!$Y$29="Alta",'Mapa de Riesgos'!$AA$29="Catastrófico"),CONCATENATE("R3C",'Mapa de Riesgos'!$O$29),"")</f>
        <v/>
      </c>
      <c r="AJ18" s="56" t="str">
        <f>IF(AND('Mapa de Riesgos'!$Y$30="Alta",'Mapa de Riesgos'!$AA$30="Catastrófico"),CONCATENATE("R3C",'Mapa de Riesgos'!$O$30),"")</f>
        <v/>
      </c>
      <c r="AK18" s="56" t="str">
        <f>IF(AND('Mapa de Riesgos'!$Y$31="Alta",'Mapa de Riesgos'!$AA$31="Catastrófico"),CONCATENATE("R3C",'Mapa de Riesgos'!$O$31),"")</f>
        <v/>
      </c>
      <c r="AL18" s="56" t="str">
        <f>IF(AND('Mapa de Riesgos'!$Y$32="Alta",'Mapa de Riesgos'!$AA$32="Catastrófico"),CONCATENATE("R3C",'Mapa de Riesgos'!$O$32),"")</f>
        <v/>
      </c>
      <c r="AM18" s="57" t="str">
        <f>IF(AND('Mapa de Riesgos'!$Y$33="Alta",'Mapa de Riesgos'!$AA$33="Catastrófico"),CONCATENATE("R3C",'Mapa de Riesgos'!$O$33),"")</f>
        <v/>
      </c>
      <c r="AN18" s="83"/>
      <c r="AO18" s="535"/>
      <c r="AP18" s="536"/>
      <c r="AQ18" s="536"/>
      <c r="AR18" s="536"/>
      <c r="AS18" s="536"/>
      <c r="AT18" s="537"/>
      <c r="AU18" s="83"/>
      <c r="AV18" s="83"/>
      <c r="AW18" s="83"/>
      <c r="AX18" s="83"/>
      <c r="AY18" s="83"/>
      <c r="AZ18" s="83"/>
      <c r="BA18" s="83"/>
      <c r="BB18" s="83"/>
      <c r="BC18" s="83"/>
      <c r="BD18" s="83"/>
      <c r="BE18" s="83"/>
      <c r="BF18" s="83"/>
      <c r="BG18" s="83"/>
      <c r="BH18" s="83"/>
      <c r="BI18" s="83"/>
      <c r="BJ18" s="83"/>
      <c r="BK18" s="83"/>
      <c r="BL18" s="83"/>
      <c r="BM18" s="83"/>
      <c r="BN18" s="83"/>
      <c r="BO18" s="83"/>
      <c r="BP18" s="83"/>
      <c r="BQ18" s="83"/>
      <c r="BR18" s="83"/>
      <c r="BS18" s="83"/>
      <c r="BT18" s="83"/>
      <c r="BU18" s="83"/>
      <c r="BV18" s="83"/>
      <c r="BW18" s="83"/>
      <c r="BX18" s="83"/>
    </row>
    <row r="19" spans="1:76" ht="15" customHeight="1" x14ac:dyDescent="0.25">
      <c r="A19" s="83"/>
      <c r="B19" s="446"/>
      <c r="C19" s="446"/>
      <c r="D19" s="447"/>
      <c r="E19" s="545"/>
      <c r="F19" s="544"/>
      <c r="G19" s="544"/>
      <c r="H19" s="544"/>
      <c r="I19" s="544"/>
      <c r="J19" s="67" t="str">
        <f>IF(AND('Mapa de Riesgos'!$Y$34="Alta",'Mapa de Riesgos'!$AA$34="Leve"),CONCATENATE("R4C",'Mapa de Riesgos'!$O$34),"")</f>
        <v/>
      </c>
      <c r="K19" s="68" t="str">
        <f>IF(AND('Mapa de Riesgos'!$Y$35="Alta",'Mapa de Riesgos'!$AA$35="Leve"),CONCATENATE("R4C",'Mapa de Riesgos'!$O$35),"")</f>
        <v/>
      </c>
      <c r="L19" s="68" t="str">
        <f>IF(AND('Mapa de Riesgos'!$Y$36="Alta",'Mapa de Riesgos'!$AA$36="Leve"),CONCATENATE("R4C",'Mapa de Riesgos'!$O$36),"")</f>
        <v/>
      </c>
      <c r="M19" s="68" t="str">
        <f>IF(AND('Mapa de Riesgos'!$Y$37="Alta",'Mapa de Riesgos'!$AA$37="Leve"),CONCATENATE("R4C",'Mapa de Riesgos'!$O$37),"")</f>
        <v/>
      </c>
      <c r="N19" s="68" t="str">
        <f>IF(AND('Mapa de Riesgos'!$Y$38="Alta",'Mapa de Riesgos'!$AA$38="Leve"),CONCATENATE("R4C",'Mapa de Riesgos'!$O$38),"")</f>
        <v/>
      </c>
      <c r="O19" s="69" t="str">
        <f>IF(AND('Mapa de Riesgos'!$Y$39="Alta",'Mapa de Riesgos'!$AA$39="Leve"),CONCATENATE("R4C",'Mapa de Riesgos'!$O$39),"")</f>
        <v/>
      </c>
      <c r="P19" s="67" t="str">
        <f>IF(AND('Mapa de Riesgos'!$Y$34="Alta",'Mapa de Riesgos'!$AA$34="Menor"),CONCATENATE("R4C",'Mapa de Riesgos'!$O$34),"")</f>
        <v/>
      </c>
      <c r="Q19" s="68" t="str">
        <f>IF(AND('Mapa de Riesgos'!$Y$35="Alta",'Mapa de Riesgos'!$AA$35="Menor"),CONCATENATE("R4C",'Mapa de Riesgos'!$O$35),"")</f>
        <v/>
      </c>
      <c r="R19" s="68" t="str">
        <f>IF(AND('Mapa de Riesgos'!$Y$36="Alta",'Mapa de Riesgos'!$AA$36="Menor"),CONCATENATE("R4C",'Mapa de Riesgos'!$O$36),"")</f>
        <v/>
      </c>
      <c r="S19" s="68" t="str">
        <f>IF(AND('Mapa de Riesgos'!$Y$37="Alta",'Mapa de Riesgos'!$AA$37="Menor"),CONCATENATE("R4C",'Mapa de Riesgos'!$O$37),"")</f>
        <v/>
      </c>
      <c r="T19" s="68" t="str">
        <f>IF(AND('Mapa de Riesgos'!$Y$38="Alta",'Mapa de Riesgos'!$AA$38="Menor"),CONCATENATE("R4C",'Mapa de Riesgos'!$O$38),"")</f>
        <v/>
      </c>
      <c r="U19" s="69" t="str">
        <f>IF(AND('Mapa de Riesgos'!$Y$39="Alta",'Mapa de Riesgos'!$AA$39="Menor"),CONCATENATE("R4C",'Mapa de Riesgos'!$O$39),"")</f>
        <v/>
      </c>
      <c r="V19" s="52" t="str">
        <f>IF(AND('Mapa de Riesgos'!$Y$34="Alta",'Mapa de Riesgos'!$AA$34="Moderado"),CONCATENATE("R4C",'Mapa de Riesgos'!$O$34),"")</f>
        <v/>
      </c>
      <c r="W19" s="53" t="str">
        <f>IF(AND('Mapa de Riesgos'!$Y$35="Alta",'Mapa de Riesgos'!$AA$35="Moderado"),CONCATENATE("R4C",'Mapa de Riesgos'!$O$35),"")</f>
        <v/>
      </c>
      <c r="X19" s="53" t="str">
        <f>IF(AND('Mapa de Riesgos'!$Y$36="Alta",'Mapa de Riesgos'!$AA$36="Moderado"),CONCATENATE("R4C",'Mapa de Riesgos'!$O$36),"")</f>
        <v/>
      </c>
      <c r="Y19" s="53" t="str">
        <f>IF(AND('Mapa de Riesgos'!$Y$37="Alta",'Mapa de Riesgos'!$AA$37="Moderado"),CONCATENATE("R4C",'Mapa de Riesgos'!$O$37),"")</f>
        <v/>
      </c>
      <c r="Z19" s="53" t="str">
        <f>IF(AND('Mapa de Riesgos'!$Y$38="Alta",'Mapa de Riesgos'!$AA$38="Moderado"),CONCATENATE("R4C",'Mapa de Riesgos'!$O$38),"")</f>
        <v/>
      </c>
      <c r="AA19" s="54" t="str">
        <f>IF(AND('Mapa de Riesgos'!$Y$39="Alta",'Mapa de Riesgos'!$AA$39="Moderado"),CONCATENATE("R4C",'Mapa de Riesgos'!$O$39),"")</f>
        <v/>
      </c>
      <c r="AB19" s="52" t="str">
        <f>IF(AND('Mapa de Riesgos'!$Y$34="Alta",'Mapa de Riesgos'!$AA$34="Mayor"),CONCATENATE("R4C",'Mapa de Riesgos'!$O$34),"")</f>
        <v/>
      </c>
      <c r="AC19" s="53" t="str">
        <f>IF(AND('Mapa de Riesgos'!$Y$35="Alta",'Mapa de Riesgos'!$AA$35="Mayor"),CONCATENATE("R4C",'Mapa de Riesgos'!$O$35),"")</f>
        <v/>
      </c>
      <c r="AD19" s="53" t="str">
        <f>IF(AND('Mapa de Riesgos'!$Y$36="Alta",'Mapa de Riesgos'!$AA$36="Mayor"),CONCATENATE("R4C",'Mapa de Riesgos'!$O$36),"")</f>
        <v/>
      </c>
      <c r="AE19" s="53" t="str">
        <f>IF(AND('Mapa de Riesgos'!$Y$37="Alta",'Mapa de Riesgos'!$AA$37="Mayor"),CONCATENATE("R4C",'Mapa de Riesgos'!$O$37),"")</f>
        <v/>
      </c>
      <c r="AF19" s="53" t="str">
        <f>IF(AND('Mapa de Riesgos'!$Y$38="Alta",'Mapa de Riesgos'!$AA$38="Mayor"),CONCATENATE("R4C",'Mapa de Riesgos'!$O$38),"")</f>
        <v/>
      </c>
      <c r="AG19" s="54" t="str">
        <f>IF(AND('Mapa de Riesgos'!$Y$39="Alta",'Mapa de Riesgos'!$AA$39="Mayor"),CONCATENATE("R4C",'Mapa de Riesgos'!$O$39),"")</f>
        <v/>
      </c>
      <c r="AH19" s="55" t="str">
        <f>IF(AND('Mapa de Riesgos'!$Y$34="Alta",'Mapa de Riesgos'!$AA$34="Catastrófico"),CONCATENATE("R4C",'Mapa de Riesgos'!$O$34),"")</f>
        <v/>
      </c>
      <c r="AI19" s="56" t="str">
        <f>IF(AND('Mapa de Riesgos'!$Y$35="Alta",'Mapa de Riesgos'!$AA$35="Catastrófico"),CONCATENATE("R4C",'Mapa de Riesgos'!$O$35),"")</f>
        <v/>
      </c>
      <c r="AJ19" s="56" t="str">
        <f>IF(AND('Mapa de Riesgos'!$Y$36="Alta",'Mapa de Riesgos'!$AA$36="Catastrófico"),CONCATENATE("R4C",'Mapa de Riesgos'!$O$36),"")</f>
        <v/>
      </c>
      <c r="AK19" s="56" t="str">
        <f>IF(AND('Mapa de Riesgos'!$Y$37="Alta",'Mapa de Riesgos'!$AA$37="Catastrófico"),CONCATENATE("R4C",'Mapa de Riesgos'!$O$37),"")</f>
        <v/>
      </c>
      <c r="AL19" s="56" t="str">
        <f>IF(AND('Mapa de Riesgos'!$Y$38="Alta",'Mapa de Riesgos'!$AA$38="Catastrófico"),CONCATENATE("R4C",'Mapa de Riesgos'!$O$38),"")</f>
        <v/>
      </c>
      <c r="AM19" s="57" t="str">
        <f>IF(AND('Mapa de Riesgos'!$Y$39="Alta",'Mapa de Riesgos'!$AA$39="Catastrófico"),CONCATENATE("R4C",'Mapa de Riesgos'!$O$39),"")</f>
        <v/>
      </c>
      <c r="AN19" s="83"/>
      <c r="AO19" s="535"/>
      <c r="AP19" s="536"/>
      <c r="AQ19" s="536"/>
      <c r="AR19" s="536"/>
      <c r="AS19" s="536"/>
      <c r="AT19" s="537"/>
      <c r="AU19" s="83"/>
      <c r="AV19" s="83"/>
      <c r="AW19" s="83"/>
      <c r="AX19" s="83"/>
      <c r="AY19" s="83"/>
      <c r="AZ19" s="83"/>
      <c r="BA19" s="83"/>
      <c r="BB19" s="83"/>
      <c r="BC19" s="83"/>
      <c r="BD19" s="83"/>
      <c r="BE19" s="83"/>
      <c r="BF19" s="83"/>
      <c r="BG19" s="83"/>
      <c r="BH19" s="83"/>
      <c r="BI19" s="83"/>
      <c r="BJ19" s="83"/>
      <c r="BK19" s="83"/>
      <c r="BL19" s="83"/>
      <c r="BM19" s="83"/>
      <c r="BN19" s="83"/>
      <c r="BO19" s="83"/>
      <c r="BP19" s="83"/>
      <c r="BQ19" s="83"/>
      <c r="BR19" s="83"/>
      <c r="BS19" s="83"/>
      <c r="BT19" s="83"/>
      <c r="BU19" s="83"/>
      <c r="BV19" s="83"/>
      <c r="BW19" s="83"/>
      <c r="BX19" s="83"/>
    </row>
    <row r="20" spans="1:76" ht="15" customHeight="1" x14ac:dyDescent="0.25">
      <c r="A20" s="83"/>
      <c r="B20" s="446"/>
      <c r="C20" s="446"/>
      <c r="D20" s="447"/>
      <c r="E20" s="545"/>
      <c r="F20" s="544"/>
      <c r="G20" s="544"/>
      <c r="H20" s="544"/>
      <c r="I20" s="544"/>
      <c r="J20" s="67" t="str">
        <f>IF(AND('Mapa de Riesgos'!$Y$40="Alta",'Mapa de Riesgos'!$AA$40="Leve"),CONCATENATE("R5C",'Mapa de Riesgos'!$O$40),"")</f>
        <v/>
      </c>
      <c r="K20" s="68" t="str">
        <f>IF(AND('Mapa de Riesgos'!$Y$41="Alta",'Mapa de Riesgos'!$AA$41="Leve"),CONCATENATE("R5C",'Mapa de Riesgos'!$O$41),"")</f>
        <v/>
      </c>
      <c r="L20" s="68" t="str">
        <f>IF(AND('Mapa de Riesgos'!$Y$42="Alta",'Mapa de Riesgos'!$AA$42="Leve"),CONCATENATE("R5C",'Mapa de Riesgos'!$O$42),"")</f>
        <v/>
      </c>
      <c r="M20" s="68" t="str">
        <f>IF(AND('Mapa de Riesgos'!$Y$43="Alta",'Mapa de Riesgos'!$AA$43="Leve"),CONCATENATE("R5C",'Mapa de Riesgos'!$O$43),"")</f>
        <v/>
      </c>
      <c r="N20" s="68" t="str">
        <f>IF(AND('Mapa de Riesgos'!$Y$44="Alta",'Mapa de Riesgos'!$AA$44="Leve"),CONCATENATE("R5C",'Mapa de Riesgos'!$O$44),"")</f>
        <v/>
      </c>
      <c r="O20" s="69" t="str">
        <f>IF(AND('Mapa de Riesgos'!$Y$45="Alta",'Mapa de Riesgos'!$AA$45="Leve"),CONCATENATE("R5C",'Mapa de Riesgos'!$O$45),"")</f>
        <v/>
      </c>
      <c r="P20" s="67" t="str">
        <f>IF(AND('Mapa de Riesgos'!$Y$40="Alta",'Mapa de Riesgos'!$AA$40="Menor"),CONCATENATE("R5C",'Mapa de Riesgos'!$O$40),"")</f>
        <v/>
      </c>
      <c r="Q20" s="68" t="str">
        <f>IF(AND('Mapa de Riesgos'!$Y$41="Alta",'Mapa de Riesgos'!$AA$41="Menor"),CONCATENATE("R5C",'Mapa de Riesgos'!$O$41),"")</f>
        <v/>
      </c>
      <c r="R20" s="68" t="str">
        <f>IF(AND('Mapa de Riesgos'!$Y$42="Alta",'Mapa de Riesgos'!$AA$42="Menor"),CONCATENATE("R5C",'Mapa de Riesgos'!$O$42),"")</f>
        <v/>
      </c>
      <c r="S20" s="68" t="str">
        <f>IF(AND('Mapa de Riesgos'!$Y$43="Alta",'Mapa de Riesgos'!$AA$43="Menor"),CONCATENATE("R5C",'Mapa de Riesgos'!$O$43),"")</f>
        <v/>
      </c>
      <c r="T20" s="68" t="str">
        <f>IF(AND('Mapa de Riesgos'!$Y$44="Alta",'Mapa de Riesgos'!$AA$44="Menor"),CONCATENATE("R5C",'Mapa de Riesgos'!$O$44),"")</f>
        <v/>
      </c>
      <c r="U20" s="69" t="str">
        <f>IF(AND('Mapa de Riesgos'!$Y$45="Alta",'Mapa de Riesgos'!$AA$45="Menor"),CONCATENATE("R5C",'Mapa de Riesgos'!$O$45),"")</f>
        <v/>
      </c>
      <c r="V20" s="52" t="str">
        <f>IF(AND('Mapa de Riesgos'!$Y$40="Alta",'Mapa de Riesgos'!$AA$40="Moderado"),CONCATENATE("R5C",'Mapa de Riesgos'!$O$40),"")</f>
        <v/>
      </c>
      <c r="W20" s="53" t="str">
        <f>IF(AND('Mapa de Riesgos'!$Y$41="Alta",'Mapa de Riesgos'!$AA$41="Moderado"),CONCATENATE("R5C",'Mapa de Riesgos'!$O$41),"")</f>
        <v/>
      </c>
      <c r="X20" s="53" t="str">
        <f>IF(AND('Mapa de Riesgos'!$Y$42="Alta",'Mapa de Riesgos'!$AA$42="Moderado"),CONCATENATE("R5C",'Mapa de Riesgos'!$O$42),"")</f>
        <v/>
      </c>
      <c r="Y20" s="53" t="str">
        <f>IF(AND('Mapa de Riesgos'!$Y$43="Alta",'Mapa de Riesgos'!$AA$43="Moderado"),CONCATENATE("R5C",'Mapa de Riesgos'!$O$43),"")</f>
        <v/>
      </c>
      <c r="Z20" s="53" t="str">
        <f>IF(AND('Mapa de Riesgos'!$Y$44="Alta",'Mapa de Riesgos'!$AA$44="Moderado"),CONCATENATE("R5C",'Mapa de Riesgos'!$O$44),"")</f>
        <v/>
      </c>
      <c r="AA20" s="54" t="str">
        <f>IF(AND('Mapa de Riesgos'!$Y$45="Alta",'Mapa de Riesgos'!$AA$45="Moderado"),CONCATENATE("R5C",'Mapa de Riesgos'!$O$45),"")</f>
        <v/>
      </c>
      <c r="AB20" s="52" t="str">
        <f>IF(AND('Mapa de Riesgos'!$Y$40="Alta",'Mapa de Riesgos'!$AA$40="Mayor"),CONCATENATE("R5C",'Mapa de Riesgos'!$O$40),"")</f>
        <v/>
      </c>
      <c r="AC20" s="53" t="str">
        <f>IF(AND('Mapa de Riesgos'!$Y$41="Alta",'Mapa de Riesgos'!$AA$41="Mayor"),CONCATENATE("R5C",'Mapa de Riesgos'!$O$41),"")</f>
        <v/>
      </c>
      <c r="AD20" s="53" t="str">
        <f>IF(AND('Mapa de Riesgos'!$Y$42="Alta",'Mapa de Riesgos'!$AA$42="Mayor"),CONCATENATE("R5C",'Mapa de Riesgos'!$O$42),"")</f>
        <v/>
      </c>
      <c r="AE20" s="53" t="str">
        <f>IF(AND('Mapa de Riesgos'!$Y$43="Alta",'Mapa de Riesgos'!$AA$43="Mayor"),CONCATENATE("R5C",'Mapa de Riesgos'!$O$43),"")</f>
        <v/>
      </c>
      <c r="AF20" s="53" t="str">
        <f>IF(AND('Mapa de Riesgos'!$Y$44="Alta",'Mapa de Riesgos'!$AA$44="Mayor"),CONCATENATE("R5C",'Mapa de Riesgos'!$O$44),"")</f>
        <v/>
      </c>
      <c r="AG20" s="54" t="str">
        <f>IF(AND('Mapa de Riesgos'!$Y$45="Alta",'Mapa de Riesgos'!$AA$45="Mayor"),CONCATENATE("R5C",'Mapa de Riesgos'!$O$45),"")</f>
        <v/>
      </c>
      <c r="AH20" s="55" t="str">
        <f>IF(AND('Mapa de Riesgos'!$Y$40="Alta",'Mapa de Riesgos'!$AA$40="Catastrófico"),CONCATENATE("R5C",'Mapa de Riesgos'!$O$40),"")</f>
        <v/>
      </c>
      <c r="AI20" s="56" t="str">
        <f>IF(AND('Mapa de Riesgos'!$Y$41="Alta",'Mapa de Riesgos'!$AA$41="Catastrófico"),CONCATENATE("R5C",'Mapa de Riesgos'!$O$41),"")</f>
        <v/>
      </c>
      <c r="AJ20" s="56" t="str">
        <f>IF(AND('Mapa de Riesgos'!$Y$42="Alta",'Mapa de Riesgos'!$AA$42="Catastrófico"),CONCATENATE("R5C",'Mapa de Riesgos'!$O$42),"")</f>
        <v/>
      </c>
      <c r="AK20" s="56" t="str">
        <f>IF(AND('Mapa de Riesgos'!$Y$43="Alta",'Mapa de Riesgos'!$AA$43="Catastrófico"),CONCATENATE("R5C",'Mapa de Riesgos'!$O$43),"")</f>
        <v/>
      </c>
      <c r="AL20" s="56" t="str">
        <f>IF(AND('Mapa de Riesgos'!$Y$44="Alta",'Mapa de Riesgos'!$AA$44="Catastrófico"),CONCATENATE("R5C",'Mapa de Riesgos'!$O$44),"")</f>
        <v/>
      </c>
      <c r="AM20" s="57" t="str">
        <f>IF(AND('Mapa de Riesgos'!$Y$45="Alta",'Mapa de Riesgos'!$AA$45="Catastrófico"),CONCATENATE("R5C",'Mapa de Riesgos'!$O$45),"")</f>
        <v/>
      </c>
      <c r="AN20" s="83"/>
      <c r="AO20" s="535"/>
      <c r="AP20" s="536"/>
      <c r="AQ20" s="536"/>
      <c r="AR20" s="536"/>
      <c r="AS20" s="536"/>
      <c r="AT20" s="537"/>
      <c r="AU20" s="83"/>
      <c r="AV20" s="83"/>
      <c r="AW20" s="83"/>
      <c r="AX20" s="83"/>
      <c r="AY20" s="83"/>
      <c r="AZ20" s="83"/>
      <c r="BA20" s="83"/>
      <c r="BB20" s="83"/>
      <c r="BC20" s="83"/>
      <c r="BD20" s="83"/>
      <c r="BE20" s="83"/>
      <c r="BF20" s="83"/>
      <c r="BG20" s="83"/>
      <c r="BH20" s="83"/>
      <c r="BI20" s="83"/>
      <c r="BJ20" s="83"/>
      <c r="BK20" s="83"/>
      <c r="BL20" s="83"/>
      <c r="BM20" s="83"/>
      <c r="BN20" s="83"/>
      <c r="BO20" s="83"/>
      <c r="BP20" s="83"/>
      <c r="BQ20" s="83"/>
      <c r="BR20" s="83"/>
      <c r="BS20" s="83"/>
      <c r="BT20" s="83"/>
      <c r="BU20" s="83"/>
      <c r="BV20" s="83"/>
      <c r="BW20" s="83"/>
      <c r="BX20" s="83"/>
    </row>
    <row r="21" spans="1:76" ht="15" customHeight="1" x14ac:dyDescent="0.25">
      <c r="A21" s="83"/>
      <c r="B21" s="446"/>
      <c r="C21" s="446"/>
      <c r="D21" s="447"/>
      <c r="E21" s="545"/>
      <c r="F21" s="544"/>
      <c r="G21" s="544"/>
      <c r="H21" s="544"/>
      <c r="I21" s="544"/>
      <c r="J21" s="67" t="str">
        <f>IF(AND('Mapa de Riesgos'!$Y$46="Alta",'Mapa de Riesgos'!$AA$46="Leve"),CONCATENATE("R6C",'Mapa de Riesgos'!$O$46),"")</f>
        <v/>
      </c>
      <c r="K21" s="68" t="str">
        <f>IF(AND('Mapa de Riesgos'!$Y$47="Alta",'Mapa de Riesgos'!$AA$47="Leve"),CONCATENATE("R6C",'Mapa de Riesgos'!$O$47),"")</f>
        <v/>
      </c>
      <c r="L21" s="68" t="str">
        <f>IF(AND('Mapa de Riesgos'!$Y$48="Alta",'Mapa de Riesgos'!$AA$48="Leve"),CONCATENATE("R6C",'Mapa de Riesgos'!$O$48),"")</f>
        <v/>
      </c>
      <c r="M21" s="68" t="str">
        <f>IF(AND('Mapa de Riesgos'!$Y$49="Alta",'Mapa de Riesgos'!$AA$49="Leve"),CONCATENATE("R6C",'Mapa de Riesgos'!$O$49),"")</f>
        <v/>
      </c>
      <c r="N21" s="68" t="str">
        <f>IF(AND('Mapa de Riesgos'!$Y$50="Alta",'Mapa de Riesgos'!$AA$50="Leve"),CONCATENATE("R6C",'Mapa de Riesgos'!$O$50),"")</f>
        <v/>
      </c>
      <c r="O21" s="69" t="str">
        <f>IF(AND('Mapa de Riesgos'!$Y$51="Alta",'Mapa de Riesgos'!$AA$51="Leve"),CONCATENATE("R6C",'Mapa de Riesgos'!$O$51),"")</f>
        <v/>
      </c>
      <c r="P21" s="67" t="str">
        <f>IF(AND('Mapa de Riesgos'!$Y$46="Alta",'Mapa de Riesgos'!$AA$46="Menor"),CONCATENATE("R6C",'Mapa de Riesgos'!$O$46),"")</f>
        <v/>
      </c>
      <c r="Q21" s="68" t="str">
        <f>IF(AND('Mapa de Riesgos'!$Y$47="Alta",'Mapa de Riesgos'!$AA$47="Menor"),CONCATENATE("R6C",'Mapa de Riesgos'!$O$47),"")</f>
        <v/>
      </c>
      <c r="R21" s="68" t="str">
        <f>IF(AND('Mapa de Riesgos'!$Y$48="Alta",'Mapa de Riesgos'!$AA$48="Menor"),CONCATENATE("R6C",'Mapa de Riesgos'!$O$48),"")</f>
        <v/>
      </c>
      <c r="S21" s="68" t="str">
        <f>IF(AND('Mapa de Riesgos'!$Y$49="Alta",'Mapa de Riesgos'!$AA$49="Menor"),CONCATENATE("R6C",'Mapa de Riesgos'!$O$49),"")</f>
        <v/>
      </c>
      <c r="T21" s="68" t="str">
        <f>IF(AND('Mapa de Riesgos'!$Y$50="Alta",'Mapa de Riesgos'!$AA$50="Menor"),CONCATENATE("R6C",'Mapa de Riesgos'!$O$50),"")</f>
        <v/>
      </c>
      <c r="U21" s="69" t="str">
        <f>IF(AND('Mapa de Riesgos'!$Y$51="Alta",'Mapa de Riesgos'!$AA$51="Menor"),CONCATENATE("R6C",'Mapa de Riesgos'!$O$51),"")</f>
        <v/>
      </c>
      <c r="V21" s="52" t="str">
        <f>IF(AND('Mapa de Riesgos'!$Y$46="Alta",'Mapa de Riesgos'!$AA$46="Moderado"),CONCATENATE("R6C",'Mapa de Riesgos'!$O$46),"")</f>
        <v/>
      </c>
      <c r="W21" s="53" t="str">
        <f>IF(AND('Mapa de Riesgos'!$Y$47="Alta",'Mapa de Riesgos'!$AA$47="Moderado"),CONCATENATE("R6C",'Mapa de Riesgos'!$O$47),"")</f>
        <v/>
      </c>
      <c r="X21" s="53" t="str">
        <f>IF(AND('Mapa de Riesgos'!$Y$48="Alta",'Mapa de Riesgos'!$AA$48="Moderado"),CONCATENATE("R6C",'Mapa de Riesgos'!$O$48),"")</f>
        <v/>
      </c>
      <c r="Y21" s="53" t="str">
        <f>IF(AND('Mapa de Riesgos'!$Y$49="Alta",'Mapa de Riesgos'!$AA$49="Moderado"),CONCATENATE("R6C",'Mapa de Riesgos'!$O$49),"")</f>
        <v/>
      </c>
      <c r="Z21" s="53" t="str">
        <f>IF(AND('Mapa de Riesgos'!$Y$50="Alta",'Mapa de Riesgos'!$AA$50="Moderado"),CONCATENATE("R6C",'Mapa de Riesgos'!$O$50),"")</f>
        <v/>
      </c>
      <c r="AA21" s="54" t="str">
        <f>IF(AND('Mapa de Riesgos'!$Y$51="Alta",'Mapa de Riesgos'!$AA$51="Moderado"),CONCATENATE("R6C",'Mapa de Riesgos'!$O$51),"")</f>
        <v/>
      </c>
      <c r="AB21" s="52" t="str">
        <f>IF(AND('Mapa de Riesgos'!$Y$46="Alta",'Mapa de Riesgos'!$AA$46="Mayor"),CONCATENATE("R6C",'Mapa de Riesgos'!$O$46),"")</f>
        <v/>
      </c>
      <c r="AC21" s="53" t="str">
        <f>IF(AND('Mapa de Riesgos'!$Y$47="Alta",'Mapa de Riesgos'!$AA$47="Mayor"),CONCATENATE("R6C",'Mapa de Riesgos'!$O$47),"")</f>
        <v/>
      </c>
      <c r="AD21" s="53" t="str">
        <f>IF(AND('Mapa de Riesgos'!$Y$48="Alta",'Mapa de Riesgos'!$AA$48="Mayor"),CONCATENATE("R6C",'Mapa de Riesgos'!$O$48),"")</f>
        <v/>
      </c>
      <c r="AE21" s="53" t="str">
        <f>IF(AND('Mapa de Riesgos'!$Y$49="Alta",'Mapa de Riesgos'!$AA$49="Mayor"),CONCATENATE("R6C",'Mapa de Riesgos'!$O$49),"")</f>
        <v/>
      </c>
      <c r="AF21" s="53" t="str">
        <f>IF(AND('Mapa de Riesgos'!$Y$50="Alta",'Mapa de Riesgos'!$AA$50="Mayor"),CONCATENATE("R6C",'Mapa de Riesgos'!$O$50),"")</f>
        <v/>
      </c>
      <c r="AG21" s="54" t="str">
        <f>IF(AND('Mapa de Riesgos'!$Y$51="Alta",'Mapa de Riesgos'!$AA$51="Mayor"),CONCATENATE("R6C",'Mapa de Riesgos'!$O$51),"")</f>
        <v/>
      </c>
      <c r="AH21" s="55" t="str">
        <f>IF(AND('Mapa de Riesgos'!$Y$46="Alta",'Mapa de Riesgos'!$AA$46="Catastrófico"),CONCATENATE("R6C",'Mapa de Riesgos'!$O$46),"")</f>
        <v/>
      </c>
      <c r="AI21" s="56" t="str">
        <f>IF(AND('Mapa de Riesgos'!$Y$47="Alta",'Mapa de Riesgos'!$AA$47="Catastrófico"),CONCATENATE("R6C",'Mapa de Riesgos'!$O$47),"")</f>
        <v/>
      </c>
      <c r="AJ21" s="56" t="str">
        <f>IF(AND('Mapa de Riesgos'!$Y$48="Alta",'Mapa de Riesgos'!$AA$48="Catastrófico"),CONCATENATE("R6C",'Mapa de Riesgos'!$O$48),"")</f>
        <v/>
      </c>
      <c r="AK21" s="56" t="str">
        <f>IF(AND('Mapa de Riesgos'!$Y$49="Alta",'Mapa de Riesgos'!$AA$49="Catastrófico"),CONCATENATE("R6C",'Mapa de Riesgos'!$O$49),"")</f>
        <v/>
      </c>
      <c r="AL21" s="56" t="str">
        <f>IF(AND('Mapa de Riesgos'!$Y$50="Alta",'Mapa de Riesgos'!$AA$50="Catastrófico"),CONCATENATE("R6C",'Mapa de Riesgos'!$O$50),"")</f>
        <v/>
      </c>
      <c r="AM21" s="57" t="str">
        <f>IF(AND('Mapa de Riesgos'!$Y$51="Alta",'Mapa de Riesgos'!$AA$51="Catastrófico"),CONCATENATE("R6C",'Mapa de Riesgos'!$O$51),"")</f>
        <v/>
      </c>
      <c r="AN21" s="83"/>
      <c r="AO21" s="535"/>
      <c r="AP21" s="536"/>
      <c r="AQ21" s="536"/>
      <c r="AR21" s="536"/>
      <c r="AS21" s="536"/>
      <c r="AT21" s="537"/>
      <c r="AU21" s="83"/>
      <c r="AV21" s="83"/>
      <c r="AW21" s="83"/>
      <c r="AX21" s="83"/>
      <c r="AY21" s="83"/>
      <c r="AZ21" s="83"/>
      <c r="BA21" s="83"/>
      <c r="BB21" s="83"/>
      <c r="BC21" s="83"/>
      <c r="BD21" s="83"/>
      <c r="BE21" s="83"/>
      <c r="BF21" s="83"/>
      <c r="BG21" s="83"/>
      <c r="BH21" s="83"/>
      <c r="BI21" s="83"/>
      <c r="BJ21" s="83"/>
      <c r="BK21" s="83"/>
      <c r="BL21" s="83"/>
      <c r="BM21" s="83"/>
      <c r="BN21" s="83"/>
      <c r="BO21" s="83"/>
      <c r="BP21" s="83"/>
      <c r="BQ21" s="83"/>
      <c r="BR21" s="83"/>
      <c r="BS21" s="83"/>
      <c r="BT21" s="83"/>
      <c r="BU21" s="83"/>
      <c r="BV21" s="83"/>
      <c r="BW21" s="83"/>
      <c r="BX21" s="83"/>
    </row>
    <row r="22" spans="1:76" ht="15" customHeight="1" x14ac:dyDescent="0.25">
      <c r="A22" s="83"/>
      <c r="B22" s="446"/>
      <c r="C22" s="446"/>
      <c r="D22" s="447"/>
      <c r="E22" s="545"/>
      <c r="F22" s="544"/>
      <c r="G22" s="544"/>
      <c r="H22" s="544"/>
      <c r="I22" s="544"/>
      <c r="J22" s="67" t="str">
        <f>IF(AND('Mapa de Riesgos'!$Y$52="Alta",'Mapa de Riesgos'!$AA$52="Leve"),CONCATENATE("R7C",'Mapa de Riesgos'!$O$52),"")</f>
        <v/>
      </c>
      <c r="K22" s="68" t="str">
        <f>IF(AND('Mapa de Riesgos'!$Y$53="Alta",'Mapa de Riesgos'!$AA$53="Leve"),CONCATENATE("R7C",'Mapa de Riesgos'!$O$53),"")</f>
        <v/>
      </c>
      <c r="L22" s="68" t="str">
        <f>IF(AND('Mapa de Riesgos'!$Y$54="Alta",'Mapa de Riesgos'!$AA$54="Leve"),CONCATENATE("R7C",'Mapa de Riesgos'!$O$54),"")</f>
        <v/>
      </c>
      <c r="M22" s="68" t="str">
        <f>IF(AND('Mapa de Riesgos'!$Y$55="Alta",'Mapa de Riesgos'!$AA$55="Leve"),CONCATENATE("R7C",'Mapa de Riesgos'!$O$55),"")</f>
        <v/>
      </c>
      <c r="N22" s="68" t="str">
        <f>IF(AND('Mapa de Riesgos'!$Y$56="Alta",'Mapa de Riesgos'!$AA$56="Leve"),CONCATENATE("R7C",'Mapa de Riesgos'!$O$56),"")</f>
        <v/>
      </c>
      <c r="O22" s="69" t="str">
        <f>IF(AND('Mapa de Riesgos'!$Y$57="Alta",'Mapa de Riesgos'!$AA$57="Leve"),CONCATENATE("R7C",'Mapa de Riesgos'!$O$57),"")</f>
        <v/>
      </c>
      <c r="P22" s="67" t="str">
        <f>IF(AND('Mapa de Riesgos'!$Y$52="Alta",'Mapa de Riesgos'!$AA$52="Menor"),CONCATENATE("R7C",'Mapa de Riesgos'!$O$52),"")</f>
        <v/>
      </c>
      <c r="Q22" s="68" t="str">
        <f>IF(AND('Mapa de Riesgos'!$Y$53="Alta",'Mapa de Riesgos'!$AA$53="Menor"),CONCATENATE("R7C",'Mapa de Riesgos'!$O$53),"")</f>
        <v/>
      </c>
      <c r="R22" s="68" t="str">
        <f>IF(AND('Mapa de Riesgos'!$Y$54="Alta",'Mapa de Riesgos'!$AA$54="Menor"),CONCATENATE("R7C",'Mapa de Riesgos'!$O$54),"")</f>
        <v/>
      </c>
      <c r="S22" s="68" t="str">
        <f>IF(AND('Mapa de Riesgos'!$Y$55="Alta",'Mapa de Riesgos'!$AA$55="Menor"),CONCATENATE("R7C",'Mapa de Riesgos'!$O$55),"")</f>
        <v/>
      </c>
      <c r="T22" s="68" t="str">
        <f>IF(AND('Mapa de Riesgos'!$Y$56="Alta",'Mapa de Riesgos'!$AA$56="Menor"),CONCATENATE("R7C",'Mapa de Riesgos'!$O$56),"")</f>
        <v/>
      </c>
      <c r="U22" s="69" t="str">
        <f>IF(AND('Mapa de Riesgos'!$Y$57="Alta",'Mapa de Riesgos'!$AA$57="Menor"),CONCATENATE("R7C",'Mapa de Riesgos'!$O$57),"")</f>
        <v/>
      </c>
      <c r="V22" s="52" t="str">
        <f>IF(AND('Mapa de Riesgos'!$Y$52="Alta",'Mapa de Riesgos'!$AA$52="Moderado"),CONCATENATE("R7C",'Mapa de Riesgos'!$O$52),"")</f>
        <v/>
      </c>
      <c r="W22" s="53" t="str">
        <f>IF(AND('Mapa de Riesgos'!$Y$53="Alta",'Mapa de Riesgos'!$AA$53="Moderado"),CONCATENATE("R7C",'Mapa de Riesgos'!$O$53),"")</f>
        <v/>
      </c>
      <c r="X22" s="53" t="str">
        <f>IF(AND('Mapa de Riesgos'!$Y$54="Alta",'Mapa de Riesgos'!$AA$54="Moderado"),CONCATENATE("R7C",'Mapa de Riesgos'!$O$54),"")</f>
        <v/>
      </c>
      <c r="Y22" s="53" t="str">
        <f>IF(AND('Mapa de Riesgos'!$Y$55="Alta",'Mapa de Riesgos'!$AA$55="Moderado"),CONCATENATE("R7C",'Mapa de Riesgos'!$O$55),"")</f>
        <v/>
      </c>
      <c r="Z22" s="53" t="str">
        <f>IF(AND('Mapa de Riesgos'!$Y$56="Alta",'Mapa de Riesgos'!$AA$56="Moderado"),CONCATENATE("R7C",'Mapa de Riesgos'!$O$56),"")</f>
        <v/>
      </c>
      <c r="AA22" s="54" t="str">
        <f>IF(AND('Mapa de Riesgos'!$Y$57="Alta",'Mapa de Riesgos'!$AA$57="Moderado"),CONCATENATE("R7C",'Mapa de Riesgos'!$O$57),"")</f>
        <v/>
      </c>
      <c r="AB22" s="52" t="str">
        <f>IF(AND('Mapa de Riesgos'!$Y$52="Alta",'Mapa de Riesgos'!$AA$52="Mayor"),CONCATENATE("R7C",'Mapa de Riesgos'!$O$52),"")</f>
        <v/>
      </c>
      <c r="AC22" s="53" t="str">
        <f>IF(AND('Mapa de Riesgos'!$Y$53="Alta",'Mapa de Riesgos'!$AA$53="Mayor"),CONCATENATE("R7C",'Mapa de Riesgos'!$O$53),"")</f>
        <v/>
      </c>
      <c r="AD22" s="53" t="str">
        <f>IF(AND('Mapa de Riesgos'!$Y$54="Alta",'Mapa de Riesgos'!$AA$54="Mayor"),CONCATENATE("R7C",'Mapa de Riesgos'!$O$54),"")</f>
        <v/>
      </c>
      <c r="AE22" s="53" t="str">
        <f>IF(AND('Mapa de Riesgos'!$Y$55="Alta",'Mapa de Riesgos'!$AA$55="Mayor"),CONCATENATE("R7C",'Mapa de Riesgos'!$O$55),"")</f>
        <v/>
      </c>
      <c r="AF22" s="53" t="str">
        <f>IF(AND('Mapa de Riesgos'!$Y$56="Alta",'Mapa de Riesgos'!$AA$56="Mayor"),CONCATENATE("R7C",'Mapa de Riesgos'!$O$56),"")</f>
        <v/>
      </c>
      <c r="AG22" s="54" t="str">
        <f>IF(AND('Mapa de Riesgos'!$Y$57="Alta",'Mapa de Riesgos'!$AA$57="Mayor"),CONCATENATE("R7C",'Mapa de Riesgos'!$O$57),"")</f>
        <v/>
      </c>
      <c r="AH22" s="55" t="str">
        <f>IF(AND('Mapa de Riesgos'!$Y$52="Alta",'Mapa de Riesgos'!$AA$52="Catastrófico"),CONCATENATE("R7C",'Mapa de Riesgos'!$O$52),"")</f>
        <v/>
      </c>
      <c r="AI22" s="56" t="str">
        <f>IF(AND('Mapa de Riesgos'!$Y$53="Alta",'Mapa de Riesgos'!$AA$53="Catastrófico"),CONCATENATE("R7C",'Mapa de Riesgos'!$O$53),"")</f>
        <v/>
      </c>
      <c r="AJ22" s="56" t="str">
        <f>IF(AND('Mapa de Riesgos'!$Y$54="Alta",'Mapa de Riesgos'!$AA$54="Catastrófico"),CONCATENATE("R7C",'Mapa de Riesgos'!$O$54),"")</f>
        <v/>
      </c>
      <c r="AK22" s="56" t="str">
        <f>IF(AND('Mapa de Riesgos'!$Y$55="Alta",'Mapa de Riesgos'!$AA$55="Catastrófico"),CONCATENATE("R7C",'Mapa de Riesgos'!$O$55),"")</f>
        <v/>
      </c>
      <c r="AL22" s="56" t="str">
        <f>IF(AND('Mapa de Riesgos'!$Y$56="Alta",'Mapa de Riesgos'!$AA$56="Catastrófico"),CONCATENATE("R7C",'Mapa de Riesgos'!$O$56),"")</f>
        <v/>
      </c>
      <c r="AM22" s="57" t="str">
        <f>IF(AND('Mapa de Riesgos'!$Y$57="Alta",'Mapa de Riesgos'!$AA$57="Catastrófico"),CONCATENATE("R7C",'Mapa de Riesgos'!$O$57),"")</f>
        <v/>
      </c>
      <c r="AN22" s="83"/>
      <c r="AO22" s="535"/>
      <c r="AP22" s="536"/>
      <c r="AQ22" s="536"/>
      <c r="AR22" s="536"/>
      <c r="AS22" s="536"/>
      <c r="AT22" s="537"/>
      <c r="AU22" s="83"/>
      <c r="AV22" s="83"/>
      <c r="AW22" s="83"/>
      <c r="AX22" s="83"/>
      <c r="AY22" s="83"/>
      <c r="AZ22" s="83"/>
      <c r="BA22" s="83"/>
      <c r="BB22" s="83"/>
      <c r="BC22" s="83"/>
      <c r="BD22" s="83"/>
      <c r="BE22" s="83"/>
      <c r="BF22" s="83"/>
      <c r="BG22" s="83"/>
      <c r="BH22" s="83"/>
      <c r="BI22" s="83"/>
      <c r="BJ22" s="83"/>
      <c r="BK22" s="83"/>
      <c r="BL22" s="83"/>
      <c r="BM22" s="83"/>
      <c r="BN22" s="83"/>
      <c r="BO22" s="83"/>
      <c r="BP22" s="83"/>
      <c r="BQ22" s="83"/>
      <c r="BR22" s="83"/>
      <c r="BS22" s="83"/>
      <c r="BT22" s="83"/>
      <c r="BU22" s="83"/>
      <c r="BV22" s="83"/>
      <c r="BW22" s="83"/>
      <c r="BX22" s="83"/>
    </row>
    <row r="23" spans="1:76" ht="15" customHeight="1" x14ac:dyDescent="0.25">
      <c r="A23" s="83"/>
      <c r="B23" s="446"/>
      <c r="C23" s="446"/>
      <c r="D23" s="447"/>
      <c r="E23" s="545"/>
      <c r="F23" s="544"/>
      <c r="G23" s="544"/>
      <c r="H23" s="544"/>
      <c r="I23" s="544"/>
      <c r="J23" s="67" t="str">
        <f>IF(AND('Mapa de Riesgos'!$Y$58="Alta",'Mapa de Riesgos'!$AA$58="Leve"),CONCATENATE("R8C",'Mapa de Riesgos'!$O$58),"")</f>
        <v/>
      </c>
      <c r="K23" s="68" t="str">
        <f>IF(AND('Mapa de Riesgos'!$Y$59="Alta",'Mapa de Riesgos'!$AA$59="Leve"),CONCATENATE("R8C",'Mapa de Riesgos'!$O$59),"")</f>
        <v/>
      </c>
      <c r="L23" s="68" t="str">
        <f>IF(AND('Mapa de Riesgos'!$Y$60="Alta",'Mapa de Riesgos'!$AA$60="Leve"),CONCATENATE("R8C",'Mapa de Riesgos'!$O$60),"")</f>
        <v/>
      </c>
      <c r="M23" s="68" t="str">
        <f>IF(AND('Mapa de Riesgos'!$Y$61="Alta",'Mapa de Riesgos'!$AA$61="Leve"),CONCATENATE("R8C",'Mapa de Riesgos'!$O$61),"")</f>
        <v/>
      </c>
      <c r="N23" s="68" t="str">
        <f>IF(AND('Mapa de Riesgos'!$Y$62="Alta",'Mapa de Riesgos'!$AA$62="Leve"),CONCATENATE("R8C",'Mapa de Riesgos'!$O$62),"")</f>
        <v/>
      </c>
      <c r="O23" s="69" t="str">
        <f>IF(AND('Mapa de Riesgos'!$Y$63="Alta",'Mapa de Riesgos'!$AA$63="Leve"),CONCATENATE("R8C",'Mapa de Riesgos'!$O$63),"")</f>
        <v/>
      </c>
      <c r="P23" s="67" t="str">
        <f>IF(AND('Mapa de Riesgos'!$Y$58="Alta",'Mapa de Riesgos'!$AA$58="Menor"),CONCATENATE("R8C",'Mapa de Riesgos'!$O$58),"")</f>
        <v/>
      </c>
      <c r="Q23" s="68" t="str">
        <f>IF(AND('Mapa de Riesgos'!$Y$59="Alta",'Mapa de Riesgos'!$AA$59="Menor"),CONCATENATE("R8C",'Mapa de Riesgos'!$O$59),"")</f>
        <v/>
      </c>
      <c r="R23" s="68" t="str">
        <f>IF(AND('Mapa de Riesgos'!$Y$60="Alta",'Mapa de Riesgos'!$AA$60="Menor"),CONCATENATE("R8C",'Mapa de Riesgos'!$O$60),"")</f>
        <v/>
      </c>
      <c r="S23" s="68" t="str">
        <f>IF(AND('Mapa de Riesgos'!$Y$61="Alta",'Mapa de Riesgos'!$AA$61="Menor"),CONCATENATE("R8C",'Mapa de Riesgos'!$O$61),"")</f>
        <v/>
      </c>
      <c r="T23" s="68" t="str">
        <f>IF(AND('Mapa de Riesgos'!$Y$62="Alta",'Mapa de Riesgos'!$AA$62="Menor"),CONCATENATE("R8C",'Mapa de Riesgos'!$O$62),"")</f>
        <v/>
      </c>
      <c r="U23" s="69" t="str">
        <f>IF(AND('Mapa de Riesgos'!$Y$63="Alta",'Mapa de Riesgos'!$AA$63="Menor"),CONCATENATE("R8C",'Mapa de Riesgos'!$O$63),"")</f>
        <v/>
      </c>
      <c r="V23" s="52" t="str">
        <f>IF(AND('Mapa de Riesgos'!$Y$58="Alta",'Mapa de Riesgos'!$AA$58="Moderado"),CONCATENATE("R8C",'Mapa de Riesgos'!$O$58),"")</f>
        <v/>
      </c>
      <c r="W23" s="53" t="str">
        <f>IF(AND('Mapa de Riesgos'!$Y$59="Alta",'Mapa de Riesgos'!$AA$59="Moderado"),CONCATENATE("R8C",'Mapa de Riesgos'!$O$59),"")</f>
        <v/>
      </c>
      <c r="X23" s="53" t="str">
        <f>IF(AND('Mapa de Riesgos'!$Y$60="Alta",'Mapa de Riesgos'!$AA$60="Moderado"),CONCATENATE("R8C",'Mapa de Riesgos'!$O$60),"")</f>
        <v/>
      </c>
      <c r="Y23" s="53" t="str">
        <f>IF(AND('Mapa de Riesgos'!$Y$61="Alta",'Mapa de Riesgos'!$AA$61="Moderado"),CONCATENATE("R8C",'Mapa de Riesgos'!$O$61),"")</f>
        <v/>
      </c>
      <c r="Z23" s="53" t="str">
        <f>IF(AND('Mapa de Riesgos'!$Y$62="Alta",'Mapa de Riesgos'!$AA$62="Moderado"),CONCATENATE("R8C",'Mapa de Riesgos'!$O$62),"")</f>
        <v/>
      </c>
      <c r="AA23" s="54" t="str">
        <f>IF(AND('Mapa de Riesgos'!$Y$63="Alta",'Mapa de Riesgos'!$AA$63="Moderado"),CONCATENATE("R8C",'Mapa de Riesgos'!$O$63),"")</f>
        <v/>
      </c>
      <c r="AB23" s="52" t="str">
        <f>IF(AND('Mapa de Riesgos'!$Y$58="Alta",'Mapa de Riesgos'!$AA$58="Mayor"),CONCATENATE("R8C",'Mapa de Riesgos'!$O$58),"")</f>
        <v/>
      </c>
      <c r="AC23" s="53" t="str">
        <f>IF(AND('Mapa de Riesgos'!$Y$59="Alta",'Mapa de Riesgos'!$AA$59="Mayor"),CONCATENATE("R8C",'Mapa de Riesgos'!$O$59),"")</f>
        <v/>
      </c>
      <c r="AD23" s="53" t="str">
        <f>IF(AND('Mapa de Riesgos'!$Y$60="Alta",'Mapa de Riesgos'!$AA$60="Mayor"),CONCATENATE("R8C",'Mapa de Riesgos'!$O$60),"")</f>
        <v/>
      </c>
      <c r="AE23" s="53" t="str">
        <f>IF(AND('Mapa de Riesgos'!$Y$61="Alta",'Mapa de Riesgos'!$AA$61="Mayor"),CONCATENATE("R8C",'Mapa de Riesgos'!$O$61),"")</f>
        <v/>
      </c>
      <c r="AF23" s="53" t="str">
        <f>IF(AND('Mapa de Riesgos'!$Y$62="Alta",'Mapa de Riesgos'!$AA$62="Mayor"),CONCATENATE("R8C",'Mapa de Riesgos'!$O$62),"")</f>
        <v/>
      </c>
      <c r="AG23" s="54" t="str">
        <f>IF(AND('Mapa de Riesgos'!$Y$63="Alta",'Mapa de Riesgos'!$AA$63="Mayor"),CONCATENATE("R8C",'Mapa de Riesgos'!$O$63),"")</f>
        <v/>
      </c>
      <c r="AH23" s="55" t="str">
        <f>IF(AND('Mapa de Riesgos'!$Y$58="Alta",'Mapa de Riesgos'!$AA$58="Catastrófico"),CONCATENATE("R8C",'Mapa de Riesgos'!$O$58),"")</f>
        <v/>
      </c>
      <c r="AI23" s="56" t="str">
        <f>IF(AND('Mapa de Riesgos'!$Y$59="Alta",'Mapa de Riesgos'!$AA$59="Catastrófico"),CONCATENATE("R8C",'Mapa de Riesgos'!$O$59),"")</f>
        <v/>
      </c>
      <c r="AJ23" s="56" t="str">
        <f>IF(AND('Mapa de Riesgos'!$Y$60="Alta",'Mapa de Riesgos'!$AA$60="Catastrófico"),CONCATENATE("R8C",'Mapa de Riesgos'!$O$60),"")</f>
        <v/>
      </c>
      <c r="AK23" s="56" t="str">
        <f>IF(AND('Mapa de Riesgos'!$Y$61="Alta",'Mapa de Riesgos'!$AA$61="Catastrófico"),CONCATENATE("R8C",'Mapa de Riesgos'!$O$61),"")</f>
        <v/>
      </c>
      <c r="AL23" s="56" t="str">
        <f>IF(AND('Mapa de Riesgos'!$Y$62="Alta",'Mapa de Riesgos'!$AA$62="Catastrófico"),CONCATENATE("R8C",'Mapa de Riesgos'!$O$62),"")</f>
        <v/>
      </c>
      <c r="AM23" s="57" t="str">
        <f>IF(AND('Mapa de Riesgos'!$Y$63="Alta",'Mapa de Riesgos'!$AA$63="Catastrófico"),CONCATENATE("R8C",'Mapa de Riesgos'!$O$63),"")</f>
        <v/>
      </c>
      <c r="AN23" s="83"/>
      <c r="AO23" s="535"/>
      <c r="AP23" s="536"/>
      <c r="AQ23" s="536"/>
      <c r="AR23" s="536"/>
      <c r="AS23" s="536"/>
      <c r="AT23" s="537"/>
      <c r="AU23" s="83"/>
      <c r="AV23" s="83"/>
      <c r="AW23" s="83"/>
      <c r="AX23" s="83"/>
      <c r="AY23" s="83"/>
      <c r="AZ23" s="83"/>
      <c r="BA23" s="83"/>
      <c r="BB23" s="83"/>
      <c r="BC23" s="83"/>
      <c r="BD23" s="83"/>
      <c r="BE23" s="83"/>
      <c r="BF23" s="83"/>
      <c r="BG23" s="83"/>
      <c r="BH23" s="83"/>
      <c r="BI23" s="83"/>
      <c r="BJ23" s="83"/>
      <c r="BK23" s="83"/>
      <c r="BL23" s="83"/>
      <c r="BM23" s="83"/>
      <c r="BN23" s="83"/>
      <c r="BO23" s="83"/>
      <c r="BP23" s="83"/>
      <c r="BQ23" s="83"/>
      <c r="BR23" s="83"/>
      <c r="BS23" s="83"/>
      <c r="BT23" s="83"/>
      <c r="BU23" s="83"/>
      <c r="BV23" s="83"/>
      <c r="BW23" s="83"/>
      <c r="BX23" s="83"/>
    </row>
    <row r="24" spans="1:76" ht="15" customHeight="1" x14ac:dyDescent="0.25">
      <c r="A24" s="83"/>
      <c r="B24" s="446"/>
      <c r="C24" s="446"/>
      <c r="D24" s="447"/>
      <c r="E24" s="545"/>
      <c r="F24" s="544"/>
      <c r="G24" s="544"/>
      <c r="H24" s="544"/>
      <c r="I24" s="544"/>
      <c r="J24" s="67" t="str">
        <f>IF(AND('Mapa de Riesgos'!$Y$64="Alta",'Mapa de Riesgos'!$AA$64="Leve"),CONCATENATE("R9C",'Mapa de Riesgos'!$O$64),"")</f>
        <v/>
      </c>
      <c r="K24" s="68" t="str">
        <f>IF(AND('Mapa de Riesgos'!$Y$65="Alta",'Mapa de Riesgos'!$AA$65="Leve"),CONCATENATE("R9C",'Mapa de Riesgos'!$O$65),"")</f>
        <v/>
      </c>
      <c r="L24" s="68" t="str">
        <f>IF(AND('Mapa de Riesgos'!$Y$66="Alta",'Mapa de Riesgos'!$AA$66="Leve"),CONCATENATE("R9C",'Mapa de Riesgos'!$O$66),"")</f>
        <v/>
      </c>
      <c r="M24" s="68" t="str">
        <f>IF(AND('Mapa de Riesgos'!$Y$67="Alta",'Mapa de Riesgos'!$AA$67="Leve"),CONCATENATE("R9C",'Mapa de Riesgos'!$O$67),"")</f>
        <v/>
      </c>
      <c r="N24" s="68" t="str">
        <f>IF(AND('Mapa de Riesgos'!$Y$68="Alta",'Mapa de Riesgos'!$AA$68="Leve"),CONCATENATE("R9C",'Mapa de Riesgos'!$O$68),"")</f>
        <v/>
      </c>
      <c r="O24" s="69" t="str">
        <f>IF(AND('Mapa de Riesgos'!$Y$69="Alta",'Mapa de Riesgos'!$AA$69="Leve"),CONCATENATE("R9C",'Mapa de Riesgos'!$O$69),"")</f>
        <v/>
      </c>
      <c r="P24" s="67" t="str">
        <f>IF(AND('Mapa de Riesgos'!$Y$64="Alta",'Mapa de Riesgos'!$AA$64="Menor"),CONCATENATE("R9C",'Mapa de Riesgos'!$O$64),"")</f>
        <v/>
      </c>
      <c r="Q24" s="68" t="str">
        <f>IF(AND('Mapa de Riesgos'!$Y$65="Alta",'Mapa de Riesgos'!$AA$65="Menor"),CONCATENATE("R9C",'Mapa de Riesgos'!$O$65),"")</f>
        <v/>
      </c>
      <c r="R24" s="68" t="str">
        <f>IF(AND('Mapa de Riesgos'!$Y$66="Alta",'Mapa de Riesgos'!$AA$66="Menor"),CONCATENATE("R9C",'Mapa de Riesgos'!$O$66),"")</f>
        <v/>
      </c>
      <c r="S24" s="68" t="str">
        <f>IF(AND('Mapa de Riesgos'!$Y$67="Alta",'Mapa de Riesgos'!$AA$67="Menor"),CONCATENATE("R9C",'Mapa de Riesgos'!$O$67),"")</f>
        <v/>
      </c>
      <c r="T24" s="68" t="str">
        <f>IF(AND('Mapa de Riesgos'!$Y$68="Alta",'Mapa de Riesgos'!$AA$68="Menor"),CONCATENATE("R9C",'Mapa de Riesgos'!$O$68),"")</f>
        <v/>
      </c>
      <c r="U24" s="69" t="str">
        <f>IF(AND('Mapa de Riesgos'!$Y$69="Alta",'Mapa de Riesgos'!$AA$69="Menor"),CONCATENATE("R9C",'Mapa de Riesgos'!$O$69),"")</f>
        <v/>
      </c>
      <c r="V24" s="52" t="str">
        <f>IF(AND('Mapa de Riesgos'!$Y$64="Alta",'Mapa de Riesgos'!$AA$64="Moderado"),CONCATENATE("R9C",'Mapa de Riesgos'!$O$64),"")</f>
        <v/>
      </c>
      <c r="W24" s="53" t="str">
        <f>IF(AND('Mapa de Riesgos'!$Y$65="Alta",'Mapa de Riesgos'!$AA$65="Moderado"),CONCATENATE("R9C",'Mapa de Riesgos'!$O$65),"")</f>
        <v/>
      </c>
      <c r="X24" s="53" t="str">
        <f>IF(AND('Mapa de Riesgos'!$Y$66="Alta",'Mapa de Riesgos'!$AA$66="Moderado"),CONCATENATE("R9C",'Mapa de Riesgos'!$O$66),"")</f>
        <v/>
      </c>
      <c r="Y24" s="53" t="str">
        <f>IF(AND('Mapa de Riesgos'!$Y$67="Alta",'Mapa de Riesgos'!$AA$67="Moderado"),CONCATENATE("R9C",'Mapa de Riesgos'!$O$67),"")</f>
        <v/>
      </c>
      <c r="Z24" s="53" t="str">
        <f>IF(AND('Mapa de Riesgos'!$Y$68="Alta",'Mapa de Riesgos'!$AA$68="Moderado"),CONCATENATE("R9C",'Mapa de Riesgos'!$O$68),"")</f>
        <v/>
      </c>
      <c r="AA24" s="54" t="str">
        <f>IF(AND('Mapa de Riesgos'!$Y$69="Alta",'Mapa de Riesgos'!$AA$69="Moderado"),CONCATENATE("R9C",'Mapa de Riesgos'!$O$69),"")</f>
        <v/>
      </c>
      <c r="AB24" s="52" t="str">
        <f>IF(AND('Mapa de Riesgos'!$Y$64="Alta",'Mapa de Riesgos'!$AA$64="Mayor"),CONCATENATE("R9C",'Mapa de Riesgos'!$O$64),"")</f>
        <v/>
      </c>
      <c r="AC24" s="53" t="str">
        <f>IF(AND('Mapa de Riesgos'!$Y$65="Alta",'Mapa de Riesgos'!$AA$65="Mayor"),CONCATENATE("R9C",'Mapa de Riesgos'!$O$65),"")</f>
        <v/>
      </c>
      <c r="AD24" s="53" t="str">
        <f>IF(AND('Mapa de Riesgos'!$Y$66="Alta",'Mapa de Riesgos'!$AA$66="Mayor"),CONCATENATE("R9C",'Mapa de Riesgos'!$O$66),"")</f>
        <v/>
      </c>
      <c r="AE24" s="53" t="str">
        <f>IF(AND('Mapa de Riesgos'!$Y$67="Alta",'Mapa de Riesgos'!$AA$67="Mayor"),CONCATENATE("R9C",'Mapa de Riesgos'!$O$67),"")</f>
        <v/>
      </c>
      <c r="AF24" s="53" t="str">
        <f>IF(AND('Mapa de Riesgos'!$Y$68="Alta",'Mapa de Riesgos'!$AA$68="Mayor"),CONCATENATE("R9C",'Mapa de Riesgos'!$O$68),"")</f>
        <v/>
      </c>
      <c r="AG24" s="54" t="str">
        <f>IF(AND('Mapa de Riesgos'!$Y$69="Alta",'Mapa de Riesgos'!$AA$69="Mayor"),CONCATENATE("R9C",'Mapa de Riesgos'!$O$69),"")</f>
        <v/>
      </c>
      <c r="AH24" s="55" t="str">
        <f>IF(AND('Mapa de Riesgos'!$Y$64="Alta",'Mapa de Riesgos'!$AA$64="Catastrófico"),CONCATENATE("R9C",'Mapa de Riesgos'!$O$64),"")</f>
        <v/>
      </c>
      <c r="AI24" s="56" t="str">
        <f>IF(AND('Mapa de Riesgos'!$Y$65="Alta",'Mapa de Riesgos'!$AA$65="Catastrófico"),CONCATENATE("R9C",'Mapa de Riesgos'!$O$65),"")</f>
        <v/>
      </c>
      <c r="AJ24" s="56" t="str">
        <f>IF(AND('Mapa de Riesgos'!$Y$66="Alta",'Mapa de Riesgos'!$AA$66="Catastrófico"),CONCATENATE("R9C",'Mapa de Riesgos'!$O$66),"")</f>
        <v/>
      </c>
      <c r="AK24" s="56" t="str">
        <f>IF(AND('Mapa de Riesgos'!$Y$67="Alta",'Mapa de Riesgos'!$AA$67="Catastrófico"),CONCATENATE("R9C",'Mapa de Riesgos'!$O$67),"")</f>
        <v/>
      </c>
      <c r="AL24" s="56" t="str">
        <f>IF(AND('Mapa de Riesgos'!$Y$68="Alta",'Mapa de Riesgos'!$AA$68="Catastrófico"),CONCATENATE("R9C",'Mapa de Riesgos'!$O$68),"")</f>
        <v/>
      </c>
      <c r="AM24" s="57" t="str">
        <f>IF(AND('Mapa de Riesgos'!$Y$69="Alta",'Mapa de Riesgos'!$AA$69="Catastrófico"),CONCATENATE("R9C",'Mapa de Riesgos'!$O$69),"")</f>
        <v/>
      </c>
      <c r="AN24" s="83"/>
      <c r="AO24" s="535"/>
      <c r="AP24" s="536"/>
      <c r="AQ24" s="536"/>
      <c r="AR24" s="536"/>
      <c r="AS24" s="536"/>
      <c r="AT24" s="537"/>
      <c r="AU24" s="83"/>
      <c r="AV24" s="83"/>
      <c r="AW24" s="83"/>
      <c r="AX24" s="83"/>
      <c r="AY24" s="83"/>
      <c r="AZ24" s="83"/>
      <c r="BA24" s="83"/>
      <c r="BB24" s="83"/>
      <c r="BC24" s="83"/>
      <c r="BD24" s="83"/>
      <c r="BE24" s="83"/>
      <c r="BF24" s="83"/>
      <c r="BG24" s="83"/>
      <c r="BH24" s="83"/>
      <c r="BI24" s="83"/>
      <c r="BJ24" s="83"/>
      <c r="BK24" s="83"/>
      <c r="BL24" s="83"/>
      <c r="BM24" s="83"/>
      <c r="BN24" s="83"/>
      <c r="BO24" s="83"/>
      <c r="BP24" s="83"/>
      <c r="BQ24" s="83"/>
      <c r="BR24" s="83"/>
      <c r="BS24" s="83"/>
      <c r="BT24" s="83"/>
      <c r="BU24" s="83"/>
      <c r="BV24" s="83"/>
      <c r="BW24" s="83"/>
      <c r="BX24" s="83"/>
    </row>
    <row r="25" spans="1:76" ht="15.75" customHeight="1" thickBot="1" x14ac:dyDescent="0.3">
      <c r="A25" s="83"/>
      <c r="B25" s="446"/>
      <c r="C25" s="446"/>
      <c r="D25" s="447"/>
      <c r="E25" s="546"/>
      <c r="F25" s="547"/>
      <c r="G25" s="547"/>
      <c r="H25" s="547"/>
      <c r="I25" s="547"/>
      <c r="J25" s="70" t="str">
        <f>IF(AND('Mapa de Riesgos'!$Y$70="Alta",'Mapa de Riesgos'!$AA$70="Leve"),CONCATENATE("R10C",'Mapa de Riesgos'!$O$70),"")</f>
        <v/>
      </c>
      <c r="K25" s="71" t="str">
        <f>IF(AND('Mapa de Riesgos'!$Y$71="Alta",'Mapa de Riesgos'!$AA$71="Leve"),CONCATENATE("R10C",'Mapa de Riesgos'!$O$71),"")</f>
        <v/>
      </c>
      <c r="L25" s="71" t="str">
        <f>IF(AND('Mapa de Riesgos'!$Y$72="Alta",'Mapa de Riesgos'!$AA$72="Leve"),CONCATENATE("R10C",'Mapa de Riesgos'!$O$72),"")</f>
        <v/>
      </c>
      <c r="M25" s="71" t="str">
        <f>IF(AND('Mapa de Riesgos'!$Y$73="Alta",'Mapa de Riesgos'!$AA$73="Leve"),CONCATENATE("R10C",'Mapa de Riesgos'!$O$73),"")</f>
        <v/>
      </c>
      <c r="N25" s="71" t="str">
        <f>IF(AND('Mapa de Riesgos'!$Y$74="Alta",'Mapa de Riesgos'!$AA$74="Leve"),CONCATENATE("R10C",'Mapa de Riesgos'!$O$74),"")</f>
        <v/>
      </c>
      <c r="O25" s="72" t="str">
        <f>IF(AND('Mapa de Riesgos'!$Y$75="Alta",'Mapa de Riesgos'!$AA$75="Leve"),CONCATENATE("R10C",'Mapa de Riesgos'!$O$75),"")</f>
        <v/>
      </c>
      <c r="P25" s="70" t="str">
        <f>IF(AND('Mapa de Riesgos'!$Y$70="Alta",'Mapa de Riesgos'!$AA$70="Menor"),CONCATENATE("R10C",'Mapa de Riesgos'!$O$70),"")</f>
        <v/>
      </c>
      <c r="Q25" s="71" t="str">
        <f>IF(AND('Mapa de Riesgos'!$Y$71="Alta",'Mapa de Riesgos'!$AA$71="Menor"),CONCATENATE("R10C",'Mapa de Riesgos'!$O$71),"")</f>
        <v/>
      </c>
      <c r="R25" s="71" t="str">
        <f>IF(AND('Mapa de Riesgos'!$Y$72="Alta",'Mapa de Riesgos'!$AA$72="Menor"),CONCATENATE("R10C",'Mapa de Riesgos'!$O$72),"")</f>
        <v/>
      </c>
      <c r="S25" s="71" t="str">
        <f>IF(AND('Mapa de Riesgos'!$Y$73="Alta",'Mapa de Riesgos'!$AA$73="Menor"),CONCATENATE("R10C",'Mapa de Riesgos'!$O$73),"")</f>
        <v/>
      </c>
      <c r="T25" s="71" t="str">
        <f>IF(AND('Mapa de Riesgos'!$Y$74="Alta",'Mapa de Riesgos'!$AA$74="Menor"),CONCATENATE("R10C",'Mapa de Riesgos'!$O$74),"")</f>
        <v/>
      </c>
      <c r="U25" s="72" t="str">
        <f>IF(AND('Mapa de Riesgos'!$Y$75="Alta",'Mapa de Riesgos'!$AA$75="Menor"),CONCATENATE("R10C",'Mapa de Riesgos'!$O$75),"")</f>
        <v/>
      </c>
      <c r="V25" s="58" t="str">
        <f>IF(AND('Mapa de Riesgos'!$Y$70="Alta",'Mapa de Riesgos'!$AA$70="Moderado"),CONCATENATE("R10C",'Mapa de Riesgos'!$O$70),"")</f>
        <v/>
      </c>
      <c r="W25" s="59" t="str">
        <f>IF(AND('Mapa de Riesgos'!$Y$71="Alta",'Mapa de Riesgos'!$AA$71="Moderado"),CONCATENATE("R10C",'Mapa de Riesgos'!$O$71),"")</f>
        <v/>
      </c>
      <c r="X25" s="59" t="str">
        <f>IF(AND('Mapa de Riesgos'!$Y$72="Alta",'Mapa de Riesgos'!$AA$72="Moderado"),CONCATENATE("R10C",'Mapa de Riesgos'!$O$72),"")</f>
        <v/>
      </c>
      <c r="Y25" s="59" t="str">
        <f>IF(AND('Mapa de Riesgos'!$Y$73="Alta",'Mapa de Riesgos'!$AA$73="Moderado"),CONCATENATE("R10C",'Mapa de Riesgos'!$O$73),"")</f>
        <v/>
      </c>
      <c r="Z25" s="59" t="str">
        <f>IF(AND('Mapa de Riesgos'!$Y$74="Alta",'Mapa de Riesgos'!$AA$74="Moderado"),CONCATENATE("R10C",'Mapa de Riesgos'!$O$74),"")</f>
        <v/>
      </c>
      <c r="AA25" s="60" t="str">
        <f>IF(AND('Mapa de Riesgos'!$Y$75="Alta",'Mapa de Riesgos'!$AA$75="Moderado"),CONCATENATE("R10C",'Mapa de Riesgos'!$O$75),"")</f>
        <v/>
      </c>
      <c r="AB25" s="58" t="str">
        <f>IF(AND('Mapa de Riesgos'!$Y$70="Alta",'Mapa de Riesgos'!$AA$70="Mayor"),CONCATENATE("R10C",'Mapa de Riesgos'!$O$70),"")</f>
        <v/>
      </c>
      <c r="AC25" s="59" t="str">
        <f>IF(AND('Mapa de Riesgos'!$Y$71="Alta",'Mapa de Riesgos'!$AA$71="Mayor"),CONCATENATE("R10C",'Mapa de Riesgos'!$O$71),"")</f>
        <v/>
      </c>
      <c r="AD25" s="59" t="str">
        <f>IF(AND('Mapa de Riesgos'!$Y$72="Alta",'Mapa de Riesgos'!$AA$72="Mayor"),CONCATENATE("R10C",'Mapa de Riesgos'!$O$72),"")</f>
        <v/>
      </c>
      <c r="AE25" s="59" t="str">
        <f>IF(AND('Mapa de Riesgos'!$Y$73="Alta",'Mapa de Riesgos'!$AA$73="Mayor"),CONCATENATE("R10C",'Mapa de Riesgos'!$O$73),"")</f>
        <v/>
      </c>
      <c r="AF25" s="59" t="str">
        <f>IF(AND('Mapa de Riesgos'!$Y$74="Alta",'Mapa de Riesgos'!$AA$74="Mayor"),CONCATENATE("R10C",'Mapa de Riesgos'!$O$74),"")</f>
        <v/>
      </c>
      <c r="AG25" s="60" t="str">
        <f>IF(AND('Mapa de Riesgos'!$Y$75="Alta",'Mapa de Riesgos'!$AA$75="Mayor"),CONCATENATE("R10C",'Mapa de Riesgos'!$O$75),"")</f>
        <v/>
      </c>
      <c r="AH25" s="61" t="str">
        <f>IF(AND('Mapa de Riesgos'!$Y$70="Alta",'Mapa de Riesgos'!$AA$70="Catastrófico"),CONCATENATE("R10C",'Mapa de Riesgos'!$O$70),"")</f>
        <v/>
      </c>
      <c r="AI25" s="62" t="str">
        <f>IF(AND('Mapa de Riesgos'!$Y$71="Alta",'Mapa de Riesgos'!$AA$71="Catastrófico"),CONCATENATE("R10C",'Mapa de Riesgos'!$O$71),"")</f>
        <v/>
      </c>
      <c r="AJ25" s="62" t="str">
        <f>IF(AND('Mapa de Riesgos'!$Y$72="Alta",'Mapa de Riesgos'!$AA$72="Catastrófico"),CONCATENATE("R10C",'Mapa de Riesgos'!$O$72),"")</f>
        <v/>
      </c>
      <c r="AK25" s="62" t="str">
        <f>IF(AND('Mapa de Riesgos'!$Y$73="Alta",'Mapa de Riesgos'!$AA$73="Catastrófico"),CONCATENATE("R10C",'Mapa de Riesgos'!$O$73),"")</f>
        <v/>
      </c>
      <c r="AL25" s="62" t="str">
        <f>IF(AND('Mapa de Riesgos'!$Y$74="Alta",'Mapa de Riesgos'!$AA$74="Catastrófico"),CONCATENATE("R10C",'Mapa de Riesgos'!$O$74),"")</f>
        <v/>
      </c>
      <c r="AM25" s="63" t="str">
        <f>IF(AND('Mapa de Riesgos'!$Y$75="Alta",'Mapa de Riesgos'!$AA$75="Catastrófico"),CONCATENATE("R10C",'Mapa de Riesgos'!$O$75),"")</f>
        <v/>
      </c>
      <c r="AN25" s="83"/>
      <c r="AO25" s="538"/>
      <c r="AP25" s="539"/>
      <c r="AQ25" s="539"/>
      <c r="AR25" s="539"/>
      <c r="AS25" s="539"/>
      <c r="AT25" s="540"/>
      <c r="AU25" s="83"/>
      <c r="AV25" s="83"/>
      <c r="AW25" s="83"/>
      <c r="AX25" s="83"/>
      <c r="AY25" s="83"/>
      <c r="AZ25" s="83"/>
      <c r="BA25" s="83"/>
      <c r="BB25" s="83"/>
      <c r="BC25" s="83"/>
      <c r="BD25" s="83"/>
      <c r="BE25" s="83"/>
      <c r="BF25" s="83"/>
      <c r="BG25" s="83"/>
      <c r="BH25" s="83"/>
      <c r="BI25" s="83"/>
      <c r="BJ25" s="83"/>
      <c r="BK25" s="83"/>
      <c r="BL25" s="83"/>
      <c r="BM25" s="83"/>
      <c r="BN25" s="83"/>
      <c r="BO25" s="83"/>
      <c r="BP25" s="83"/>
      <c r="BQ25" s="83"/>
      <c r="BR25" s="83"/>
      <c r="BS25" s="83"/>
      <c r="BT25" s="83"/>
      <c r="BU25" s="83"/>
      <c r="BV25" s="83"/>
      <c r="BW25" s="83"/>
      <c r="BX25" s="83"/>
    </row>
    <row r="26" spans="1:76" ht="15" customHeight="1" x14ac:dyDescent="0.25">
      <c r="A26" s="83"/>
      <c r="B26" s="446"/>
      <c r="C26" s="446"/>
      <c r="D26" s="447"/>
      <c r="E26" s="541" t="s">
        <v>225</v>
      </c>
      <c r="F26" s="542"/>
      <c r="G26" s="542"/>
      <c r="H26" s="542"/>
      <c r="I26" s="559"/>
      <c r="J26" s="64" t="str">
        <f>IF(AND('Mapa de Riesgos'!$Y$12="Media",'Mapa de Riesgos'!$AA$12="Leve"),CONCATENATE("R1C",'Mapa de Riesgos'!$O$12),"")</f>
        <v/>
      </c>
      <c r="K26" s="65" t="str">
        <f>IF(AND('Mapa de Riesgos'!$Y$15="Media",'Mapa de Riesgos'!$AA$15="Leve"),CONCATENATE("R1C",'Mapa de Riesgos'!$O$15),"")</f>
        <v/>
      </c>
      <c r="L26" s="65" t="str">
        <f>IF(AND('Mapa de Riesgos'!$Y$16="Media",'Mapa de Riesgos'!$AA$16="Leve"),CONCATENATE("R1C",'Mapa de Riesgos'!$O$16),"")</f>
        <v/>
      </c>
      <c r="M26" s="65" t="str">
        <f>IF(AND('Mapa de Riesgos'!$Y$17="Media",'Mapa de Riesgos'!$AA$17="Leve"),CONCATENATE("R1C",'Mapa de Riesgos'!$O$17),"")</f>
        <v/>
      </c>
      <c r="N26" s="65" t="str">
        <f>IF(AND('Mapa de Riesgos'!$Y$18="Media",'Mapa de Riesgos'!$AA$18="Leve"),CONCATENATE("R1C",'Mapa de Riesgos'!$O$18),"")</f>
        <v/>
      </c>
      <c r="O26" s="66" t="str">
        <f>IF(AND('Mapa de Riesgos'!$Y$19="Media",'Mapa de Riesgos'!$AA$19="Leve"),CONCATENATE("R1C",'Mapa de Riesgos'!$O$19),"")</f>
        <v/>
      </c>
      <c r="P26" s="64" t="str">
        <f>IF(AND('Mapa de Riesgos'!$Y$12="Media",'Mapa de Riesgos'!$AA$12="Menor"),CONCATENATE("R1C",'Mapa de Riesgos'!$O$12),"")</f>
        <v/>
      </c>
      <c r="Q26" s="65" t="str">
        <f>IF(AND('Mapa de Riesgos'!$Y$15="Media",'Mapa de Riesgos'!$AA$15="Menor"),CONCATENATE("R1C",'Mapa de Riesgos'!$O$15),"")</f>
        <v/>
      </c>
      <c r="R26" s="65" t="str">
        <f>IF(AND('Mapa de Riesgos'!$Y$16="Media",'Mapa de Riesgos'!$AA$16="Menor"),CONCATENATE("R1C",'Mapa de Riesgos'!$O$16),"")</f>
        <v/>
      </c>
      <c r="S26" s="65" t="str">
        <f>IF(AND('Mapa de Riesgos'!$Y$17="Media",'Mapa de Riesgos'!$AA$17="Menor"),CONCATENATE("R1C",'Mapa de Riesgos'!$O$17),"")</f>
        <v/>
      </c>
      <c r="T26" s="65" t="str">
        <f>IF(AND('Mapa de Riesgos'!$Y$18="Media",'Mapa de Riesgos'!$AA$18="Menor"),CONCATENATE("R1C",'Mapa de Riesgos'!$O$18),"")</f>
        <v/>
      </c>
      <c r="U26" s="66" t="str">
        <f>IF(AND('Mapa de Riesgos'!$Y$19="Media",'Mapa de Riesgos'!$AA$19="Menor"),CONCATENATE("R1C",'Mapa de Riesgos'!$O$19),"")</f>
        <v/>
      </c>
      <c r="V26" s="64" t="str">
        <f>IF(AND('Mapa de Riesgos'!$Y$12="Media",'Mapa de Riesgos'!$AA$12="Moderado"),CONCATENATE("R1C",'Mapa de Riesgos'!$O$12),"")</f>
        <v>R1C1</v>
      </c>
      <c r="W26" s="65" t="str">
        <f>IF(AND('Mapa de Riesgos'!$Y$15="Media",'Mapa de Riesgos'!$AA$15="Moderado"),CONCATENATE("R1C",'Mapa de Riesgos'!$O$15),"")</f>
        <v/>
      </c>
      <c r="X26" s="65" t="str">
        <f>IF(AND('Mapa de Riesgos'!$Y$16="Media",'Mapa de Riesgos'!$AA$16="Moderado"),CONCATENATE("R1C",'Mapa de Riesgos'!$O$16),"")</f>
        <v/>
      </c>
      <c r="Y26" s="65" t="str">
        <f>IF(AND('Mapa de Riesgos'!$Y$17="Media",'Mapa de Riesgos'!$AA$17="Moderado"),CONCATENATE("R1C",'Mapa de Riesgos'!$O$17),"")</f>
        <v/>
      </c>
      <c r="Z26" s="65" t="str">
        <f>IF(AND('Mapa de Riesgos'!$Y$18="Media",'Mapa de Riesgos'!$AA$18="Moderado"),CONCATENATE("R1C",'Mapa de Riesgos'!$O$18),"")</f>
        <v/>
      </c>
      <c r="AA26" s="66" t="str">
        <f>IF(AND('Mapa de Riesgos'!$Y$19="Media",'Mapa de Riesgos'!$AA$19="Moderado"),CONCATENATE("R1C",'Mapa de Riesgos'!$O$19),"")</f>
        <v/>
      </c>
      <c r="AB26" s="46" t="str">
        <f>IF(AND('Mapa de Riesgos'!$Y$12="Media",'Mapa de Riesgos'!$AA$12="Mayor"),CONCATENATE("R1C",'Mapa de Riesgos'!$O$12),"")</f>
        <v/>
      </c>
      <c r="AC26" s="47" t="str">
        <f>IF(AND('Mapa de Riesgos'!$Y$15="Media",'Mapa de Riesgos'!$AA$15="Mayor"),CONCATENATE("R1C",'Mapa de Riesgos'!$O$15),"")</f>
        <v/>
      </c>
      <c r="AD26" s="47" t="str">
        <f>IF(AND('Mapa de Riesgos'!$Y$16="Media",'Mapa de Riesgos'!$AA$16="Mayor"),CONCATENATE("R1C",'Mapa de Riesgos'!$O$16),"")</f>
        <v/>
      </c>
      <c r="AE26" s="47" t="str">
        <f>IF(AND('Mapa de Riesgos'!$Y$17="Media",'Mapa de Riesgos'!$AA$17="Mayor"),CONCATENATE("R1C",'Mapa de Riesgos'!$O$17),"")</f>
        <v/>
      </c>
      <c r="AF26" s="47" t="str">
        <f>IF(AND('Mapa de Riesgos'!$Y$18="Media",'Mapa de Riesgos'!$AA$18="Mayor"),CONCATENATE("R1C",'Mapa de Riesgos'!$O$18),"")</f>
        <v/>
      </c>
      <c r="AG26" s="48" t="str">
        <f>IF(AND('Mapa de Riesgos'!$Y$19="Media",'Mapa de Riesgos'!$AA$19="Mayor"),CONCATENATE("R1C",'Mapa de Riesgos'!$O$19),"")</f>
        <v/>
      </c>
      <c r="AH26" s="49" t="str">
        <f>IF(AND('Mapa de Riesgos'!$Y$12="Media",'Mapa de Riesgos'!$AA$12="Catastrófico"),CONCATENATE("R1C",'Mapa de Riesgos'!$O$12),"")</f>
        <v/>
      </c>
      <c r="AI26" s="50" t="str">
        <f>IF(AND('Mapa de Riesgos'!$Y$15="Media",'Mapa de Riesgos'!$AA$15="Catastrófico"),CONCATENATE("R1C",'Mapa de Riesgos'!$O$15),"")</f>
        <v/>
      </c>
      <c r="AJ26" s="50" t="str">
        <f>IF(AND('Mapa de Riesgos'!$Y$16="Media",'Mapa de Riesgos'!$AA$16="Catastrófico"),CONCATENATE("R1C",'Mapa de Riesgos'!$O$16),"")</f>
        <v/>
      </c>
      <c r="AK26" s="50" t="str">
        <f>IF(AND('Mapa de Riesgos'!$Y$17="Media",'Mapa de Riesgos'!$AA$17="Catastrófico"),CONCATENATE("R1C",'Mapa de Riesgos'!$O$17),"")</f>
        <v/>
      </c>
      <c r="AL26" s="50" t="str">
        <f>IF(AND('Mapa de Riesgos'!$Y$18="Media",'Mapa de Riesgos'!$AA$18="Catastrófico"),CONCATENATE("R1C",'Mapa de Riesgos'!$O$18),"")</f>
        <v/>
      </c>
      <c r="AM26" s="51" t="str">
        <f>IF(AND('Mapa de Riesgos'!$Y$19="Media",'Mapa de Riesgos'!$AA$19="Catastrófico"),CONCATENATE("R1C",'Mapa de Riesgos'!$O$19),"")</f>
        <v/>
      </c>
      <c r="AN26" s="83"/>
      <c r="AO26" s="571" t="s">
        <v>226</v>
      </c>
      <c r="AP26" s="572"/>
      <c r="AQ26" s="572"/>
      <c r="AR26" s="572"/>
      <c r="AS26" s="572"/>
      <c r="AT26" s="573"/>
      <c r="AU26" s="83"/>
      <c r="AV26" s="83"/>
      <c r="AW26" s="83"/>
      <c r="AX26" s="83"/>
      <c r="AY26" s="83"/>
      <c r="AZ26" s="83"/>
      <c r="BA26" s="83"/>
      <c r="BB26" s="83"/>
      <c r="BC26" s="83"/>
      <c r="BD26" s="83"/>
      <c r="BE26" s="83"/>
      <c r="BF26" s="83"/>
      <c r="BG26" s="83"/>
      <c r="BH26" s="83"/>
      <c r="BI26" s="83"/>
      <c r="BJ26" s="83"/>
      <c r="BK26" s="83"/>
      <c r="BL26" s="83"/>
      <c r="BM26" s="83"/>
      <c r="BN26" s="83"/>
      <c r="BO26" s="83"/>
      <c r="BP26" s="83"/>
      <c r="BQ26" s="83"/>
      <c r="BR26" s="83"/>
      <c r="BS26" s="83"/>
      <c r="BT26" s="83"/>
      <c r="BU26" s="83"/>
      <c r="BV26" s="83"/>
      <c r="BW26" s="83"/>
      <c r="BX26" s="83"/>
    </row>
    <row r="27" spans="1:76" ht="15" customHeight="1" x14ac:dyDescent="0.25">
      <c r="A27" s="83"/>
      <c r="B27" s="446"/>
      <c r="C27" s="446"/>
      <c r="D27" s="447"/>
      <c r="E27" s="543"/>
      <c r="F27" s="544"/>
      <c r="G27" s="544"/>
      <c r="H27" s="544"/>
      <c r="I27" s="560"/>
      <c r="J27" s="67" t="str">
        <f>IF(AND('Mapa de Riesgos'!$Y$20="Media",'Mapa de Riesgos'!$AA$20="Leve"),CONCATENATE("R2C",'Mapa de Riesgos'!$O$20),"")</f>
        <v/>
      </c>
      <c r="K27" s="68" t="str">
        <f>IF(AND('Mapa de Riesgos'!$Y$21="Media",'Mapa de Riesgos'!$AA$21="Leve"),CONCATENATE("R2C",'Mapa de Riesgos'!$O$21),"")</f>
        <v/>
      </c>
      <c r="L27" s="68" t="str">
        <f>IF(AND('Mapa de Riesgos'!$Y$22="Media",'Mapa de Riesgos'!$AA$22="Leve"),CONCATENATE("R2C",'Mapa de Riesgos'!$O$22),"")</f>
        <v/>
      </c>
      <c r="M27" s="68" t="str">
        <f>IF(AND('Mapa de Riesgos'!$Y$23="Media",'Mapa de Riesgos'!$AA$23="Leve"),CONCATENATE("R2C",'Mapa de Riesgos'!$O$23),"")</f>
        <v/>
      </c>
      <c r="N27" s="68" t="str">
        <f>IF(AND('Mapa de Riesgos'!$Y$24="Media",'Mapa de Riesgos'!$AA$24="Leve"),CONCATENATE("R2C",'Mapa de Riesgos'!$O$24),"")</f>
        <v/>
      </c>
      <c r="O27" s="69" t="str">
        <f>IF(AND('Mapa de Riesgos'!$Y$25="Media",'Mapa de Riesgos'!$AA$25="Leve"),CONCATENATE("R2C",'Mapa de Riesgos'!$O$25),"")</f>
        <v/>
      </c>
      <c r="P27" s="67" t="str">
        <f>IF(AND('Mapa de Riesgos'!$Y$20="Media",'Mapa de Riesgos'!$AA$20="Menor"),CONCATENATE("R2C",'Mapa de Riesgos'!$O$20),"")</f>
        <v/>
      </c>
      <c r="Q27" s="68" t="str">
        <f>IF(AND('Mapa de Riesgos'!$Y$21="Media",'Mapa de Riesgos'!$AA$21="Menor"),CONCATENATE("R2C",'Mapa de Riesgos'!$O$21),"")</f>
        <v/>
      </c>
      <c r="R27" s="68" t="str">
        <f>IF(AND('Mapa de Riesgos'!$Y$22="Media",'Mapa de Riesgos'!$AA$22="Menor"),CONCATENATE("R2C",'Mapa de Riesgos'!$O$22),"")</f>
        <v/>
      </c>
      <c r="S27" s="68" t="str">
        <f>IF(AND('Mapa de Riesgos'!$Y$23="Media",'Mapa de Riesgos'!$AA$23="Menor"),CONCATENATE("R2C",'Mapa de Riesgos'!$O$23),"")</f>
        <v/>
      </c>
      <c r="T27" s="68" t="str">
        <f>IF(AND('Mapa de Riesgos'!$Y$24="Media",'Mapa de Riesgos'!$AA$24="Menor"),CONCATENATE("R2C",'Mapa de Riesgos'!$O$24),"")</f>
        <v/>
      </c>
      <c r="U27" s="69" t="str">
        <f>IF(AND('Mapa de Riesgos'!$Y$25="Media",'Mapa de Riesgos'!$AA$25="Menor"),CONCATENATE("R2C",'Mapa de Riesgos'!$O$25),"")</f>
        <v/>
      </c>
      <c r="V27" s="67" t="str">
        <f>IF(AND('Mapa de Riesgos'!$Y$20="Media",'Mapa de Riesgos'!$AA$20="Moderado"),CONCATENATE("R2C",'Mapa de Riesgos'!$O$20),"")</f>
        <v/>
      </c>
      <c r="W27" s="68" t="str">
        <f>IF(AND('Mapa de Riesgos'!$Y$21="Media",'Mapa de Riesgos'!$AA$21="Moderado"),CONCATENATE("R2C",'Mapa de Riesgos'!$O$21),"")</f>
        <v/>
      </c>
      <c r="X27" s="68" t="str">
        <f>IF(AND('Mapa de Riesgos'!$Y$22="Media",'Mapa de Riesgos'!$AA$22="Moderado"),CONCATENATE("R2C",'Mapa de Riesgos'!$O$22),"")</f>
        <v/>
      </c>
      <c r="Y27" s="68" t="str">
        <f>IF(AND('Mapa de Riesgos'!$Y$23="Media",'Mapa de Riesgos'!$AA$23="Moderado"),CONCATENATE("R2C",'Mapa de Riesgos'!$O$23),"")</f>
        <v/>
      </c>
      <c r="Z27" s="68" t="str">
        <f>IF(AND('Mapa de Riesgos'!$Y$24="Media",'Mapa de Riesgos'!$AA$24="Moderado"),CONCATENATE("R2C",'Mapa de Riesgos'!$O$24),"")</f>
        <v/>
      </c>
      <c r="AA27" s="69" t="str">
        <f>IF(AND('Mapa de Riesgos'!$Y$25="Media",'Mapa de Riesgos'!$AA$25="Moderado"),CONCATENATE("R2C",'Mapa de Riesgos'!$O$25),"")</f>
        <v/>
      </c>
      <c r="AB27" s="52" t="str">
        <f>IF(AND('Mapa de Riesgos'!$Y$20="Media",'Mapa de Riesgos'!$AA$20="Mayor"),CONCATENATE("R2C",'Mapa de Riesgos'!$O$20),"")</f>
        <v/>
      </c>
      <c r="AC27" s="53" t="str">
        <f>IF(AND('Mapa de Riesgos'!$Y$21="Media",'Mapa de Riesgos'!$AA$21="Mayor"),CONCATENATE("R2C",'Mapa de Riesgos'!$O$21),"")</f>
        <v/>
      </c>
      <c r="AD27" s="53" t="str">
        <f>IF(AND('Mapa de Riesgos'!$Y$22="Media",'Mapa de Riesgos'!$AA$22="Mayor"),CONCATENATE("R2C",'Mapa de Riesgos'!$O$22),"")</f>
        <v/>
      </c>
      <c r="AE27" s="53" t="str">
        <f>IF(AND('Mapa de Riesgos'!$Y$23="Media",'Mapa de Riesgos'!$AA$23="Mayor"),CONCATENATE("R2C",'Mapa de Riesgos'!$O$23),"")</f>
        <v/>
      </c>
      <c r="AF27" s="53" t="str">
        <f>IF(AND('Mapa de Riesgos'!$Y$24="Media",'Mapa de Riesgos'!$AA$24="Mayor"),CONCATENATE("R2C",'Mapa de Riesgos'!$O$24),"")</f>
        <v/>
      </c>
      <c r="AG27" s="54" t="str">
        <f>IF(AND('Mapa de Riesgos'!$Y$25="Media",'Mapa de Riesgos'!$AA$25="Mayor"),CONCATENATE("R2C",'Mapa de Riesgos'!$O$25),"")</f>
        <v/>
      </c>
      <c r="AH27" s="55" t="str">
        <f>IF(AND('Mapa de Riesgos'!$Y$20="Media",'Mapa de Riesgos'!$AA$20="Catastrófico"),CONCATENATE("R2C",'Mapa de Riesgos'!$O$20),"")</f>
        <v/>
      </c>
      <c r="AI27" s="56" t="str">
        <f>IF(AND('Mapa de Riesgos'!$Y$21="Media",'Mapa de Riesgos'!$AA$21="Catastrófico"),CONCATENATE("R2C",'Mapa de Riesgos'!$O$21),"")</f>
        <v/>
      </c>
      <c r="AJ27" s="56" t="str">
        <f>IF(AND('Mapa de Riesgos'!$Y$22="Media",'Mapa de Riesgos'!$AA$22="Catastrófico"),CONCATENATE("R2C",'Mapa de Riesgos'!$O$22),"")</f>
        <v/>
      </c>
      <c r="AK27" s="56" t="str">
        <f>IF(AND('Mapa de Riesgos'!$Y$23="Media",'Mapa de Riesgos'!$AA$23="Catastrófico"),CONCATENATE("R2C",'Mapa de Riesgos'!$O$23),"")</f>
        <v/>
      </c>
      <c r="AL27" s="56" t="str">
        <f>IF(AND('Mapa de Riesgos'!$Y$24="Media",'Mapa de Riesgos'!$AA$24="Catastrófico"),CONCATENATE("R2C",'Mapa de Riesgos'!$O$24),"")</f>
        <v/>
      </c>
      <c r="AM27" s="57" t="str">
        <f>IF(AND('Mapa de Riesgos'!$Y$25="Media",'Mapa de Riesgos'!$AA$25="Catastrófico"),CONCATENATE("R2C",'Mapa de Riesgos'!$O$25),"")</f>
        <v/>
      </c>
      <c r="AN27" s="83"/>
      <c r="AO27" s="574"/>
      <c r="AP27" s="575"/>
      <c r="AQ27" s="575"/>
      <c r="AR27" s="575"/>
      <c r="AS27" s="575"/>
      <c r="AT27" s="576"/>
      <c r="AU27" s="83"/>
      <c r="AV27" s="83"/>
      <c r="AW27" s="83"/>
      <c r="AX27" s="83"/>
      <c r="AY27" s="83"/>
      <c r="AZ27" s="83"/>
      <c r="BA27" s="83"/>
      <c r="BB27" s="83"/>
      <c r="BC27" s="83"/>
      <c r="BD27" s="83"/>
      <c r="BE27" s="83"/>
      <c r="BF27" s="83"/>
      <c r="BG27" s="83"/>
      <c r="BH27" s="83"/>
      <c r="BI27" s="83"/>
      <c r="BJ27" s="83"/>
      <c r="BK27" s="83"/>
      <c r="BL27" s="83"/>
      <c r="BM27" s="83"/>
      <c r="BN27" s="83"/>
      <c r="BO27" s="83"/>
      <c r="BP27" s="83"/>
      <c r="BQ27" s="83"/>
      <c r="BR27" s="83"/>
      <c r="BS27" s="83"/>
      <c r="BT27" s="83"/>
      <c r="BU27" s="83"/>
      <c r="BV27" s="83"/>
      <c r="BW27" s="83"/>
      <c r="BX27" s="83"/>
    </row>
    <row r="28" spans="1:76" ht="15" customHeight="1" x14ac:dyDescent="0.25">
      <c r="A28" s="83"/>
      <c r="B28" s="446"/>
      <c r="C28" s="446"/>
      <c r="D28" s="447"/>
      <c r="E28" s="545"/>
      <c r="F28" s="544"/>
      <c r="G28" s="544"/>
      <c r="H28" s="544"/>
      <c r="I28" s="560"/>
      <c r="J28" s="67" t="str">
        <f>IF(AND('Mapa de Riesgos'!$Y$26="Media",'Mapa de Riesgos'!$AA$26="Leve"),CONCATENATE("R3C",'Mapa de Riesgos'!$O$26),"")</f>
        <v/>
      </c>
      <c r="K28" s="68" t="str">
        <f>IF(AND('Mapa de Riesgos'!$Y$29="Media",'Mapa de Riesgos'!$AA$29="Leve"),CONCATENATE("R3C",'Mapa de Riesgos'!$O$29),"")</f>
        <v/>
      </c>
      <c r="L28" s="68" t="str">
        <f>IF(AND('Mapa de Riesgos'!$Y$30="Media",'Mapa de Riesgos'!$AA$30="Leve"),CONCATENATE("R3C",'Mapa de Riesgos'!$O$30),"")</f>
        <v/>
      </c>
      <c r="M28" s="68" t="str">
        <f>IF(AND('Mapa de Riesgos'!$Y$31="Media",'Mapa de Riesgos'!$AA$31="Leve"),CONCATENATE("R3C",'Mapa de Riesgos'!$O$31),"")</f>
        <v/>
      </c>
      <c r="N28" s="68" t="str">
        <f>IF(AND('Mapa de Riesgos'!$Y$32="Media",'Mapa de Riesgos'!$AA$32="Leve"),CONCATENATE("R3C",'Mapa de Riesgos'!$O$32),"")</f>
        <v/>
      </c>
      <c r="O28" s="69" t="str">
        <f>IF(AND('Mapa de Riesgos'!$Y$33="Media",'Mapa de Riesgos'!$AA$33="Leve"),CONCATENATE("R3C",'Mapa de Riesgos'!$O$33),"")</f>
        <v/>
      </c>
      <c r="P28" s="67" t="str">
        <f>IF(AND('Mapa de Riesgos'!$Y$26="Media",'Mapa de Riesgos'!$AA$26="Menor"),CONCATENATE("R3C",'Mapa de Riesgos'!$O$26),"")</f>
        <v/>
      </c>
      <c r="Q28" s="68" t="str">
        <f>IF(AND('Mapa de Riesgos'!$Y$29="Media",'Mapa de Riesgos'!$AA$29="Menor"),CONCATENATE("R3C",'Mapa de Riesgos'!$O$29),"")</f>
        <v/>
      </c>
      <c r="R28" s="68" t="str">
        <f>IF(AND('Mapa de Riesgos'!$Y$30="Media",'Mapa de Riesgos'!$AA$30="Menor"),CONCATENATE("R3C",'Mapa de Riesgos'!$O$30),"")</f>
        <v/>
      </c>
      <c r="S28" s="68" t="str">
        <f>IF(AND('Mapa de Riesgos'!$Y$31="Media",'Mapa de Riesgos'!$AA$31="Menor"),CONCATENATE("R3C",'Mapa de Riesgos'!$O$31),"")</f>
        <v/>
      </c>
      <c r="T28" s="68" t="str">
        <f>IF(AND('Mapa de Riesgos'!$Y$32="Media",'Mapa de Riesgos'!$AA$32="Menor"),CONCATENATE("R3C",'Mapa de Riesgos'!$O$32),"")</f>
        <v/>
      </c>
      <c r="U28" s="69" t="str">
        <f>IF(AND('Mapa de Riesgos'!$Y$33="Media",'Mapa de Riesgos'!$AA$33="Menor"),CONCATENATE("R3C",'Mapa de Riesgos'!$O$33),"")</f>
        <v/>
      </c>
      <c r="V28" s="67" t="str">
        <f>IF(AND('Mapa de Riesgos'!$Y$26="Media",'Mapa de Riesgos'!$AA$26="Moderado"),CONCATENATE("R3C",'Mapa de Riesgos'!$O$26),"")</f>
        <v/>
      </c>
      <c r="W28" s="68" t="str">
        <f>IF(AND('Mapa de Riesgos'!$Y$29="Media",'Mapa de Riesgos'!$AA$29="Moderado"),CONCATENATE("R3C",'Mapa de Riesgos'!$O$29),"")</f>
        <v/>
      </c>
      <c r="X28" s="68" t="str">
        <f>IF(AND('Mapa de Riesgos'!$Y$30="Media",'Mapa de Riesgos'!$AA$30="Moderado"),CONCATENATE("R3C",'Mapa de Riesgos'!$O$30),"")</f>
        <v/>
      </c>
      <c r="Y28" s="68" t="str">
        <f>IF(AND('Mapa de Riesgos'!$Y$31="Media",'Mapa de Riesgos'!$AA$31="Moderado"),CONCATENATE("R3C",'Mapa de Riesgos'!$O$31),"")</f>
        <v/>
      </c>
      <c r="Z28" s="68" t="str">
        <f>IF(AND('Mapa de Riesgos'!$Y$32="Media",'Mapa de Riesgos'!$AA$32="Moderado"),CONCATENATE("R3C",'Mapa de Riesgos'!$O$32),"")</f>
        <v/>
      </c>
      <c r="AA28" s="69" t="str">
        <f>IF(AND('Mapa de Riesgos'!$Y$33="Media",'Mapa de Riesgos'!$AA$33="Moderado"),CONCATENATE("R3C",'Mapa de Riesgos'!$O$33),"")</f>
        <v/>
      </c>
      <c r="AB28" s="52" t="str">
        <f>IF(AND('Mapa de Riesgos'!$Y$26="Media",'Mapa de Riesgos'!$AA$26="Mayor"),CONCATENATE("R3C",'Mapa de Riesgos'!$O$26),"")</f>
        <v/>
      </c>
      <c r="AC28" s="53" t="str">
        <f>IF(AND('Mapa de Riesgos'!$Y$29="Media",'Mapa de Riesgos'!$AA$29="Mayor"),CONCATENATE("R3C",'Mapa de Riesgos'!$O$29),"")</f>
        <v/>
      </c>
      <c r="AD28" s="53" t="str">
        <f>IF(AND('Mapa de Riesgos'!$Y$30="Media",'Mapa de Riesgos'!$AA$30="Mayor"),CONCATENATE("R3C",'Mapa de Riesgos'!$O$30),"")</f>
        <v/>
      </c>
      <c r="AE28" s="53" t="str">
        <f>IF(AND('Mapa de Riesgos'!$Y$31="Media",'Mapa de Riesgos'!$AA$31="Mayor"),CONCATENATE("R3C",'Mapa de Riesgos'!$O$31),"")</f>
        <v/>
      </c>
      <c r="AF28" s="53" t="str">
        <f>IF(AND('Mapa de Riesgos'!$Y$32="Media",'Mapa de Riesgos'!$AA$32="Mayor"),CONCATENATE("R3C",'Mapa de Riesgos'!$O$32),"")</f>
        <v/>
      </c>
      <c r="AG28" s="54" t="str">
        <f>IF(AND('Mapa de Riesgos'!$Y$33="Media",'Mapa de Riesgos'!$AA$33="Mayor"),CONCATENATE("R3C",'Mapa de Riesgos'!$O$33),"")</f>
        <v/>
      </c>
      <c r="AH28" s="55" t="str">
        <f>IF(AND('Mapa de Riesgos'!$Y$26="Media",'Mapa de Riesgos'!$AA$26="Catastrófico"),CONCATENATE("R3C",'Mapa de Riesgos'!$O$26),"")</f>
        <v/>
      </c>
      <c r="AI28" s="56" t="str">
        <f>IF(AND('Mapa de Riesgos'!$Y$29="Media",'Mapa de Riesgos'!$AA$29="Catastrófico"),CONCATENATE("R3C",'Mapa de Riesgos'!$O$29),"")</f>
        <v/>
      </c>
      <c r="AJ28" s="56" t="str">
        <f>IF(AND('Mapa de Riesgos'!$Y$30="Media",'Mapa de Riesgos'!$AA$30="Catastrófico"),CONCATENATE("R3C",'Mapa de Riesgos'!$O$30),"")</f>
        <v/>
      </c>
      <c r="AK28" s="56" t="str">
        <f>IF(AND('Mapa de Riesgos'!$Y$31="Media",'Mapa de Riesgos'!$AA$31="Catastrófico"),CONCATENATE("R3C",'Mapa de Riesgos'!$O$31),"")</f>
        <v/>
      </c>
      <c r="AL28" s="56" t="str">
        <f>IF(AND('Mapa de Riesgos'!$Y$32="Media",'Mapa de Riesgos'!$AA$32="Catastrófico"),CONCATENATE("R3C",'Mapa de Riesgos'!$O$32),"")</f>
        <v/>
      </c>
      <c r="AM28" s="57" t="str">
        <f>IF(AND('Mapa de Riesgos'!$Y$33="Media",'Mapa de Riesgos'!$AA$33="Catastrófico"),CONCATENATE("R3C",'Mapa de Riesgos'!$O$33),"")</f>
        <v/>
      </c>
      <c r="AN28" s="83"/>
      <c r="AO28" s="574"/>
      <c r="AP28" s="575"/>
      <c r="AQ28" s="575"/>
      <c r="AR28" s="575"/>
      <c r="AS28" s="575"/>
      <c r="AT28" s="576"/>
      <c r="AU28" s="83"/>
      <c r="AV28" s="83"/>
      <c r="AW28" s="83"/>
      <c r="AX28" s="83"/>
      <c r="AY28" s="83"/>
      <c r="AZ28" s="83"/>
      <c r="BA28" s="83"/>
      <c r="BB28" s="83"/>
      <c r="BC28" s="83"/>
      <c r="BD28" s="83"/>
      <c r="BE28" s="83"/>
      <c r="BF28" s="83"/>
      <c r="BG28" s="83"/>
      <c r="BH28" s="83"/>
      <c r="BI28" s="83"/>
      <c r="BJ28" s="83"/>
      <c r="BK28" s="83"/>
      <c r="BL28" s="83"/>
      <c r="BM28" s="83"/>
      <c r="BN28" s="83"/>
      <c r="BO28" s="83"/>
      <c r="BP28" s="83"/>
      <c r="BQ28" s="83"/>
      <c r="BR28" s="83"/>
      <c r="BS28" s="83"/>
      <c r="BT28" s="83"/>
      <c r="BU28" s="83"/>
      <c r="BV28" s="83"/>
      <c r="BW28" s="83"/>
      <c r="BX28" s="83"/>
    </row>
    <row r="29" spans="1:76" ht="15" customHeight="1" x14ac:dyDescent="0.25">
      <c r="A29" s="83"/>
      <c r="B29" s="446"/>
      <c r="C29" s="446"/>
      <c r="D29" s="447"/>
      <c r="E29" s="545"/>
      <c r="F29" s="544"/>
      <c r="G29" s="544"/>
      <c r="H29" s="544"/>
      <c r="I29" s="560"/>
      <c r="J29" s="67" t="str">
        <f>IF(AND('Mapa de Riesgos'!$Y$34="Media",'Mapa de Riesgos'!$AA$34="Leve"),CONCATENATE("R4C",'Mapa de Riesgos'!$O$34),"")</f>
        <v/>
      </c>
      <c r="K29" s="68" t="str">
        <f>IF(AND('Mapa de Riesgos'!$Y$35="Media",'Mapa de Riesgos'!$AA$35="Leve"),CONCATENATE("R4C",'Mapa de Riesgos'!$O$35),"")</f>
        <v/>
      </c>
      <c r="L29" s="68" t="str">
        <f>IF(AND('Mapa de Riesgos'!$Y$36="Media",'Mapa de Riesgos'!$AA$36="Leve"),CONCATENATE("R4C",'Mapa de Riesgos'!$O$36),"")</f>
        <v/>
      </c>
      <c r="M29" s="68" t="str">
        <f>IF(AND('Mapa de Riesgos'!$Y$37="Media",'Mapa de Riesgos'!$AA$37="Leve"),CONCATENATE("R4C",'Mapa de Riesgos'!$O$37),"")</f>
        <v/>
      </c>
      <c r="N29" s="68" t="str">
        <f>IF(AND('Mapa de Riesgos'!$Y$38="Media",'Mapa de Riesgos'!$AA$38="Leve"),CONCATENATE("R4C",'Mapa de Riesgos'!$O$38),"")</f>
        <v/>
      </c>
      <c r="O29" s="69" t="str">
        <f>IF(AND('Mapa de Riesgos'!$Y$39="Media",'Mapa de Riesgos'!$AA$39="Leve"),CONCATENATE("R4C",'Mapa de Riesgos'!$O$39),"")</f>
        <v/>
      </c>
      <c r="P29" s="67" t="str">
        <f>IF(AND('Mapa de Riesgos'!$Y$34="Media",'Mapa de Riesgos'!$AA$34="Menor"),CONCATENATE("R4C",'Mapa de Riesgos'!$O$34),"")</f>
        <v/>
      </c>
      <c r="Q29" s="68" t="str">
        <f>IF(AND('Mapa de Riesgos'!$Y$35="Media",'Mapa de Riesgos'!$AA$35="Menor"),CONCATENATE("R4C",'Mapa de Riesgos'!$O$35),"")</f>
        <v/>
      </c>
      <c r="R29" s="68" t="str">
        <f>IF(AND('Mapa de Riesgos'!$Y$36="Media",'Mapa de Riesgos'!$AA$36="Menor"),CONCATENATE("R4C",'Mapa de Riesgos'!$O$36),"")</f>
        <v/>
      </c>
      <c r="S29" s="68" t="str">
        <f>IF(AND('Mapa de Riesgos'!$Y$37="Media",'Mapa de Riesgos'!$AA$37="Menor"),CONCATENATE("R4C",'Mapa de Riesgos'!$O$37),"")</f>
        <v/>
      </c>
      <c r="T29" s="68" t="str">
        <f>IF(AND('Mapa de Riesgos'!$Y$38="Media",'Mapa de Riesgos'!$AA$38="Menor"),CONCATENATE("R4C",'Mapa de Riesgos'!$O$38),"")</f>
        <v/>
      </c>
      <c r="U29" s="69" t="str">
        <f>IF(AND('Mapa de Riesgos'!$Y$39="Media",'Mapa de Riesgos'!$AA$39="Menor"),CONCATENATE("R4C",'Mapa de Riesgos'!$O$39),"")</f>
        <v/>
      </c>
      <c r="V29" s="67" t="str">
        <f>IF(AND('Mapa de Riesgos'!$Y$34="Media",'Mapa de Riesgos'!$AA$34="Moderado"),CONCATENATE("R4C",'Mapa de Riesgos'!$O$34),"")</f>
        <v/>
      </c>
      <c r="W29" s="68" t="str">
        <f>IF(AND('Mapa de Riesgos'!$Y$35="Media",'Mapa de Riesgos'!$AA$35="Moderado"),CONCATENATE("R4C",'Mapa de Riesgos'!$O$35),"")</f>
        <v/>
      </c>
      <c r="X29" s="68" t="str">
        <f>IF(AND('Mapa de Riesgos'!$Y$36="Media",'Mapa de Riesgos'!$AA$36="Moderado"),CONCATENATE("R4C",'Mapa de Riesgos'!$O$36),"")</f>
        <v/>
      </c>
      <c r="Y29" s="68" t="str">
        <f>IF(AND('Mapa de Riesgos'!$Y$37="Media",'Mapa de Riesgos'!$AA$37="Moderado"),CONCATENATE("R4C",'Mapa de Riesgos'!$O$37),"")</f>
        <v/>
      </c>
      <c r="Z29" s="68" t="str">
        <f>IF(AND('Mapa de Riesgos'!$Y$38="Media",'Mapa de Riesgos'!$AA$38="Moderado"),CONCATENATE("R4C",'Mapa de Riesgos'!$O$38),"")</f>
        <v/>
      </c>
      <c r="AA29" s="69" t="str">
        <f>IF(AND('Mapa de Riesgos'!$Y$39="Media",'Mapa de Riesgos'!$AA$39="Moderado"),CONCATENATE("R4C",'Mapa de Riesgos'!$O$39),"")</f>
        <v/>
      </c>
      <c r="AB29" s="52" t="str">
        <f>IF(AND('Mapa de Riesgos'!$Y$34="Media",'Mapa de Riesgos'!$AA$34="Mayor"),CONCATENATE("R4C",'Mapa de Riesgos'!$O$34),"")</f>
        <v/>
      </c>
      <c r="AC29" s="53" t="str">
        <f>IF(AND('Mapa de Riesgos'!$Y$35="Media",'Mapa de Riesgos'!$AA$35="Mayor"),CONCATENATE("R4C",'Mapa de Riesgos'!$O$35),"")</f>
        <v/>
      </c>
      <c r="AD29" s="53" t="str">
        <f>IF(AND('Mapa de Riesgos'!$Y$36="Media",'Mapa de Riesgos'!$AA$36="Mayor"),CONCATENATE("R4C",'Mapa de Riesgos'!$O$36),"")</f>
        <v/>
      </c>
      <c r="AE29" s="53" t="str">
        <f>IF(AND('Mapa de Riesgos'!$Y$37="Media",'Mapa de Riesgos'!$AA$37="Mayor"),CONCATENATE("R4C",'Mapa de Riesgos'!$O$37),"")</f>
        <v/>
      </c>
      <c r="AF29" s="53" t="str">
        <f>IF(AND('Mapa de Riesgos'!$Y$38="Media",'Mapa de Riesgos'!$AA$38="Mayor"),CONCATENATE("R4C",'Mapa de Riesgos'!$O$38),"")</f>
        <v/>
      </c>
      <c r="AG29" s="54" t="str">
        <f>IF(AND('Mapa de Riesgos'!$Y$39="Media",'Mapa de Riesgos'!$AA$39="Mayor"),CONCATENATE("R4C",'Mapa de Riesgos'!$O$39),"")</f>
        <v/>
      </c>
      <c r="AH29" s="55" t="str">
        <f>IF(AND('Mapa de Riesgos'!$Y$34="Media",'Mapa de Riesgos'!$AA$34="Catastrófico"),CONCATENATE("R4C",'Mapa de Riesgos'!$O$34),"")</f>
        <v/>
      </c>
      <c r="AI29" s="56" t="str">
        <f>IF(AND('Mapa de Riesgos'!$Y$35="Media",'Mapa de Riesgos'!$AA$35="Catastrófico"),CONCATENATE("R4C",'Mapa de Riesgos'!$O$35),"")</f>
        <v/>
      </c>
      <c r="AJ29" s="56" t="str">
        <f>IF(AND('Mapa de Riesgos'!$Y$36="Media",'Mapa de Riesgos'!$AA$36="Catastrófico"),CONCATENATE("R4C",'Mapa de Riesgos'!$O$36),"")</f>
        <v/>
      </c>
      <c r="AK29" s="56" t="str">
        <f>IF(AND('Mapa de Riesgos'!$Y$37="Media",'Mapa de Riesgos'!$AA$37="Catastrófico"),CONCATENATE("R4C",'Mapa de Riesgos'!$O$37),"")</f>
        <v/>
      </c>
      <c r="AL29" s="56" t="str">
        <f>IF(AND('Mapa de Riesgos'!$Y$38="Media",'Mapa de Riesgos'!$AA$38="Catastrófico"),CONCATENATE("R4C",'Mapa de Riesgos'!$O$38),"")</f>
        <v/>
      </c>
      <c r="AM29" s="57" t="str">
        <f>IF(AND('Mapa de Riesgos'!$Y$39="Media",'Mapa de Riesgos'!$AA$39="Catastrófico"),CONCATENATE("R4C",'Mapa de Riesgos'!$O$39),"")</f>
        <v/>
      </c>
      <c r="AN29" s="83"/>
      <c r="AO29" s="574"/>
      <c r="AP29" s="575"/>
      <c r="AQ29" s="575"/>
      <c r="AR29" s="575"/>
      <c r="AS29" s="575"/>
      <c r="AT29" s="576"/>
      <c r="AU29" s="83"/>
      <c r="AV29" s="83"/>
      <c r="AW29" s="83"/>
      <c r="AX29" s="83"/>
      <c r="AY29" s="83"/>
      <c r="AZ29" s="83"/>
      <c r="BA29" s="83"/>
      <c r="BB29" s="83"/>
      <c r="BC29" s="83"/>
      <c r="BD29" s="83"/>
      <c r="BE29" s="83"/>
      <c r="BF29" s="83"/>
      <c r="BG29" s="83"/>
      <c r="BH29" s="83"/>
      <c r="BI29" s="83"/>
      <c r="BJ29" s="83"/>
      <c r="BK29" s="83"/>
      <c r="BL29" s="83"/>
      <c r="BM29" s="83"/>
      <c r="BN29" s="83"/>
      <c r="BO29" s="83"/>
      <c r="BP29" s="83"/>
      <c r="BQ29" s="83"/>
      <c r="BR29" s="83"/>
      <c r="BS29" s="83"/>
      <c r="BT29" s="83"/>
      <c r="BU29" s="83"/>
      <c r="BV29" s="83"/>
      <c r="BW29" s="83"/>
      <c r="BX29" s="83"/>
    </row>
    <row r="30" spans="1:76" ht="15" customHeight="1" x14ac:dyDescent="0.25">
      <c r="A30" s="83"/>
      <c r="B30" s="446"/>
      <c r="C30" s="446"/>
      <c r="D30" s="447"/>
      <c r="E30" s="545"/>
      <c r="F30" s="544"/>
      <c r="G30" s="544"/>
      <c r="H30" s="544"/>
      <c r="I30" s="560"/>
      <c r="J30" s="67" t="str">
        <f>IF(AND('Mapa de Riesgos'!$Y$40="Media",'Mapa de Riesgos'!$AA$40="Leve"),CONCATENATE("R5C",'Mapa de Riesgos'!$O$40),"")</f>
        <v/>
      </c>
      <c r="K30" s="68" t="str">
        <f>IF(AND('Mapa de Riesgos'!$Y$41="Media",'Mapa de Riesgos'!$AA$41="Leve"),CONCATENATE("R5C",'Mapa de Riesgos'!$O$41),"")</f>
        <v/>
      </c>
      <c r="L30" s="68" t="str">
        <f>IF(AND('Mapa de Riesgos'!$Y$42="Media",'Mapa de Riesgos'!$AA$42="Leve"),CONCATENATE("R5C",'Mapa de Riesgos'!$O$42),"")</f>
        <v/>
      </c>
      <c r="M30" s="68" t="str">
        <f>IF(AND('Mapa de Riesgos'!$Y$43="Media",'Mapa de Riesgos'!$AA$43="Leve"),CONCATENATE("R5C",'Mapa de Riesgos'!$O$43),"")</f>
        <v/>
      </c>
      <c r="N30" s="68" t="str">
        <f>IF(AND('Mapa de Riesgos'!$Y$44="Media",'Mapa de Riesgos'!$AA$44="Leve"),CONCATENATE("R5C",'Mapa de Riesgos'!$O$44),"")</f>
        <v/>
      </c>
      <c r="O30" s="69" t="str">
        <f>IF(AND('Mapa de Riesgos'!$Y$45="Media",'Mapa de Riesgos'!$AA$45="Leve"),CONCATENATE("R5C",'Mapa de Riesgos'!$O$45),"")</f>
        <v/>
      </c>
      <c r="P30" s="67" t="str">
        <f>IF(AND('Mapa de Riesgos'!$Y$40="Media",'Mapa de Riesgos'!$AA$40="Menor"),CONCATENATE("R5C",'Mapa de Riesgos'!$O$40),"")</f>
        <v/>
      </c>
      <c r="Q30" s="68" t="str">
        <f>IF(AND('Mapa de Riesgos'!$Y$41="Media",'Mapa de Riesgos'!$AA$41="Menor"),CONCATENATE("R5C",'Mapa de Riesgos'!$O$41),"")</f>
        <v/>
      </c>
      <c r="R30" s="68" t="str">
        <f>IF(AND('Mapa de Riesgos'!$Y$42="Media",'Mapa de Riesgos'!$AA$42="Menor"),CONCATENATE("R5C",'Mapa de Riesgos'!$O$42),"")</f>
        <v/>
      </c>
      <c r="S30" s="68" t="str">
        <f>IF(AND('Mapa de Riesgos'!$Y$43="Media",'Mapa de Riesgos'!$AA$43="Menor"),CONCATENATE("R5C",'Mapa de Riesgos'!$O$43),"")</f>
        <v/>
      </c>
      <c r="T30" s="68" t="str">
        <f>IF(AND('Mapa de Riesgos'!$Y$44="Media",'Mapa de Riesgos'!$AA$44="Menor"),CONCATENATE("R5C",'Mapa de Riesgos'!$O$44),"")</f>
        <v/>
      </c>
      <c r="U30" s="69" t="str">
        <f>IF(AND('Mapa de Riesgos'!$Y$45="Media",'Mapa de Riesgos'!$AA$45="Menor"),CONCATENATE("R5C",'Mapa de Riesgos'!$O$45),"")</f>
        <v/>
      </c>
      <c r="V30" s="67" t="str">
        <f>IF(AND('Mapa de Riesgos'!$Y$40="Media",'Mapa de Riesgos'!$AA$40="Moderado"),CONCATENATE("R5C",'Mapa de Riesgos'!$O$40),"")</f>
        <v/>
      </c>
      <c r="W30" s="68" t="str">
        <f>IF(AND('Mapa de Riesgos'!$Y$41="Media",'Mapa de Riesgos'!$AA$41="Moderado"),CONCATENATE("R5C",'Mapa de Riesgos'!$O$41),"")</f>
        <v/>
      </c>
      <c r="X30" s="68" t="str">
        <f>IF(AND('Mapa de Riesgos'!$Y$42="Media",'Mapa de Riesgos'!$AA$42="Moderado"),CONCATENATE("R5C",'Mapa de Riesgos'!$O$42),"")</f>
        <v/>
      </c>
      <c r="Y30" s="68" t="str">
        <f>IF(AND('Mapa de Riesgos'!$Y$43="Media",'Mapa de Riesgos'!$AA$43="Moderado"),CONCATENATE("R5C",'Mapa de Riesgos'!$O$43),"")</f>
        <v/>
      </c>
      <c r="Z30" s="68" t="str">
        <f>IF(AND('Mapa de Riesgos'!$Y$44="Media",'Mapa de Riesgos'!$AA$44="Moderado"),CONCATENATE("R5C",'Mapa de Riesgos'!$O$44),"")</f>
        <v/>
      </c>
      <c r="AA30" s="69" t="str">
        <f>IF(AND('Mapa de Riesgos'!$Y$45="Media",'Mapa de Riesgos'!$AA$45="Moderado"),CONCATENATE("R5C",'Mapa de Riesgos'!$O$45),"")</f>
        <v/>
      </c>
      <c r="AB30" s="52" t="str">
        <f>IF(AND('Mapa de Riesgos'!$Y$40="Media",'Mapa de Riesgos'!$AA$40="Mayor"),CONCATENATE("R5C",'Mapa de Riesgos'!$O$40),"")</f>
        <v/>
      </c>
      <c r="AC30" s="53" t="str">
        <f>IF(AND('Mapa de Riesgos'!$Y$41="Media",'Mapa de Riesgos'!$AA$41="Mayor"),CONCATENATE("R5C",'Mapa de Riesgos'!$O$41),"")</f>
        <v/>
      </c>
      <c r="AD30" s="53" t="str">
        <f>IF(AND('Mapa de Riesgos'!$Y$42="Media",'Mapa de Riesgos'!$AA$42="Mayor"),CONCATENATE("R5C",'Mapa de Riesgos'!$O$42),"")</f>
        <v/>
      </c>
      <c r="AE30" s="53" t="str">
        <f>IF(AND('Mapa de Riesgos'!$Y$43="Media",'Mapa de Riesgos'!$AA$43="Mayor"),CONCATENATE("R5C",'Mapa de Riesgos'!$O$43),"")</f>
        <v/>
      </c>
      <c r="AF30" s="53" t="str">
        <f>IF(AND('Mapa de Riesgos'!$Y$44="Media",'Mapa de Riesgos'!$AA$44="Mayor"),CONCATENATE("R5C",'Mapa de Riesgos'!$O$44),"")</f>
        <v/>
      </c>
      <c r="AG30" s="54" t="str">
        <f>IF(AND('Mapa de Riesgos'!$Y$45="Media",'Mapa de Riesgos'!$AA$45="Mayor"),CONCATENATE("R5C",'Mapa de Riesgos'!$O$45),"")</f>
        <v/>
      </c>
      <c r="AH30" s="55" t="str">
        <f>IF(AND('Mapa de Riesgos'!$Y$40="Media",'Mapa de Riesgos'!$AA$40="Catastrófico"),CONCATENATE("R5C",'Mapa de Riesgos'!$O$40),"")</f>
        <v/>
      </c>
      <c r="AI30" s="56" t="str">
        <f>IF(AND('Mapa de Riesgos'!$Y$41="Media",'Mapa de Riesgos'!$AA$41="Catastrófico"),CONCATENATE("R5C",'Mapa de Riesgos'!$O$41),"")</f>
        <v/>
      </c>
      <c r="AJ30" s="56" t="str">
        <f>IF(AND('Mapa de Riesgos'!$Y$42="Media",'Mapa de Riesgos'!$AA$42="Catastrófico"),CONCATENATE("R5C",'Mapa de Riesgos'!$O$42),"")</f>
        <v/>
      </c>
      <c r="AK30" s="56" t="str">
        <f>IF(AND('Mapa de Riesgos'!$Y$43="Media",'Mapa de Riesgos'!$AA$43="Catastrófico"),CONCATENATE("R5C",'Mapa de Riesgos'!$O$43),"")</f>
        <v/>
      </c>
      <c r="AL30" s="56" t="str">
        <f>IF(AND('Mapa de Riesgos'!$Y$44="Media",'Mapa de Riesgos'!$AA$44="Catastrófico"),CONCATENATE("R5C",'Mapa de Riesgos'!$O$44),"")</f>
        <v/>
      </c>
      <c r="AM30" s="57" t="str">
        <f>IF(AND('Mapa de Riesgos'!$Y$45="Media",'Mapa de Riesgos'!$AA$45="Catastrófico"),CONCATENATE("R5C",'Mapa de Riesgos'!$O$45),"")</f>
        <v/>
      </c>
      <c r="AN30" s="83"/>
      <c r="AO30" s="574"/>
      <c r="AP30" s="575"/>
      <c r="AQ30" s="575"/>
      <c r="AR30" s="575"/>
      <c r="AS30" s="575"/>
      <c r="AT30" s="576"/>
      <c r="AU30" s="83"/>
      <c r="AV30" s="83"/>
      <c r="AW30" s="83"/>
      <c r="AX30" s="83"/>
      <c r="AY30" s="83"/>
      <c r="AZ30" s="83"/>
      <c r="BA30" s="83"/>
      <c r="BB30" s="83"/>
      <c r="BC30" s="83"/>
      <c r="BD30" s="83"/>
      <c r="BE30" s="83"/>
      <c r="BF30" s="83"/>
      <c r="BG30" s="83"/>
      <c r="BH30" s="83"/>
      <c r="BI30" s="83"/>
      <c r="BJ30" s="83"/>
      <c r="BK30" s="83"/>
      <c r="BL30" s="83"/>
      <c r="BM30" s="83"/>
      <c r="BN30" s="83"/>
      <c r="BO30" s="83"/>
      <c r="BP30" s="83"/>
      <c r="BQ30" s="83"/>
      <c r="BR30" s="83"/>
      <c r="BS30" s="83"/>
      <c r="BT30" s="83"/>
      <c r="BU30" s="83"/>
      <c r="BV30" s="83"/>
      <c r="BW30" s="83"/>
      <c r="BX30" s="83"/>
    </row>
    <row r="31" spans="1:76" ht="15" customHeight="1" x14ac:dyDescent="0.25">
      <c r="A31" s="83"/>
      <c r="B31" s="446"/>
      <c r="C31" s="446"/>
      <c r="D31" s="447"/>
      <c r="E31" s="545"/>
      <c r="F31" s="544"/>
      <c r="G31" s="544"/>
      <c r="H31" s="544"/>
      <c r="I31" s="560"/>
      <c r="J31" s="67" t="str">
        <f>IF(AND('Mapa de Riesgos'!$Y$46="Media",'Mapa de Riesgos'!$AA$46="Leve"),CONCATENATE("R6C",'Mapa de Riesgos'!$O$46),"")</f>
        <v/>
      </c>
      <c r="K31" s="68" t="str">
        <f>IF(AND('Mapa de Riesgos'!$Y$47="Media",'Mapa de Riesgos'!$AA$47="Leve"),CONCATENATE("R6C",'Mapa de Riesgos'!$O$47),"")</f>
        <v/>
      </c>
      <c r="L31" s="68" t="str">
        <f>IF(AND('Mapa de Riesgos'!$Y$48="Media",'Mapa de Riesgos'!$AA$48="Leve"),CONCATENATE("R6C",'Mapa de Riesgos'!$O$48),"")</f>
        <v/>
      </c>
      <c r="M31" s="68" t="str">
        <f>IF(AND('Mapa de Riesgos'!$Y$49="Media",'Mapa de Riesgos'!$AA$49="Leve"),CONCATENATE("R6C",'Mapa de Riesgos'!$O$49),"")</f>
        <v/>
      </c>
      <c r="N31" s="68" t="str">
        <f>IF(AND('Mapa de Riesgos'!$Y$50="Media",'Mapa de Riesgos'!$AA$50="Leve"),CONCATENATE("R6C",'Mapa de Riesgos'!$O$50),"")</f>
        <v/>
      </c>
      <c r="O31" s="69" t="str">
        <f>IF(AND('Mapa de Riesgos'!$Y$51="Media",'Mapa de Riesgos'!$AA$51="Leve"),CONCATENATE("R6C",'Mapa de Riesgos'!$O$51),"")</f>
        <v/>
      </c>
      <c r="P31" s="67" t="str">
        <f>IF(AND('Mapa de Riesgos'!$Y$46="Media",'Mapa de Riesgos'!$AA$46="Menor"),CONCATENATE("R6C",'Mapa de Riesgos'!$O$46),"")</f>
        <v/>
      </c>
      <c r="Q31" s="68" t="str">
        <f>IF(AND('Mapa de Riesgos'!$Y$47="Media",'Mapa de Riesgos'!$AA$47="Menor"),CONCATENATE("R6C",'Mapa de Riesgos'!$O$47),"")</f>
        <v/>
      </c>
      <c r="R31" s="68" t="str">
        <f>IF(AND('Mapa de Riesgos'!$Y$48="Media",'Mapa de Riesgos'!$AA$48="Menor"),CONCATENATE("R6C",'Mapa de Riesgos'!$O$48),"")</f>
        <v/>
      </c>
      <c r="S31" s="68" t="str">
        <f>IF(AND('Mapa de Riesgos'!$Y$49="Media",'Mapa de Riesgos'!$AA$49="Menor"),CONCATENATE("R6C",'Mapa de Riesgos'!$O$49),"")</f>
        <v/>
      </c>
      <c r="T31" s="68" t="str">
        <f>IF(AND('Mapa de Riesgos'!$Y$50="Media",'Mapa de Riesgos'!$AA$50="Menor"),CONCATENATE("R6C",'Mapa de Riesgos'!$O$50),"")</f>
        <v/>
      </c>
      <c r="U31" s="69" t="str">
        <f>IF(AND('Mapa de Riesgos'!$Y$51="Media",'Mapa de Riesgos'!$AA$51="Menor"),CONCATENATE("R6C",'Mapa de Riesgos'!$O$51),"")</f>
        <v/>
      </c>
      <c r="V31" s="67" t="str">
        <f>IF(AND('Mapa de Riesgos'!$Y$46="Media",'Mapa de Riesgos'!$AA$46="Moderado"),CONCATENATE("R6C",'Mapa de Riesgos'!$O$46),"")</f>
        <v/>
      </c>
      <c r="W31" s="68" t="str">
        <f>IF(AND('Mapa de Riesgos'!$Y$47="Media",'Mapa de Riesgos'!$AA$47="Moderado"),CONCATENATE("R6C",'Mapa de Riesgos'!$O$47),"")</f>
        <v/>
      </c>
      <c r="X31" s="68" t="str">
        <f>IF(AND('Mapa de Riesgos'!$Y$48="Media",'Mapa de Riesgos'!$AA$48="Moderado"),CONCATENATE("R6C",'Mapa de Riesgos'!$O$48),"")</f>
        <v/>
      </c>
      <c r="Y31" s="68" t="str">
        <f>IF(AND('Mapa de Riesgos'!$Y$49="Media",'Mapa de Riesgos'!$AA$49="Moderado"),CONCATENATE("R6C",'Mapa de Riesgos'!$O$49),"")</f>
        <v/>
      </c>
      <c r="Z31" s="68" t="str">
        <f>IF(AND('Mapa de Riesgos'!$Y$50="Media",'Mapa de Riesgos'!$AA$50="Moderado"),CONCATENATE("R6C",'Mapa de Riesgos'!$O$50),"")</f>
        <v/>
      </c>
      <c r="AA31" s="69" t="str">
        <f>IF(AND('Mapa de Riesgos'!$Y$51="Media",'Mapa de Riesgos'!$AA$51="Moderado"),CONCATENATE("R6C",'Mapa de Riesgos'!$O$51),"")</f>
        <v/>
      </c>
      <c r="AB31" s="52" t="str">
        <f>IF(AND('Mapa de Riesgos'!$Y$46="Media",'Mapa de Riesgos'!$AA$46="Mayor"),CONCATENATE("R6C",'Mapa de Riesgos'!$O$46),"")</f>
        <v/>
      </c>
      <c r="AC31" s="53" t="str">
        <f>IF(AND('Mapa de Riesgos'!$Y$47="Media",'Mapa de Riesgos'!$AA$47="Mayor"),CONCATENATE("R6C",'Mapa de Riesgos'!$O$47),"")</f>
        <v/>
      </c>
      <c r="AD31" s="53" t="str">
        <f>IF(AND('Mapa de Riesgos'!$Y$48="Media",'Mapa de Riesgos'!$AA$48="Mayor"),CONCATENATE("R6C",'Mapa de Riesgos'!$O$48),"")</f>
        <v/>
      </c>
      <c r="AE31" s="53" t="str">
        <f>IF(AND('Mapa de Riesgos'!$Y$49="Media",'Mapa de Riesgos'!$AA$49="Mayor"),CONCATENATE("R6C",'Mapa de Riesgos'!$O$49),"")</f>
        <v/>
      </c>
      <c r="AF31" s="53" t="str">
        <f>IF(AND('Mapa de Riesgos'!$Y$50="Media",'Mapa de Riesgos'!$AA$50="Mayor"),CONCATENATE("R6C",'Mapa de Riesgos'!$O$50),"")</f>
        <v/>
      </c>
      <c r="AG31" s="54" t="str">
        <f>IF(AND('Mapa de Riesgos'!$Y$51="Media",'Mapa de Riesgos'!$AA$51="Mayor"),CONCATENATE("R6C",'Mapa de Riesgos'!$O$51),"")</f>
        <v/>
      </c>
      <c r="AH31" s="55" t="str">
        <f>IF(AND('Mapa de Riesgos'!$Y$46="Media",'Mapa de Riesgos'!$AA$46="Catastrófico"),CONCATENATE("R6C",'Mapa de Riesgos'!$O$46),"")</f>
        <v/>
      </c>
      <c r="AI31" s="56" t="str">
        <f>IF(AND('Mapa de Riesgos'!$Y$47="Media",'Mapa de Riesgos'!$AA$47="Catastrófico"),CONCATENATE("R6C",'Mapa de Riesgos'!$O$47),"")</f>
        <v/>
      </c>
      <c r="AJ31" s="56" t="str">
        <f>IF(AND('Mapa de Riesgos'!$Y$48="Media",'Mapa de Riesgos'!$AA$48="Catastrófico"),CONCATENATE("R6C",'Mapa de Riesgos'!$O$48),"")</f>
        <v/>
      </c>
      <c r="AK31" s="56" t="str">
        <f>IF(AND('Mapa de Riesgos'!$Y$49="Media",'Mapa de Riesgos'!$AA$49="Catastrófico"),CONCATENATE("R6C",'Mapa de Riesgos'!$O$49),"")</f>
        <v/>
      </c>
      <c r="AL31" s="56" t="str">
        <f>IF(AND('Mapa de Riesgos'!$Y$50="Media",'Mapa de Riesgos'!$AA$50="Catastrófico"),CONCATENATE("R6C",'Mapa de Riesgos'!$O$50),"")</f>
        <v/>
      </c>
      <c r="AM31" s="57" t="str">
        <f>IF(AND('Mapa de Riesgos'!$Y$51="Media",'Mapa de Riesgos'!$AA$51="Catastrófico"),CONCATENATE("R6C",'Mapa de Riesgos'!$O$51),"")</f>
        <v/>
      </c>
      <c r="AN31" s="83"/>
      <c r="AO31" s="574"/>
      <c r="AP31" s="575"/>
      <c r="AQ31" s="575"/>
      <c r="AR31" s="575"/>
      <c r="AS31" s="575"/>
      <c r="AT31" s="576"/>
      <c r="AU31" s="83"/>
      <c r="AV31" s="83"/>
      <c r="AW31" s="83"/>
      <c r="AX31" s="83"/>
      <c r="AY31" s="83"/>
      <c r="AZ31" s="83"/>
      <c r="BA31" s="83"/>
      <c r="BB31" s="83"/>
      <c r="BC31" s="83"/>
      <c r="BD31" s="83"/>
      <c r="BE31" s="83"/>
      <c r="BF31" s="83"/>
      <c r="BG31" s="83"/>
      <c r="BH31" s="83"/>
      <c r="BI31" s="83"/>
      <c r="BJ31" s="83"/>
      <c r="BK31" s="83"/>
      <c r="BL31" s="83"/>
      <c r="BM31" s="83"/>
      <c r="BN31" s="83"/>
      <c r="BO31" s="83"/>
      <c r="BP31" s="83"/>
      <c r="BQ31" s="83"/>
      <c r="BR31" s="83"/>
      <c r="BS31" s="83"/>
      <c r="BT31" s="83"/>
      <c r="BU31" s="83"/>
      <c r="BV31" s="83"/>
      <c r="BW31" s="83"/>
      <c r="BX31" s="83"/>
    </row>
    <row r="32" spans="1:76" ht="15" customHeight="1" x14ac:dyDescent="0.25">
      <c r="A32" s="83"/>
      <c r="B32" s="446"/>
      <c r="C32" s="446"/>
      <c r="D32" s="447"/>
      <c r="E32" s="545"/>
      <c r="F32" s="544"/>
      <c r="G32" s="544"/>
      <c r="H32" s="544"/>
      <c r="I32" s="560"/>
      <c r="J32" s="67" t="str">
        <f>IF(AND('Mapa de Riesgos'!$Y$52="Media",'Mapa de Riesgos'!$AA$52="Leve"),CONCATENATE("R7C",'Mapa de Riesgos'!$O$52),"")</f>
        <v/>
      </c>
      <c r="K32" s="68" t="str">
        <f>IF(AND('Mapa de Riesgos'!$Y$53="Media",'Mapa de Riesgos'!$AA$53="Leve"),CONCATENATE("R7C",'Mapa de Riesgos'!$O$53),"")</f>
        <v/>
      </c>
      <c r="L32" s="68" t="str">
        <f>IF(AND('Mapa de Riesgos'!$Y$54="Media",'Mapa de Riesgos'!$AA$54="Leve"),CONCATENATE("R7C",'Mapa de Riesgos'!$O$54),"")</f>
        <v/>
      </c>
      <c r="M32" s="68" t="str">
        <f>IF(AND('Mapa de Riesgos'!$Y$55="Media",'Mapa de Riesgos'!$AA$55="Leve"),CONCATENATE("R7C",'Mapa de Riesgos'!$O$55),"")</f>
        <v/>
      </c>
      <c r="N32" s="68" t="str">
        <f>IF(AND('Mapa de Riesgos'!$Y$56="Media",'Mapa de Riesgos'!$AA$56="Leve"),CONCATENATE("R7C",'Mapa de Riesgos'!$O$56),"")</f>
        <v/>
      </c>
      <c r="O32" s="69" t="str">
        <f>IF(AND('Mapa de Riesgos'!$Y$57="Media",'Mapa de Riesgos'!$AA$57="Leve"),CONCATENATE("R7C",'Mapa de Riesgos'!$O$57),"")</f>
        <v/>
      </c>
      <c r="P32" s="67" t="str">
        <f>IF(AND('Mapa de Riesgos'!$Y$52="Media",'Mapa de Riesgos'!$AA$52="Menor"),CONCATENATE("R7C",'Mapa de Riesgos'!$O$52),"")</f>
        <v/>
      </c>
      <c r="Q32" s="68" t="str">
        <f>IF(AND('Mapa de Riesgos'!$Y$53="Media",'Mapa de Riesgos'!$AA$53="Menor"),CONCATENATE("R7C",'Mapa de Riesgos'!$O$53),"")</f>
        <v/>
      </c>
      <c r="R32" s="68" t="str">
        <f>IF(AND('Mapa de Riesgos'!$Y$54="Media",'Mapa de Riesgos'!$AA$54="Menor"),CONCATENATE("R7C",'Mapa de Riesgos'!$O$54),"")</f>
        <v/>
      </c>
      <c r="S32" s="68" t="str">
        <f>IF(AND('Mapa de Riesgos'!$Y$55="Media",'Mapa de Riesgos'!$AA$55="Menor"),CONCATENATE("R7C",'Mapa de Riesgos'!$O$55),"")</f>
        <v/>
      </c>
      <c r="T32" s="68" t="str">
        <f>IF(AND('Mapa de Riesgos'!$Y$56="Media",'Mapa de Riesgos'!$AA$56="Menor"),CONCATENATE("R7C",'Mapa de Riesgos'!$O$56),"")</f>
        <v/>
      </c>
      <c r="U32" s="69" t="str">
        <f>IF(AND('Mapa de Riesgos'!$Y$57="Media",'Mapa de Riesgos'!$AA$57="Menor"),CONCATENATE("R7C",'Mapa de Riesgos'!$O$57),"")</f>
        <v/>
      </c>
      <c r="V32" s="67" t="str">
        <f>IF(AND('Mapa de Riesgos'!$Y$52="Media",'Mapa de Riesgos'!$AA$52="Moderado"),CONCATENATE("R7C",'Mapa de Riesgos'!$O$52),"")</f>
        <v/>
      </c>
      <c r="W32" s="68" t="str">
        <f>IF(AND('Mapa de Riesgos'!$Y$53="Media",'Mapa de Riesgos'!$AA$53="Moderado"),CONCATENATE("R7C",'Mapa de Riesgos'!$O$53),"")</f>
        <v/>
      </c>
      <c r="X32" s="68" t="str">
        <f>IF(AND('Mapa de Riesgos'!$Y$54="Media",'Mapa de Riesgos'!$AA$54="Moderado"),CONCATENATE("R7C",'Mapa de Riesgos'!$O$54),"")</f>
        <v/>
      </c>
      <c r="Y32" s="68" t="str">
        <f>IF(AND('Mapa de Riesgos'!$Y$55="Media",'Mapa de Riesgos'!$AA$55="Moderado"),CONCATENATE("R7C",'Mapa de Riesgos'!$O$55),"")</f>
        <v/>
      </c>
      <c r="Z32" s="68" t="str">
        <f>IF(AND('Mapa de Riesgos'!$Y$56="Media",'Mapa de Riesgos'!$AA$56="Moderado"),CONCATENATE("R7C",'Mapa de Riesgos'!$O$56),"")</f>
        <v/>
      </c>
      <c r="AA32" s="69" t="str">
        <f>IF(AND('Mapa de Riesgos'!$Y$57="Media",'Mapa de Riesgos'!$AA$57="Moderado"),CONCATENATE("R7C",'Mapa de Riesgos'!$O$57),"")</f>
        <v/>
      </c>
      <c r="AB32" s="52" t="str">
        <f>IF(AND('Mapa de Riesgos'!$Y$52="Media",'Mapa de Riesgos'!$AA$52="Mayor"),CONCATENATE("R7C",'Mapa de Riesgos'!$O$52),"")</f>
        <v/>
      </c>
      <c r="AC32" s="53" t="str">
        <f>IF(AND('Mapa de Riesgos'!$Y$53="Media",'Mapa de Riesgos'!$AA$53="Mayor"),CONCATENATE("R7C",'Mapa de Riesgos'!$O$53),"")</f>
        <v/>
      </c>
      <c r="AD32" s="53" t="str">
        <f>IF(AND('Mapa de Riesgos'!$Y$54="Media",'Mapa de Riesgos'!$AA$54="Mayor"),CONCATENATE("R7C",'Mapa de Riesgos'!$O$54),"")</f>
        <v/>
      </c>
      <c r="AE32" s="53" t="str">
        <f>IF(AND('Mapa de Riesgos'!$Y$55="Media",'Mapa de Riesgos'!$AA$55="Mayor"),CONCATENATE("R7C",'Mapa de Riesgos'!$O$55),"")</f>
        <v/>
      </c>
      <c r="AF32" s="53" t="str">
        <f>IF(AND('Mapa de Riesgos'!$Y$56="Media",'Mapa de Riesgos'!$AA$56="Mayor"),CONCATENATE("R7C",'Mapa de Riesgos'!$O$56),"")</f>
        <v/>
      </c>
      <c r="AG32" s="54" t="str">
        <f>IF(AND('Mapa de Riesgos'!$Y$57="Media",'Mapa de Riesgos'!$AA$57="Mayor"),CONCATENATE("R7C",'Mapa de Riesgos'!$O$57),"")</f>
        <v/>
      </c>
      <c r="AH32" s="55" t="str">
        <f>IF(AND('Mapa de Riesgos'!$Y$52="Media",'Mapa de Riesgos'!$AA$52="Catastrófico"),CONCATENATE("R7C",'Mapa de Riesgos'!$O$52),"")</f>
        <v/>
      </c>
      <c r="AI32" s="56" t="str">
        <f>IF(AND('Mapa de Riesgos'!$Y$53="Media",'Mapa de Riesgos'!$AA$53="Catastrófico"),CONCATENATE("R7C",'Mapa de Riesgos'!$O$53),"")</f>
        <v/>
      </c>
      <c r="AJ32" s="56" t="str">
        <f>IF(AND('Mapa de Riesgos'!$Y$54="Media",'Mapa de Riesgos'!$AA$54="Catastrófico"),CONCATENATE("R7C",'Mapa de Riesgos'!$O$54),"")</f>
        <v/>
      </c>
      <c r="AK32" s="56" t="str">
        <f>IF(AND('Mapa de Riesgos'!$Y$55="Media",'Mapa de Riesgos'!$AA$55="Catastrófico"),CONCATENATE("R7C",'Mapa de Riesgos'!$O$55),"")</f>
        <v/>
      </c>
      <c r="AL32" s="56" t="str">
        <f>IF(AND('Mapa de Riesgos'!$Y$56="Media",'Mapa de Riesgos'!$AA$56="Catastrófico"),CONCATENATE("R7C",'Mapa de Riesgos'!$O$56),"")</f>
        <v/>
      </c>
      <c r="AM32" s="57" t="str">
        <f>IF(AND('Mapa de Riesgos'!$Y$57="Media",'Mapa de Riesgos'!$AA$57="Catastrófico"),CONCATENATE("R7C",'Mapa de Riesgos'!$O$57),"")</f>
        <v/>
      </c>
      <c r="AN32" s="83"/>
      <c r="AO32" s="574"/>
      <c r="AP32" s="575"/>
      <c r="AQ32" s="575"/>
      <c r="AR32" s="575"/>
      <c r="AS32" s="575"/>
      <c r="AT32" s="576"/>
      <c r="AU32" s="83"/>
      <c r="AV32" s="83"/>
      <c r="AW32" s="83"/>
      <c r="AX32" s="83"/>
      <c r="AY32" s="83"/>
      <c r="AZ32" s="83"/>
      <c r="BA32" s="83"/>
      <c r="BB32" s="83"/>
      <c r="BC32" s="83"/>
      <c r="BD32" s="83"/>
      <c r="BE32" s="83"/>
      <c r="BF32" s="83"/>
      <c r="BG32" s="83"/>
      <c r="BH32" s="83"/>
      <c r="BI32" s="83"/>
      <c r="BJ32" s="83"/>
      <c r="BK32" s="83"/>
      <c r="BL32" s="83"/>
      <c r="BM32" s="83"/>
      <c r="BN32" s="83"/>
      <c r="BO32" s="83"/>
      <c r="BP32" s="83"/>
      <c r="BQ32" s="83"/>
      <c r="BR32" s="83"/>
      <c r="BS32" s="83"/>
      <c r="BT32" s="83"/>
      <c r="BU32" s="83"/>
      <c r="BV32" s="83"/>
      <c r="BW32" s="83"/>
      <c r="BX32" s="83"/>
    </row>
    <row r="33" spans="1:80" ht="15" customHeight="1" x14ac:dyDescent="0.25">
      <c r="A33" s="83"/>
      <c r="B33" s="446"/>
      <c r="C33" s="446"/>
      <c r="D33" s="447"/>
      <c r="E33" s="545"/>
      <c r="F33" s="544"/>
      <c r="G33" s="544"/>
      <c r="H33" s="544"/>
      <c r="I33" s="560"/>
      <c r="J33" s="67" t="str">
        <f>IF(AND('Mapa de Riesgos'!$Y$58="Media",'Mapa de Riesgos'!$AA$58="Leve"),CONCATENATE("R8C",'Mapa de Riesgos'!$O$58),"")</f>
        <v/>
      </c>
      <c r="K33" s="68" t="str">
        <f>IF(AND('Mapa de Riesgos'!$Y$59="Media",'Mapa de Riesgos'!$AA$59="Leve"),CONCATENATE("R8C",'Mapa de Riesgos'!$O$59),"")</f>
        <v/>
      </c>
      <c r="L33" s="68" t="str">
        <f>IF(AND('Mapa de Riesgos'!$Y$60="Media",'Mapa de Riesgos'!$AA$60="Leve"),CONCATENATE("R8C",'Mapa de Riesgos'!$O$60),"")</f>
        <v/>
      </c>
      <c r="M33" s="68" t="str">
        <f>IF(AND('Mapa de Riesgos'!$Y$61="Media",'Mapa de Riesgos'!$AA$61="Leve"),CONCATENATE("R8C",'Mapa de Riesgos'!$O$61),"")</f>
        <v/>
      </c>
      <c r="N33" s="68" t="str">
        <f>IF(AND('Mapa de Riesgos'!$Y$62="Media",'Mapa de Riesgos'!$AA$62="Leve"),CONCATENATE("R8C",'Mapa de Riesgos'!$O$62),"")</f>
        <v/>
      </c>
      <c r="O33" s="69" t="str">
        <f>IF(AND('Mapa de Riesgos'!$Y$63="Media",'Mapa de Riesgos'!$AA$63="Leve"),CONCATENATE("R8C",'Mapa de Riesgos'!$O$63),"")</f>
        <v/>
      </c>
      <c r="P33" s="67" t="str">
        <f>IF(AND('Mapa de Riesgos'!$Y$58="Media",'Mapa de Riesgos'!$AA$58="Menor"),CONCATENATE("R8C",'Mapa de Riesgos'!$O$58),"")</f>
        <v/>
      </c>
      <c r="Q33" s="68" t="str">
        <f>IF(AND('Mapa de Riesgos'!$Y$59="Media",'Mapa de Riesgos'!$AA$59="Menor"),CONCATENATE("R8C",'Mapa de Riesgos'!$O$59),"")</f>
        <v/>
      </c>
      <c r="R33" s="68" t="str">
        <f>IF(AND('Mapa de Riesgos'!$Y$60="Media",'Mapa de Riesgos'!$AA$60="Menor"),CONCATENATE("R8C",'Mapa de Riesgos'!$O$60),"")</f>
        <v/>
      </c>
      <c r="S33" s="68" t="str">
        <f>IF(AND('Mapa de Riesgos'!$Y$61="Media",'Mapa de Riesgos'!$AA$61="Menor"),CONCATENATE("R8C",'Mapa de Riesgos'!$O$61),"")</f>
        <v/>
      </c>
      <c r="T33" s="68" t="str">
        <f>IF(AND('Mapa de Riesgos'!$Y$62="Media",'Mapa de Riesgos'!$AA$62="Menor"),CONCATENATE("R8C",'Mapa de Riesgos'!$O$62),"")</f>
        <v/>
      </c>
      <c r="U33" s="69" t="str">
        <f>IF(AND('Mapa de Riesgos'!$Y$63="Media",'Mapa de Riesgos'!$AA$63="Menor"),CONCATENATE("R8C",'Mapa de Riesgos'!$O$63),"")</f>
        <v/>
      </c>
      <c r="V33" s="67" t="str">
        <f>IF(AND('Mapa de Riesgos'!$Y$58="Media",'Mapa de Riesgos'!$AA$58="Moderado"),CONCATENATE("R8C",'Mapa de Riesgos'!$O$58),"")</f>
        <v/>
      </c>
      <c r="W33" s="68" t="str">
        <f>IF(AND('Mapa de Riesgos'!$Y$59="Media",'Mapa de Riesgos'!$AA$59="Moderado"),CONCATENATE("R8C",'Mapa de Riesgos'!$O$59),"")</f>
        <v/>
      </c>
      <c r="X33" s="68" t="str">
        <f>IF(AND('Mapa de Riesgos'!$Y$60="Media",'Mapa de Riesgos'!$AA$60="Moderado"),CONCATENATE("R8C",'Mapa de Riesgos'!$O$60),"")</f>
        <v/>
      </c>
      <c r="Y33" s="68" t="str">
        <f>IF(AND('Mapa de Riesgos'!$Y$61="Media",'Mapa de Riesgos'!$AA$61="Moderado"),CONCATENATE("R8C",'Mapa de Riesgos'!$O$61),"")</f>
        <v/>
      </c>
      <c r="Z33" s="68" t="str">
        <f>IF(AND('Mapa de Riesgos'!$Y$62="Media",'Mapa de Riesgos'!$AA$62="Moderado"),CONCATENATE("R8C",'Mapa de Riesgos'!$O$62),"")</f>
        <v/>
      </c>
      <c r="AA33" s="69" t="str">
        <f>IF(AND('Mapa de Riesgos'!$Y$63="Media",'Mapa de Riesgos'!$AA$63="Moderado"),CONCATENATE("R8C",'Mapa de Riesgos'!$O$63),"")</f>
        <v/>
      </c>
      <c r="AB33" s="52" t="str">
        <f>IF(AND('Mapa de Riesgos'!$Y$58="Media",'Mapa de Riesgos'!$AA$58="Mayor"),CONCATENATE("R8C",'Mapa de Riesgos'!$O$58),"")</f>
        <v/>
      </c>
      <c r="AC33" s="53" t="str">
        <f>IF(AND('Mapa de Riesgos'!$Y$59="Media",'Mapa de Riesgos'!$AA$59="Mayor"),CONCATENATE("R8C",'Mapa de Riesgos'!$O$59),"")</f>
        <v/>
      </c>
      <c r="AD33" s="53" t="str">
        <f>IF(AND('Mapa de Riesgos'!$Y$60="Media",'Mapa de Riesgos'!$AA$60="Mayor"),CONCATENATE("R8C",'Mapa de Riesgos'!$O$60),"")</f>
        <v/>
      </c>
      <c r="AE33" s="53" t="str">
        <f>IF(AND('Mapa de Riesgos'!$Y$61="Media",'Mapa de Riesgos'!$AA$61="Mayor"),CONCATENATE("R8C",'Mapa de Riesgos'!$O$61),"")</f>
        <v/>
      </c>
      <c r="AF33" s="53" t="str">
        <f>IF(AND('Mapa de Riesgos'!$Y$62="Media",'Mapa de Riesgos'!$AA$62="Mayor"),CONCATENATE("R8C",'Mapa de Riesgos'!$O$62),"")</f>
        <v/>
      </c>
      <c r="AG33" s="54" t="str">
        <f>IF(AND('Mapa de Riesgos'!$Y$63="Media",'Mapa de Riesgos'!$AA$63="Mayor"),CONCATENATE("R8C",'Mapa de Riesgos'!$O$63),"")</f>
        <v/>
      </c>
      <c r="AH33" s="55" t="str">
        <f>IF(AND('Mapa de Riesgos'!$Y$58="Media",'Mapa de Riesgos'!$AA$58="Catastrófico"),CONCATENATE("R8C",'Mapa de Riesgos'!$O$58),"")</f>
        <v/>
      </c>
      <c r="AI33" s="56" t="str">
        <f>IF(AND('Mapa de Riesgos'!$Y$59="Media",'Mapa de Riesgos'!$AA$59="Catastrófico"),CONCATENATE("R8C",'Mapa de Riesgos'!$O$59),"")</f>
        <v/>
      </c>
      <c r="AJ33" s="56" t="str">
        <f>IF(AND('Mapa de Riesgos'!$Y$60="Media",'Mapa de Riesgos'!$AA$60="Catastrófico"),CONCATENATE("R8C",'Mapa de Riesgos'!$O$60),"")</f>
        <v/>
      </c>
      <c r="AK33" s="56" t="str">
        <f>IF(AND('Mapa de Riesgos'!$Y$61="Media",'Mapa de Riesgos'!$AA$61="Catastrófico"),CONCATENATE("R8C",'Mapa de Riesgos'!$O$61),"")</f>
        <v/>
      </c>
      <c r="AL33" s="56" t="str">
        <f>IF(AND('Mapa de Riesgos'!$Y$62="Media",'Mapa de Riesgos'!$AA$62="Catastrófico"),CONCATENATE("R8C",'Mapa de Riesgos'!$O$62),"")</f>
        <v/>
      </c>
      <c r="AM33" s="57" t="str">
        <f>IF(AND('Mapa de Riesgos'!$Y$63="Media",'Mapa de Riesgos'!$AA$63="Catastrófico"),CONCATENATE("R8C",'Mapa de Riesgos'!$O$63),"")</f>
        <v/>
      </c>
      <c r="AN33" s="83"/>
      <c r="AO33" s="574"/>
      <c r="AP33" s="575"/>
      <c r="AQ33" s="575"/>
      <c r="AR33" s="575"/>
      <c r="AS33" s="575"/>
      <c r="AT33" s="576"/>
      <c r="AU33" s="83"/>
      <c r="AV33" s="83"/>
      <c r="AW33" s="83"/>
      <c r="AX33" s="83"/>
      <c r="AY33" s="83"/>
      <c r="AZ33" s="83"/>
      <c r="BA33" s="83"/>
      <c r="BB33" s="83"/>
      <c r="BC33" s="83"/>
      <c r="BD33" s="83"/>
      <c r="BE33" s="83"/>
      <c r="BF33" s="83"/>
      <c r="BG33" s="83"/>
      <c r="BH33" s="83"/>
      <c r="BI33" s="83"/>
      <c r="BJ33" s="83"/>
      <c r="BK33" s="83"/>
      <c r="BL33" s="83"/>
      <c r="BM33" s="83"/>
      <c r="BN33" s="83"/>
      <c r="BO33" s="83"/>
      <c r="BP33" s="83"/>
      <c r="BQ33" s="83"/>
      <c r="BR33" s="83"/>
      <c r="BS33" s="83"/>
      <c r="BT33" s="83"/>
      <c r="BU33" s="83"/>
      <c r="BV33" s="83"/>
      <c r="BW33" s="83"/>
      <c r="BX33" s="83"/>
    </row>
    <row r="34" spans="1:80" ht="15" customHeight="1" x14ac:dyDescent="0.25">
      <c r="A34" s="83"/>
      <c r="B34" s="446"/>
      <c r="C34" s="446"/>
      <c r="D34" s="447"/>
      <c r="E34" s="545"/>
      <c r="F34" s="544"/>
      <c r="G34" s="544"/>
      <c r="H34" s="544"/>
      <c r="I34" s="560"/>
      <c r="J34" s="67" t="str">
        <f>IF(AND('Mapa de Riesgos'!$Y$64="Media",'Mapa de Riesgos'!$AA$64="Leve"),CONCATENATE("R9C",'Mapa de Riesgos'!$O$64),"")</f>
        <v/>
      </c>
      <c r="K34" s="68" t="str">
        <f>IF(AND('Mapa de Riesgos'!$Y$65="Media",'Mapa de Riesgos'!$AA$65="Leve"),CONCATENATE("R9C",'Mapa de Riesgos'!$O$65),"")</f>
        <v/>
      </c>
      <c r="L34" s="68" t="str">
        <f>IF(AND('Mapa de Riesgos'!$Y$66="Media",'Mapa de Riesgos'!$AA$66="Leve"),CONCATENATE("R9C",'Mapa de Riesgos'!$O$66),"")</f>
        <v/>
      </c>
      <c r="M34" s="68" t="str">
        <f>IF(AND('Mapa de Riesgos'!$Y$67="Media",'Mapa de Riesgos'!$AA$67="Leve"),CONCATENATE("R9C",'Mapa de Riesgos'!$O$67),"")</f>
        <v/>
      </c>
      <c r="N34" s="68" t="str">
        <f>IF(AND('Mapa de Riesgos'!$Y$68="Media",'Mapa de Riesgos'!$AA$68="Leve"),CONCATENATE("R9C",'Mapa de Riesgos'!$O$68),"")</f>
        <v/>
      </c>
      <c r="O34" s="69" t="str">
        <f>IF(AND('Mapa de Riesgos'!$Y$69="Media",'Mapa de Riesgos'!$AA$69="Leve"),CONCATENATE("R9C",'Mapa de Riesgos'!$O$69),"")</f>
        <v/>
      </c>
      <c r="P34" s="67" t="str">
        <f>IF(AND('Mapa de Riesgos'!$Y$64="Media",'Mapa de Riesgos'!$AA$64="Menor"),CONCATENATE("R9C",'Mapa de Riesgos'!$O$64),"")</f>
        <v/>
      </c>
      <c r="Q34" s="68" t="str">
        <f>IF(AND('Mapa de Riesgos'!$Y$65="Media",'Mapa de Riesgos'!$AA$65="Menor"),CONCATENATE("R9C",'Mapa de Riesgos'!$O$65),"")</f>
        <v/>
      </c>
      <c r="R34" s="68" t="str">
        <f>IF(AND('Mapa de Riesgos'!$Y$66="Media",'Mapa de Riesgos'!$AA$66="Menor"),CONCATENATE("R9C",'Mapa de Riesgos'!$O$66),"")</f>
        <v/>
      </c>
      <c r="S34" s="68" t="str">
        <f>IF(AND('Mapa de Riesgos'!$Y$67="Media",'Mapa de Riesgos'!$AA$67="Menor"),CONCATENATE("R9C",'Mapa de Riesgos'!$O$67),"")</f>
        <v/>
      </c>
      <c r="T34" s="68" t="str">
        <f>IF(AND('Mapa de Riesgos'!$Y$68="Media",'Mapa de Riesgos'!$AA$68="Menor"),CONCATENATE("R9C",'Mapa de Riesgos'!$O$68),"")</f>
        <v/>
      </c>
      <c r="U34" s="69" t="str">
        <f>IF(AND('Mapa de Riesgos'!$Y$69="Media",'Mapa de Riesgos'!$AA$69="Menor"),CONCATENATE("R9C",'Mapa de Riesgos'!$O$69),"")</f>
        <v/>
      </c>
      <c r="V34" s="67" t="str">
        <f>IF(AND('Mapa de Riesgos'!$Y$64="Media",'Mapa de Riesgos'!$AA$64="Moderado"),CONCATENATE("R9C",'Mapa de Riesgos'!$O$64),"")</f>
        <v/>
      </c>
      <c r="W34" s="68" t="str">
        <f>IF(AND('Mapa de Riesgos'!$Y$65="Media",'Mapa de Riesgos'!$AA$65="Moderado"),CONCATENATE("R9C",'Mapa de Riesgos'!$O$65),"")</f>
        <v/>
      </c>
      <c r="X34" s="68" t="str">
        <f>IF(AND('Mapa de Riesgos'!$Y$66="Media",'Mapa de Riesgos'!$AA$66="Moderado"),CONCATENATE("R9C",'Mapa de Riesgos'!$O$66),"")</f>
        <v/>
      </c>
      <c r="Y34" s="68" t="str">
        <f>IF(AND('Mapa de Riesgos'!$Y$67="Media",'Mapa de Riesgos'!$AA$67="Moderado"),CONCATENATE("R9C",'Mapa de Riesgos'!$O$67),"")</f>
        <v/>
      </c>
      <c r="Z34" s="68" t="str">
        <f>IF(AND('Mapa de Riesgos'!$Y$68="Media",'Mapa de Riesgos'!$AA$68="Moderado"),CONCATENATE("R9C",'Mapa de Riesgos'!$O$68),"")</f>
        <v/>
      </c>
      <c r="AA34" s="69" t="str">
        <f>IF(AND('Mapa de Riesgos'!$Y$69="Media",'Mapa de Riesgos'!$AA$69="Moderado"),CONCATENATE("R9C",'Mapa de Riesgos'!$O$69),"")</f>
        <v/>
      </c>
      <c r="AB34" s="52" t="str">
        <f>IF(AND('Mapa de Riesgos'!$Y$64="Media",'Mapa de Riesgos'!$AA$64="Mayor"),CONCATENATE("R9C",'Mapa de Riesgos'!$O$64),"")</f>
        <v/>
      </c>
      <c r="AC34" s="53" t="str">
        <f>IF(AND('Mapa de Riesgos'!$Y$65="Media",'Mapa de Riesgos'!$AA$65="Mayor"),CONCATENATE("R9C",'Mapa de Riesgos'!$O$65),"")</f>
        <v/>
      </c>
      <c r="AD34" s="53" t="str">
        <f>IF(AND('Mapa de Riesgos'!$Y$66="Media",'Mapa de Riesgos'!$AA$66="Mayor"),CONCATENATE("R9C",'Mapa de Riesgos'!$O$66),"")</f>
        <v/>
      </c>
      <c r="AE34" s="53" t="str">
        <f>IF(AND('Mapa de Riesgos'!$Y$67="Media",'Mapa de Riesgos'!$AA$67="Mayor"),CONCATENATE("R9C",'Mapa de Riesgos'!$O$67),"")</f>
        <v/>
      </c>
      <c r="AF34" s="53" t="str">
        <f>IF(AND('Mapa de Riesgos'!$Y$68="Media",'Mapa de Riesgos'!$AA$68="Mayor"),CONCATENATE("R9C",'Mapa de Riesgos'!$O$68),"")</f>
        <v/>
      </c>
      <c r="AG34" s="54" t="str">
        <f>IF(AND('Mapa de Riesgos'!$Y$69="Media",'Mapa de Riesgos'!$AA$69="Mayor"),CONCATENATE("R9C",'Mapa de Riesgos'!$O$69),"")</f>
        <v/>
      </c>
      <c r="AH34" s="55" t="str">
        <f>IF(AND('Mapa de Riesgos'!$Y$64="Media",'Mapa de Riesgos'!$AA$64="Catastrófico"),CONCATENATE("R9C",'Mapa de Riesgos'!$O$64),"")</f>
        <v/>
      </c>
      <c r="AI34" s="56" t="str">
        <f>IF(AND('Mapa de Riesgos'!$Y$65="Media",'Mapa de Riesgos'!$AA$65="Catastrófico"),CONCATENATE("R9C",'Mapa de Riesgos'!$O$65),"")</f>
        <v/>
      </c>
      <c r="AJ34" s="56" t="str">
        <f>IF(AND('Mapa de Riesgos'!$Y$66="Media",'Mapa de Riesgos'!$AA$66="Catastrófico"),CONCATENATE("R9C",'Mapa de Riesgos'!$O$66),"")</f>
        <v/>
      </c>
      <c r="AK34" s="56" t="str">
        <f>IF(AND('Mapa de Riesgos'!$Y$67="Media",'Mapa de Riesgos'!$AA$67="Catastrófico"),CONCATENATE("R9C",'Mapa de Riesgos'!$O$67),"")</f>
        <v/>
      </c>
      <c r="AL34" s="56" t="str">
        <f>IF(AND('Mapa de Riesgos'!$Y$68="Media",'Mapa de Riesgos'!$AA$68="Catastrófico"),CONCATENATE("R9C",'Mapa de Riesgos'!$O$68),"")</f>
        <v/>
      </c>
      <c r="AM34" s="57" t="str">
        <f>IF(AND('Mapa de Riesgos'!$Y$69="Media",'Mapa de Riesgos'!$AA$69="Catastrófico"),CONCATENATE("R9C",'Mapa de Riesgos'!$O$69),"")</f>
        <v/>
      </c>
      <c r="AN34" s="83"/>
      <c r="AO34" s="574"/>
      <c r="AP34" s="575"/>
      <c r="AQ34" s="575"/>
      <c r="AR34" s="575"/>
      <c r="AS34" s="575"/>
      <c r="AT34" s="576"/>
      <c r="AU34" s="83"/>
      <c r="AV34" s="83"/>
      <c r="AW34" s="83"/>
      <c r="AX34" s="83"/>
      <c r="AY34" s="83"/>
      <c r="AZ34" s="83"/>
      <c r="BA34" s="83"/>
      <c r="BB34" s="83"/>
      <c r="BC34" s="83"/>
      <c r="BD34" s="83"/>
      <c r="BE34" s="83"/>
      <c r="BF34" s="83"/>
      <c r="BG34" s="83"/>
      <c r="BH34" s="83"/>
      <c r="BI34" s="83"/>
      <c r="BJ34" s="83"/>
      <c r="BK34" s="83"/>
      <c r="BL34" s="83"/>
      <c r="BM34" s="83"/>
      <c r="BN34" s="83"/>
      <c r="BO34" s="83"/>
      <c r="BP34" s="83"/>
      <c r="BQ34" s="83"/>
      <c r="BR34" s="83"/>
      <c r="BS34" s="83"/>
      <c r="BT34" s="83"/>
      <c r="BU34" s="83"/>
      <c r="BV34" s="83"/>
      <c r="BW34" s="83"/>
      <c r="BX34" s="83"/>
    </row>
    <row r="35" spans="1:80" ht="15.75" customHeight="1" thickBot="1" x14ac:dyDescent="0.3">
      <c r="A35" s="83"/>
      <c r="B35" s="446"/>
      <c r="C35" s="446"/>
      <c r="D35" s="447"/>
      <c r="E35" s="546"/>
      <c r="F35" s="547"/>
      <c r="G35" s="547"/>
      <c r="H35" s="547"/>
      <c r="I35" s="561"/>
      <c r="J35" s="67" t="str">
        <f>IF(AND('Mapa de Riesgos'!$Y$70="Media",'Mapa de Riesgos'!$AA$70="Leve"),CONCATENATE("R10C",'Mapa de Riesgos'!$O$70),"")</f>
        <v/>
      </c>
      <c r="K35" s="68" t="str">
        <f>IF(AND('Mapa de Riesgos'!$Y$71="Media",'Mapa de Riesgos'!$AA$71="Leve"),CONCATENATE("R10C",'Mapa de Riesgos'!$O$71),"")</f>
        <v/>
      </c>
      <c r="L35" s="68" t="str">
        <f>IF(AND('Mapa de Riesgos'!$Y$72="Media",'Mapa de Riesgos'!$AA$72="Leve"),CONCATENATE("R10C",'Mapa de Riesgos'!$O$72),"")</f>
        <v/>
      </c>
      <c r="M35" s="68" t="str">
        <f>IF(AND('Mapa de Riesgos'!$Y$73="Media",'Mapa de Riesgos'!$AA$73="Leve"),CONCATENATE("R10C",'Mapa de Riesgos'!$O$73),"")</f>
        <v/>
      </c>
      <c r="N35" s="68" t="str">
        <f>IF(AND('Mapa de Riesgos'!$Y$74="Media",'Mapa de Riesgos'!$AA$74="Leve"),CONCATENATE("R10C",'Mapa de Riesgos'!$O$74),"")</f>
        <v/>
      </c>
      <c r="O35" s="69" t="str">
        <f>IF(AND('Mapa de Riesgos'!$Y$75="Media",'Mapa de Riesgos'!$AA$75="Leve"),CONCATENATE("R10C",'Mapa de Riesgos'!$O$75),"")</f>
        <v/>
      </c>
      <c r="P35" s="67" t="str">
        <f>IF(AND('Mapa de Riesgos'!$Y$70="Media",'Mapa de Riesgos'!$AA$70="Menor"),CONCATENATE("R10C",'Mapa de Riesgos'!$O$70),"")</f>
        <v/>
      </c>
      <c r="Q35" s="68" t="str">
        <f>IF(AND('Mapa de Riesgos'!$Y$71="Media",'Mapa de Riesgos'!$AA$71="Menor"),CONCATENATE("R10C",'Mapa de Riesgos'!$O$71),"")</f>
        <v/>
      </c>
      <c r="R35" s="68" t="str">
        <f>IF(AND('Mapa de Riesgos'!$Y$72="Media",'Mapa de Riesgos'!$AA$72="Menor"),CONCATENATE("R10C",'Mapa de Riesgos'!$O$72),"")</f>
        <v/>
      </c>
      <c r="S35" s="68" t="str">
        <f>IF(AND('Mapa de Riesgos'!$Y$73="Media",'Mapa de Riesgos'!$AA$73="Menor"),CONCATENATE("R10C",'Mapa de Riesgos'!$O$73),"")</f>
        <v/>
      </c>
      <c r="T35" s="68" t="str">
        <f>IF(AND('Mapa de Riesgos'!$Y$74="Media",'Mapa de Riesgos'!$AA$74="Menor"),CONCATENATE("R10C",'Mapa de Riesgos'!$O$74),"")</f>
        <v/>
      </c>
      <c r="U35" s="69" t="str">
        <f>IF(AND('Mapa de Riesgos'!$Y$75="Media",'Mapa de Riesgos'!$AA$75="Menor"),CONCATENATE("R10C",'Mapa de Riesgos'!$O$75),"")</f>
        <v/>
      </c>
      <c r="V35" s="67" t="str">
        <f>IF(AND('Mapa de Riesgos'!$Y$70="Media",'Mapa de Riesgos'!$AA$70="Moderado"),CONCATENATE("R10C",'Mapa de Riesgos'!$O$70),"")</f>
        <v/>
      </c>
      <c r="W35" s="68" t="str">
        <f>IF(AND('Mapa de Riesgos'!$Y$71="Media",'Mapa de Riesgos'!$AA$71="Moderado"),CONCATENATE("R10C",'Mapa de Riesgos'!$O$71),"")</f>
        <v/>
      </c>
      <c r="X35" s="68" t="str">
        <f>IF(AND('Mapa de Riesgos'!$Y$72="Media",'Mapa de Riesgos'!$AA$72="Moderado"),CONCATENATE("R10C",'Mapa de Riesgos'!$O$72),"")</f>
        <v/>
      </c>
      <c r="Y35" s="68" t="str">
        <f>IF(AND('Mapa de Riesgos'!$Y$73="Media",'Mapa de Riesgos'!$AA$73="Moderado"),CONCATENATE("R10C",'Mapa de Riesgos'!$O$73),"")</f>
        <v/>
      </c>
      <c r="Z35" s="68" t="str">
        <f>IF(AND('Mapa de Riesgos'!$Y$74="Media",'Mapa de Riesgos'!$AA$74="Moderado"),CONCATENATE("R10C",'Mapa de Riesgos'!$O$74),"")</f>
        <v/>
      </c>
      <c r="AA35" s="69" t="str">
        <f>IF(AND('Mapa de Riesgos'!$Y$75="Media",'Mapa de Riesgos'!$AA$75="Moderado"),CONCATENATE("R10C",'Mapa de Riesgos'!$O$75),"")</f>
        <v/>
      </c>
      <c r="AB35" s="58" t="str">
        <f>IF(AND('Mapa de Riesgos'!$Y$70="Media",'Mapa de Riesgos'!$AA$70="Mayor"),CONCATENATE("R10C",'Mapa de Riesgos'!$O$70),"")</f>
        <v/>
      </c>
      <c r="AC35" s="59" t="str">
        <f>IF(AND('Mapa de Riesgos'!$Y$71="Media",'Mapa de Riesgos'!$AA$71="Mayor"),CONCATENATE("R10C",'Mapa de Riesgos'!$O$71),"")</f>
        <v/>
      </c>
      <c r="AD35" s="59" t="str">
        <f>IF(AND('Mapa de Riesgos'!$Y$72="Media",'Mapa de Riesgos'!$AA$72="Mayor"),CONCATENATE("R10C",'Mapa de Riesgos'!$O$72),"")</f>
        <v/>
      </c>
      <c r="AE35" s="59" t="str">
        <f>IF(AND('Mapa de Riesgos'!$Y$73="Media",'Mapa de Riesgos'!$AA$73="Mayor"),CONCATENATE("R10C",'Mapa de Riesgos'!$O$73),"")</f>
        <v/>
      </c>
      <c r="AF35" s="59" t="str">
        <f>IF(AND('Mapa de Riesgos'!$Y$74="Media",'Mapa de Riesgos'!$AA$74="Mayor"),CONCATENATE("R10C",'Mapa de Riesgos'!$O$74),"")</f>
        <v/>
      </c>
      <c r="AG35" s="60" t="str">
        <f>IF(AND('Mapa de Riesgos'!$Y$75="Media",'Mapa de Riesgos'!$AA$75="Mayor"),CONCATENATE("R10C",'Mapa de Riesgos'!$O$75),"")</f>
        <v/>
      </c>
      <c r="AH35" s="61" t="str">
        <f>IF(AND('Mapa de Riesgos'!$Y$70="Media",'Mapa de Riesgos'!$AA$70="Catastrófico"),CONCATENATE("R10C",'Mapa de Riesgos'!$O$70),"")</f>
        <v/>
      </c>
      <c r="AI35" s="62" t="str">
        <f>IF(AND('Mapa de Riesgos'!$Y$71="Media",'Mapa de Riesgos'!$AA$71="Catastrófico"),CONCATENATE("R10C",'Mapa de Riesgos'!$O$71),"")</f>
        <v/>
      </c>
      <c r="AJ35" s="62" t="str">
        <f>IF(AND('Mapa de Riesgos'!$Y$72="Media",'Mapa de Riesgos'!$AA$72="Catastrófico"),CONCATENATE("R10C",'Mapa de Riesgos'!$O$72),"")</f>
        <v/>
      </c>
      <c r="AK35" s="62" t="str">
        <f>IF(AND('Mapa de Riesgos'!$Y$73="Media",'Mapa de Riesgos'!$AA$73="Catastrófico"),CONCATENATE("R10C",'Mapa de Riesgos'!$O$73),"")</f>
        <v/>
      </c>
      <c r="AL35" s="62" t="str">
        <f>IF(AND('Mapa de Riesgos'!$Y$74="Media",'Mapa de Riesgos'!$AA$74="Catastrófico"),CONCATENATE("R10C",'Mapa de Riesgos'!$O$74),"")</f>
        <v/>
      </c>
      <c r="AM35" s="63" t="str">
        <f>IF(AND('Mapa de Riesgos'!$Y$75="Media",'Mapa de Riesgos'!$AA$75="Catastrófico"),CONCATENATE("R10C",'Mapa de Riesgos'!$O$75),"")</f>
        <v/>
      </c>
      <c r="AN35" s="83"/>
      <c r="AO35" s="577"/>
      <c r="AP35" s="578"/>
      <c r="AQ35" s="578"/>
      <c r="AR35" s="578"/>
      <c r="AS35" s="578"/>
      <c r="AT35" s="579"/>
      <c r="AU35" s="83"/>
      <c r="AV35" s="83"/>
      <c r="AW35" s="83"/>
      <c r="AX35" s="83"/>
      <c r="AY35" s="83"/>
      <c r="AZ35" s="83"/>
      <c r="BA35" s="83"/>
      <c r="BB35" s="83"/>
      <c r="BC35" s="83"/>
      <c r="BD35" s="83"/>
      <c r="BE35" s="83"/>
      <c r="BF35" s="83"/>
      <c r="BG35" s="83"/>
      <c r="BH35" s="83"/>
      <c r="BI35" s="83"/>
      <c r="BJ35" s="83"/>
      <c r="BK35" s="83"/>
      <c r="BL35" s="83"/>
      <c r="BM35" s="83"/>
      <c r="BN35" s="83"/>
      <c r="BO35" s="83"/>
      <c r="BP35" s="83"/>
      <c r="BQ35" s="83"/>
      <c r="BR35" s="83"/>
      <c r="BS35" s="83"/>
      <c r="BT35" s="83"/>
      <c r="BU35" s="83"/>
      <c r="BV35" s="83"/>
      <c r="BW35" s="83"/>
      <c r="BX35" s="83"/>
    </row>
    <row r="36" spans="1:80" ht="15" customHeight="1" x14ac:dyDescent="0.25">
      <c r="A36" s="83"/>
      <c r="B36" s="446"/>
      <c r="C36" s="446"/>
      <c r="D36" s="447"/>
      <c r="E36" s="541" t="s">
        <v>227</v>
      </c>
      <c r="F36" s="542"/>
      <c r="G36" s="542"/>
      <c r="H36" s="542"/>
      <c r="I36" s="542"/>
      <c r="J36" s="73" t="str">
        <f>IF(AND('Mapa de Riesgos'!$Y$12="Baja",'Mapa de Riesgos'!$AA$12="Leve"),CONCATENATE("R1C",'Mapa de Riesgos'!$O$12),"")</f>
        <v/>
      </c>
      <c r="K36" s="74" t="str">
        <f>IF(AND('Mapa de Riesgos'!$Y$15="Baja",'Mapa de Riesgos'!$AA$15="Leve"),CONCATENATE("R1C",'Mapa de Riesgos'!$O$15),"")</f>
        <v/>
      </c>
      <c r="L36" s="74" t="str">
        <f>IF(AND('Mapa de Riesgos'!$Y$16="Baja",'Mapa de Riesgos'!$AA$16="Leve"),CONCATENATE("R1C",'Mapa de Riesgos'!$O$16),"")</f>
        <v/>
      </c>
      <c r="M36" s="74" t="str">
        <f>IF(AND('Mapa de Riesgos'!$Y$17="Baja",'Mapa de Riesgos'!$AA$17="Leve"),CONCATENATE("R1C",'Mapa de Riesgos'!$O$17),"")</f>
        <v/>
      </c>
      <c r="N36" s="74" t="str">
        <f>IF(AND('Mapa de Riesgos'!$Y$18="Baja",'Mapa de Riesgos'!$AA$18="Leve"),CONCATENATE("R1C",'Mapa de Riesgos'!$O$18),"")</f>
        <v/>
      </c>
      <c r="O36" s="75" t="str">
        <f>IF(AND('Mapa de Riesgos'!$Y$19="Baja",'Mapa de Riesgos'!$AA$19="Leve"),CONCATENATE("R1C",'Mapa de Riesgos'!$O$19),"")</f>
        <v/>
      </c>
      <c r="P36" s="64" t="str">
        <f>IF(AND('Mapa de Riesgos'!$Y$12="Baja",'Mapa de Riesgos'!$AA$12="Menor"),CONCATENATE("R1C",'Mapa de Riesgos'!$O$12),"")</f>
        <v/>
      </c>
      <c r="Q36" s="65" t="str">
        <f>IF(AND('Mapa de Riesgos'!$Y$15="Baja",'Mapa de Riesgos'!$AA$15="Menor"),CONCATENATE("R1C",'Mapa de Riesgos'!$O$15),"")</f>
        <v/>
      </c>
      <c r="R36" s="65" t="str">
        <f>IF(AND('Mapa de Riesgos'!$Y$16="Baja",'Mapa de Riesgos'!$AA$16="Menor"),CONCATENATE("R1C",'Mapa de Riesgos'!$O$16),"")</f>
        <v/>
      </c>
      <c r="S36" s="65" t="str">
        <f>IF(AND('Mapa de Riesgos'!$Y$17="Baja",'Mapa de Riesgos'!$AA$17="Menor"),CONCATENATE("R1C",'Mapa de Riesgos'!$O$17),"")</f>
        <v/>
      </c>
      <c r="T36" s="65" t="str">
        <f>IF(AND('Mapa de Riesgos'!$Y$18="Baja",'Mapa de Riesgos'!$AA$18="Menor"),CONCATENATE("R1C",'Mapa de Riesgos'!$O$18),"")</f>
        <v/>
      </c>
      <c r="U36" s="66" t="str">
        <f>IF(AND('Mapa de Riesgos'!$Y$19="Baja",'Mapa de Riesgos'!$AA$19="Menor"),CONCATENATE("R1C",'Mapa de Riesgos'!$O$19),"")</f>
        <v/>
      </c>
      <c r="V36" s="64" t="str">
        <f>IF(AND('Mapa de Riesgos'!$Y$12="Baja",'Mapa de Riesgos'!$AA$12="Moderado"),CONCATENATE("R1C",'Mapa de Riesgos'!$O$12),"")</f>
        <v/>
      </c>
      <c r="W36" s="65" t="str">
        <f>IF(AND('Mapa de Riesgos'!$Y$15="Baja",'Mapa de Riesgos'!$AA$15="Moderado"),CONCATENATE("R1C",'Mapa de Riesgos'!$O$15),"")</f>
        <v/>
      </c>
      <c r="X36" s="65" t="str">
        <f>IF(AND('Mapa de Riesgos'!$Y$16="Baja",'Mapa de Riesgos'!$AA$16="Moderado"),CONCATENATE("R1C",'Mapa de Riesgos'!$O$16),"")</f>
        <v/>
      </c>
      <c r="Y36" s="65" t="str">
        <f>IF(AND('Mapa de Riesgos'!$Y$17="Baja",'Mapa de Riesgos'!$AA$17="Moderado"),CONCATENATE("R1C",'Mapa de Riesgos'!$O$17),"")</f>
        <v/>
      </c>
      <c r="Z36" s="65" t="str">
        <f>IF(AND('Mapa de Riesgos'!$Y$18="Baja",'Mapa de Riesgos'!$AA$18="Moderado"),CONCATENATE("R1C",'Mapa de Riesgos'!$O$18),"")</f>
        <v/>
      </c>
      <c r="AA36" s="66" t="str">
        <f>IF(AND('Mapa de Riesgos'!$Y$19="Baja",'Mapa de Riesgos'!$AA$19="Moderado"),CONCATENATE("R1C",'Mapa de Riesgos'!$O$19),"")</f>
        <v/>
      </c>
      <c r="AB36" s="46" t="str">
        <f>IF(AND('Mapa de Riesgos'!$Y$12="Baja",'Mapa de Riesgos'!$AA$12="Mayor"),CONCATENATE("R1C",'Mapa de Riesgos'!$O$12),"")</f>
        <v/>
      </c>
      <c r="AC36" s="47" t="str">
        <f>IF(AND('Mapa de Riesgos'!$Y$15="Baja",'Mapa de Riesgos'!$AA$15="Mayor"),CONCATENATE("R1C",'Mapa de Riesgos'!$O$15),"")</f>
        <v/>
      </c>
      <c r="AD36" s="47" t="str">
        <f>IF(AND('Mapa de Riesgos'!$Y$16="Baja",'Mapa de Riesgos'!$AA$16="Mayor"),CONCATENATE("R1C",'Mapa de Riesgos'!$O$16),"")</f>
        <v/>
      </c>
      <c r="AE36" s="47" t="str">
        <f>IF(AND('Mapa de Riesgos'!$Y$17="Baja",'Mapa de Riesgos'!$AA$17="Mayor"),CONCATENATE("R1C",'Mapa de Riesgos'!$O$17),"")</f>
        <v/>
      </c>
      <c r="AF36" s="47" t="str">
        <f>IF(AND('Mapa de Riesgos'!$Y$18="Baja",'Mapa de Riesgos'!$AA$18="Mayor"),CONCATENATE("R1C",'Mapa de Riesgos'!$O$18),"")</f>
        <v/>
      </c>
      <c r="AG36" s="48" t="str">
        <f>IF(AND('Mapa de Riesgos'!$Y$19="Baja",'Mapa de Riesgos'!$AA$19="Mayor"),CONCATENATE("R1C",'Mapa de Riesgos'!$O$19),"")</f>
        <v/>
      </c>
      <c r="AH36" s="49" t="str">
        <f>IF(AND('Mapa de Riesgos'!$Y$12="Baja",'Mapa de Riesgos'!$AA$12="Catastrófico"),CONCATENATE("R1C",'Mapa de Riesgos'!$O$12),"")</f>
        <v/>
      </c>
      <c r="AI36" s="50" t="str">
        <f>IF(AND('Mapa de Riesgos'!$Y$15="Baja",'Mapa de Riesgos'!$AA$15="Catastrófico"),CONCATENATE("R1C",'Mapa de Riesgos'!$O$15),"")</f>
        <v/>
      </c>
      <c r="AJ36" s="50" t="str">
        <f>IF(AND('Mapa de Riesgos'!$Y$16="Baja",'Mapa de Riesgos'!$AA$16="Catastrófico"),CONCATENATE("R1C",'Mapa de Riesgos'!$O$16),"")</f>
        <v/>
      </c>
      <c r="AK36" s="50" t="str">
        <f>IF(AND('Mapa de Riesgos'!$Y$17="Baja",'Mapa de Riesgos'!$AA$17="Catastrófico"),CONCATENATE("R1C",'Mapa de Riesgos'!$O$17),"")</f>
        <v/>
      </c>
      <c r="AL36" s="50" t="str">
        <f>IF(AND('Mapa de Riesgos'!$Y$18="Baja",'Mapa de Riesgos'!$AA$18="Catastrófico"),CONCATENATE("R1C",'Mapa de Riesgos'!$O$18),"")</f>
        <v/>
      </c>
      <c r="AM36" s="51" t="str">
        <f>IF(AND('Mapa de Riesgos'!$Y$19="Baja",'Mapa de Riesgos'!$AA$19="Catastrófico"),CONCATENATE("R1C",'Mapa de Riesgos'!$O$19),"")</f>
        <v/>
      </c>
      <c r="AN36" s="83"/>
      <c r="AO36" s="562" t="s">
        <v>228</v>
      </c>
      <c r="AP36" s="563"/>
      <c r="AQ36" s="563"/>
      <c r="AR36" s="563"/>
      <c r="AS36" s="563"/>
      <c r="AT36" s="564"/>
      <c r="AU36" s="83"/>
      <c r="AV36" s="83"/>
      <c r="AW36" s="83"/>
      <c r="AX36" s="83"/>
      <c r="AY36" s="83"/>
      <c r="AZ36" s="83"/>
      <c r="BA36" s="83"/>
      <c r="BB36" s="83"/>
      <c r="BC36" s="83"/>
      <c r="BD36" s="83"/>
      <c r="BE36" s="83"/>
      <c r="BF36" s="83"/>
      <c r="BG36" s="83"/>
      <c r="BH36" s="83"/>
      <c r="BI36" s="83"/>
      <c r="BJ36" s="83"/>
      <c r="BK36" s="83"/>
      <c r="BL36" s="83"/>
      <c r="BM36" s="83"/>
      <c r="BN36" s="83"/>
      <c r="BO36" s="83"/>
      <c r="BP36" s="83"/>
      <c r="BQ36" s="83"/>
      <c r="BR36" s="83"/>
      <c r="BS36" s="83"/>
      <c r="BT36" s="83"/>
      <c r="BU36" s="83"/>
      <c r="BV36" s="83"/>
      <c r="BW36" s="83"/>
      <c r="BX36" s="83"/>
    </row>
    <row r="37" spans="1:80" ht="15" customHeight="1" x14ac:dyDescent="0.25">
      <c r="A37" s="83"/>
      <c r="B37" s="446"/>
      <c r="C37" s="446"/>
      <c r="D37" s="447"/>
      <c r="E37" s="543"/>
      <c r="F37" s="544"/>
      <c r="G37" s="544"/>
      <c r="H37" s="544"/>
      <c r="I37" s="544"/>
      <c r="J37" s="76" t="str">
        <f>IF(AND('Mapa de Riesgos'!$Y$20="Baja",'Mapa de Riesgos'!$AA$20="Leve"),CONCATENATE("R2C",'Mapa de Riesgos'!$O$20),"")</f>
        <v>R2C1</v>
      </c>
      <c r="K37" s="77" t="str">
        <f>IF(AND('Mapa de Riesgos'!$Y$21="Baja",'Mapa de Riesgos'!$AA$21="Leve"),CONCATENATE("R2C",'Mapa de Riesgos'!$O$21),"")</f>
        <v/>
      </c>
      <c r="L37" s="77" t="str">
        <f>IF(AND('Mapa de Riesgos'!$Y$22="Baja",'Mapa de Riesgos'!$AA$22="Leve"),CONCATENATE("R2C",'Mapa de Riesgos'!$O$22),"")</f>
        <v/>
      </c>
      <c r="M37" s="77" t="str">
        <f>IF(AND('Mapa de Riesgos'!$Y$23="Baja",'Mapa de Riesgos'!$AA$23="Leve"),CONCATENATE("R2C",'Mapa de Riesgos'!$O$23),"")</f>
        <v/>
      </c>
      <c r="N37" s="77" t="str">
        <f>IF(AND('Mapa de Riesgos'!$Y$24="Baja",'Mapa de Riesgos'!$AA$24="Leve"),CONCATENATE("R2C",'Mapa de Riesgos'!$O$24),"")</f>
        <v/>
      </c>
      <c r="O37" s="78" t="str">
        <f>IF(AND('Mapa de Riesgos'!$Y$25="Baja",'Mapa de Riesgos'!$AA$25="Leve"),CONCATENATE("R2C",'Mapa de Riesgos'!$O$25),"")</f>
        <v/>
      </c>
      <c r="P37" s="67" t="str">
        <f>IF(AND('Mapa de Riesgos'!$Y$20="Baja",'Mapa de Riesgos'!$AA$20="Menor"),CONCATENATE("R2C",'Mapa de Riesgos'!$O$20),"")</f>
        <v/>
      </c>
      <c r="Q37" s="68" t="str">
        <f>IF(AND('Mapa de Riesgos'!$Y$21="Baja",'Mapa de Riesgos'!$AA$21="Menor"),CONCATENATE("R2C",'Mapa de Riesgos'!$O$21),"")</f>
        <v/>
      </c>
      <c r="R37" s="68" t="str">
        <f>IF(AND('Mapa de Riesgos'!$Y$22="Baja",'Mapa de Riesgos'!$AA$22="Menor"),CONCATENATE("R2C",'Mapa de Riesgos'!$O$22),"")</f>
        <v/>
      </c>
      <c r="S37" s="68" t="str">
        <f>IF(AND('Mapa de Riesgos'!$Y$23="Baja",'Mapa de Riesgos'!$AA$23="Menor"),CONCATENATE("R2C",'Mapa de Riesgos'!$O$23),"")</f>
        <v/>
      </c>
      <c r="T37" s="68" t="str">
        <f>IF(AND('Mapa de Riesgos'!$Y$24="Baja",'Mapa de Riesgos'!$AA$24="Menor"),CONCATENATE("R2C",'Mapa de Riesgos'!$O$24),"")</f>
        <v/>
      </c>
      <c r="U37" s="69" t="str">
        <f>IF(AND('Mapa de Riesgos'!$Y$25="Baja",'Mapa de Riesgos'!$AA$25="Menor"),CONCATENATE("R2C",'Mapa de Riesgos'!$O$25),"")</f>
        <v/>
      </c>
      <c r="V37" s="67" t="str">
        <f>IF(AND('Mapa de Riesgos'!$Y$20="Baja",'Mapa de Riesgos'!$AA$20="Moderado"),CONCATENATE("R2C",'Mapa de Riesgos'!$O$20),"")</f>
        <v/>
      </c>
      <c r="W37" s="68" t="str">
        <f>IF(AND('Mapa de Riesgos'!$Y$21="Baja",'Mapa de Riesgos'!$AA$21="Moderado"),CONCATENATE("R2C",'Mapa de Riesgos'!$O$21),"")</f>
        <v/>
      </c>
      <c r="X37" s="68" t="str">
        <f>IF(AND('Mapa de Riesgos'!$Y$22="Baja",'Mapa de Riesgos'!$AA$22="Moderado"),CONCATENATE("R2C",'Mapa de Riesgos'!$O$22),"")</f>
        <v/>
      </c>
      <c r="Y37" s="68" t="str">
        <f>IF(AND('Mapa de Riesgos'!$Y$23="Baja",'Mapa de Riesgos'!$AA$23="Moderado"),CONCATENATE("R2C",'Mapa de Riesgos'!$O$23),"")</f>
        <v/>
      </c>
      <c r="Z37" s="68" t="str">
        <f>IF(AND('Mapa de Riesgos'!$Y$24="Baja",'Mapa de Riesgos'!$AA$24="Moderado"),CONCATENATE("R2C",'Mapa de Riesgos'!$O$24),"")</f>
        <v/>
      </c>
      <c r="AA37" s="69" t="str">
        <f>IF(AND('Mapa de Riesgos'!$Y$25="Baja",'Mapa de Riesgos'!$AA$25="Moderado"),CONCATENATE("R2C",'Mapa de Riesgos'!$O$25),"")</f>
        <v/>
      </c>
      <c r="AB37" s="52" t="str">
        <f>IF(AND('Mapa de Riesgos'!$Y$20="Baja",'Mapa de Riesgos'!$AA$20="Mayor"),CONCATENATE("R2C",'Mapa de Riesgos'!$O$20),"")</f>
        <v/>
      </c>
      <c r="AC37" s="53" t="str">
        <f>IF(AND('Mapa de Riesgos'!$Y$21="Baja",'Mapa de Riesgos'!$AA$21="Mayor"),CONCATENATE("R2C",'Mapa de Riesgos'!$O$21),"")</f>
        <v/>
      </c>
      <c r="AD37" s="53" t="str">
        <f>IF(AND('Mapa de Riesgos'!$Y$22="Baja",'Mapa de Riesgos'!$AA$22="Mayor"),CONCATENATE("R2C",'Mapa de Riesgos'!$O$22),"")</f>
        <v/>
      </c>
      <c r="AE37" s="53" t="str">
        <f>IF(AND('Mapa de Riesgos'!$Y$23="Baja",'Mapa de Riesgos'!$AA$23="Mayor"),CONCATENATE("R2C",'Mapa de Riesgos'!$O$23),"")</f>
        <v/>
      </c>
      <c r="AF37" s="53" t="str">
        <f>IF(AND('Mapa de Riesgos'!$Y$24="Baja",'Mapa de Riesgos'!$AA$24="Mayor"),CONCATENATE("R2C",'Mapa de Riesgos'!$O$24),"")</f>
        <v/>
      </c>
      <c r="AG37" s="54" t="str">
        <f>IF(AND('Mapa de Riesgos'!$Y$25="Baja",'Mapa de Riesgos'!$AA$25="Mayor"),CONCATENATE("R2C",'Mapa de Riesgos'!$O$25),"")</f>
        <v/>
      </c>
      <c r="AH37" s="55" t="str">
        <f>IF(AND('Mapa de Riesgos'!$Y$20="Baja",'Mapa de Riesgos'!$AA$20="Catastrófico"),CONCATENATE("R2C",'Mapa de Riesgos'!$O$20),"")</f>
        <v/>
      </c>
      <c r="AI37" s="56" t="str">
        <f>IF(AND('Mapa de Riesgos'!$Y$21="Baja",'Mapa de Riesgos'!$AA$21="Catastrófico"),CONCATENATE("R2C",'Mapa de Riesgos'!$O$21),"")</f>
        <v/>
      </c>
      <c r="AJ37" s="56" t="str">
        <f>IF(AND('Mapa de Riesgos'!$Y$22="Baja",'Mapa de Riesgos'!$AA$22="Catastrófico"),CONCATENATE("R2C",'Mapa de Riesgos'!$O$22),"")</f>
        <v/>
      </c>
      <c r="AK37" s="56" t="str">
        <f>IF(AND('Mapa de Riesgos'!$Y$23="Baja",'Mapa de Riesgos'!$AA$23="Catastrófico"),CONCATENATE("R2C",'Mapa de Riesgos'!$O$23),"")</f>
        <v/>
      </c>
      <c r="AL37" s="56" t="str">
        <f>IF(AND('Mapa de Riesgos'!$Y$24="Baja",'Mapa de Riesgos'!$AA$24="Catastrófico"),CONCATENATE("R2C",'Mapa de Riesgos'!$O$24),"")</f>
        <v/>
      </c>
      <c r="AM37" s="57" t="str">
        <f>IF(AND('Mapa de Riesgos'!$Y$25="Baja",'Mapa de Riesgos'!$AA$25="Catastrófico"),CONCATENATE("R2C",'Mapa de Riesgos'!$O$25),"")</f>
        <v/>
      </c>
      <c r="AN37" s="83"/>
      <c r="AO37" s="565"/>
      <c r="AP37" s="566"/>
      <c r="AQ37" s="566"/>
      <c r="AR37" s="566"/>
      <c r="AS37" s="566"/>
      <c r="AT37" s="567"/>
      <c r="AU37" s="83"/>
      <c r="AV37" s="83"/>
      <c r="AW37" s="83"/>
      <c r="AX37" s="83"/>
      <c r="AY37" s="83"/>
      <c r="AZ37" s="83"/>
      <c r="BA37" s="83"/>
      <c r="BB37" s="83"/>
      <c r="BC37" s="83"/>
      <c r="BD37" s="83"/>
      <c r="BE37" s="83"/>
      <c r="BF37" s="83"/>
      <c r="BG37" s="83"/>
      <c r="BH37" s="83"/>
      <c r="BI37" s="83"/>
      <c r="BJ37" s="83"/>
      <c r="BK37" s="83"/>
      <c r="BL37" s="83"/>
      <c r="BM37" s="83"/>
      <c r="BN37" s="83"/>
      <c r="BO37" s="83"/>
      <c r="BP37" s="83"/>
      <c r="BQ37" s="83"/>
      <c r="BR37" s="83"/>
      <c r="BS37" s="83"/>
      <c r="BT37" s="83"/>
      <c r="BU37" s="83"/>
      <c r="BV37" s="83"/>
      <c r="BW37" s="83"/>
      <c r="BX37" s="83"/>
    </row>
    <row r="38" spans="1:80" ht="15" customHeight="1" x14ac:dyDescent="0.25">
      <c r="A38" s="83"/>
      <c r="B38" s="446"/>
      <c r="C38" s="446"/>
      <c r="D38" s="447"/>
      <c r="E38" s="545"/>
      <c r="F38" s="544"/>
      <c r="G38" s="544"/>
      <c r="H38" s="544"/>
      <c r="I38" s="544"/>
      <c r="J38" s="76" t="str">
        <f>IF(AND('Mapa de Riesgos'!$Y$26="Baja",'Mapa de Riesgos'!$AA$26="Leve"),CONCATENATE("R3C",'Mapa de Riesgos'!$O$26),"")</f>
        <v/>
      </c>
      <c r="K38" s="77" t="str">
        <f>IF(AND('Mapa de Riesgos'!$Y$29="Baja",'Mapa de Riesgos'!$AA$29="Leve"),CONCATENATE("R3C",'Mapa de Riesgos'!$O$29),"")</f>
        <v/>
      </c>
      <c r="L38" s="77" t="str">
        <f>IF(AND('Mapa de Riesgos'!$Y$30="Baja",'Mapa de Riesgos'!$AA$30="Leve"),CONCATENATE("R3C",'Mapa de Riesgos'!$O$30),"")</f>
        <v/>
      </c>
      <c r="M38" s="77" t="str">
        <f>IF(AND('Mapa de Riesgos'!$Y$31="Baja",'Mapa de Riesgos'!$AA$31="Leve"),CONCATENATE("R3C",'Mapa de Riesgos'!$O$31),"")</f>
        <v/>
      </c>
      <c r="N38" s="77" t="str">
        <f>IF(AND('Mapa de Riesgos'!$Y$32="Baja",'Mapa de Riesgos'!$AA$32="Leve"),CONCATENATE("R3C",'Mapa de Riesgos'!$O$32),"")</f>
        <v/>
      </c>
      <c r="O38" s="78" t="str">
        <f>IF(AND('Mapa de Riesgos'!$Y$33="Baja",'Mapa de Riesgos'!$AA$33="Leve"),CONCATENATE("R3C",'Mapa de Riesgos'!$O$33),"")</f>
        <v/>
      </c>
      <c r="P38" s="67" t="str">
        <f>IF(AND('Mapa de Riesgos'!$Y$26="Baja",'Mapa de Riesgos'!$AA$26="Menor"),CONCATENATE("R3C",'Mapa de Riesgos'!$O$26),"")</f>
        <v/>
      </c>
      <c r="Q38" s="68" t="str">
        <f>IF(AND('Mapa de Riesgos'!$Y$29="Baja",'Mapa de Riesgos'!$AA$29="Menor"),CONCATENATE("R3C",'Mapa de Riesgos'!$O$29),"")</f>
        <v/>
      </c>
      <c r="R38" s="68" t="str">
        <f>IF(AND('Mapa de Riesgos'!$Y$30="Baja",'Mapa de Riesgos'!$AA$30="Menor"),CONCATENATE("R3C",'Mapa de Riesgos'!$O$30),"")</f>
        <v/>
      </c>
      <c r="S38" s="68" t="str">
        <f>IF(AND('Mapa de Riesgos'!$Y$31="Baja",'Mapa de Riesgos'!$AA$31="Menor"),CONCATENATE("R3C",'Mapa de Riesgos'!$O$31),"")</f>
        <v/>
      </c>
      <c r="T38" s="68" t="str">
        <f>IF(AND('Mapa de Riesgos'!$Y$32="Baja",'Mapa de Riesgos'!$AA$32="Menor"),CONCATENATE("R3C",'Mapa de Riesgos'!$O$32),"")</f>
        <v/>
      </c>
      <c r="U38" s="69" t="str">
        <f>IF(AND('Mapa de Riesgos'!$Y$33="Baja",'Mapa de Riesgos'!$AA$33="Menor"),CONCATENATE("R3C",'Mapa de Riesgos'!$O$33),"")</f>
        <v/>
      </c>
      <c r="V38" s="67" t="str">
        <f>IF(AND('Mapa de Riesgos'!$Y$26="Baja",'Mapa de Riesgos'!$AA$26="Moderado"),CONCATENATE("R3C",'Mapa de Riesgos'!$O$26),"")</f>
        <v>R3C1</v>
      </c>
      <c r="W38" s="68" t="str">
        <f>IF(AND('Mapa de Riesgos'!$Y$29="Baja",'Mapa de Riesgos'!$AA$29="Moderado"),CONCATENATE("R3C",'Mapa de Riesgos'!$O$29),"")</f>
        <v/>
      </c>
      <c r="X38" s="68" t="str">
        <f>IF(AND('Mapa de Riesgos'!$Y$30="Baja",'Mapa de Riesgos'!$AA$30="Moderado"),CONCATENATE("R3C",'Mapa de Riesgos'!$O$30),"")</f>
        <v/>
      </c>
      <c r="Y38" s="68" t="str">
        <f>IF(AND('Mapa de Riesgos'!$Y$31="Baja",'Mapa de Riesgos'!$AA$31="Moderado"),CONCATENATE("R3C",'Mapa de Riesgos'!$O$31),"")</f>
        <v/>
      </c>
      <c r="Z38" s="68" t="str">
        <f>IF(AND('Mapa de Riesgos'!$Y$32="Baja",'Mapa de Riesgos'!$AA$32="Moderado"),CONCATENATE("R3C",'Mapa de Riesgos'!$O$32),"")</f>
        <v/>
      </c>
      <c r="AA38" s="69" t="str">
        <f>IF(AND('Mapa de Riesgos'!$Y$33="Baja",'Mapa de Riesgos'!$AA$33="Moderado"),CONCATENATE("R3C",'Mapa de Riesgos'!$O$33),"")</f>
        <v/>
      </c>
      <c r="AB38" s="52" t="str">
        <f>IF(AND('Mapa de Riesgos'!$Y$26="Baja",'Mapa de Riesgos'!$AA$26="Mayor"),CONCATENATE("R3C",'Mapa de Riesgos'!$O$26),"")</f>
        <v/>
      </c>
      <c r="AC38" s="53" t="str">
        <f>IF(AND('Mapa de Riesgos'!$Y$29="Baja",'Mapa de Riesgos'!$AA$29="Mayor"),CONCATENATE("R3C",'Mapa de Riesgos'!$O$29),"")</f>
        <v/>
      </c>
      <c r="AD38" s="53" t="str">
        <f>IF(AND('Mapa de Riesgos'!$Y$30="Baja",'Mapa de Riesgos'!$AA$30="Mayor"),CONCATENATE("R3C",'Mapa de Riesgos'!$O$30),"")</f>
        <v/>
      </c>
      <c r="AE38" s="53" t="str">
        <f>IF(AND('Mapa de Riesgos'!$Y$31="Baja",'Mapa de Riesgos'!$AA$31="Mayor"),CONCATENATE("R3C",'Mapa de Riesgos'!$O$31),"")</f>
        <v/>
      </c>
      <c r="AF38" s="53" t="str">
        <f>IF(AND('Mapa de Riesgos'!$Y$32="Baja",'Mapa de Riesgos'!$AA$32="Mayor"),CONCATENATE("R3C",'Mapa de Riesgos'!$O$32),"")</f>
        <v/>
      </c>
      <c r="AG38" s="54" t="str">
        <f>IF(AND('Mapa de Riesgos'!$Y$33="Baja",'Mapa de Riesgos'!$AA$33="Mayor"),CONCATENATE("R3C",'Mapa de Riesgos'!$O$33),"")</f>
        <v/>
      </c>
      <c r="AH38" s="55" t="str">
        <f>IF(AND('Mapa de Riesgos'!$Y$26="Baja",'Mapa de Riesgos'!$AA$26="Catastrófico"),CONCATENATE("R3C",'Mapa de Riesgos'!$O$26),"")</f>
        <v/>
      </c>
      <c r="AI38" s="56" t="str">
        <f>IF(AND('Mapa de Riesgos'!$Y$29="Baja",'Mapa de Riesgos'!$AA$29="Catastrófico"),CONCATENATE("R3C",'Mapa de Riesgos'!$O$29),"")</f>
        <v/>
      </c>
      <c r="AJ38" s="56" t="str">
        <f>IF(AND('Mapa de Riesgos'!$Y$30="Baja",'Mapa de Riesgos'!$AA$30="Catastrófico"),CONCATENATE("R3C",'Mapa de Riesgos'!$O$30),"")</f>
        <v/>
      </c>
      <c r="AK38" s="56" t="str">
        <f>IF(AND('Mapa de Riesgos'!$Y$31="Baja",'Mapa de Riesgos'!$AA$31="Catastrófico"),CONCATENATE("R3C",'Mapa de Riesgos'!$O$31),"")</f>
        <v/>
      </c>
      <c r="AL38" s="56" t="str">
        <f>IF(AND('Mapa de Riesgos'!$Y$32="Baja",'Mapa de Riesgos'!$AA$32="Catastrófico"),CONCATENATE("R3C",'Mapa de Riesgos'!$O$32),"")</f>
        <v/>
      </c>
      <c r="AM38" s="57" t="str">
        <f>IF(AND('Mapa de Riesgos'!$Y$33="Baja",'Mapa de Riesgos'!$AA$33="Catastrófico"),CONCATENATE("R3C",'Mapa de Riesgos'!$O$33),"")</f>
        <v/>
      </c>
      <c r="AN38" s="83"/>
      <c r="AO38" s="565"/>
      <c r="AP38" s="566"/>
      <c r="AQ38" s="566"/>
      <c r="AR38" s="566"/>
      <c r="AS38" s="566"/>
      <c r="AT38" s="567"/>
      <c r="AU38" s="83"/>
      <c r="AV38" s="83"/>
      <c r="AW38" s="83"/>
      <c r="AX38" s="83"/>
      <c r="AY38" s="83"/>
      <c r="AZ38" s="83"/>
      <c r="BA38" s="83"/>
      <c r="BB38" s="83"/>
      <c r="BC38" s="83"/>
      <c r="BD38" s="83"/>
      <c r="BE38" s="83"/>
      <c r="BF38" s="83"/>
      <c r="BG38" s="83"/>
      <c r="BH38" s="83"/>
      <c r="BI38" s="83"/>
      <c r="BJ38" s="83"/>
      <c r="BK38" s="83"/>
      <c r="BL38" s="83"/>
      <c r="BM38" s="83"/>
      <c r="BN38" s="83"/>
      <c r="BO38" s="83"/>
      <c r="BP38" s="83"/>
      <c r="BQ38" s="83"/>
      <c r="BR38" s="83"/>
      <c r="BS38" s="83"/>
      <c r="BT38" s="83"/>
      <c r="BU38" s="83"/>
      <c r="BV38" s="83"/>
      <c r="BW38" s="83"/>
      <c r="BX38" s="83"/>
    </row>
    <row r="39" spans="1:80" ht="15" customHeight="1" x14ac:dyDescent="0.25">
      <c r="A39" s="83"/>
      <c r="B39" s="446"/>
      <c r="C39" s="446"/>
      <c r="D39" s="447"/>
      <c r="E39" s="545"/>
      <c r="F39" s="544"/>
      <c r="G39" s="544"/>
      <c r="H39" s="544"/>
      <c r="I39" s="544"/>
      <c r="J39" s="76" t="str">
        <f>IF(AND('Mapa de Riesgos'!$Y$34="Baja",'Mapa de Riesgos'!$AA$34="Leve"),CONCATENATE("R4C",'Mapa de Riesgos'!$O$34),"")</f>
        <v/>
      </c>
      <c r="K39" s="77" t="str">
        <f>IF(AND('Mapa de Riesgos'!$Y$35="Baja",'Mapa de Riesgos'!$AA$35="Leve"),CONCATENATE("R4C",'Mapa de Riesgos'!$O$35),"")</f>
        <v/>
      </c>
      <c r="L39" s="77" t="str">
        <f>IF(AND('Mapa de Riesgos'!$Y$36="Baja",'Mapa de Riesgos'!$AA$36="Leve"),CONCATENATE("R4C",'Mapa de Riesgos'!$O$36),"")</f>
        <v/>
      </c>
      <c r="M39" s="77" t="str">
        <f>IF(AND('Mapa de Riesgos'!$Y$37="Baja",'Mapa de Riesgos'!$AA$37="Leve"),CONCATENATE("R4C",'Mapa de Riesgos'!$O$37),"")</f>
        <v/>
      </c>
      <c r="N39" s="77" t="str">
        <f>IF(AND('Mapa de Riesgos'!$Y$38="Baja",'Mapa de Riesgos'!$AA$38="Leve"),CONCATENATE("R4C",'Mapa de Riesgos'!$O$38),"")</f>
        <v/>
      </c>
      <c r="O39" s="78" t="str">
        <f>IF(AND('Mapa de Riesgos'!$Y$39="Baja",'Mapa de Riesgos'!$AA$39="Leve"),CONCATENATE("R4C",'Mapa de Riesgos'!$O$39),"")</f>
        <v/>
      </c>
      <c r="P39" s="67" t="str">
        <f>IF(AND('Mapa de Riesgos'!$Y$34="Baja",'Mapa de Riesgos'!$AA$34="Menor"),CONCATENATE("R4C",'Mapa de Riesgos'!$O$34),"")</f>
        <v/>
      </c>
      <c r="Q39" s="68" t="str">
        <f>IF(AND('Mapa de Riesgos'!$Y$35="Baja",'Mapa de Riesgos'!$AA$35="Menor"),CONCATENATE("R4C",'Mapa de Riesgos'!$O$35),"")</f>
        <v/>
      </c>
      <c r="R39" s="68" t="str">
        <f>IF(AND('Mapa de Riesgos'!$Y$36="Baja",'Mapa de Riesgos'!$AA$36="Menor"),CONCATENATE("R4C",'Mapa de Riesgos'!$O$36),"")</f>
        <v/>
      </c>
      <c r="S39" s="68" t="str">
        <f>IF(AND('Mapa de Riesgos'!$Y$37="Baja",'Mapa de Riesgos'!$AA$37="Menor"),CONCATENATE("R4C",'Mapa de Riesgos'!$O$37),"")</f>
        <v/>
      </c>
      <c r="T39" s="68" t="str">
        <f>IF(AND('Mapa de Riesgos'!$Y$38="Baja",'Mapa de Riesgos'!$AA$38="Menor"),CONCATENATE("R4C",'Mapa de Riesgos'!$O$38),"")</f>
        <v/>
      </c>
      <c r="U39" s="69" t="str">
        <f>IF(AND('Mapa de Riesgos'!$Y$39="Baja",'Mapa de Riesgos'!$AA$39="Menor"),CONCATENATE("R4C",'Mapa de Riesgos'!$O$39),"")</f>
        <v/>
      </c>
      <c r="V39" s="67" t="str">
        <f>IF(AND('Mapa de Riesgos'!$Y$34="Baja",'Mapa de Riesgos'!$AA$34="Moderado"),CONCATENATE("R4C",'Mapa de Riesgos'!$O$34),"")</f>
        <v>R4C1</v>
      </c>
      <c r="W39" s="68" t="str">
        <f>IF(AND('Mapa de Riesgos'!$Y$35="Baja",'Mapa de Riesgos'!$AA$35="Moderado"),CONCATENATE("R4C",'Mapa de Riesgos'!$O$35),"")</f>
        <v/>
      </c>
      <c r="X39" s="68" t="str">
        <f>IF(AND('Mapa de Riesgos'!$Y$36="Baja",'Mapa de Riesgos'!$AA$36="Moderado"),CONCATENATE("R4C",'Mapa de Riesgos'!$O$36),"")</f>
        <v/>
      </c>
      <c r="Y39" s="68" t="str">
        <f>IF(AND('Mapa de Riesgos'!$Y$37="Baja",'Mapa de Riesgos'!$AA$37="Moderado"),CONCATENATE("R4C",'Mapa de Riesgos'!$O$37),"")</f>
        <v/>
      </c>
      <c r="Z39" s="68" t="str">
        <f>IF(AND('Mapa de Riesgos'!$Y$38="Baja",'Mapa de Riesgos'!$AA$38="Moderado"),CONCATENATE("R4C",'Mapa de Riesgos'!$O$38),"")</f>
        <v/>
      </c>
      <c r="AA39" s="69" t="str">
        <f>IF(AND('Mapa de Riesgos'!$Y$39="Baja",'Mapa de Riesgos'!$AA$39="Moderado"),CONCATENATE("R4C",'Mapa de Riesgos'!$O$39),"")</f>
        <v/>
      </c>
      <c r="AB39" s="52" t="str">
        <f>IF(AND('Mapa de Riesgos'!$Y$34="Baja",'Mapa de Riesgos'!$AA$34="Mayor"),CONCATENATE("R4C",'Mapa de Riesgos'!$O$34),"")</f>
        <v/>
      </c>
      <c r="AC39" s="53" t="str">
        <f>IF(AND('Mapa de Riesgos'!$Y$35="Baja",'Mapa de Riesgos'!$AA$35="Mayor"),CONCATENATE("R4C",'Mapa de Riesgos'!$O$35),"")</f>
        <v/>
      </c>
      <c r="AD39" s="53" t="str">
        <f>IF(AND('Mapa de Riesgos'!$Y$36="Baja",'Mapa de Riesgos'!$AA$36="Mayor"),CONCATENATE("R4C",'Mapa de Riesgos'!$O$36),"")</f>
        <v/>
      </c>
      <c r="AE39" s="53" t="str">
        <f>IF(AND('Mapa de Riesgos'!$Y$37="Baja",'Mapa de Riesgos'!$AA$37="Mayor"),CONCATENATE("R4C",'Mapa de Riesgos'!$O$37),"")</f>
        <v/>
      </c>
      <c r="AF39" s="53" t="str">
        <f>IF(AND('Mapa de Riesgos'!$Y$38="Baja",'Mapa de Riesgos'!$AA$38="Mayor"),CONCATENATE("R4C",'Mapa de Riesgos'!$O$38),"")</f>
        <v/>
      </c>
      <c r="AG39" s="54" t="str">
        <f>IF(AND('Mapa de Riesgos'!$Y$39="Baja",'Mapa de Riesgos'!$AA$39="Mayor"),CONCATENATE("R4C",'Mapa de Riesgos'!$O$39),"")</f>
        <v/>
      </c>
      <c r="AH39" s="55" t="str">
        <f>IF(AND('Mapa de Riesgos'!$Y$34="Baja",'Mapa de Riesgos'!$AA$34="Catastrófico"),CONCATENATE("R4C",'Mapa de Riesgos'!$O$34),"")</f>
        <v/>
      </c>
      <c r="AI39" s="56" t="str">
        <f>IF(AND('Mapa de Riesgos'!$Y$35="Baja",'Mapa de Riesgos'!$AA$35="Catastrófico"),CONCATENATE("R4C",'Mapa de Riesgos'!$O$35),"")</f>
        <v/>
      </c>
      <c r="AJ39" s="56" t="str">
        <f>IF(AND('Mapa de Riesgos'!$Y$36="Baja",'Mapa de Riesgos'!$AA$36="Catastrófico"),CONCATENATE("R4C",'Mapa de Riesgos'!$O$36),"")</f>
        <v/>
      </c>
      <c r="AK39" s="56" t="str">
        <f>IF(AND('Mapa de Riesgos'!$Y$37="Baja",'Mapa de Riesgos'!$AA$37="Catastrófico"),CONCATENATE("R4C",'Mapa de Riesgos'!$O$37),"")</f>
        <v/>
      </c>
      <c r="AL39" s="56" t="str">
        <f>IF(AND('Mapa de Riesgos'!$Y$38="Baja",'Mapa de Riesgos'!$AA$38="Catastrófico"),CONCATENATE("R4C",'Mapa de Riesgos'!$O$38),"")</f>
        <v/>
      </c>
      <c r="AM39" s="57" t="str">
        <f>IF(AND('Mapa de Riesgos'!$Y$39="Baja",'Mapa de Riesgos'!$AA$39="Catastrófico"),CONCATENATE("R4C",'Mapa de Riesgos'!$O$39),"")</f>
        <v/>
      </c>
      <c r="AN39" s="83"/>
      <c r="AO39" s="565"/>
      <c r="AP39" s="566"/>
      <c r="AQ39" s="566"/>
      <c r="AR39" s="566"/>
      <c r="AS39" s="566"/>
      <c r="AT39" s="567"/>
      <c r="AU39" s="83"/>
      <c r="AV39" s="83"/>
      <c r="AW39" s="83"/>
      <c r="AX39" s="83"/>
      <c r="AY39" s="83"/>
      <c r="AZ39" s="83"/>
      <c r="BA39" s="83"/>
      <c r="BB39" s="83"/>
      <c r="BC39" s="83"/>
      <c r="BD39" s="83"/>
      <c r="BE39" s="83"/>
      <c r="BF39" s="83"/>
      <c r="BG39" s="83"/>
      <c r="BH39" s="83"/>
      <c r="BI39" s="83"/>
      <c r="BJ39" s="83"/>
      <c r="BK39" s="83"/>
      <c r="BL39" s="83"/>
      <c r="BM39" s="83"/>
      <c r="BN39" s="83"/>
      <c r="BO39" s="83"/>
      <c r="BP39" s="83"/>
      <c r="BQ39" s="83"/>
      <c r="BR39" s="83"/>
      <c r="BS39" s="83"/>
      <c r="BT39" s="83"/>
      <c r="BU39" s="83"/>
      <c r="BV39" s="83"/>
      <c r="BW39" s="83"/>
      <c r="BX39" s="83"/>
    </row>
    <row r="40" spans="1:80" ht="15" customHeight="1" x14ac:dyDescent="0.25">
      <c r="A40" s="83"/>
      <c r="B40" s="446"/>
      <c r="C40" s="446"/>
      <c r="D40" s="447"/>
      <c r="E40" s="545"/>
      <c r="F40" s="544"/>
      <c r="G40" s="544"/>
      <c r="H40" s="544"/>
      <c r="I40" s="544"/>
      <c r="J40" s="76" t="str">
        <f>IF(AND('Mapa de Riesgos'!$Y$40="Baja",'Mapa de Riesgos'!$AA$40="Leve"),CONCATENATE("R5C",'Mapa de Riesgos'!$O$40),"")</f>
        <v/>
      </c>
      <c r="K40" s="77" t="str">
        <f>IF(AND('Mapa de Riesgos'!$Y$41="Baja",'Mapa de Riesgos'!$AA$41="Leve"),CONCATENATE("R5C",'Mapa de Riesgos'!$O$41),"")</f>
        <v/>
      </c>
      <c r="L40" s="77" t="str">
        <f>IF(AND('Mapa de Riesgos'!$Y$42="Baja",'Mapa de Riesgos'!$AA$42="Leve"),CONCATENATE("R5C",'Mapa de Riesgos'!$O$42),"")</f>
        <v/>
      </c>
      <c r="M40" s="77" t="str">
        <f>IF(AND('Mapa de Riesgos'!$Y$43="Baja",'Mapa de Riesgos'!$AA$43="Leve"),CONCATENATE("R5C",'Mapa de Riesgos'!$O$43),"")</f>
        <v/>
      </c>
      <c r="N40" s="77" t="str">
        <f>IF(AND('Mapa de Riesgos'!$Y$44="Baja",'Mapa de Riesgos'!$AA$44="Leve"),CONCATENATE("R5C",'Mapa de Riesgos'!$O$44),"")</f>
        <v/>
      </c>
      <c r="O40" s="78" t="str">
        <f>IF(AND('Mapa de Riesgos'!$Y$45="Baja",'Mapa de Riesgos'!$AA$45="Leve"),CONCATENATE("R5C",'Mapa de Riesgos'!$O$45),"")</f>
        <v/>
      </c>
      <c r="P40" s="67" t="str">
        <f>IF(AND('Mapa de Riesgos'!$Y$40="Baja",'Mapa de Riesgos'!$AA$40="Menor"),CONCATENATE("R5C",'Mapa de Riesgos'!$O$40),"")</f>
        <v/>
      </c>
      <c r="Q40" s="68" t="str">
        <f>IF(AND('Mapa de Riesgos'!$Y$41="Baja",'Mapa de Riesgos'!$AA$41="Menor"),CONCATENATE("R5C",'Mapa de Riesgos'!$O$41),"")</f>
        <v/>
      </c>
      <c r="R40" s="68" t="str">
        <f>IF(AND('Mapa de Riesgos'!$Y$42="Baja",'Mapa de Riesgos'!$AA$42="Menor"),CONCATENATE("R5C",'Mapa de Riesgos'!$O$42),"")</f>
        <v/>
      </c>
      <c r="S40" s="68" t="str">
        <f>IF(AND('Mapa de Riesgos'!$Y$43="Baja",'Mapa de Riesgos'!$AA$43="Menor"),CONCATENATE("R5C",'Mapa de Riesgos'!$O$43),"")</f>
        <v/>
      </c>
      <c r="T40" s="68" t="str">
        <f>IF(AND('Mapa de Riesgos'!$Y$44="Baja",'Mapa de Riesgos'!$AA$44="Menor"),CONCATENATE("R5C",'Mapa de Riesgos'!$O$44),"")</f>
        <v/>
      </c>
      <c r="U40" s="69" t="str">
        <f>IF(AND('Mapa de Riesgos'!$Y$45="Baja",'Mapa de Riesgos'!$AA$45="Menor"),CONCATENATE("R5C",'Mapa de Riesgos'!$O$45),"")</f>
        <v/>
      </c>
      <c r="V40" s="67" t="str">
        <f>IF(AND('Mapa de Riesgos'!$Y$40="Baja",'Mapa de Riesgos'!$AA$40="Moderado"),CONCATENATE("R5C",'Mapa de Riesgos'!$O$40),"")</f>
        <v>R5C1</v>
      </c>
      <c r="W40" s="68" t="str">
        <f>IF(AND('Mapa de Riesgos'!$Y$41="Baja",'Mapa de Riesgos'!$AA$41="Moderado"),CONCATENATE("R5C",'Mapa de Riesgos'!$O$41),"")</f>
        <v/>
      </c>
      <c r="X40" s="68" t="str">
        <f>IF(AND('Mapa de Riesgos'!$Y$42="Baja",'Mapa de Riesgos'!$AA$42="Moderado"),CONCATENATE("R5C",'Mapa de Riesgos'!$O$42),"")</f>
        <v/>
      </c>
      <c r="Y40" s="68" t="str">
        <f>IF(AND('Mapa de Riesgos'!$Y$43="Baja",'Mapa de Riesgos'!$AA$43="Moderado"),CONCATENATE("R5C",'Mapa de Riesgos'!$O$43),"")</f>
        <v/>
      </c>
      <c r="Z40" s="68" t="str">
        <f>IF(AND('Mapa de Riesgos'!$Y$44="Baja",'Mapa de Riesgos'!$AA$44="Moderado"),CONCATENATE("R5C",'Mapa de Riesgos'!$O$44),"")</f>
        <v/>
      </c>
      <c r="AA40" s="69" t="str">
        <f>IF(AND('Mapa de Riesgos'!$Y$45="Baja",'Mapa de Riesgos'!$AA$45="Moderado"),CONCATENATE("R5C",'Mapa de Riesgos'!$O$45),"")</f>
        <v/>
      </c>
      <c r="AB40" s="52" t="str">
        <f>IF(AND('Mapa de Riesgos'!$Y$40="Baja",'Mapa de Riesgos'!$AA$40="Mayor"),CONCATENATE("R5C",'Mapa de Riesgos'!$O$40),"")</f>
        <v/>
      </c>
      <c r="AC40" s="53" t="str">
        <f>IF(AND('Mapa de Riesgos'!$Y$41="Baja",'Mapa de Riesgos'!$AA$41="Mayor"),CONCATENATE("R5C",'Mapa de Riesgos'!$O$41),"")</f>
        <v/>
      </c>
      <c r="AD40" s="53" t="str">
        <f>IF(AND('Mapa de Riesgos'!$Y$42="Baja",'Mapa de Riesgos'!$AA$42="Mayor"),CONCATENATE("R5C",'Mapa de Riesgos'!$O$42),"")</f>
        <v/>
      </c>
      <c r="AE40" s="53" t="str">
        <f>IF(AND('Mapa de Riesgos'!$Y$43="Baja",'Mapa de Riesgos'!$AA$43="Mayor"),CONCATENATE("R5C",'Mapa de Riesgos'!$O$43),"")</f>
        <v/>
      </c>
      <c r="AF40" s="53" t="str">
        <f>IF(AND('Mapa de Riesgos'!$Y$44="Baja",'Mapa de Riesgos'!$AA$44="Mayor"),CONCATENATE("R5C",'Mapa de Riesgos'!$O$44),"")</f>
        <v/>
      </c>
      <c r="AG40" s="54" t="str">
        <f>IF(AND('Mapa de Riesgos'!$Y$45="Baja",'Mapa de Riesgos'!$AA$45="Mayor"),CONCATENATE("R5C",'Mapa de Riesgos'!$O$45),"")</f>
        <v/>
      </c>
      <c r="AH40" s="55" t="str">
        <f>IF(AND('Mapa de Riesgos'!$Y$40="Baja",'Mapa de Riesgos'!$AA$40="Catastrófico"),CONCATENATE("R5C",'Mapa de Riesgos'!$O$40),"")</f>
        <v/>
      </c>
      <c r="AI40" s="56" t="str">
        <f>IF(AND('Mapa de Riesgos'!$Y$41="Baja",'Mapa de Riesgos'!$AA$41="Catastrófico"),CONCATENATE("R5C",'Mapa de Riesgos'!$O$41),"")</f>
        <v/>
      </c>
      <c r="AJ40" s="56" t="str">
        <f>IF(AND('Mapa de Riesgos'!$Y$42="Baja",'Mapa de Riesgos'!$AA$42="Catastrófico"),CONCATENATE("R5C",'Mapa de Riesgos'!$O$42),"")</f>
        <v/>
      </c>
      <c r="AK40" s="56" t="str">
        <f>IF(AND('Mapa de Riesgos'!$Y$43="Baja",'Mapa de Riesgos'!$AA$43="Catastrófico"),CONCATENATE("R5C",'Mapa de Riesgos'!$O$43),"")</f>
        <v/>
      </c>
      <c r="AL40" s="56" t="str">
        <f>IF(AND('Mapa de Riesgos'!$Y$44="Baja",'Mapa de Riesgos'!$AA$44="Catastrófico"),CONCATENATE("R5C",'Mapa de Riesgos'!$O$44),"")</f>
        <v/>
      </c>
      <c r="AM40" s="57" t="str">
        <f>IF(AND('Mapa de Riesgos'!$Y$45="Baja",'Mapa de Riesgos'!$AA$45="Catastrófico"),CONCATENATE("R5C",'Mapa de Riesgos'!$O$45),"")</f>
        <v/>
      </c>
      <c r="AN40" s="83"/>
      <c r="AO40" s="565"/>
      <c r="AP40" s="566"/>
      <c r="AQ40" s="566"/>
      <c r="AR40" s="566"/>
      <c r="AS40" s="566"/>
      <c r="AT40" s="567"/>
      <c r="AU40" s="83"/>
      <c r="AV40" s="83"/>
      <c r="AW40" s="83"/>
      <c r="AX40" s="83"/>
      <c r="AY40" s="83"/>
      <c r="AZ40" s="83"/>
      <c r="BA40" s="83"/>
      <c r="BB40" s="83"/>
      <c r="BC40" s="83"/>
      <c r="BD40" s="83"/>
      <c r="BE40" s="83"/>
      <c r="BF40" s="83"/>
      <c r="BG40" s="83"/>
      <c r="BH40" s="83"/>
      <c r="BI40" s="83"/>
      <c r="BJ40" s="83"/>
      <c r="BK40" s="83"/>
      <c r="BL40" s="83"/>
      <c r="BM40" s="83"/>
      <c r="BN40" s="83"/>
      <c r="BO40" s="83"/>
      <c r="BP40" s="83"/>
      <c r="BQ40" s="83"/>
      <c r="BR40" s="83"/>
      <c r="BS40" s="83"/>
      <c r="BT40" s="83"/>
      <c r="BU40" s="83"/>
      <c r="BV40" s="83"/>
      <c r="BW40" s="83"/>
      <c r="BX40" s="83"/>
    </row>
    <row r="41" spans="1:80" ht="15" customHeight="1" x14ac:dyDescent="0.25">
      <c r="A41" s="83"/>
      <c r="B41" s="446"/>
      <c r="C41" s="446"/>
      <c r="D41" s="447"/>
      <c r="E41" s="545"/>
      <c r="F41" s="544"/>
      <c r="G41" s="544"/>
      <c r="H41" s="544"/>
      <c r="I41" s="544"/>
      <c r="J41" s="76" t="str">
        <f>IF(AND('Mapa de Riesgos'!$Y$46="Baja",'Mapa de Riesgos'!$AA$46="Leve"),CONCATENATE("R6C",'Mapa de Riesgos'!$O$46),"")</f>
        <v/>
      </c>
      <c r="K41" s="77" t="str">
        <f>IF(AND('Mapa de Riesgos'!$Y$47="Baja",'Mapa de Riesgos'!$AA$47="Leve"),CONCATENATE("R6C",'Mapa de Riesgos'!$O$47),"")</f>
        <v/>
      </c>
      <c r="L41" s="77" t="str">
        <f>IF(AND('Mapa de Riesgos'!$Y$48="Baja",'Mapa de Riesgos'!$AA$48="Leve"),CONCATENATE("R6C",'Mapa de Riesgos'!$O$48),"")</f>
        <v/>
      </c>
      <c r="M41" s="77" t="str">
        <f>IF(AND('Mapa de Riesgos'!$Y$49="Baja",'Mapa de Riesgos'!$AA$49="Leve"),CONCATENATE("R6C",'Mapa de Riesgos'!$O$49),"")</f>
        <v/>
      </c>
      <c r="N41" s="77" t="str">
        <f>IF(AND('Mapa de Riesgos'!$Y$50="Baja",'Mapa de Riesgos'!$AA$50="Leve"),CONCATENATE("R6C",'Mapa de Riesgos'!$O$50),"")</f>
        <v/>
      </c>
      <c r="O41" s="78" t="str">
        <f>IF(AND('Mapa de Riesgos'!$Y$51="Baja",'Mapa de Riesgos'!$AA$51="Leve"),CONCATENATE("R6C",'Mapa de Riesgos'!$O$51),"")</f>
        <v/>
      </c>
      <c r="P41" s="67" t="str">
        <f>IF(AND('Mapa de Riesgos'!$Y$46="Baja",'Mapa de Riesgos'!$AA$46="Menor"),CONCATENATE("R6C",'Mapa de Riesgos'!$O$46),"")</f>
        <v/>
      </c>
      <c r="Q41" s="68" t="str">
        <f>IF(AND('Mapa de Riesgos'!$Y$47="Baja",'Mapa de Riesgos'!$AA$47="Menor"),CONCATENATE("R6C",'Mapa de Riesgos'!$O$47),"")</f>
        <v/>
      </c>
      <c r="R41" s="68" t="str">
        <f>IF(AND('Mapa de Riesgos'!$Y$48="Baja",'Mapa de Riesgos'!$AA$48="Menor"),CONCATENATE("R6C",'Mapa de Riesgos'!$O$48),"")</f>
        <v/>
      </c>
      <c r="S41" s="68" t="str">
        <f>IF(AND('Mapa de Riesgos'!$Y$49="Baja",'Mapa de Riesgos'!$AA$49="Menor"),CONCATENATE("R6C",'Mapa de Riesgos'!$O$49),"")</f>
        <v/>
      </c>
      <c r="T41" s="68" t="str">
        <f>IF(AND('Mapa de Riesgos'!$Y$50="Baja",'Mapa de Riesgos'!$AA$50="Menor"),CONCATENATE("R6C",'Mapa de Riesgos'!$O$50),"")</f>
        <v/>
      </c>
      <c r="U41" s="69" t="str">
        <f>IF(AND('Mapa de Riesgos'!$Y$51="Baja",'Mapa de Riesgos'!$AA$51="Menor"),CONCATENATE("R6C",'Mapa de Riesgos'!$O$51),"")</f>
        <v/>
      </c>
      <c r="V41" s="67" t="str">
        <f>IF(AND('Mapa de Riesgos'!$Y$46="Baja",'Mapa de Riesgos'!$AA$46="Moderado"),CONCATENATE("R6C",'Mapa de Riesgos'!$O$46),"")</f>
        <v>R6C1</v>
      </c>
      <c r="W41" s="68" t="str">
        <f>IF(AND('Mapa de Riesgos'!$Y$47="Baja",'Mapa de Riesgos'!$AA$47="Moderado"),CONCATENATE("R6C",'Mapa de Riesgos'!$O$47),"")</f>
        <v/>
      </c>
      <c r="X41" s="68" t="str">
        <f>IF(AND('Mapa de Riesgos'!$Y$48="Baja",'Mapa de Riesgos'!$AA$48="Moderado"),CONCATENATE("R6C",'Mapa de Riesgos'!$O$48),"")</f>
        <v/>
      </c>
      <c r="Y41" s="68" t="str">
        <f>IF(AND('Mapa de Riesgos'!$Y$49="Baja",'Mapa de Riesgos'!$AA$49="Moderado"),CONCATENATE("R6C",'Mapa de Riesgos'!$O$49),"")</f>
        <v/>
      </c>
      <c r="Z41" s="68" t="str">
        <f>IF(AND('Mapa de Riesgos'!$Y$50="Baja",'Mapa de Riesgos'!$AA$50="Moderado"),CONCATENATE("R6C",'Mapa de Riesgos'!$O$50),"")</f>
        <v/>
      </c>
      <c r="AA41" s="69" t="str">
        <f>IF(AND('Mapa de Riesgos'!$Y$51="Baja",'Mapa de Riesgos'!$AA$51="Moderado"),CONCATENATE("R6C",'Mapa de Riesgos'!$O$51),"")</f>
        <v/>
      </c>
      <c r="AB41" s="52" t="str">
        <f>IF(AND('Mapa de Riesgos'!$Y$46="Baja",'Mapa de Riesgos'!$AA$46="Mayor"),CONCATENATE("R6C",'Mapa de Riesgos'!$O$46),"")</f>
        <v/>
      </c>
      <c r="AC41" s="53" t="str">
        <f>IF(AND('Mapa de Riesgos'!$Y$47="Baja",'Mapa de Riesgos'!$AA$47="Mayor"),CONCATENATE("R6C",'Mapa de Riesgos'!$O$47),"")</f>
        <v/>
      </c>
      <c r="AD41" s="53" t="str">
        <f>IF(AND('Mapa de Riesgos'!$Y$48="Baja",'Mapa de Riesgos'!$AA$48="Mayor"),CONCATENATE("R6C",'Mapa de Riesgos'!$O$48),"")</f>
        <v/>
      </c>
      <c r="AE41" s="53" t="str">
        <f>IF(AND('Mapa de Riesgos'!$Y$49="Baja",'Mapa de Riesgos'!$AA$49="Mayor"),CONCATENATE("R6C",'Mapa de Riesgos'!$O$49),"")</f>
        <v/>
      </c>
      <c r="AF41" s="53" t="str">
        <f>IF(AND('Mapa de Riesgos'!$Y$50="Baja",'Mapa de Riesgos'!$AA$50="Mayor"),CONCATENATE("R6C",'Mapa de Riesgos'!$O$50),"")</f>
        <v/>
      </c>
      <c r="AG41" s="54" t="str">
        <f>IF(AND('Mapa de Riesgos'!$Y$51="Baja",'Mapa de Riesgos'!$AA$51="Mayor"),CONCATENATE("R6C",'Mapa de Riesgos'!$O$51),"")</f>
        <v/>
      </c>
      <c r="AH41" s="55" t="str">
        <f>IF(AND('Mapa de Riesgos'!$Y$46="Baja",'Mapa de Riesgos'!$AA$46="Catastrófico"),CONCATENATE("R6C",'Mapa de Riesgos'!$O$46),"")</f>
        <v/>
      </c>
      <c r="AI41" s="56" t="str">
        <f>IF(AND('Mapa de Riesgos'!$Y$47="Baja",'Mapa de Riesgos'!$AA$47="Catastrófico"),CONCATENATE("R6C",'Mapa de Riesgos'!$O$47),"")</f>
        <v/>
      </c>
      <c r="AJ41" s="56" t="str">
        <f>IF(AND('Mapa de Riesgos'!$Y$48="Baja",'Mapa de Riesgos'!$AA$48="Catastrófico"),CONCATENATE("R6C",'Mapa de Riesgos'!$O$48),"")</f>
        <v/>
      </c>
      <c r="AK41" s="56" t="str">
        <f>IF(AND('Mapa de Riesgos'!$Y$49="Baja",'Mapa de Riesgos'!$AA$49="Catastrófico"),CONCATENATE("R6C",'Mapa de Riesgos'!$O$49),"")</f>
        <v/>
      </c>
      <c r="AL41" s="56" t="str">
        <f>IF(AND('Mapa de Riesgos'!$Y$50="Baja",'Mapa de Riesgos'!$AA$50="Catastrófico"),CONCATENATE("R6C",'Mapa de Riesgos'!$O$50),"")</f>
        <v/>
      </c>
      <c r="AM41" s="57" t="str">
        <f>IF(AND('Mapa de Riesgos'!$Y$51="Baja",'Mapa de Riesgos'!$AA$51="Catastrófico"),CONCATENATE("R6C",'Mapa de Riesgos'!$O$51),"")</f>
        <v/>
      </c>
      <c r="AN41" s="83"/>
      <c r="AO41" s="565"/>
      <c r="AP41" s="566"/>
      <c r="AQ41" s="566"/>
      <c r="AR41" s="566"/>
      <c r="AS41" s="566"/>
      <c r="AT41" s="567"/>
      <c r="AU41" s="83"/>
      <c r="AV41" s="83"/>
      <c r="AW41" s="83"/>
      <c r="AX41" s="83"/>
      <c r="AY41" s="83"/>
      <c r="AZ41" s="83"/>
      <c r="BA41" s="83"/>
      <c r="BB41" s="83"/>
      <c r="BC41" s="83"/>
      <c r="BD41" s="83"/>
      <c r="BE41" s="83"/>
      <c r="BF41" s="83"/>
      <c r="BG41" s="83"/>
      <c r="BH41" s="83"/>
      <c r="BI41" s="83"/>
      <c r="BJ41" s="83"/>
      <c r="BK41" s="83"/>
      <c r="BL41" s="83"/>
      <c r="BM41" s="83"/>
      <c r="BN41" s="83"/>
      <c r="BO41" s="83"/>
      <c r="BP41" s="83"/>
      <c r="BQ41" s="83"/>
      <c r="BR41" s="83"/>
      <c r="BS41" s="83"/>
      <c r="BT41" s="83"/>
      <c r="BU41" s="83"/>
      <c r="BV41" s="83"/>
      <c r="BW41" s="83"/>
      <c r="BX41" s="83"/>
    </row>
    <row r="42" spans="1:80" ht="15" customHeight="1" x14ac:dyDescent="0.25">
      <c r="A42" s="83"/>
      <c r="B42" s="446"/>
      <c r="C42" s="446"/>
      <c r="D42" s="447"/>
      <c r="E42" s="545"/>
      <c r="F42" s="544"/>
      <c r="G42" s="544"/>
      <c r="H42" s="544"/>
      <c r="I42" s="544"/>
      <c r="J42" s="76" t="str">
        <f>IF(AND('Mapa de Riesgos'!$Y$52="Baja",'Mapa de Riesgos'!$AA$52="Leve"),CONCATENATE("R7C",'Mapa de Riesgos'!$O$52),"")</f>
        <v/>
      </c>
      <c r="K42" s="77" t="str">
        <f>IF(AND('Mapa de Riesgos'!$Y$53="Baja",'Mapa de Riesgos'!$AA$53="Leve"),CONCATENATE("R7C",'Mapa de Riesgos'!$O$53),"")</f>
        <v/>
      </c>
      <c r="L42" s="77" t="str">
        <f>IF(AND('Mapa de Riesgos'!$Y$54="Baja",'Mapa de Riesgos'!$AA$54="Leve"),CONCATENATE("R7C",'Mapa de Riesgos'!$O$54),"")</f>
        <v/>
      </c>
      <c r="M42" s="77" t="str">
        <f>IF(AND('Mapa de Riesgos'!$Y$55="Baja",'Mapa de Riesgos'!$AA$55="Leve"),CONCATENATE("R7C",'Mapa de Riesgos'!$O$55),"")</f>
        <v/>
      </c>
      <c r="N42" s="77" t="str">
        <f>IF(AND('Mapa de Riesgos'!$Y$56="Baja",'Mapa de Riesgos'!$AA$56="Leve"),CONCATENATE("R7C",'Mapa de Riesgos'!$O$56),"")</f>
        <v/>
      </c>
      <c r="O42" s="78" t="str">
        <f>IF(AND('Mapa de Riesgos'!$Y$57="Baja",'Mapa de Riesgos'!$AA$57="Leve"),CONCATENATE("R7C",'Mapa de Riesgos'!$O$57),"")</f>
        <v/>
      </c>
      <c r="P42" s="67" t="str">
        <f>IF(AND('Mapa de Riesgos'!$Y$52="Baja",'Mapa de Riesgos'!$AA$52="Menor"),CONCATENATE("R7C",'Mapa de Riesgos'!$O$52),"")</f>
        <v/>
      </c>
      <c r="Q42" s="68" t="str">
        <f>IF(AND('Mapa de Riesgos'!$Y$53="Baja",'Mapa de Riesgos'!$AA$53="Menor"),CONCATENATE("R7C",'Mapa de Riesgos'!$O$53),"")</f>
        <v/>
      </c>
      <c r="R42" s="68" t="str">
        <f>IF(AND('Mapa de Riesgos'!$Y$54="Baja",'Mapa de Riesgos'!$AA$54="Menor"),CONCATENATE("R7C",'Mapa de Riesgos'!$O$54),"")</f>
        <v/>
      </c>
      <c r="S42" s="68" t="str">
        <f>IF(AND('Mapa de Riesgos'!$Y$55="Baja",'Mapa de Riesgos'!$AA$55="Menor"),CONCATENATE("R7C",'Mapa de Riesgos'!$O$55),"")</f>
        <v/>
      </c>
      <c r="T42" s="68" t="str">
        <f>IF(AND('Mapa de Riesgos'!$Y$56="Baja",'Mapa de Riesgos'!$AA$56="Menor"),CONCATENATE("R7C",'Mapa de Riesgos'!$O$56),"")</f>
        <v/>
      </c>
      <c r="U42" s="69" t="str">
        <f>IF(AND('Mapa de Riesgos'!$Y$57="Baja",'Mapa de Riesgos'!$AA$57="Menor"),CONCATENATE("R7C",'Mapa de Riesgos'!$O$57),"")</f>
        <v/>
      </c>
      <c r="V42" s="67" t="str">
        <f>IF(AND('Mapa de Riesgos'!$Y$52="Baja",'Mapa de Riesgos'!$AA$52="Moderado"),CONCATENATE("R7C",'Mapa de Riesgos'!$O$52),"")</f>
        <v/>
      </c>
      <c r="W42" s="68" t="str">
        <f>IF(AND('Mapa de Riesgos'!$Y$53="Baja",'Mapa de Riesgos'!$AA$53="Moderado"),CONCATENATE("R7C",'Mapa de Riesgos'!$O$53),"")</f>
        <v/>
      </c>
      <c r="X42" s="68" t="str">
        <f>IF(AND('Mapa de Riesgos'!$Y$54="Baja",'Mapa de Riesgos'!$AA$54="Moderado"),CONCATENATE("R7C",'Mapa de Riesgos'!$O$54),"")</f>
        <v/>
      </c>
      <c r="Y42" s="68" t="str">
        <f>IF(AND('Mapa de Riesgos'!$Y$55="Baja",'Mapa de Riesgos'!$AA$55="Moderado"),CONCATENATE("R7C",'Mapa de Riesgos'!$O$55),"")</f>
        <v/>
      </c>
      <c r="Z42" s="68" t="str">
        <f>IF(AND('Mapa de Riesgos'!$Y$56="Baja",'Mapa de Riesgos'!$AA$56="Moderado"),CONCATENATE("R7C",'Mapa de Riesgos'!$O$56),"")</f>
        <v/>
      </c>
      <c r="AA42" s="69" t="str">
        <f>IF(AND('Mapa de Riesgos'!$Y$57="Baja",'Mapa de Riesgos'!$AA$57="Moderado"),CONCATENATE("R7C",'Mapa de Riesgos'!$O$57),"")</f>
        <v/>
      </c>
      <c r="AB42" s="52" t="str">
        <f>IF(AND('Mapa de Riesgos'!$Y$52="Baja",'Mapa de Riesgos'!$AA$52="Mayor"),CONCATENATE("R7C",'Mapa de Riesgos'!$O$52),"")</f>
        <v/>
      </c>
      <c r="AC42" s="53" t="str">
        <f>IF(AND('Mapa de Riesgos'!$Y$53="Baja",'Mapa de Riesgos'!$AA$53="Mayor"),CONCATENATE("R7C",'Mapa de Riesgos'!$O$53),"")</f>
        <v/>
      </c>
      <c r="AD42" s="53" t="str">
        <f>IF(AND('Mapa de Riesgos'!$Y$54="Baja",'Mapa de Riesgos'!$AA$54="Mayor"),CONCATENATE("R7C",'Mapa de Riesgos'!$O$54),"")</f>
        <v/>
      </c>
      <c r="AE42" s="53" t="str">
        <f>IF(AND('Mapa de Riesgos'!$Y$55="Baja",'Mapa de Riesgos'!$AA$55="Mayor"),CONCATENATE("R7C",'Mapa de Riesgos'!$O$55),"")</f>
        <v/>
      </c>
      <c r="AF42" s="53" t="str">
        <f>IF(AND('Mapa de Riesgos'!$Y$56="Baja",'Mapa de Riesgos'!$AA$56="Mayor"),CONCATENATE("R7C",'Mapa de Riesgos'!$O$56),"")</f>
        <v/>
      </c>
      <c r="AG42" s="54" t="str">
        <f>IF(AND('Mapa de Riesgos'!$Y$57="Baja",'Mapa de Riesgos'!$AA$57="Mayor"),CONCATENATE("R7C",'Mapa de Riesgos'!$O$57),"")</f>
        <v/>
      </c>
      <c r="AH42" s="55" t="str">
        <f>IF(AND('Mapa de Riesgos'!$Y$52="Baja",'Mapa de Riesgos'!$AA$52="Catastrófico"),CONCATENATE("R7C",'Mapa de Riesgos'!$O$52),"")</f>
        <v/>
      </c>
      <c r="AI42" s="56" t="str">
        <f>IF(AND('Mapa de Riesgos'!$Y$53="Baja",'Mapa de Riesgos'!$AA$53="Catastrófico"),CONCATENATE("R7C",'Mapa de Riesgos'!$O$53),"")</f>
        <v/>
      </c>
      <c r="AJ42" s="56" t="str">
        <f>IF(AND('Mapa de Riesgos'!$Y$54="Baja",'Mapa de Riesgos'!$AA$54="Catastrófico"),CONCATENATE("R7C",'Mapa de Riesgos'!$O$54),"")</f>
        <v/>
      </c>
      <c r="AK42" s="56" t="str">
        <f>IF(AND('Mapa de Riesgos'!$Y$55="Baja",'Mapa de Riesgos'!$AA$55="Catastrófico"),CONCATENATE("R7C",'Mapa de Riesgos'!$O$55),"")</f>
        <v/>
      </c>
      <c r="AL42" s="56" t="str">
        <f>IF(AND('Mapa de Riesgos'!$Y$56="Baja",'Mapa de Riesgos'!$AA$56="Catastrófico"),CONCATENATE("R7C",'Mapa de Riesgos'!$O$56),"")</f>
        <v/>
      </c>
      <c r="AM42" s="57" t="str">
        <f>IF(AND('Mapa de Riesgos'!$Y$57="Baja",'Mapa de Riesgos'!$AA$57="Catastrófico"),CONCATENATE("R7C",'Mapa de Riesgos'!$O$57),"")</f>
        <v/>
      </c>
      <c r="AN42" s="83"/>
      <c r="AO42" s="565"/>
      <c r="AP42" s="566"/>
      <c r="AQ42" s="566"/>
      <c r="AR42" s="566"/>
      <c r="AS42" s="566"/>
      <c r="AT42" s="567"/>
      <c r="AU42" s="83"/>
      <c r="AV42" s="83"/>
      <c r="AW42" s="83"/>
      <c r="AX42" s="83"/>
      <c r="AY42" s="83"/>
      <c r="AZ42" s="83"/>
      <c r="BA42" s="83"/>
      <c r="BB42" s="83"/>
      <c r="BC42" s="83"/>
      <c r="BD42" s="83"/>
      <c r="BE42" s="83"/>
      <c r="BF42" s="83"/>
      <c r="BG42" s="83"/>
      <c r="BH42" s="83"/>
      <c r="BI42" s="83"/>
      <c r="BJ42" s="83"/>
      <c r="BK42" s="83"/>
      <c r="BL42" s="83"/>
      <c r="BM42" s="83"/>
      <c r="BN42" s="83"/>
      <c r="BO42" s="83"/>
      <c r="BP42" s="83"/>
      <c r="BQ42" s="83"/>
      <c r="BR42" s="83"/>
      <c r="BS42" s="83"/>
      <c r="BT42" s="83"/>
      <c r="BU42" s="83"/>
      <c r="BV42" s="83"/>
      <c r="BW42" s="83"/>
      <c r="BX42" s="83"/>
    </row>
    <row r="43" spans="1:80" ht="15" customHeight="1" x14ac:dyDescent="0.25">
      <c r="A43" s="83"/>
      <c r="B43" s="446"/>
      <c r="C43" s="446"/>
      <c r="D43" s="447"/>
      <c r="E43" s="545"/>
      <c r="F43" s="544"/>
      <c r="G43" s="544"/>
      <c r="H43" s="544"/>
      <c r="I43" s="544"/>
      <c r="J43" s="76" t="str">
        <f>IF(AND('Mapa de Riesgos'!$Y$58="Baja",'Mapa de Riesgos'!$AA$58="Leve"),CONCATENATE("R8C",'Mapa de Riesgos'!$O$58),"")</f>
        <v/>
      </c>
      <c r="K43" s="77" t="str">
        <f>IF(AND('Mapa de Riesgos'!$Y$59="Baja",'Mapa de Riesgos'!$AA$59="Leve"),CONCATENATE("R8C",'Mapa de Riesgos'!$O$59),"")</f>
        <v/>
      </c>
      <c r="L43" s="77" t="str">
        <f>IF(AND('Mapa de Riesgos'!$Y$60="Baja",'Mapa de Riesgos'!$AA$60="Leve"),CONCATENATE("R8C",'Mapa de Riesgos'!$O$60),"")</f>
        <v/>
      </c>
      <c r="M43" s="77" t="str">
        <f>IF(AND('Mapa de Riesgos'!$Y$61="Baja",'Mapa de Riesgos'!$AA$61="Leve"),CONCATENATE("R8C",'Mapa de Riesgos'!$O$61),"")</f>
        <v/>
      </c>
      <c r="N43" s="77" t="str">
        <f>IF(AND('Mapa de Riesgos'!$Y$62="Baja",'Mapa de Riesgos'!$AA$62="Leve"),CONCATENATE("R8C",'Mapa de Riesgos'!$O$62),"")</f>
        <v/>
      </c>
      <c r="O43" s="78" t="str">
        <f>IF(AND('Mapa de Riesgos'!$Y$63="Baja",'Mapa de Riesgos'!$AA$63="Leve"),CONCATENATE("R8C",'Mapa de Riesgos'!$O$63),"")</f>
        <v/>
      </c>
      <c r="P43" s="67" t="str">
        <f>IF(AND('Mapa de Riesgos'!$Y$58="Baja",'Mapa de Riesgos'!$AA$58="Menor"),CONCATENATE("R8C",'Mapa de Riesgos'!$O$58),"")</f>
        <v/>
      </c>
      <c r="Q43" s="68" t="str">
        <f>IF(AND('Mapa de Riesgos'!$Y$59="Baja",'Mapa de Riesgos'!$AA$59="Menor"),CONCATENATE("R8C",'Mapa de Riesgos'!$O$59),"")</f>
        <v/>
      </c>
      <c r="R43" s="68" t="str">
        <f>IF(AND('Mapa de Riesgos'!$Y$60="Baja",'Mapa de Riesgos'!$AA$60="Menor"),CONCATENATE("R8C",'Mapa de Riesgos'!$O$60),"")</f>
        <v/>
      </c>
      <c r="S43" s="68" t="str">
        <f>IF(AND('Mapa de Riesgos'!$Y$61="Baja",'Mapa de Riesgos'!$AA$61="Menor"),CONCATENATE("R8C",'Mapa de Riesgos'!$O$61),"")</f>
        <v/>
      </c>
      <c r="T43" s="68" t="str">
        <f>IF(AND('Mapa de Riesgos'!$Y$62="Baja",'Mapa de Riesgos'!$AA$62="Menor"),CONCATENATE("R8C",'Mapa de Riesgos'!$O$62),"")</f>
        <v/>
      </c>
      <c r="U43" s="69" t="str">
        <f>IF(AND('Mapa de Riesgos'!$Y$63="Baja",'Mapa de Riesgos'!$AA$63="Menor"),CONCATENATE("R8C",'Mapa de Riesgos'!$O$63),"")</f>
        <v/>
      </c>
      <c r="V43" s="67" t="str">
        <f>IF(AND('Mapa de Riesgos'!$Y$58="Baja",'Mapa de Riesgos'!$AA$58="Moderado"),CONCATENATE("R8C",'Mapa de Riesgos'!$O$58),"")</f>
        <v/>
      </c>
      <c r="W43" s="68" t="str">
        <f>IF(AND('Mapa de Riesgos'!$Y$59="Baja",'Mapa de Riesgos'!$AA$59="Moderado"),CONCATENATE("R8C",'Mapa de Riesgos'!$O$59),"")</f>
        <v/>
      </c>
      <c r="X43" s="68" t="str">
        <f>IF(AND('Mapa de Riesgos'!$Y$60="Baja",'Mapa de Riesgos'!$AA$60="Moderado"),CONCATENATE("R8C",'Mapa de Riesgos'!$O$60),"")</f>
        <v/>
      </c>
      <c r="Y43" s="68" t="str">
        <f>IF(AND('Mapa de Riesgos'!$Y$61="Baja",'Mapa de Riesgos'!$AA$61="Moderado"),CONCATENATE("R8C",'Mapa de Riesgos'!$O$61),"")</f>
        <v/>
      </c>
      <c r="Z43" s="68" t="str">
        <f>IF(AND('Mapa de Riesgos'!$Y$62="Baja",'Mapa de Riesgos'!$AA$62="Moderado"),CONCATENATE("R8C",'Mapa de Riesgos'!$O$62),"")</f>
        <v/>
      </c>
      <c r="AA43" s="69" t="str">
        <f>IF(AND('Mapa de Riesgos'!$Y$63="Baja",'Mapa de Riesgos'!$AA$63="Moderado"),CONCATENATE("R8C",'Mapa de Riesgos'!$O$63),"")</f>
        <v/>
      </c>
      <c r="AB43" s="52" t="str">
        <f>IF(AND('Mapa de Riesgos'!$Y$58="Baja",'Mapa de Riesgos'!$AA$58="Mayor"),CONCATENATE("R8C",'Mapa de Riesgos'!$O$58),"")</f>
        <v/>
      </c>
      <c r="AC43" s="53" t="str">
        <f>IF(AND('Mapa de Riesgos'!$Y$59="Baja",'Mapa de Riesgos'!$AA$59="Mayor"),CONCATENATE("R8C",'Mapa de Riesgos'!$O$59),"")</f>
        <v/>
      </c>
      <c r="AD43" s="53" t="str">
        <f>IF(AND('Mapa de Riesgos'!$Y$60="Baja",'Mapa de Riesgos'!$AA$60="Mayor"),CONCATENATE("R8C",'Mapa de Riesgos'!$O$60),"")</f>
        <v/>
      </c>
      <c r="AE43" s="53" t="str">
        <f>IF(AND('Mapa de Riesgos'!$Y$61="Baja",'Mapa de Riesgos'!$AA$61="Mayor"),CONCATENATE("R8C",'Mapa de Riesgos'!$O$61),"")</f>
        <v/>
      </c>
      <c r="AF43" s="53" t="str">
        <f>IF(AND('Mapa de Riesgos'!$Y$62="Baja",'Mapa de Riesgos'!$AA$62="Mayor"),CONCATENATE("R8C",'Mapa de Riesgos'!$O$62),"")</f>
        <v/>
      </c>
      <c r="AG43" s="54" t="str">
        <f>IF(AND('Mapa de Riesgos'!$Y$63="Baja",'Mapa de Riesgos'!$AA$63="Mayor"),CONCATENATE("R8C",'Mapa de Riesgos'!$O$63),"")</f>
        <v/>
      </c>
      <c r="AH43" s="55" t="str">
        <f>IF(AND('Mapa de Riesgos'!$Y$58="Baja",'Mapa de Riesgos'!$AA$58="Catastrófico"),CONCATENATE("R8C",'Mapa de Riesgos'!$O$58),"")</f>
        <v/>
      </c>
      <c r="AI43" s="56" t="str">
        <f>IF(AND('Mapa de Riesgos'!$Y$59="Baja",'Mapa de Riesgos'!$AA$59="Catastrófico"),CONCATENATE("R8C",'Mapa de Riesgos'!$O$59),"")</f>
        <v/>
      </c>
      <c r="AJ43" s="56" t="str">
        <f>IF(AND('Mapa de Riesgos'!$Y$60="Baja",'Mapa de Riesgos'!$AA$60="Catastrófico"),CONCATENATE("R8C",'Mapa de Riesgos'!$O$60),"")</f>
        <v/>
      </c>
      <c r="AK43" s="56" t="str">
        <f>IF(AND('Mapa de Riesgos'!$Y$61="Baja",'Mapa de Riesgos'!$AA$61="Catastrófico"),CONCATENATE("R8C",'Mapa de Riesgos'!$O$61),"")</f>
        <v/>
      </c>
      <c r="AL43" s="56" t="str">
        <f>IF(AND('Mapa de Riesgos'!$Y$62="Baja",'Mapa de Riesgos'!$AA$62="Catastrófico"),CONCATENATE("R8C",'Mapa de Riesgos'!$O$62),"")</f>
        <v/>
      </c>
      <c r="AM43" s="57" t="str">
        <f>IF(AND('Mapa de Riesgos'!$Y$63="Baja",'Mapa de Riesgos'!$AA$63="Catastrófico"),CONCATENATE("R8C",'Mapa de Riesgos'!$O$63),"")</f>
        <v/>
      </c>
      <c r="AN43" s="83"/>
      <c r="AO43" s="565"/>
      <c r="AP43" s="566"/>
      <c r="AQ43" s="566"/>
      <c r="AR43" s="566"/>
      <c r="AS43" s="566"/>
      <c r="AT43" s="567"/>
      <c r="AU43" s="83"/>
      <c r="AV43" s="83"/>
      <c r="AW43" s="83"/>
      <c r="AX43" s="83"/>
      <c r="AY43" s="83"/>
      <c r="AZ43" s="83"/>
      <c r="BA43" s="83"/>
      <c r="BB43" s="83"/>
      <c r="BC43" s="83"/>
      <c r="BD43" s="83"/>
      <c r="BE43" s="83"/>
      <c r="BF43" s="83"/>
      <c r="BG43" s="83"/>
      <c r="BH43" s="83"/>
      <c r="BI43" s="83"/>
      <c r="BJ43" s="83"/>
      <c r="BK43" s="83"/>
      <c r="BL43" s="83"/>
      <c r="BM43" s="83"/>
      <c r="BN43" s="83"/>
      <c r="BO43" s="83"/>
      <c r="BP43" s="83"/>
      <c r="BQ43" s="83"/>
      <c r="BR43" s="83"/>
      <c r="BS43" s="83"/>
      <c r="BT43" s="83"/>
      <c r="BU43" s="83"/>
      <c r="BV43" s="83"/>
      <c r="BW43" s="83"/>
      <c r="BX43" s="83"/>
    </row>
    <row r="44" spans="1:80" ht="15" customHeight="1" x14ac:dyDescent="0.25">
      <c r="A44" s="83"/>
      <c r="B44" s="446"/>
      <c r="C44" s="446"/>
      <c r="D44" s="447"/>
      <c r="E44" s="545"/>
      <c r="F44" s="544"/>
      <c r="G44" s="544"/>
      <c r="H44" s="544"/>
      <c r="I44" s="544"/>
      <c r="J44" s="76" t="str">
        <f>IF(AND('Mapa de Riesgos'!$Y$64="Baja",'Mapa de Riesgos'!$AA$64="Leve"),CONCATENATE("R9C",'Mapa de Riesgos'!$O$64),"")</f>
        <v/>
      </c>
      <c r="K44" s="77" t="str">
        <f>IF(AND('Mapa de Riesgos'!$Y$65="Baja",'Mapa de Riesgos'!$AA$65="Leve"),CONCATENATE("R9C",'Mapa de Riesgos'!$O$65),"")</f>
        <v/>
      </c>
      <c r="L44" s="77" t="str">
        <f>IF(AND('Mapa de Riesgos'!$Y$66="Baja",'Mapa de Riesgos'!$AA$66="Leve"),CONCATENATE("R9C",'Mapa de Riesgos'!$O$66),"")</f>
        <v/>
      </c>
      <c r="M44" s="77" t="str">
        <f>IF(AND('Mapa de Riesgos'!$Y$67="Baja",'Mapa de Riesgos'!$AA$67="Leve"),CONCATENATE("R9C",'Mapa de Riesgos'!$O$67),"")</f>
        <v/>
      </c>
      <c r="N44" s="77" t="str">
        <f>IF(AND('Mapa de Riesgos'!$Y$68="Baja",'Mapa de Riesgos'!$AA$68="Leve"),CONCATENATE("R9C",'Mapa de Riesgos'!$O$68),"")</f>
        <v/>
      </c>
      <c r="O44" s="78" t="str">
        <f>IF(AND('Mapa de Riesgos'!$Y$69="Baja",'Mapa de Riesgos'!$AA$69="Leve"),CONCATENATE("R9C",'Mapa de Riesgos'!$O$69),"")</f>
        <v/>
      </c>
      <c r="P44" s="67" t="str">
        <f>IF(AND('Mapa de Riesgos'!$Y$64="Baja",'Mapa de Riesgos'!$AA$64="Menor"),CONCATENATE("R9C",'Mapa de Riesgos'!$O$64),"")</f>
        <v/>
      </c>
      <c r="Q44" s="68" t="str">
        <f>IF(AND('Mapa de Riesgos'!$Y$65="Baja",'Mapa de Riesgos'!$AA$65="Menor"),CONCATENATE("R9C",'Mapa de Riesgos'!$O$65),"")</f>
        <v/>
      </c>
      <c r="R44" s="68" t="str">
        <f>IF(AND('Mapa de Riesgos'!$Y$66="Baja",'Mapa de Riesgos'!$AA$66="Menor"),CONCATENATE("R9C",'Mapa de Riesgos'!$O$66),"")</f>
        <v/>
      </c>
      <c r="S44" s="68" t="str">
        <f>IF(AND('Mapa de Riesgos'!$Y$67="Baja",'Mapa de Riesgos'!$AA$67="Menor"),CONCATENATE("R9C",'Mapa de Riesgos'!$O$67),"")</f>
        <v/>
      </c>
      <c r="T44" s="68" t="str">
        <f>IF(AND('Mapa de Riesgos'!$Y$68="Baja",'Mapa de Riesgos'!$AA$68="Menor"),CONCATENATE("R9C",'Mapa de Riesgos'!$O$68),"")</f>
        <v/>
      </c>
      <c r="U44" s="69" t="str">
        <f>IF(AND('Mapa de Riesgos'!$Y$69="Baja",'Mapa de Riesgos'!$AA$69="Menor"),CONCATENATE("R9C",'Mapa de Riesgos'!$O$69),"")</f>
        <v/>
      </c>
      <c r="V44" s="67" t="str">
        <f>IF(AND('Mapa de Riesgos'!$Y$64="Baja",'Mapa de Riesgos'!$AA$64="Moderado"),CONCATENATE("R9C",'Mapa de Riesgos'!$O$64),"")</f>
        <v/>
      </c>
      <c r="W44" s="68" t="str">
        <f>IF(AND('Mapa de Riesgos'!$Y$65="Baja",'Mapa de Riesgos'!$AA$65="Moderado"),CONCATENATE("R9C",'Mapa de Riesgos'!$O$65),"")</f>
        <v/>
      </c>
      <c r="X44" s="68" t="str">
        <f>IF(AND('Mapa de Riesgos'!$Y$66="Baja",'Mapa de Riesgos'!$AA$66="Moderado"),CONCATENATE("R9C",'Mapa de Riesgos'!$O$66),"")</f>
        <v/>
      </c>
      <c r="Y44" s="68" t="str">
        <f>IF(AND('Mapa de Riesgos'!$Y$67="Baja",'Mapa de Riesgos'!$AA$67="Moderado"),CONCATENATE("R9C",'Mapa de Riesgos'!$O$67),"")</f>
        <v/>
      </c>
      <c r="Z44" s="68" t="str">
        <f>IF(AND('Mapa de Riesgos'!$Y$68="Baja",'Mapa de Riesgos'!$AA$68="Moderado"),CONCATENATE("R9C",'Mapa de Riesgos'!$O$68),"")</f>
        <v/>
      </c>
      <c r="AA44" s="69" t="str">
        <f>IF(AND('Mapa de Riesgos'!$Y$69="Baja",'Mapa de Riesgos'!$AA$69="Moderado"),CONCATENATE("R9C",'Mapa de Riesgos'!$O$69),"")</f>
        <v/>
      </c>
      <c r="AB44" s="52" t="str">
        <f>IF(AND('Mapa de Riesgos'!$Y$64="Baja",'Mapa de Riesgos'!$AA$64="Mayor"),CONCATENATE("R9C",'Mapa de Riesgos'!$O$64),"")</f>
        <v/>
      </c>
      <c r="AC44" s="53" t="str">
        <f>IF(AND('Mapa de Riesgos'!$Y$65="Baja",'Mapa de Riesgos'!$AA$65="Mayor"),CONCATENATE("R9C",'Mapa de Riesgos'!$O$65),"")</f>
        <v/>
      </c>
      <c r="AD44" s="53" t="str">
        <f>IF(AND('Mapa de Riesgos'!$Y$66="Baja",'Mapa de Riesgos'!$AA$66="Mayor"),CONCATENATE("R9C",'Mapa de Riesgos'!$O$66),"")</f>
        <v/>
      </c>
      <c r="AE44" s="53" t="str">
        <f>IF(AND('Mapa de Riesgos'!$Y$67="Baja",'Mapa de Riesgos'!$AA$67="Mayor"),CONCATENATE("R9C",'Mapa de Riesgos'!$O$67),"")</f>
        <v/>
      </c>
      <c r="AF44" s="53" t="str">
        <f>IF(AND('Mapa de Riesgos'!$Y$68="Baja",'Mapa de Riesgos'!$AA$68="Mayor"),CONCATENATE("R9C",'Mapa de Riesgos'!$O$68),"")</f>
        <v/>
      </c>
      <c r="AG44" s="54" t="str">
        <f>IF(AND('Mapa de Riesgos'!$Y$69="Baja",'Mapa de Riesgos'!$AA$69="Mayor"),CONCATENATE("R9C",'Mapa de Riesgos'!$O$69),"")</f>
        <v/>
      </c>
      <c r="AH44" s="55" t="str">
        <f>IF(AND('Mapa de Riesgos'!$Y$64="Baja",'Mapa de Riesgos'!$AA$64="Catastrófico"),CONCATENATE("R9C",'Mapa de Riesgos'!$O$64),"")</f>
        <v/>
      </c>
      <c r="AI44" s="56" t="str">
        <f>IF(AND('Mapa de Riesgos'!$Y$65="Baja",'Mapa de Riesgos'!$AA$65="Catastrófico"),CONCATENATE("R9C",'Mapa de Riesgos'!$O$65),"")</f>
        <v/>
      </c>
      <c r="AJ44" s="56" t="str">
        <f>IF(AND('Mapa de Riesgos'!$Y$66="Baja",'Mapa de Riesgos'!$AA$66="Catastrófico"),CONCATENATE("R9C",'Mapa de Riesgos'!$O$66),"")</f>
        <v/>
      </c>
      <c r="AK44" s="56" t="str">
        <f>IF(AND('Mapa de Riesgos'!$Y$67="Baja",'Mapa de Riesgos'!$AA$67="Catastrófico"),CONCATENATE("R9C",'Mapa de Riesgos'!$O$67),"")</f>
        <v/>
      </c>
      <c r="AL44" s="56" t="str">
        <f>IF(AND('Mapa de Riesgos'!$Y$68="Baja",'Mapa de Riesgos'!$AA$68="Catastrófico"),CONCATENATE("R9C",'Mapa de Riesgos'!$O$68),"")</f>
        <v/>
      </c>
      <c r="AM44" s="57" t="str">
        <f>IF(AND('Mapa de Riesgos'!$Y$69="Baja",'Mapa de Riesgos'!$AA$69="Catastrófico"),CONCATENATE("R9C",'Mapa de Riesgos'!$O$69),"")</f>
        <v/>
      </c>
      <c r="AN44" s="83"/>
      <c r="AO44" s="565"/>
      <c r="AP44" s="566"/>
      <c r="AQ44" s="566"/>
      <c r="AR44" s="566"/>
      <c r="AS44" s="566"/>
      <c r="AT44" s="567"/>
      <c r="AU44" s="83"/>
      <c r="AV44" s="83"/>
      <c r="AW44" s="83"/>
      <c r="AX44" s="83"/>
      <c r="AY44" s="83"/>
      <c r="AZ44" s="83"/>
      <c r="BA44" s="83"/>
      <c r="BB44" s="83"/>
      <c r="BC44" s="83"/>
      <c r="BD44" s="83"/>
      <c r="BE44" s="83"/>
      <c r="BF44" s="83"/>
      <c r="BG44" s="83"/>
      <c r="BH44" s="83"/>
      <c r="BI44" s="83"/>
      <c r="BJ44" s="83"/>
      <c r="BK44" s="83"/>
      <c r="BL44" s="83"/>
      <c r="BM44" s="83"/>
      <c r="BN44" s="83"/>
      <c r="BO44" s="83"/>
      <c r="BP44" s="83"/>
      <c r="BQ44" s="83"/>
      <c r="BR44" s="83"/>
      <c r="BS44" s="83"/>
      <c r="BT44" s="83"/>
      <c r="BU44" s="83"/>
      <c r="BV44" s="83"/>
      <c r="BW44" s="83"/>
      <c r="BX44" s="83"/>
    </row>
    <row r="45" spans="1:80" ht="15.75" customHeight="1" thickBot="1" x14ac:dyDescent="0.3">
      <c r="A45" s="83"/>
      <c r="B45" s="446"/>
      <c r="C45" s="446"/>
      <c r="D45" s="447"/>
      <c r="E45" s="546"/>
      <c r="F45" s="547"/>
      <c r="G45" s="547"/>
      <c r="H45" s="547"/>
      <c r="I45" s="547"/>
      <c r="J45" s="79" t="str">
        <f>IF(AND('Mapa de Riesgos'!$Y$70="Baja",'Mapa de Riesgos'!$AA$70="Leve"),CONCATENATE("R10C",'Mapa de Riesgos'!$O$70),"")</f>
        <v/>
      </c>
      <c r="K45" s="80" t="str">
        <f>IF(AND('Mapa de Riesgos'!$Y$71="Baja",'Mapa de Riesgos'!$AA$71="Leve"),CONCATENATE("R10C",'Mapa de Riesgos'!$O$71),"")</f>
        <v/>
      </c>
      <c r="L45" s="80" t="str">
        <f>IF(AND('Mapa de Riesgos'!$Y$72="Baja",'Mapa de Riesgos'!$AA$72="Leve"),CONCATENATE("R10C",'Mapa de Riesgos'!$O$72),"")</f>
        <v/>
      </c>
      <c r="M45" s="80" t="str">
        <f>IF(AND('Mapa de Riesgos'!$Y$73="Baja",'Mapa de Riesgos'!$AA$73="Leve"),CONCATENATE("R10C",'Mapa de Riesgos'!$O$73),"")</f>
        <v/>
      </c>
      <c r="N45" s="80" t="str">
        <f>IF(AND('Mapa de Riesgos'!$Y$74="Baja",'Mapa de Riesgos'!$AA$74="Leve"),CONCATENATE("R10C",'Mapa de Riesgos'!$O$74),"")</f>
        <v/>
      </c>
      <c r="O45" s="81" t="str">
        <f>IF(AND('Mapa de Riesgos'!$Y$75="Baja",'Mapa de Riesgos'!$AA$75="Leve"),CONCATENATE("R10C",'Mapa de Riesgos'!$O$75),"")</f>
        <v/>
      </c>
      <c r="P45" s="67" t="str">
        <f>IF(AND('Mapa de Riesgos'!$Y$70="Baja",'Mapa de Riesgos'!$AA$70="Menor"),CONCATENATE("R10C",'Mapa de Riesgos'!$O$70),"")</f>
        <v/>
      </c>
      <c r="Q45" s="68" t="str">
        <f>IF(AND('Mapa de Riesgos'!$Y$71="Baja",'Mapa de Riesgos'!$AA$71="Menor"),CONCATENATE("R10C",'Mapa de Riesgos'!$O$71),"")</f>
        <v/>
      </c>
      <c r="R45" s="68" t="str">
        <f>IF(AND('Mapa de Riesgos'!$Y$72="Baja",'Mapa de Riesgos'!$AA$72="Menor"),CONCATENATE("R10C",'Mapa de Riesgos'!$O$72),"")</f>
        <v/>
      </c>
      <c r="S45" s="68" t="str">
        <f>IF(AND('Mapa de Riesgos'!$Y$73="Baja",'Mapa de Riesgos'!$AA$73="Menor"),CONCATENATE("R10C",'Mapa de Riesgos'!$O$73),"")</f>
        <v/>
      </c>
      <c r="T45" s="68" t="str">
        <f>IF(AND('Mapa de Riesgos'!$Y$74="Baja",'Mapa de Riesgos'!$AA$74="Menor"),CONCATENATE("R10C",'Mapa de Riesgos'!$O$74),"")</f>
        <v/>
      </c>
      <c r="U45" s="69" t="str">
        <f>IF(AND('Mapa de Riesgos'!$Y$75="Baja",'Mapa de Riesgos'!$AA$75="Menor"),CONCATENATE("R10C",'Mapa de Riesgos'!$O$75),"")</f>
        <v/>
      </c>
      <c r="V45" s="70" t="str">
        <f>IF(AND('Mapa de Riesgos'!$Y$70="Baja",'Mapa de Riesgos'!$AA$70="Moderado"),CONCATENATE("R10C",'Mapa de Riesgos'!$O$70),"")</f>
        <v/>
      </c>
      <c r="W45" s="71" t="str">
        <f>IF(AND('Mapa de Riesgos'!$Y$71="Baja",'Mapa de Riesgos'!$AA$71="Moderado"),CONCATENATE("R10C",'Mapa de Riesgos'!$O$71),"")</f>
        <v/>
      </c>
      <c r="X45" s="71" t="str">
        <f>IF(AND('Mapa de Riesgos'!$Y$72="Baja",'Mapa de Riesgos'!$AA$72="Moderado"),CONCATENATE("R10C",'Mapa de Riesgos'!$O$72),"")</f>
        <v/>
      </c>
      <c r="Y45" s="71" t="str">
        <f>IF(AND('Mapa de Riesgos'!$Y$73="Baja",'Mapa de Riesgos'!$AA$73="Moderado"),CONCATENATE("R10C",'Mapa de Riesgos'!$O$73),"")</f>
        <v/>
      </c>
      <c r="Z45" s="71" t="str">
        <f>IF(AND('Mapa de Riesgos'!$Y$74="Baja",'Mapa de Riesgos'!$AA$74="Moderado"),CONCATENATE("R10C",'Mapa de Riesgos'!$O$74),"")</f>
        <v/>
      </c>
      <c r="AA45" s="72" t="str">
        <f>IF(AND('Mapa de Riesgos'!$Y$75="Baja",'Mapa de Riesgos'!$AA$75="Moderado"),CONCATENATE("R10C",'Mapa de Riesgos'!$O$75),"")</f>
        <v/>
      </c>
      <c r="AB45" s="58" t="str">
        <f>IF(AND('Mapa de Riesgos'!$Y$70="Baja",'Mapa de Riesgos'!$AA$70="Mayor"),CONCATENATE("R10C",'Mapa de Riesgos'!$O$70),"")</f>
        <v/>
      </c>
      <c r="AC45" s="59" t="str">
        <f>IF(AND('Mapa de Riesgos'!$Y$71="Baja",'Mapa de Riesgos'!$AA$71="Mayor"),CONCATENATE("R10C",'Mapa de Riesgos'!$O$71),"")</f>
        <v/>
      </c>
      <c r="AD45" s="59" t="str">
        <f>IF(AND('Mapa de Riesgos'!$Y$72="Baja",'Mapa de Riesgos'!$AA$72="Mayor"),CONCATENATE("R10C",'Mapa de Riesgos'!$O$72),"")</f>
        <v/>
      </c>
      <c r="AE45" s="59" t="str">
        <f>IF(AND('Mapa de Riesgos'!$Y$73="Baja",'Mapa de Riesgos'!$AA$73="Mayor"),CONCATENATE("R10C",'Mapa de Riesgos'!$O$73),"")</f>
        <v/>
      </c>
      <c r="AF45" s="59" t="str">
        <f>IF(AND('Mapa de Riesgos'!$Y$74="Baja",'Mapa de Riesgos'!$AA$74="Mayor"),CONCATENATE("R10C",'Mapa de Riesgos'!$O$74),"")</f>
        <v/>
      </c>
      <c r="AG45" s="60" t="str">
        <f>IF(AND('Mapa de Riesgos'!$Y$75="Baja",'Mapa de Riesgos'!$AA$75="Mayor"),CONCATENATE("R10C",'Mapa de Riesgos'!$O$75),"")</f>
        <v/>
      </c>
      <c r="AH45" s="61" t="str">
        <f>IF(AND('Mapa de Riesgos'!$Y$70="Baja",'Mapa de Riesgos'!$AA$70="Catastrófico"),CONCATENATE("R10C",'Mapa de Riesgos'!$O$70),"")</f>
        <v/>
      </c>
      <c r="AI45" s="62" t="str">
        <f>IF(AND('Mapa de Riesgos'!$Y$71="Baja",'Mapa de Riesgos'!$AA$71="Catastrófico"),CONCATENATE("R10C",'Mapa de Riesgos'!$O$71),"")</f>
        <v/>
      </c>
      <c r="AJ45" s="62" t="str">
        <f>IF(AND('Mapa de Riesgos'!$Y$72="Baja",'Mapa de Riesgos'!$AA$72="Catastrófico"),CONCATENATE("R10C",'Mapa de Riesgos'!$O$72),"")</f>
        <v/>
      </c>
      <c r="AK45" s="62" t="str">
        <f>IF(AND('Mapa de Riesgos'!$Y$73="Baja",'Mapa de Riesgos'!$AA$73="Catastrófico"),CONCATENATE("R10C",'Mapa de Riesgos'!$O$73),"")</f>
        <v/>
      </c>
      <c r="AL45" s="62" t="str">
        <f>IF(AND('Mapa de Riesgos'!$Y$74="Baja",'Mapa de Riesgos'!$AA$74="Catastrófico"),CONCATENATE("R10C",'Mapa de Riesgos'!$O$74),"")</f>
        <v/>
      </c>
      <c r="AM45" s="63" t="str">
        <f>IF(AND('Mapa de Riesgos'!$Y$75="Baja",'Mapa de Riesgos'!$AA$75="Catastrófico"),CONCATENATE("R10C",'Mapa de Riesgos'!$O$75),"")</f>
        <v/>
      </c>
      <c r="AN45" s="83"/>
      <c r="AO45" s="568"/>
      <c r="AP45" s="569"/>
      <c r="AQ45" s="569"/>
      <c r="AR45" s="569"/>
      <c r="AS45" s="569"/>
      <c r="AT45" s="570"/>
    </row>
    <row r="46" spans="1:80" ht="46.5" customHeight="1" x14ac:dyDescent="0.35">
      <c r="A46" s="83"/>
      <c r="B46" s="446"/>
      <c r="C46" s="446"/>
      <c r="D46" s="447"/>
      <c r="E46" s="541" t="s">
        <v>229</v>
      </c>
      <c r="F46" s="542"/>
      <c r="G46" s="542"/>
      <c r="H46" s="542"/>
      <c r="I46" s="559"/>
      <c r="J46" s="73" t="str">
        <f>IF(AND('Mapa de Riesgos'!$Y$12="Muy Baja",'Mapa de Riesgos'!$AA$12="Leve"),CONCATENATE("R1C",'Mapa de Riesgos'!$O$12),"")</f>
        <v/>
      </c>
      <c r="K46" s="74" t="str">
        <f>IF(AND('Mapa de Riesgos'!$Y$15="Muy Baja",'Mapa de Riesgos'!$AA$15="Leve"),CONCATENATE("R1C",'Mapa de Riesgos'!$O$15),"")</f>
        <v/>
      </c>
      <c r="L46" s="74" t="str">
        <f>IF(AND('Mapa de Riesgos'!$Y$16="Muy Baja",'Mapa de Riesgos'!$AA$16="Leve"),CONCATENATE("R1C",'Mapa de Riesgos'!$O$16),"")</f>
        <v/>
      </c>
      <c r="M46" s="74" t="str">
        <f>IF(AND('Mapa de Riesgos'!$Y$17="Muy Baja",'Mapa de Riesgos'!$AA$17="Leve"),CONCATENATE("R1C",'Mapa de Riesgos'!$O$17),"")</f>
        <v/>
      </c>
      <c r="N46" s="74" t="str">
        <f>IF(AND('Mapa de Riesgos'!$Y$18="Muy Baja",'Mapa de Riesgos'!$AA$18="Leve"),CONCATENATE("R1C",'Mapa de Riesgos'!$O$18),"")</f>
        <v/>
      </c>
      <c r="O46" s="75" t="str">
        <f>IF(AND('Mapa de Riesgos'!$Y$19="Muy Baja",'Mapa de Riesgos'!$AA$19="Leve"),CONCATENATE("R1C",'Mapa de Riesgos'!$O$19),"")</f>
        <v/>
      </c>
      <c r="P46" s="73" t="str">
        <f>IF(AND('Mapa de Riesgos'!$Y$12="Muy Baja",'Mapa de Riesgos'!$AA$12="Menor"),CONCATENATE("R1C",'Mapa de Riesgos'!$O$12),"")</f>
        <v/>
      </c>
      <c r="Q46" s="74" t="str">
        <f>IF(AND('Mapa de Riesgos'!$Y$15="Muy Baja",'Mapa de Riesgos'!$AA$15="Menor"),CONCATENATE("R1C",'Mapa de Riesgos'!$O$15),"")</f>
        <v/>
      </c>
      <c r="R46" s="74" t="str">
        <f>IF(AND('Mapa de Riesgos'!$Y$16="Muy Baja",'Mapa de Riesgos'!$AA$16="Menor"),CONCATENATE("R1C",'Mapa de Riesgos'!$O$16),"")</f>
        <v/>
      </c>
      <c r="S46" s="74" t="str">
        <f>IF(AND('Mapa de Riesgos'!$Y$17="Muy Baja",'Mapa de Riesgos'!$AA$17="Menor"),CONCATENATE("R1C",'Mapa de Riesgos'!$O$17),"")</f>
        <v/>
      </c>
      <c r="T46" s="74" t="str">
        <f>IF(AND('Mapa de Riesgos'!$Y$18="Muy Baja",'Mapa de Riesgos'!$AA$18="Menor"),CONCATENATE("R1C",'Mapa de Riesgos'!$O$18),"")</f>
        <v/>
      </c>
      <c r="U46" s="75" t="str">
        <f>IF(AND('Mapa de Riesgos'!$Y$19="Muy Baja",'Mapa de Riesgos'!$AA$19="Menor"),CONCATENATE("R1C",'Mapa de Riesgos'!$O$19),"")</f>
        <v/>
      </c>
      <c r="V46" s="64" t="str">
        <f>IF(AND('Mapa de Riesgos'!$Y$12="Muy Baja",'Mapa de Riesgos'!$AA$12="Moderado"),CONCATENATE("R1C",'Mapa de Riesgos'!$O$12),"")</f>
        <v/>
      </c>
      <c r="W46" s="82" t="str">
        <f>IF(AND('Mapa de Riesgos'!$Y$15="Muy Baja",'Mapa de Riesgos'!$AA$15="Moderado"),CONCATENATE("R1C",'Mapa de Riesgos'!$O$15),"")</f>
        <v/>
      </c>
      <c r="X46" s="65" t="str">
        <f>IF(AND('Mapa de Riesgos'!$Y$16="Muy Baja",'Mapa de Riesgos'!$AA$16="Moderado"),CONCATENATE("R1C",'Mapa de Riesgos'!$O$16),"")</f>
        <v/>
      </c>
      <c r="Y46" s="65" t="str">
        <f>IF(AND('Mapa de Riesgos'!$Y$17="Muy Baja",'Mapa de Riesgos'!$AA$17="Moderado"),CONCATENATE("R1C",'Mapa de Riesgos'!$O$17),"")</f>
        <v/>
      </c>
      <c r="Z46" s="65" t="str">
        <f>IF(AND('Mapa de Riesgos'!$Y$18="Muy Baja",'Mapa de Riesgos'!$AA$18="Moderado"),CONCATENATE("R1C",'Mapa de Riesgos'!$O$18),"")</f>
        <v/>
      </c>
      <c r="AA46" s="66" t="str">
        <f>IF(AND('Mapa de Riesgos'!$Y$19="Muy Baja",'Mapa de Riesgos'!$AA$19="Moderado"),CONCATENATE("R1C",'Mapa de Riesgos'!$O$19),"")</f>
        <v/>
      </c>
      <c r="AB46" s="46" t="str">
        <f>IF(AND('Mapa de Riesgos'!$Y$12="Muy Baja",'Mapa de Riesgos'!$AA$12="Mayor"),CONCATENATE("R1C",'Mapa de Riesgos'!$O$12),"")</f>
        <v/>
      </c>
      <c r="AC46" s="47" t="str">
        <f>IF(AND('Mapa de Riesgos'!$Y$15="Muy Baja",'Mapa de Riesgos'!$AA$15="Mayor"),CONCATENATE("R1C",'Mapa de Riesgos'!$O$15),"")</f>
        <v/>
      </c>
      <c r="AD46" s="47" t="str">
        <f>IF(AND('Mapa de Riesgos'!$Y$16="Muy Baja",'Mapa de Riesgos'!$AA$16="Mayor"),CONCATENATE("R1C",'Mapa de Riesgos'!$O$16),"")</f>
        <v/>
      </c>
      <c r="AE46" s="47" t="str">
        <f>IF(AND('Mapa de Riesgos'!$Y$17="Muy Baja",'Mapa de Riesgos'!$AA$17="Mayor"),CONCATENATE("R1C",'Mapa de Riesgos'!$O$17),"")</f>
        <v/>
      </c>
      <c r="AF46" s="47" t="str">
        <f>IF(AND('Mapa de Riesgos'!$Y$18="Muy Baja",'Mapa de Riesgos'!$AA$18="Mayor"),CONCATENATE("R1C",'Mapa de Riesgos'!$O$18),"")</f>
        <v/>
      </c>
      <c r="AG46" s="48" t="str">
        <f>IF(AND('Mapa de Riesgos'!$Y$19="Muy Baja",'Mapa de Riesgos'!$AA$19="Mayor"),CONCATENATE("R1C",'Mapa de Riesgos'!$O$19),"")</f>
        <v/>
      </c>
      <c r="AH46" s="49" t="str">
        <f>IF(AND('Mapa de Riesgos'!$Y$12="Muy Baja",'Mapa de Riesgos'!$AA$12="Catastrófico"),CONCATENATE("R1C",'Mapa de Riesgos'!$O$12),"")</f>
        <v/>
      </c>
      <c r="AI46" s="50" t="str">
        <f>IF(AND('Mapa de Riesgos'!$Y$15="Muy Baja",'Mapa de Riesgos'!$AA$15="Catastrófico"),CONCATENATE("R1C",'Mapa de Riesgos'!$O$15),"")</f>
        <v/>
      </c>
      <c r="AJ46" s="50" t="str">
        <f>IF(AND('Mapa de Riesgos'!$Y$16="Muy Baja",'Mapa de Riesgos'!$AA$16="Catastrófico"),CONCATENATE("R1C",'Mapa de Riesgos'!$O$16),"")</f>
        <v/>
      </c>
      <c r="AK46" s="50" t="str">
        <f>IF(AND('Mapa de Riesgos'!$Y$17="Muy Baja",'Mapa de Riesgos'!$AA$17="Catastrófico"),CONCATENATE("R1C",'Mapa de Riesgos'!$O$17),"")</f>
        <v/>
      </c>
      <c r="AL46" s="50" t="str">
        <f>IF(AND('Mapa de Riesgos'!$Y$18="Muy Baja",'Mapa de Riesgos'!$AA$18="Catastrófico"),CONCATENATE("R1C",'Mapa de Riesgos'!$O$18),"")</f>
        <v/>
      </c>
      <c r="AM46" s="51" t="str">
        <f>IF(AND('Mapa de Riesgos'!$Y$19="Muy Baja",'Mapa de Riesgos'!$AA$19="Catastrófico"),CONCATENATE("R1C",'Mapa de Riesgos'!$O$19),"")</f>
        <v/>
      </c>
      <c r="AN46" s="83"/>
      <c r="AO46" s="83"/>
      <c r="AP46" s="83"/>
      <c r="AQ46" s="83"/>
      <c r="AR46" s="83"/>
      <c r="AS46" s="83"/>
      <c r="AT46" s="83"/>
      <c r="AU46" s="83"/>
      <c r="AV46" s="83"/>
      <c r="AW46" s="83"/>
      <c r="AX46" s="83"/>
      <c r="AY46" s="83"/>
      <c r="AZ46" s="83"/>
      <c r="BA46" s="83"/>
      <c r="BB46" s="83"/>
      <c r="BC46" s="83"/>
      <c r="BD46" s="83"/>
      <c r="BE46" s="83"/>
      <c r="BF46" s="83"/>
      <c r="BG46" s="83"/>
      <c r="BH46" s="83"/>
      <c r="BI46" s="83"/>
      <c r="BJ46" s="83"/>
      <c r="BK46" s="83"/>
      <c r="BL46" s="83"/>
      <c r="BM46" s="83"/>
      <c r="BN46" s="83"/>
      <c r="BO46" s="83"/>
      <c r="BP46" s="83"/>
      <c r="BQ46" s="83"/>
      <c r="BR46" s="83"/>
      <c r="BS46" s="83"/>
      <c r="BT46" s="83"/>
      <c r="BU46" s="83"/>
      <c r="BV46" s="83"/>
      <c r="BW46" s="83"/>
      <c r="BX46" s="83"/>
      <c r="BY46" s="83"/>
      <c r="BZ46" s="83"/>
      <c r="CA46" s="83"/>
      <c r="CB46" s="83"/>
    </row>
    <row r="47" spans="1:80" ht="46.5" customHeight="1" x14ac:dyDescent="0.25">
      <c r="A47" s="83"/>
      <c r="B47" s="446"/>
      <c r="C47" s="446"/>
      <c r="D47" s="447"/>
      <c r="E47" s="543"/>
      <c r="F47" s="544"/>
      <c r="G47" s="544"/>
      <c r="H47" s="544"/>
      <c r="I47" s="560"/>
      <c r="J47" s="76" t="str">
        <f>IF(AND('Mapa de Riesgos'!$Y$20="Muy Baja",'Mapa de Riesgos'!$AA$20="Leve"),CONCATENATE("R2C",'Mapa de Riesgos'!$O$20),"")</f>
        <v/>
      </c>
      <c r="K47" s="77" t="str">
        <f>IF(AND('Mapa de Riesgos'!$Y$21="Muy Baja",'Mapa de Riesgos'!$AA$21="Leve"),CONCATENATE("R2C",'Mapa de Riesgos'!$O$21),"")</f>
        <v/>
      </c>
      <c r="L47" s="77" t="str">
        <f>IF(AND('Mapa de Riesgos'!$Y$22="Muy Baja",'Mapa de Riesgos'!$AA$22="Leve"),CONCATENATE("R2C",'Mapa de Riesgos'!$O$22),"")</f>
        <v/>
      </c>
      <c r="M47" s="77" t="str">
        <f>IF(AND('Mapa de Riesgos'!$Y$23="Muy Baja",'Mapa de Riesgos'!$AA$23="Leve"),CONCATENATE("R2C",'Mapa de Riesgos'!$O$23),"")</f>
        <v/>
      </c>
      <c r="N47" s="77" t="str">
        <f>IF(AND('Mapa de Riesgos'!$Y$24="Muy Baja",'Mapa de Riesgos'!$AA$24="Leve"),CONCATENATE("R2C",'Mapa de Riesgos'!$O$24),"")</f>
        <v/>
      </c>
      <c r="O47" s="78" t="str">
        <f>IF(AND('Mapa de Riesgos'!$Y$25="Muy Baja",'Mapa de Riesgos'!$AA$25="Leve"),CONCATENATE("R2C",'Mapa de Riesgos'!$O$25),"")</f>
        <v/>
      </c>
      <c r="P47" s="76" t="str">
        <f>IF(AND('Mapa de Riesgos'!$Y$20="Muy Baja",'Mapa de Riesgos'!$AA$20="Menor"),CONCATENATE("R2C",'Mapa de Riesgos'!$O$20),"")</f>
        <v/>
      </c>
      <c r="Q47" s="77" t="str">
        <f>IF(AND('Mapa de Riesgos'!$Y$21="Muy Baja",'Mapa de Riesgos'!$AA$21="Menor"),CONCATENATE("R2C",'Mapa de Riesgos'!$O$21),"")</f>
        <v/>
      </c>
      <c r="R47" s="77" t="str">
        <f>IF(AND('Mapa de Riesgos'!$Y$22="Muy Baja",'Mapa de Riesgos'!$AA$22="Menor"),CONCATENATE("R2C",'Mapa de Riesgos'!$O$22),"")</f>
        <v/>
      </c>
      <c r="S47" s="77" t="str">
        <f>IF(AND('Mapa de Riesgos'!$Y$23="Muy Baja",'Mapa de Riesgos'!$AA$23="Menor"),CONCATENATE("R2C",'Mapa de Riesgos'!$O$23),"")</f>
        <v/>
      </c>
      <c r="T47" s="77" t="str">
        <f>IF(AND('Mapa de Riesgos'!$Y$24="Muy Baja",'Mapa de Riesgos'!$AA$24="Menor"),CONCATENATE("R2C",'Mapa de Riesgos'!$O$24),"")</f>
        <v/>
      </c>
      <c r="U47" s="78" t="str">
        <f>IF(AND('Mapa de Riesgos'!$Y$25="Muy Baja",'Mapa de Riesgos'!$AA$25="Menor"),CONCATENATE("R2C",'Mapa de Riesgos'!$O$25),"")</f>
        <v/>
      </c>
      <c r="V47" s="67" t="str">
        <f>IF(AND('Mapa de Riesgos'!$Y$20="Muy Baja",'Mapa de Riesgos'!$AA$20="Moderado"),CONCATENATE("R2C",'Mapa de Riesgos'!$O$20),"")</f>
        <v/>
      </c>
      <c r="W47" s="68" t="str">
        <f>IF(AND('Mapa de Riesgos'!$Y$21="Muy Baja",'Mapa de Riesgos'!$AA$21="Moderado"),CONCATENATE("R2C",'Mapa de Riesgos'!$O$21),"")</f>
        <v/>
      </c>
      <c r="X47" s="68" t="str">
        <f>IF(AND('Mapa de Riesgos'!$Y$22="Muy Baja",'Mapa de Riesgos'!$AA$22="Moderado"),CONCATENATE("R2C",'Mapa de Riesgos'!$O$22),"")</f>
        <v/>
      </c>
      <c r="Y47" s="68" t="str">
        <f>IF(AND('Mapa de Riesgos'!$Y$23="Muy Baja",'Mapa de Riesgos'!$AA$23="Moderado"),CONCATENATE("R2C",'Mapa de Riesgos'!$O$23),"")</f>
        <v/>
      </c>
      <c r="Z47" s="68" t="str">
        <f>IF(AND('Mapa de Riesgos'!$Y$24="Muy Baja",'Mapa de Riesgos'!$AA$24="Moderado"),CONCATENATE("R2C",'Mapa de Riesgos'!$O$24),"")</f>
        <v/>
      </c>
      <c r="AA47" s="69" t="str">
        <f>IF(AND('Mapa de Riesgos'!$Y$25="Muy Baja",'Mapa de Riesgos'!$AA$25="Moderado"),CONCATENATE("R2C",'Mapa de Riesgos'!$O$25),"")</f>
        <v/>
      </c>
      <c r="AB47" s="52" t="str">
        <f>IF(AND('Mapa de Riesgos'!$Y$20="Muy Baja",'Mapa de Riesgos'!$AA$20="Mayor"),CONCATENATE("R2C",'Mapa de Riesgos'!$O$20),"")</f>
        <v/>
      </c>
      <c r="AC47" s="53" t="str">
        <f>IF(AND('Mapa de Riesgos'!$Y$21="Muy Baja",'Mapa de Riesgos'!$AA$21="Mayor"),CONCATENATE("R2C",'Mapa de Riesgos'!$O$21),"")</f>
        <v/>
      </c>
      <c r="AD47" s="53" t="str">
        <f>IF(AND('Mapa de Riesgos'!$Y$22="Muy Baja",'Mapa de Riesgos'!$AA$22="Mayor"),CONCATENATE("R2C",'Mapa de Riesgos'!$O$22),"")</f>
        <v/>
      </c>
      <c r="AE47" s="53" t="str">
        <f>IF(AND('Mapa de Riesgos'!$Y$23="Muy Baja",'Mapa de Riesgos'!$AA$23="Mayor"),CONCATENATE("R2C",'Mapa de Riesgos'!$O$23),"")</f>
        <v/>
      </c>
      <c r="AF47" s="53" t="str">
        <f>IF(AND('Mapa de Riesgos'!$Y$24="Muy Baja",'Mapa de Riesgos'!$AA$24="Mayor"),CONCATENATE("R2C",'Mapa de Riesgos'!$O$24),"")</f>
        <v/>
      </c>
      <c r="AG47" s="54" t="str">
        <f>IF(AND('Mapa de Riesgos'!$Y$25="Muy Baja",'Mapa de Riesgos'!$AA$25="Mayor"),CONCATENATE("R2C",'Mapa de Riesgos'!$O$25),"")</f>
        <v/>
      </c>
      <c r="AH47" s="55" t="str">
        <f>IF(AND('Mapa de Riesgos'!$Y$20="Muy Baja",'Mapa de Riesgos'!$AA$20="Catastrófico"),CONCATENATE("R2C",'Mapa de Riesgos'!$O$20),"")</f>
        <v/>
      </c>
      <c r="AI47" s="56" t="str">
        <f>IF(AND('Mapa de Riesgos'!$Y$21="Muy Baja",'Mapa de Riesgos'!$AA$21="Catastrófico"),CONCATENATE("R2C",'Mapa de Riesgos'!$O$21),"")</f>
        <v/>
      </c>
      <c r="AJ47" s="56" t="str">
        <f>IF(AND('Mapa de Riesgos'!$Y$22="Muy Baja",'Mapa de Riesgos'!$AA$22="Catastrófico"),CONCATENATE("R2C",'Mapa de Riesgos'!$O$22),"")</f>
        <v/>
      </c>
      <c r="AK47" s="56" t="str">
        <f>IF(AND('Mapa de Riesgos'!$Y$23="Muy Baja",'Mapa de Riesgos'!$AA$23="Catastrófico"),CONCATENATE("R2C",'Mapa de Riesgos'!$O$23),"")</f>
        <v/>
      </c>
      <c r="AL47" s="56" t="str">
        <f>IF(AND('Mapa de Riesgos'!$Y$24="Muy Baja",'Mapa de Riesgos'!$AA$24="Catastrófico"),CONCATENATE("R2C",'Mapa de Riesgos'!$O$24),"")</f>
        <v/>
      </c>
      <c r="AM47" s="57" t="str">
        <f>IF(AND('Mapa de Riesgos'!$Y$25="Muy Baja",'Mapa de Riesgos'!$AA$25="Catastrófico"),CONCATENATE("R2C",'Mapa de Riesgos'!$O$25),"")</f>
        <v/>
      </c>
      <c r="AN47" s="83"/>
      <c r="AO47" s="83"/>
      <c r="AP47" s="83"/>
      <c r="AQ47" s="83"/>
      <c r="AR47" s="83"/>
      <c r="AS47" s="83"/>
      <c r="AT47" s="83"/>
      <c r="AU47" s="83"/>
      <c r="AV47" s="83"/>
      <c r="AW47" s="83"/>
      <c r="AX47" s="83"/>
      <c r="AY47" s="83"/>
      <c r="AZ47" s="83"/>
      <c r="BA47" s="83"/>
      <c r="BB47" s="83"/>
      <c r="BC47" s="83"/>
      <c r="BD47" s="83"/>
      <c r="BE47" s="83"/>
      <c r="BF47" s="83"/>
      <c r="BG47" s="83"/>
      <c r="BH47" s="83"/>
      <c r="BI47" s="83"/>
      <c r="BJ47" s="83"/>
      <c r="BK47" s="83"/>
      <c r="BL47" s="83"/>
      <c r="BM47" s="83"/>
      <c r="BN47" s="83"/>
      <c r="BO47" s="83"/>
      <c r="BP47" s="83"/>
      <c r="BQ47" s="83"/>
      <c r="BR47" s="83"/>
      <c r="BS47" s="83"/>
      <c r="BT47" s="83"/>
      <c r="BU47" s="83"/>
      <c r="BV47" s="83"/>
      <c r="BW47" s="83"/>
      <c r="BX47" s="83"/>
      <c r="BY47" s="83"/>
      <c r="BZ47" s="83"/>
      <c r="CA47" s="83"/>
      <c r="CB47" s="83"/>
    </row>
    <row r="48" spans="1:80" ht="15" customHeight="1" x14ac:dyDescent="0.25">
      <c r="A48" s="83"/>
      <c r="B48" s="446"/>
      <c r="C48" s="446"/>
      <c r="D48" s="447"/>
      <c r="E48" s="543"/>
      <c r="F48" s="544"/>
      <c r="G48" s="544"/>
      <c r="H48" s="544"/>
      <c r="I48" s="560"/>
      <c r="J48" s="76" t="str">
        <f>IF(AND('Mapa de Riesgos'!$Y$26="Muy Baja",'Mapa de Riesgos'!$AA$26="Leve"),CONCATENATE("R3C",'Mapa de Riesgos'!$O$26),"")</f>
        <v/>
      </c>
      <c r="K48" s="77" t="str">
        <f>IF(AND('Mapa de Riesgos'!$Y$29="Muy Baja",'Mapa de Riesgos'!$AA$29="Leve"),CONCATENATE("R3C",'Mapa de Riesgos'!$O$29),"")</f>
        <v/>
      </c>
      <c r="L48" s="77" t="str">
        <f>IF(AND('Mapa de Riesgos'!$Y$30="Muy Baja",'Mapa de Riesgos'!$AA$30="Leve"),CONCATENATE("R3C",'Mapa de Riesgos'!$O$30),"")</f>
        <v/>
      </c>
      <c r="M48" s="77" t="str">
        <f>IF(AND('Mapa de Riesgos'!$Y$31="Muy Baja",'Mapa de Riesgos'!$AA$31="Leve"),CONCATENATE("R3C",'Mapa de Riesgos'!$O$31),"")</f>
        <v/>
      </c>
      <c r="N48" s="77" t="str">
        <f>IF(AND('Mapa de Riesgos'!$Y$32="Muy Baja",'Mapa de Riesgos'!$AA$32="Leve"),CONCATENATE("R3C",'Mapa de Riesgos'!$O$32),"")</f>
        <v/>
      </c>
      <c r="O48" s="78" t="str">
        <f>IF(AND('Mapa de Riesgos'!$Y$33="Muy Baja",'Mapa de Riesgos'!$AA$33="Leve"),CONCATENATE("R3C",'Mapa de Riesgos'!$O$33),"")</f>
        <v/>
      </c>
      <c r="P48" s="76" t="str">
        <f>IF(AND('Mapa de Riesgos'!$Y$26="Muy Baja",'Mapa de Riesgos'!$AA$26="Menor"),CONCATENATE("R3C",'Mapa de Riesgos'!$O$26),"")</f>
        <v/>
      </c>
      <c r="Q48" s="77" t="str">
        <f>IF(AND('Mapa de Riesgos'!$Y$29="Muy Baja",'Mapa de Riesgos'!$AA$29="Menor"),CONCATENATE("R3C",'Mapa de Riesgos'!$O$29),"")</f>
        <v/>
      </c>
      <c r="R48" s="77" t="str">
        <f>IF(AND('Mapa de Riesgos'!$Y$30="Muy Baja",'Mapa de Riesgos'!$AA$30="Menor"),CONCATENATE("R3C",'Mapa de Riesgos'!$O$30),"")</f>
        <v/>
      </c>
      <c r="S48" s="77" t="str">
        <f>IF(AND('Mapa de Riesgos'!$Y$31="Muy Baja",'Mapa de Riesgos'!$AA$31="Menor"),CONCATENATE("R3C",'Mapa de Riesgos'!$O$31),"")</f>
        <v/>
      </c>
      <c r="T48" s="77" t="str">
        <f>IF(AND('Mapa de Riesgos'!$Y$32="Muy Baja",'Mapa de Riesgos'!$AA$32="Menor"),CONCATENATE("R3C",'Mapa de Riesgos'!$O$32),"")</f>
        <v/>
      </c>
      <c r="U48" s="78" t="str">
        <f>IF(AND('Mapa de Riesgos'!$Y$33="Muy Baja",'Mapa de Riesgos'!$AA$33="Menor"),CONCATENATE("R3C",'Mapa de Riesgos'!$O$33),"")</f>
        <v/>
      </c>
      <c r="V48" s="67" t="str">
        <f>IF(AND('Mapa de Riesgos'!$Y$26="Muy Baja",'Mapa de Riesgos'!$AA$26="Moderado"),CONCATENATE("R3C",'Mapa de Riesgos'!$O$26),"")</f>
        <v/>
      </c>
      <c r="W48" s="68" t="str">
        <f>IF(AND('Mapa de Riesgos'!$Y$29="Muy Baja",'Mapa de Riesgos'!$AA$29="Moderado"),CONCATENATE("R3C",'Mapa de Riesgos'!$O$29),"")</f>
        <v/>
      </c>
      <c r="X48" s="68" t="str">
        <f>IF(AND('Mapa de Riesgos'!$Y$30="Muy Baja",'Mapa de Riesgos'!$AA$30="Moderado"),CONCATENATE("R3C",'Mapa de Riesgos'!$O$30),"")</f>
        <v/>
      </c>
      <c r="Y48" s="68" t="str">
        <f>IF(AND('Mapa de Riesgos'!$Y$31="Muy Baja",'Mapa de Riesgos'!$AA$31="Moderado"),CONCATENATE("R3C",'Mapa de Riesgos'!$O$31),"")</f>
        <v/>
      </c>
      <c r="Z48" s="68" t="str">
        <f>IF(AND('Mapa de Riesgos'!$Y$32="Muy Baja",'Mapa de Riesgos'!$AA$32="Moderado"),CONCATENATE("R3C",'Mapa de Riesgos'!$O$32),"")</f>
        <v/>
      </c>
      <c r="AA48" s="69" t="str">
        <f>IF(AND('Mapa de Riesgos'!$Y$33="Muy Baja",'Mapa de Riesgos'!$AA$33="Moderado"),CONCATENATE("R3C",'Mapa de Riesgos'!$O$33),"")</f>
        <v/>
      </c>
      <c r="AB48" s="52" t="str">
        <f>IF(AND('Mapa de Riesgos'!$Y$26="Muy Baja",'Mapa de Riesgos'!$AA$26="Mayor"),CONCATENATE("R3C",'Mapa de Riesgos'!$O$26),"")</f>
        <v/>
      </c>
      <c r="AC48" s="53" t="str">
        <f>IF(AND('Mapa de Riesgos'!$Y$29="Muy Baja",'Mapa de Riesgos'!$AA$29="Mayor"),CONCATENATE("R3C",'Mapa de Riesgos'!$O$29),"")</f>
        <v/>
      </c>
      <c r="AD48" s="53" t="str">
        <f>IF(AND('Mapa de Riesgos'!$Y$30="Muy Baja",'Mapa de Riesgos'!$AA$30="Mayor"),CONCATENATE("R3C",'Mapa de Riesgos'!$O$30),"")</f>
        <v/>
      </c>
      <c r="AE48" s="53" t="str">
        <f>IF(AND('Mapa de Riesgos'!$Y$31="Muy Baja",'Mapa de Riesgos'!$AA$31="Mayor"),CONCATENATE("R3C",'Mapa de Riesgos'!$O$31),"")</f>
        <v/>
      </c>
      <c r="AF48" s="53" t="str">
        <f>IF(AND('Mapa de Riesgos'!$Y$32="Muy Baja",'Mapa de Riesgos'!$AA$32="Mayor"),CONCATENATE("R3C",'Mapa de Riesgos'!$O$32),"")</f>
        <v/>
      </c>
      <c r="AG48" s="54" t="str">
        <f>IF(AND('Mapa de Riesgos'!$Y$33="Muy Baja",'Mapa de Riesgos'!$AA$33="Mayor"),CONCATENATE("R3C",'Mapa de Riesgos'!$O$33),"")</f>
        <v/>
      </c>
      <c r="AH48" s="55" t="str">
        <f>IF(AND('Mapa de Riesgos'!$Y$26="Muy Baja",'Mapa de Riesgos'!$AA$26="Catastrófico"),CONCATENATE("R3C",'Mapa de Riesgos'!$O$26),"")</f>
        <v/>
      </c>
      <c r="AI48" s="56" t="str">
        <f>IF(AND('Mapa de Riesgos'!$Y$29="Muy Baja",'Mapa de Riesgos'!$AA$29="Catastrófico"),CONCATENATE("R3C",'Mapa de Riesgos'!$O$29),"")</f>
        <v/>
      </c>
      <c r="AJ48" s="56" t="str">
        <f>IF(AND('Mapa de Riesgos'!$Y$30="Muy Baja",'Mapa de Riesgos'!$AA$30="Catastrófico"),CONCATENATE("R3C",'Mapa de Riesgos'!$O$30),"")</f>
        <v/>
      </c>
      <c r="AK48" s="56" t="str">
        <f>IF(AND('Mapa de Riesgos'!$Y$31="Muy Baja",'Mapa de Riesgos'!$AA$31="Catastrófico"),CONCATENATE("R3C",'Mapa de Riesgos'!$O$31),"")</f>
        <v/>
      </c>
      <c r="AL48" s="56" t="str">
        <f>IF(AND('Mapa de Riesgos'!$Y$32="Muy Baja",'Mapa de Riesgos'!$AA$32="Catastrófico"),CONCATENATE("R3C",'Mapa de Riesgos'!$O$32),"")</f>
        <v/>
      </c>
      <c r="AM48" s="57" t="str">
        <f>IF(AND('Mapa de Riesgos'!$Y$33="Muy Baja",'Mapa de Riesgos'!$AA$33="Catastrófico"),CONCATENATE("R3C",'Mapa de Riesgos'!$O$33),"")</f>
        <v/>
      </c>
      <c r="AN48" s="83"/>
      <c r="AO48" s="83"/>
      <c r="AP48" s="83"/>
      <c r="AQ48" s="83"/>
      <c r="AR48" s="83"/>
      <c r="AS48" s="83"/>
      <c r="AT48" s="83"/>
      <c r="AU48" s="83"/>
      <c r="AV48" s="83"/>
      <c r="AW48" s="83"/>
      <c r="AX48" s="83"/>
      <c r="AY48" s="83"/>
      <c r="AZ48" s="83"/>
      <c r="BA48" s="83"/>
      <c r="BB48" s="83"/>
      <c r="BC48" s="83"/>
      <c r="BD48" s="83"/>
      <c r="BE48" s="83"/>
      <c r="BF48" s="83"/>
      <c r="BG48" s="83"/>
      <c r="BH48" s="83"/>
      <c r="BI48" s="83"/>
      <c r="BJ48" s="83"/>
      <c r="BK48" s="83"/>
      <c r="BL48" s="83"/>
      <c r="BM48" s="83"/>
      <c r="BN48" s="83"/>
      <c r="BO48" s="83"/>
      <c r="BP48" s="83"/>
      <c r="BQ48" s="83"/>
      <c r="BR48" s="83"/>
      <c r="BS48" s="83"/>
      <c r="BT48" s="83"/>
      <c r="BU48" s="83"/>
      <c r="BV48" s="83"/>
      <c r="BW48" s="83"/>
      <c r="BX48" s="83"/>
      <c r="BY48" s="83"/>
      <c r="BZ48" s="83"/>
      <c r="CA48" s="83"/>
      <c r="CB48" s="83"/>
    </row>
    <row r="49" spans="1:80" ht="15" customHeight="1" x14ac:dyDescent="0.25">
      <c r="A49" s="83"/>
      <c r="B49" s="446"/>
      <c r="C49" s="446"/>
      <c r="D49" s="447"/>
      <c r="E49" s="545"/>
      <c r="F49" s="544"/>
      <c r="G49" s="544"/>
      <c r="H49" s="544"/>
      <c r="I49" s="560"/>
      <c r="J49" s="76" t="str">
        <f>IF(AND('Mapa de Riesgos'!$Y$34="Muy Baja",'Mapa de Riesgos'!$AA$34="Leve"),CONCATENATE("R4C",'Mapa de Riesgos'!$O$34),"")</f>
        <v/>
      </c>
      <c r="K49" s="77" t="str">
        <f>IF(AND('Mapa de Riesgos'!$Y$35="Muy Baja",'Mapa de Riesgos'!$AA$35="Leve"),CONCATENATE("R4C",'Mapa de Riesgos'!$O$35),"")</f>
        <v/>
      </c>
      <c r="L49" s="77" t="str">
        <f>IF(AND('Mapa de Riesgos'!$Y$36="Muy Baja",'Mapa de Riesgos'!$AA$36="Leve"),CONCATENATE("R4C",'Mapa de Riesgos'!$O$36),"")</f>
        <v/>
      </c>
      <c r="M49" s="77" t="str">
        <f>IF(AND('Mapa de Riesgos'!$Y$37="Muy Baja",'Mapa de Riesgos'!$AA$37="Leve"),CONCATENATE("R4C",'Mapa de Riesgos'!$O$37),"")</f>
        <v/>
      </c>
      <c r="N49" s="77" t="str">
        <f>IF(AND('Mapa de Riesgos'!$Y$38="Muy Baja",'Mapa de Riesgos'!$AA$38="Leve"),CONCATENATE("R4C",'Mapa de Riesgos'!$O$38),"")</f>
        <v/>
      </c>
      <c r="O49" s="78" t="str">
        <f>IF(AND('Mapa de Riesgos'!$Y$39="Muy Baja",'Mapa de Riesgos'!$AA$39="Leve"),CONCATENATE("R4C",'Mapa de Riesgos'!$O$39),"")</f>
        <v/>
      </c>
      <c r="P49" s="76" t="str">
        <f>IF(AND('Mapa de Riesgos'!$Y$34="Muy Baja",'Mapa de Riesgos'!$AA$34="Menor"),CONCATENATE("R4C",'Mapa de Riesgos'!$O$34),"")</f>
        <v/>
      </c>
      <c r="Q49" s="77" t="str">
        <f>IF(AND('Mapa de Riesgos'!$Y$35="Muy Baja",'Mapa de Riesgos'!$AA$35="Menor"),CONCATENATE("R4C",'Mapa de Riesgos'!$O$35),"")</f>
        <v/>
      </c>
      <c r="R49" s="77" t="str">
        <f>IF(AND('Mapa de Riesgos'!$Y$36="Muy Baja",'Mapa de Riesgos'!$AA$36="Menor"),CONCATENATE("R4C",'Mapa de Riesgos'!$O$36),"")</f>
        <v/>
      </c>
      <c r="S49" s="77" t="str">
        <f>IF(AND('Mapa de Riesgos'!$Y$37="Muy Baja",'Mapa de Riesgos'!$AA$37="Menor"),CONCATENATE("R4C",'Mapa de Riesgos'!$O$37),"")</f>
        <v/>
      </c>
      <c r="T49" s="77" t="str">
        <f>IF(AND('Mapa de Riesgos'!$Y$38="Muy Baja",'Mapa de Riesgos'!$AA$38="Menor"),CONCATENATE("R4C",'Mapa de Riesgos'!$O$38),"")</f>
        <v/>
      </c>
      <c r="U49" s="78" t="str">
        <f>IF(AND('Mapa de Riesgos'!$Y$39="Muy Baja",'Mapa de Riesgos'!$AA$39="Menor"),CONCATENATE("R4C",'Mapa de Riesgos'!$O$39),"")</f>
        <v/>
      </c>
      <c r="V49" s="67" t="str">
        <f>IF(AND('Mapa de Riesgos'!$Y$34="Muy Baja",'Mapa de Riesgos'!$AA$34="Moderado"),CONCATENATE("R4C",'Mapa de Riesgos'!$O$34),"")</f>
        <v/>
      </c>
      <c r="W49" s="68" t="str">
        <f>IF(AND('Mapa de Riesgos'!$Y$35="Muy Baja",'Mapa de Riesgos'!$AA$35="Moderado"),CONCATENATE("R4C",'Mapa de Riesgos'!$O$35),"")</f>
        <v/>
      </c>
      <c r="X49" s="68" t="str">
        <f>IF(AND('Mapa de Riesgos'!$Y$36="Muy Baja",'Mapa de Riesgos'!$AA$36="Moderado"),CONCATENATE("R4C",'Mapa de Riesgos'!$O$36),"")</f>
        <v/>
      </c>
      <c r="Y49" s="68" t="str">
        <f>IF(AND('Mapa de Riesgos'!$Y$37="Muy Baja",'Mapa de Riesgos'!$AA$37="Moderado"),CONCATENATE("R4C",'Mapa de Riesgos'!$O$37),"")</f>
        <v/>
      </c>
      <c r="Z49" s="68" t="str">
        <f>IF(AND('Mapa de Riesgos'!$Y$38="Muy Baja",'Mapa de Riesgos'!$AA$38="Moderado"),CONCATENATE("R4C",'Mapa de Riesgos'!$O$38),"")</f>
        <v/>
      </c>
      <c r="AA49" s="69" t="str">
        <f>IF(AND('Mapa de Riesgos'!$Y$39="Muy Baja",'Mapa de Riesgos'!$AA$39="Moderado"),CONCATENATE("R4C",'Mapa de Riesgos'!$O$39),"")</f>
        <v/>
      </c>
      <c r="AB49" s="52" t="str">
        <f>IF(AND('Mapa de Riesgos'!$Y$34="Muy Baja",'Mapa de Riesgos'!$AA$34="Mayor"),CONCATENATE("R4C",'Mapa de Riesgos'!$O$34),"")</f>
        <v/>
      </c>
      <c r="AC49" s="53" t="str">
        <f>IF(AND('Mapa de Riesgos'!$Y$35="Muy Baja",'Mapa de Riesgos'!$AA$35="Mayor"),CONCATENATE("R4C",'Mapa de Riesgos'!$O$35),"")</f>
        <v/>
      </c>
      <c r="AD49" s="53" t="str">
        <f>IF(AND('Mapa de Riesgos'!$Y$36="Muy Baja",'Mapa de Riesgos'!$AA$36="Mayor"),CONCATENATE("R4C",'Mapa de Riesgos'!$O$36),"")</f>
        <v/>
      </c>
      <c r="AE49" s="53" t="str">
        <f>IF(AND('Mapa de Riesgos'!$Y$37="Muy Baja",'Mapa de Riesgos'!$AA$37="Mayor"),CONCATENATE("R4C",'Mapa de Riesgos'!$O$37),"")</f>
        <v/>
      </c>
      <c r="AF49" s="53" t="str">
        <f>IF(AND('Mapa de Riesgos'!$Y$38="Muy Baja",'Mapa de Riesgos'!$AA$38="Mayor"),CONCATENATE("R4C",'Mapa de Riesgos'!$O$38),"")</f>
        <v/>
      </c>
      <c r="AG49" s="54" t="str">
        <f>IF(AND('Mapa de Riesgos'!$Y$39="Muy Baja",'Mapa de Riesgos'!$AA$39="Mayor"),CONCATENATE("R4C",'Mapa de Riesgos'!$O$39),"")</f>
        <v/>
      </c>
      <c r="AH49" s="55" t="str">
        <f>IF(AND('Mapa de Riesgos'!$Y$34="Muy Baja",'Mapa de Riesgos'!$AA$34="Catastrófico"),CONCATENATE("R4C",'Mapa de Riesgos'!$O$34),"")</f>
        <v/>
      </c>
      <c r="AI49" s="56" t="str">
        <f>IF(AND('Mapa de Riesgos'!$Y$35="Muy Baja",'Mapa de Riesgos'!$AA$35="Catastrófico"),CONCATENATE("R4C",'Mapa de Riesgos'!$O$35),"")</f>
        <v/>
      </c>
      <c r="AJ49" s="56" t="str">
        <f>IF(AND('Mapa de Riesgos'!$Y$36="Muy Baja",'Mapa de Riesgos'!$AA$36="Catastrófico"),CONCATENATE("R4C",'Mapa de Riesgos'!$O$36),"")</f>
        <v/>
      </c>
      <c r="AK49" s="56" t="str">
        <f>IF(AND('Mapa de Riesgos'!$Y$37="Muy Baja",'Mapa de Riesgos'!$AA$37="Catastrófico"),CONCATENATE("R4C",'Mapa de Riesgos'!$O$37),"")</f>
        <v/>
      </c>
      <c r="AL49" s="56" t="str">
        <f>IF(AND('Mapa de Riesgos'!$Y$38="Muy Baja",'Mapa de Riesgos'!$AA$38="Catastrófico"),CONCATENATE("R4C",'Mapa de Riesgos'!$O$38),"")</f>
        <v/>
      </c>
      <c r="AM49" s="57" t="str">
        <f>IF(AND('Mapa de Riesgos'!$Y$39="Muy Baja",'Mapa de Riesgos'!$AA$39="Catastrófico"),CONCATENATE("R4C",'Mapa de Riesgos'!$O$39),"")</f>
        <v/>
      </c>
      <c r="AN49" s="83"/>
      <c r="AO49" s="83"/>
      <c r="AP49" s="83"/>
      <c r="AQ49" s="83"/>
      <c r="AR49" s="83"/>
      <c r="AS49" s="83"/>
      <c r="AT49" s="83"/>
      <c r="AU49" s="83"/>
      <c r="AV49" s="83"/>
      <c r="AW49" s="83"/>
      <c r="AX49" s="83"/>
      <c r="AY49" s="83"/>
      <c r="AZ49" s="83"/>
      <c r="BA49" s="83"/>
      <c r="BB49" s="83"/>
      <c r="BC49" s="83"/>
      <c r="BD49" s="83"/>
      <c r="BE49" s="83"/>
      <c r="BF49" s="83"/>
      <c r="BG49" s="83"/>
      <c r="BH49" s="83"/>
      <c r="BI49" s="83"/>
      <c r="BJ49" s="83"/>
      <c r="BK49" s="83"/>
      <c r="BL49" s="83"/>
      <c r="BM49" s="83"/>
      <c r="BN49" s="83"/>
      <c r="BO49" s="83"/>
      <c r="BP49" s="83"/>
      <c r="BQ49" s="83"/>
      <c r="BR49" s="83"/>
      <c r="BS49" s="83"/>
      <c r="BT49" s="83"/>
      <c r="BU49" s="83"/>
      <c r="BV49" s="83"/>
      <c r="BW49" s="83"/>
      <c r="BX49" s="83"/>
      <c r="BY49" s="83"/>
      <c r="BZ49" s="83"/>
      <c r="CA49" s="83"/>
      <c r="CB49" s="83"/>
    </row>
    <row r="50" spans="1:80" ht="15" customHeight="1" x14ac:dyDescent="0.25">
      <c r="A50" s="83"/>
      <c r="B50" s="446"/>
      <c r="C50" s="446"/>
      <c r="D50" s="447"/>
      <c r="E50" s="545"/>
      <c r="F50" s="544"/>
      <c r="G50" s="544"/>
      <c r="H50" s="544"/>
      <c r="I50" s="560"/>
      <c r="J50" s="76" t="str">
        <f>IF(AND('Mapa de Riesgos'!$Y$40="Muy Baja",'Mapa de Riesgos'!$AA$40="Leve"),CONCATENATE("R5C",'Mapa de Riesgos'!$O$40),"")</f>
        <v/>
      </c>
      <c r="K50" s="77" t="str">
        <f>IF(AND('Mapa de Riesgos'!$Y$41="Muy Baja",'Mapa de Riesgos'!$AA$41="Leve"),CONCATENATE("R5C",'Mapa de Riesgos'!$O$41),"")</f>
        <v/>
      </c>
      <c r="L50" s="77" t="str">
        <f>IF(AND('Mapa de Riesgos'!$Y$42="Muy Baja",'Mapa de Riesgos'!$AA$42="Leve"),CONCATENATE("R5C",'Mapa de Riesgos'!$O$42),"")</f>
        <v/>
      </c>
      <c r="M50" s="77" t="str">
        <f>IF(AND('Mapa de Riesgos'!$Y$43="Muy Baja",'Mapa de Riesgos'!$AA$43="Leve"),CONCATENATE("R5C",'Mapa de Riesgos'!$O$43),"")</f>
        <v/>
      </c>
      <c r="N50" s="77" t="str">
        <f>IF(AND('Mapa de Riesgos'!$Y$44="Muy Baja",'Mapa de Riesgos'!$AA$44="Leve"),CONCATENATE("R5C",'Mapa de Riesgos'!$O$44),"")</f>
        <v/>
      </c>
      <c r="O50" s="78" t="str">
        <f>IF(AND('Mapa de Riesgos'!$Y$45="Muy Baja",'Mapa de Riesgos'!$AA$45="Leve"),CONCATENATE("R5C",'Mapa de Riesgos'!$O$45),"")</f>
        <v/>
      </c>
      <c r="P50" s="76" t="str">
        <f>IF(AND('Mapa de Riesgos'!$Y$40="Muy Baja",'Mapa de Riesgos'!$AA$40="Menor"),CONCATENATE("R5C",'Mapa de Riesgos'!$O$40),"")</f>
        <v/>
      </c>
      <c r="Q50" s="77" t="str">
        <f>IF(AND('Mapa de Riesgos'!$Y$41="Muy Baja",'Mapa de Riesgos'!$AA$41="Menor"),CONCATENATE("R5C",'Mapa de Riesgos'!$O$41),"")</f>
        <v/>
      </c>
      <c r="R50" s="77" t="str">
        <f>IF(AND('Mapa de Riesgos'!$Y$42="Muy Baja",'Mapa de Riesgos'!$AA$42="Menor"),CONCATENATE("R5C",'Mapa de Riesgos'!$O$42),"")</f>
        <v/>
      </c>
      <c r="S50" s="77" t="str">
        <f>IF(AND('Mapa de Riesgos'!$Y$43="Muy Baja",'Mapa de Riesgos'!$AA$43="Menor"),CONCATENATE("R5C",'Mapa de Riesgos'!$O$43),"")</f>
        <v/>
      </c>
      <c r="T50" s="77" t="str">
        <f>IF(AND('Mapa de Riesgos'!$Y$44="Muy Baja",'Mapa de Riesgos'!$AA$44="Menor"),CONCATENATE("R5C",'Mapa de Riesgos'!$O$44),"")</f>
        <v/>
      </c>
      <c r="U50" s="78" t="str">
        <f>IF(AND('Mapa de Riesgos'!$Y$45="Muy Baja",'Mapa de Riesgos'!$AA$45="Menor"),CONCATENATE("R5C",'Mapa de Riesgos'!$O$45),"")</f>
        <v/>
      </c>
      <c r="V50" s="67" t="str">
        <f>IF(AND('Mapa de Riesgos'!$Y$40="Muy Baja",'Mapa de Riesgos'!$AA$40="Moderado"),CONCATENATE("R5C",'Mapa de Riesgos'!$O$40),"")</f>
        <v/>
      </c>
      <c r="W50" s="68" t="str">
        <f>IF(AND('Mapa de Riesgos'!$Y$41="Muy Baja",'Mapa de Riesgos'!$AA$41="Moderado"),CONCATENATE("R5C",'Mapa de Riesgos'!$O$41),"")</f>
        <v/>
      </c>
      <c r="X50" s="68" t="str">
        <f>IF(AND('Mapa de Riesgos'!$Y$42="Muy Baja",'Mapa de Riesgos'!$AA$42="Moderado"),CONCATENATE("R5C",'Mapa de Riesgos'!$O$42),"")</f>
        <v/>
      </c>
      <c r="Y50" s="68" t="str">
        <f>IF(AND('Mapa de Riesgos'!$Y$43="Muy Baja",'Mapa de Riesgos'!$AA$43="Moderado"),CONCATENATE("R5C",'Mapa de Riesgos'!$O$43),"")</f>
        <v/>
      </c>
      <c r="Z50" s="68" t="str">
        <f>IF(AND('Mapa de Riesgos'!$Y$44="Muy Baja",'Mapa de Riesgos'!$AA$44="Moderado"),CONCATENATE("R5C",'Mapa de Riesgos'!$O$44),"")</f>
        <v/>
      </c>
      <c r="AA50" s="69" t="str">
        <f>IF(AND('Mapa de Riesgos'!$Y$45="Muy Baja",'Mapa de Riesgos'!$AA$45="Moderado"),CONCATENATE("R5C",'Mapa de Riesgos'!$O$45),"")</f>
        <v/>
      </c>
      <c r="AB50" s="52" t="str">
        <f>IF(AND('Mapa de Riesgos'!$Y$40="Muy Baja",'Mapa de Riesgos'!$AA$40="Mayor"),CONCATENATE("R5C",'Mapa de Riesgos'!$O$40),"")</f>
        <v/>
      </c>
      <c r="AC50" s="53" t="str">
        <f>IF(AND('Mapa de Riesgos'!$Y$41="Muy Baja",'Mapa de Riesgos'!$AA$41="Mayor"),CONCATENATE("R5C",'Mapa de Riesgos'!$O$41),"")</f>
        <v/>
      </c>
      <c r="AD50" s="53" t="str">
        <f>IF(AND('Mapa de Riesgos'!$Y$42="Muy Baja",'Mapa de Riesgos'!$AA$42="Mayor"),CONCATENATE("R5C",'Mapa de Riesgos'!$O$42),"")</f>
        <v/>
      </c>
      <c r="AE50" s="53" t="str">
        <f>IF(AND('Mapa de Riesgos'!$Y$43="Muy Baja",'Mapa de Riesgos'!$AA$43="Mayor"),CONCATENATE("R5C",'Mapa de Riesgos'!$O$43),"")</f>
        <v/>
      </c>
      <c r="AF50" s="53" t="str">
        <f>IF(AND('Mapa de Riesgos'!$Y$44="Muy Baja",'Mapa de Riesgos'!$AA$44="Mayor"),CONCATENATE("R5C",'Mapa de Riesgos'!$O$44),"")</f>
        <v/>
      </c>
      <c r="AG50" s="54" t="str">
        <f>IF(AND('Mapa de Riesgos'!$Y$45="Muy Baja",'Mapa de Riesgos'!$AA$45="Mayor"),CONCATENATE("R5C",'Mapa de Riesgos'!$O$45),"")</f>
        <v/>
      </c>
      <c r="AH50" s="55" t="str">
        <f>IF(AND('Mapa de Riesgos'!$Y$40="Muy Baja",'Mapa de Riesgos'!$AA$40="Catastrófico"),CONCATENATE("R5C",'Mapa de Riesgos'!$O$40),"")</f>
        <v/>
      </c>
      <c r="AI50" s="56" t="str">
        <f>IF(AND('Mapa de Riesgos'!$Y$41="Muy Baja",'Mapa de Riesgos'!$AA$41="Catastrófico"),CONCATENATE("R5C",'Mapa de Riesgos'!$O$41),"")</f>
        <v/>
      </c>
      <c r="AJ50" s="56" t="str">
        <f>IF(AND('Mapa de Riesgos'!$Y$42="Muy Baja",'Mapa de Riesgos'!$AA$42="Catastrófico"),CONCATENATE("R5C",'Mapa de Riesgos'!$O$42),"")</f>
        <v/>
      </c>
      <c r="AK50" s="56" t="str">
        <f>IF(AND('Mapa de Riesgos'!$Y$43="Muy Baja",'Mapa de Riesgos'!$AA$43="Catastrófico"),CONCATENATE("R5C",'Mapa de Riesgos'!$O$43),"")</f>
        <v/>
      </c>
      <c r="AL50" s="56" t="str">
        <f>IF(AND('Mapa de Riesgos'!$Y$44="Muy Baja",'Mapa de Riesgos'!$AA$44="Catastrófico"),CONCATENATE("R5C",'Mapa de Riesgos'!$O$44),"")</f>
        <v/>
      </c>
      <c r="AM50" s="57" t="str">
        <f>IF(AND('Mapa de Riesgos'!$Y$45="Muy Baja",'Mapa de Riesgos'!$AA$45="Catastrófico"),CONCATENATE("R5C",'Mapa de Riesgos'!$O$45),"")</f>
        <v/>
      </c>
      <c r="AN50" s="83"/>
      <c r="AO50" s="83"/>
      <c r="AP50" s="83"/>
      <c r="AQ50" s="83"/>
      <c r="AR50" s="83"/>
      <c r="AS50" s="83"/>
      <c r="AT50" s="83"/>
      <c r="AU50" s="83"/>
      <c r="AV50" s="83"/>
      <c r="AW50" s="83"/>
      <c r="AX50" s="83"/>
      <c r="AY50" s="83"/>
      <c r="AZ50" s="83"/>
      <c r="BA50" s="83"/>
      <c r="BB50" s="83"/>
      <c r="BC50" s="83"/>
      <c r="BD50" s="83"/>
      <c r="BE50" s="83"/>
      <c r="BF50" s="83"/>
      <c r="BG50" s="83"/>
      <c r="BH50" s="83"/>
      <c r="BI50" s="83"/>
      <c r="BJ50" s="83"/>
      <c r="BK50" s="83"/>
      <c r="BL50" s="83"/>
      <c r="BM50" s="83"/>
      <c r="BN50" s="83"/>
      <c r="BO50" s="83"/>
      <c r="BP50" s="83"/>
      <c r="BQ50" s="83"/>
      <c r="BR50" s="83"/>
      <c r="BS50" s="83"/>
      <c r="BT50" s="83"/>
      <c r="BU50" s="83"/>
      <c r="BV50" s="83"/>
      <c r="BW50" s="83"/>
      <c r="BX50" s="83"/>
      <c r="BY50" s="83"/>
      <c r="BZ50" s="83"/>
      <c r="CA50" s="83"/>
      <c r="CB50" s="83"/>
    </row>
    <row r="51" spans="1:80" ht="15" customHeight="1" x14ac:dyDescent="0.25">
      <c r="A51" s="83"/>
      <c r="B51" s="446"/>
      <c r="C51" s="446"/>
      <c r="D51" s="447"/>
      <c r="E51" s="545"/>
      <c r="F51" s="544"/>
      <c r="G51" s="544"/>
      <c r="H51" s="544"/>
      <c r="I51" s="560"/>
      <c r="J51" s="76" t="str">
        <f>IF(AND('Mapa de Riesgos'!$Y$46="Muy Baja",'Mapa de Riesgos'!$AA$46="Leve"),CONCATENATE("R6C",'Mapa de Riesgos'!$O$46),"")</f>
        <v/>
      </c>
      <c r="K51" s="77" t="str">
        <f>IF(AND('Mapa de Riesgos'!$Y$47="Muy Baja",'Mapa de Riesgos'!$AA$47="Leve"),CONCATENATE("R6C",'Mapa de Riesgos'!$O$47),"")</f>
        <v/>
      </c>
      <c r="L51" s="77" t="str">
        <f>IF(AND('Mapa de Riesgos'!$Y$48="Muy Baja",'Mapa de Riesgos'!$AA$48="Leve"),CONCATENATE("R6C",'Mapa de Riesgos'!$O$48),"")</f>
        <v/>
      </c>
      <c r="M51" s="77" t="str">
        <f>IF(AND('Mapa de Riesgos'!$Y$49="Muy Baja",'Mapa de Riesgos'!$AA$49="Leve"),CONCATENATE("R6C",'Mapa de Riesgos'!$O$49),"")</f>
        <v/>
      </c>
      <c r="N51" s="77" t="str">
        <f>IF(AND('Mapa de Riesgos'!$Y$50="Muy Baja",'Mapa de Riesgos'!$AA$50="Leve"),CONCATENATE("R6C",'Mapa de Riesgos'!$O$50),"")</f>
        <v/>
      </c>
      <c r="O51" s="78" t="str">
        <f>IF(AND('Mapa de Riesgos'!$Y$51="Muy Baja",'Mapa de Riesgos'!$AA$51="Leve"),CONCATENATE("R6C",'Mapa de Riesgos'!$O$51),"")</f>
        <v/>
      </c>
      <c r="P51" s="76" t="str">
        <f>IF(AND('Mapa de Riesgos'!$Y$46="Muy Baja",'Mapa de Riesgos'!$AA$46="Menor"),CONCATENATE("R6C",'Mapa de Riesgos'!$O$46),"")</f>
        <v/>
      </c>
      <c r="Q51" s="77" t="str">
        <f>IF(AND('Mapa de Riesgos'!$Y$47="Muy Baja",'Mapa de Riesgos'!$AA$47="Menor"),CONCATENATE("R6C",'Mapa de Riesgos'!$O$47),"")</f>
        <v/>
      </c>
      <c r="R51" s="77" t="str">
        <f>IF(AND('Mapa de Riesgos'!$Y$48="Muy Baja",'Mapa de Riesgos'!$AA$48="Menor"),CONCATENATE("R6C",'Mapa de Riesgos'!$O$48),"")</f>
        <v/>
      </c>
      <c r="S51" s="77" t="str">
        <f>IF(AND('Mapa de Riesgos'!$Y$49="Muy Baja",'Mapa de Riesgos'!$AA$49="Menor"),CONCATENATE("R6C",'Mapa de Riesgos'!$O$49),"")</f>
        <v/>
      </c>
      <c r="T51" s="77" t="str">
        <f>IF(AND('Mapa de Riesgos'!$Y$50="Muy Baja",'Mapa de Riesgos'!$AA$50="Menor"),CONCATENATE("R6C",'Mapa de Riesgos'!$O$50),"")</f>
        <v/>
      </c>
      <c r="U51" s="78" t="str">
        <f>IF(AND('Mapa de Riesgos'!$Y$51="Muy Baja",'Mapa de Riesgos'!$AA$51="Menor"),CONCATENATE("R6C",'Mapa de Riesgos'!$O$51),"")</f>
        <v/>
      </c>
      <c r="V51" s="67" t="str">
        <f>IF(AND('Mapa de Riesgos'!$Y$46="Muy Baja",'Mapa de Riesgos'!$AA$46="Moderado"),CONCATENATE("R6C",'Mapa de Riesgos'!$O$46),"")</f>
        <v/>
      </c>
      <c r="W51" s="68" t="str">
        <f>IF(AND('Mapa de Riesgos'!$Y$47="Muy Baja",'Mapa de Riesgos'!$AA$47="Moderado"),CONCATENATE("R6C",'Mapa de Riesgos'!$O$47),"")</f>
        <v/>
      </c>
      <c r="X51" s="68" t="str">
        <f>IF(AND('Mapa de Riesgos'!$Y$48="Muy Baja",'Mapa de Riesgos'!$AA$48="Moderado"),CONCATENATE("R6C",'Mapa de Riesgos'!$O$48),"")</f>
        <v/>
      </c>
      <c r="Y51" s="68" t="str">
        <f>IF(AND('Mapa de Riesgos'!$Y$49="Muy Baja",'Mapa de Riesgos'!$AA$49="Moderado"),CONCATENATE("R6C",'Mapa de Riesgos'!$O$49),"")</f>
        <v/>
      </c>
      <c r="Z51" s="68" t="str">
        <f>IF(AND('Mapa de Riesgos'!$Y$50="Muy Baja",'Mapa de Riesgos'!$AA$50="Moderado"),CONCATENATE("R6C",'Mapa de Riesgos'!$O$50),"")</f>
        <v/>
      </c>
      <c r="AA51" s="69" t="str">
        <f>IF(AND('Mapa de Riesgos'!$Y$51="Muy Baja",'Mapa de Riesgos'!$AA$51="Moderado"),CONCATENATE("R6C",'Mapa de Riesgos'!$O$51),"")</f>
        <v/>
      </c>
      <c r="AB51" s="52" t="str">
        <f>IF(AND('Mapa de Riesgos'!$Y$46="Muy Baja",'Mapa de Riesgos'!$AA$46="Mayor"),CONCATENATE("R6C",'Mapa de Riesgos'!$O$46),"")</f>
        <v/>
      </c>
      <c r="AC51" s="53" t="str">
        <f>IF(AND('Mapa de Riesgos'!$Y$47="Muy Baja",'Mapa de Riesgos'!$AA$47="Mayor"),CONCATENATE("R6C",'Mapa de Riesgos'!$O$47),"")</f>
        <v/>
      </c>
      <c r="AD51" s="53" t="str">
        <f>IF(AND('Mapa de Riesgos'!$Y$48="Muy Baja",'Mapa de Riesgos'!$AA$48="Mayor"),CONCATENATE("R6C",'Mapa de Riesgos'!$O$48),"")</f>
        <v/>
      </c>
      <c r="AE51" s="53" t="str">
        <f>IF(AND('Mapa de Riesgos'!$Y$49="Muy Baja",'Mapa de Riesgos'!$AA$49="Mayor"),CONCATENATE("R6C",'Mapa de Riesgos'!$O$49),"")</f>
        <v/>
      </c>
      <c r="AF51" s="53" t="str">
        <f>IF(AND('Mapa de Riesgos'!$Y$50="Muy Baja",'Mapa de Riesgos'!$AA$50="Mayor"),CONCATENATE("R6C",'Mapa de Riesgos'!$O$50),"")</f>
        <v/>
      </c>
      <c r="AG51" s="54" t="str">
        <f>IF(AND('Mapa de Riesgos'!$Y$51="Muy Baja",'Mapa de Riesgos'!$AA$51="Mayor"),CONCATENATE("R6C",'Mapa de Riesgos'!$O$51),"")</f>
        <v/>
      </c>
      <c r="AH51" s="55" t="str">
        <f>IF(AND('Mapa de Riesgos'!$Y$46="Muy Baja",'Mapa de Riesgos'!$AA$46="Catastrófico"),CONCATENATE("R6C",'Mapa de Riesgos'!$O$46),"")</f>
        <v/>
      </c>
      <c r="AI51" s="56" t="str">
        <f>IF(AND('Mapa de Riesgos'!$Y$47="Muy Baja",'Mapa de Riesgos'!$AA$47="Catastrófico"),CONCATENATE("R6C",'Mapa de Riesgos'!$O$47),"")</f>
        <v/>
      </c>
      <c r="AJ51" s="56" t="str">
        <f>IF(AND('Mapa de Riesgos'!$Y$48="Muy Baja",'Mapa de Riesgos'!$AA$48="Catastrófico"),CONCATENATE("R6C",'Mapa de Riesgos'!$O$48),"")</f>
        <v/>
      </c>
      <c r="AK51" s="56" t="str">
        <f>IF(AND('Mapa de Riesgos'!$Y$49="Muy Baja",'Mapa de Riesgos'!$AA$49="Catastrófico"),CONCATENATE("R6C",'Mapa de Riesgos'!$O$49),"")</f>
        <v/>
      </c>
      <c r="AL51" s="56" t="str">
        <f>IF(AND('Mapa de Riesgos'!$Y$50="Muy Baja",'Mapa de Riesgos'!$AA$50="Catastrófico"),CONCATENATE("R6C",'Mapa de Riesgos'!$O$50),"")</f>
        <v/>
      </c>
      <c r="AM51" s="57" t="str">
        <f>IF(AND('Mapa de Riesgos'!$Y$51="Muy Baja",'Mapa de Riesgos'!$AA$51="Catastrófico"),CONCATENATE("R6C",'Mapa de Riesgos'!$O$51),"")</f>
        <v/>
      </c>
      <c r="AN51" s="83"/>
      <c r="AO51" s="83"/>
      <c r="AP51" s="83"/>
      <c r="AQ51" s="83"/>
      <c r="AR51" s="83"/>
      <c r="AS51" s="83"/>
      <c r="AT51" s="83"/>
      <c r="AU51" s="83"/>
      <c r="AV51" s="83"/>
      <c r="AW51" s="83"/>
      <c r="AX51" s="83"/>
      <c r="AY51" s="83"/>
      <c r="AZ51" s="83"/>
      <c r="BA51" s="83"/>
      <c r="BB51" s="83"/>
      <c r="BC51" s="83"/>
      <c r="BD51" s="83"/>
      <c r="BE51" s="83"/>
      <c r="BF51" s="83"/>
      <c r="BG51" s="83"/>
      <c r="BH51" s="83"/>
      <c r="BI51" s="83"/>
      <c r="BJ51" s="83"/>
      <c r="BK51" s="83"/>
      <c r="BL51" s="83"/>
      <c r="BM51" s="83"/>
      <c r="BN51" s="83"/>
      <c r="BO51" s="83"/>
      <c r="BP51" s="83"/>
      <c r="BQ51" s="83"/>
      <c r="BR51" s="83"/>
      <c r="BS51" s="83"/>
      <c r="BT51" s="83"/>
      <c r="BU51" s="83"/>
      <c r="BV51" s="83"/>
      <c r="BW51" s="83"/>
      <c r="BX51" s="83"/>
      <c r="BY51" s="83"/>
      <c r="BZ51" s="83"/>
      <c r="CA51" s="83"/>
      <c r="CB51" s="83"/>
    </row>
    <row r="52" spans="1:80" ht="15" customHeight="1" x14ac:dyDescent="0.25">
      <c r="A52" s="83"/>
      <c r="B52" s="446"/>
      <c r="C52" s="446"/>
      <c r="D52" s="447"/>
      <c r="E52" s="545"/>
      <c r="F52" s="544"/>
      <c r="G52" s="544"/>
      <c r="H52" s="544"/>
      <c r="I52" s="560"/>
      <c r="J52" s="76" t="str">
        <f>IF(AND('Mapa de Riesgos'!$Y$52="Muy Baja",'Mapa de Riesgos'!$AA$52="Leve"),CONCATENATE("R7C",'Mapa de Riesgos'!$O$52),"")</f>
        <v/>
      </c>
      <c r="K52" s="77" t="str">
        <f>IF(AND('Mapa de Riesgos'!$Y$53="Muy Baja",'Mapa de Riesgos'!$AA$53="Leve"),CONCATENATE("R7C",'Mapa de Riesgos'!$O$53),"")</f>
        <v/>
      </c>
      <c r="L52" s="77" t="str">
        <f>IF(AND('Mapa de Riesgos'!$Y$54="Muy Baja",'Mapa de Riesgos'!$AA$54="Leve"),CONCATENATE("R7C",'Mapa de Riesgos'!$O$54),"")</f>
        <v/>
      </c>
      <c r="M52" s="77" t="str">
        <f>IF(AND('Mapa de Riesgos'!$Y$55="Muy Baja",'Mapa de Riesgos'!$AA$55="Leve"),CONCATENATE("R7C",'Mapa de Riesgos'!$O$55),"")</f>
        <v/>
      </c>
      <c r="N52" s="77" t="str">
        <f>IF(AND('Mapa de Riesgos'!$Y$56="Muy Baja",'Mapa de Riesgos'!$AA$56="Leve"),CONCATENATE("R7C",'Mapa de Riesgos'!$O$56),"")</f>
        <v/>
      </c>
      <c r="O52" s="78" t="str">
        <f>IF(AND('Mapa de Riesgos'!$Y$57="Muy Baja",'Mapa de Riesgos'!$AA$57="Leve"),CONCATENATE("R7C",'Mapa de Riesgos'!$O$57),"")</f>
        <v/>
      </c>
      <c r="P52" s="76" t="str">
        <f>IF(AND('Mapa de Riesgos'!$Y$52="Muy Baja",'Mapa de Riesgos'!$AA$52="Menor"),CONCATENATE("R7C",'Mapa de Riesgos'!$O$52),"")</f>
        <v/>
      </c>
      <c r="Q52" s="77" t="str">
        <f>IF(AND('Mapa de Riesgos'!$Y$53="Muy Baja",'Mapa de Riesgos'!$AA$53="Menor"),CONCATENATE("R7C",'Mapa de Riesgos'!$O$53),"")</f>
        <v/>
      </c>
      <c r="R52" s="77" t="str">
        <f>IF(AND('Mapa de Riesgos'!$Y$54="Muy Baja",'Mapa de Riesgos'!$AA$54="Menor"),CONCATENATE("R7C",'Mapa de Riesgos'!$O$54),"")</f>
        <v/>
      </c>
      <c r="S52" s="77" t="str">
        <f>IF(AND('Mapa de Riesgos'!$Y$55="Muy Baja",'Mapa de Riesgos'!$AA$55="Menor"),CONCATENATE("R7C",'Mapa de Riesgos'!$O$55),"")</f>
        <v/>
      </c>
      <c r="T52" s="77" t="str">
        <f>IF(AND('Mapa de Riesgos'!$Y$56="Muy Baja",'Mapa de Riesgos'!$AA$56="Menor"),CONCATENATE("R7C",'Mapa de Riesgos'!$O$56),"")</f>
        <v/>
      </c>
      <c r="U52" s="78" t="str">
        <f>IF(AND('Mapa de Riesgos'!$Y$57="Muy Baja",'Mapa de Riesgos'!$AA$57="Menor"),CONCATENATE("R7C",'Mapa de Riesgos'!$O$57),"")</f>
        <v/>
      </c>
      <c r="V52" s="67" t="str">
        <f>IF(AND('Mapa de Riesgos'!$Y$52="Muy Baja",'Mapa de Riesgos'!$AA$52="Moderado"),CONCATENATE("R7C",'Mapa de Riesgos'!$O$52),"")</f>
        <v/>
      </c>
      <c r="W52" s="68" t="str">
        <f>IF(AND('Mapa de Riesgos'!$Y$53="Muy Baja",'Mapa de Riesgos'!$AA$53="Moderado"),CONCATENATE("R7C",'Mapa de Riesgos'!$O$53),"")</f>
        <v/>
      </c>
      <c r="X52" s="68" t="str">
        <f>IF(AND('Mapa de Riesgos'!$Y$54="Muy Baja",'Mapa de Riesgos'!$AA$54="Moderado"),CONCATENATE("R7C",'Mapa de Riesgos'!$O$54),"")</f>
        <v/>
      </c>
      <c r="Y52" s="68" t="str">
        <f>IF(AND('Mapa de Riesgos'!$Y$55="Muy Baja",'Mapa de Riesgos'!$AA$55="Moderado"),CONCATENATE("R7C",'Mapa de Riesgos'!$O$55),"")</f>
        <v/>
      </c>
      <c r="Z52" s="68" t="str">
        <f>IF(AND('Mapa de Riesgos'!$Y$56="Muy Baja",'Mapa de Riesgos'!$AA$56="Moderado"),CONCATENATE("R7C",'Mapa de Riesgos'!$O$56),"")</f>
        <v/>
      </c>
      <c r="AA52" s="69" t="str">
        <f>IF(AND('Mapa de Riesgos'!$Y$57="Muy Baja",'Mapa de Riesgos'!$AA$57="Moderado"),CONCATENATE("R7C",'Mapa de Riesgos'!$O$57),"")</f>
        <v/>
      </c>
      <c r="AB52" s="52" t="str">
        <f>IF(AND('Mapa de Riesgos'!$Y$52="Muy Baja",'Mapa de Riesgos'!$AA$52="Mayor"),CONCATENATE("R7C",'Mapa de Riesgos'!$O$52),"")</f>
        <v/>
      </c>
      <c r="AC52" s="53" t="str">
        <f>IF(AND('Mapa de Riesgos'!$Y$53="Muy Baja",'Mapa de Riesgos'!$AA$53="Mayor"),CONCATENATE("R7C",'Mapa de Riesgos'!$O$53),"")</f>
        <v/>
      </c>
      <c r="AD52" s="53" t="str">
        <f>IF(AND('Mapa de Riesgos'!$Y$54="Muy Baja",'Mapa de Riesgos'!$AA$54="Mayor"),CONCATENATE("R7C",'Mapa de Riesgos'!$O$54),"")</f>
        <v/>
      </c>
      <c r="AE52" s="53" t="str">
        <f>IF(AND('Mapa de Riesgos'!$Y$55="Muy Baja",'Mapa de Riesgos'!$AA$55="Mayor"),CONCATENATE("R7C",'Mapa de Riesgos'!$O$55),"")</f>
        <v/>
      </c>
      <c r="AF52" s="53" t="str">
        <f>IF(AND('Mapa de Riesgos'!$Y$56="Muy Baja",'Mapa de Riesgos'!$AA$56="Mayor"),CONCATENATE("R7C",'Mapa de Riesgos'!$O$56),"")</f>
        <v/>
      </c>
      <c r="AG52" s="54" t="str">
        <f>IF(AND('Mapa de Riesgos'!$Y$57="Muy Baja",'Mapa de Riesgos'!$AA$57="Mayor"),CONCATENATE("R7C",'Mapa de Riesgos'!$O$57),"")</f>
        <v/>
      </c>
      <c r="AH52" s="55" t="str">
        <f>IF(AND('Mapa de Riesgos'!$Y$52="Muy Baja",'Mapa de Riesgos'!$AA$52="Catastrófico"),CONCATENATE("R7C",'Mapa de Riesgos'!$O$52),"")</f>
        <v/>
      </c>
      <c r="AI52" s="56" t="str">
        <f>IF(AND('Mapa de Riesgos'!$Y$53="Muy Baja",'Mapa de Riesgos'!$AA$53="Catastrófico"),CONCATENATE("R7C",'Mapa de Riesgos'!$O$53),"")</f>
        <v/>
      </c>
      <c r="AJ52" s="56" t="str">
        <f>IF(AND('Mapa de Riesgos'!$Y$54="Muy Baja",'Mapa de Riesgos'!$AA$54="Catastrófico"),CONCATENATE("R7C",'Mapa de Riesgos'!$O$54),"")</f>
        <v/>
      </c>
      <c r="AK52" s="56" t="str">
        <f>IF(AND('Mapa de Riesgos'!$Y$55="Muy Baja",'Mapa de Riesgos'!$AA$55="Catastrófico"),CONCATENATE("R7C",'Mapa de Riesgos'!$O$55),"")</f>
        <v/>
      </c>
      <c r="AL52" s="56" t="str">
        <f>IF(AND('Mapa de Riesgos'!$Y$56="Muy Baja",'Mapa de Riesgos'!$AA$56="Catastrófico"),CONCATENATE("R7C",'Mapa de Riesgos'!$O$56),"")</f>
        <v/>
      </c>
      <c r="AM52" s="57" t="str">
        <f>IF(AND('Mapa de Riesgos'!$Y$57="Muy Baja",'Mapa de Riesgos'!$AA$57="Catastrófico"),CONCATENATE("R7C",'Mapa de Riesgos'!$O$57),"")</f>
        <v/>
      </c>
      <c r="AN52" s="83"/>
      <c r="AO52" s="83"/>
      <c r="AP52" s="83"/>
      <c r="AQ52" s="83"/>
      <c r="AR52" s="83"/>
      <c r="AS52" s="83"/>
      <c r="AT52" s="83"/>
      <c r="AU52" s="83"/>
      <c r="AV52" s="83"/>
      <c r="AW52" s="83"/>
      <c r="AX52" s="83"/>
      <c r="AY52" s="83"/>
      <c r="AZ52" s="83"/>
      <c r="BA52" s="83"/>
      <c r="BB52" s="83"/>
      <c r="BC52" s="83"/>
      <c r="BD52" s="83"/>
      <c r="BE52" s="83"/>
      <c r="BF52" s="83"/>
      <c r="BG52" s="83"/>
      <c r="BH52" s="83"/>
      <c r="BI52" s="83"/>
      <c r="BJ52" s="83"/>
      <c r="BK52" s="83"/>
      <c r="BL52" s="83"/>
      <c r="BM52" s="83"/>
      <c r="BN52" s="83"/>
      <c r="BO52" s="83"/>
      <c r="BP52" s="83"/>
      <c r="BQ52" s="83"/>
      <c r="BR52" s="83"/>
      <c r="BS52" s="83"/>
      <c r="BT52" s="83"/>
      <c r="BU52" s="83"/>
      <c r="BV52" s="83"/>
      <c r="BW52" s="83"/>
      <c r="BX52" s="83"/>
      <c r="BY52" s="83"/>
      <c r="BZ52" s="83"/>
      <c r="CA52" s="83"/>
      <c r="CB52" s="83"/>
    </row>
    <row r="53" spans="1:80" ht="15" customHeight="1" x14ac:dyDescent="0.25">
      <c r="A53" s="83"/>
      <c r="B53" s="446"/>
      <c r="C53" s="446"/>
      <c r="D53" s="447"/>
      <c r="E53" s="545"/>
      <c r="F53" s="544"/>
      <c r="G53" s="544"/>
      <c r="H53" s="544"/>
      <c r="I53" s="560"/>
      <c r="J53" s="76" t="str">
        <f>IF(AND('Mapa de Riesgos'!$Y$58="Muy Baja",'Mapa de Riesgos'!$AA$58="Leve"),CONCATENATE("R8C",'Mapa de Riesgos'!$O$58),"")</f>
        <v/>
      </c>
      <c r="K53" s="77" t="str">
        <f>IF(AND('Mapa de Riesgos'!$Y$59="Muy Baja",'Mapa de Riesgos'!$AA$59="Leve"),CONCATENATE("R8C",'Mapa de Riesgos'!$O$59),"")</f>
        <v/>
      </c>
      <c r="L53" s="77" t="str">
        <f>IF(AND('Mapa de Riesgos'!$Y$60="Muy Baja",'Mapa de Riesgos'!$AA$60="Leve"),CONCATENATE("R8C",'Mapa de Riesgos'!$O$60),"")</f>
        <v/>
      </c>
      <c r="M53" s="77" t="str">
        <f>IF(AND('Mapa de Riesgos'!$Y$61="Muy Baja",'Mapa de Riesgos'!$AA$61="Leve"),CONCATENATE("R8C",'Mapa de Riesgos'!$O$61),"")</f>
        <v/>
      </c>
      <c r="N53" s="77" t="str">
        <f>IF(AND('Mapa de Riesgos'!$Y$62="Muy Baja",'Mapa de Riesgos'!$AA$62="Leve"),CONCATENATE("R8C",'Mapa de Riesgos'!$O$62),"")</f>
        <v/>
      </c>
      <c r="O53" s="78" t="str">
        <f>IF(AND('Mapa de Riesgos'!$Y$63="Muy Baja",'Mapa de Riesgos'!$AA$63="Leve"),CONCATENATE("R8C",'Mapa de Riesgos'!$O$63),"")</f>
        <v/>
      </c>
      <c r="P53" s="76" t="str">
        <f>IF(AND('Mapa de Riesgos'!$Y$58="Muy Baja",'Mapa de Riesgos'!$AA$58="Menor"),CONCATENATE("R8C",'Mapa de Riesgos'!$O$58),"")</f>
        <v/>
      </c>
      <c r="Q53" s="77" t="str">
        <f>IF(AND('Mapa de Riesgos'!$Y$59="Muy Baja",'Mapa de Riesgos'!$AA$59="Menor"),CONCATENATE("R8C",'Mapa de Riesgos'!$O$59),"")</f>
        <v/>
      </c>
      <c r="R53" s="77" t="str">
        <f>IF(AND('Mapa de Riesgos'!$Y$60="Muy Baja",'Mapa de Riesgos'!$AA$60="Menor"),CONCATENATE("R8C",'Mapa de Riesgos'!$O$60),"")</f>
        <v/>
      </c>
      <c r="S53" s="77" t="str">
        <f>IF(AND('Mapa de Riesgos'!$Y$61="Muy Baja",'Mapa de Riesgos'!$AA$61="Menor"),CONCATENATE("R8C",'Mapa de Riesgos'!$O$61),"")</f>
        <v/>
      </c>
      <c r="T53" s="77" t="str">
        <f>IF(AND('Mapa de Riesgos'!$Y$62="Muy Baja",'Mapa de Riesgos'!$AA$62="Menor"),CONCATENATE("R8C",'Mapa de Riesgos'!$O$62),"")</f>
        <v/>
      </c>
      <c r="U53" s="78" t="str">
        <f>IF(AND('Mapa de Riesgos'!$Y$63="Muy Baja",'Mapa de Riesgos'!$AA$63="Menor"),CONCATENATE("R8C",'Mapa de Riesgos'!$O$63),"")</f>
        <v/>
      </c>
      <c r="V53" s="67" t="str">
        <f>IF(AND('Mapa de Riesgos'!$Y$58="Muy Baja",'Mapa de Riesgos'!$AA$58="Moderado"),CONCATENATE("R8C",'Mapa de Riesgos'!$O$58),"")</f>
        <v/>
      </c>
      <c r="W53" s="68" t="str">
        <f>IF(AND('Mapa de Riesgos'!$Y$59="Muy Baja",'Mapa de Riesgos'!$AA$59="Moderado"),CONCATENATE("R8C",'Mapa de Riesgos'!$O$59),"")</f>
        <v/>
      </c>
      <c r="X53" s="68" t="str">
        <f>IF(AND('Mapa de Riesgos'!$Y$60="Muy Baja",'Mapa de Riesgos'!$AA$60="Moderado"),CONCATENATE("R8C",'Mapa de Riesgos'!$O$60),"")</f>
        <v/>
      </c>
      <c r="Y53" s="68" t="str">
        <f>IF(AND('Mapa de Riesgos'!$Y$61="Muy Baja",'Mapa de Riesgos'!$AA$61="Moderado"),CONCATENATE("R8C",'Mapa de Riesgos'!$O$61),"")</f>
        <v/>
      </c>
      <c r="Z53" s="68" t="str">
        <f>IF(AND('Mapa de Riesgos'!$Y$62="Muy Baja",'Mapa de Riesgos'!$AA$62="Moderado"),CONCATENATE("R8C",'Mapa de Riesgos'!$O$62),"")</f>
        <v/>
      </c>
      <c r="AA53" s="69" t="str">
        <f>IF(AND('Mapa de Riesgos'!$Y$63="Muy Baja",'Mapa de Riesgos'!$AA$63="Moderado"),CONCATENATE("R8C",'Mapa de Riesgos'!$O$63),"")</f>
        <v/>
      </c>
      <c r="AB53" s="52" t="str">
        <f>IF(AND('Mapa de Riesgos'!$Y$58="Muy Baja",'Mapa de Riesgos'!$AA$58="Mayor"),CONCATENATE("R8C",'Mapa de Riesgos'!$O$58),"")</f>
        <v/>
      </c>
      <c r="AC53" s="53" t="str">
        <f>IF(AND('Mapa de Riesgos'!$Y$59="Muy Baja",'Mapa de Riesgos'!$AA$59="Mayor"),CONCATENATE("R8C",'Mapa de Riesgos'!$O$59),"")</f>
        <v/>
      </c>
      <c r="AD53" s="53" t="str">
        <f>IF(AND('Mapa de Riesgos'!$Y$60="Muy Baja",'Mapa de Riesgos'!$AA$60="Mayor"),CONCATENATE("R8C",'Mapa de Riesgos'!$O$60),"")</f>
        <v/>
      </c>
      <c r="AE53" s="53" t="str">
        <f>IF(AND('Mapa de Riesgos'!$Y$61="Muy Baja",'Mapa de Riesgos'!$AA$61="Mayor"),CONCATENATE("R8C",'Mapa de Riesgos'!$O$61),"")</f>
        <v/>
      </c>
      <c r="AF53" s="53" t="str">
        <f>IF(AND('Mapa de Riesgos'!$Y$62="Muy Baja",'Mapa de Riesgos'!$AA$62="Mayor"),CONCATENATE("R8C",'Mapa de Riesgos'!$O$62),"")</f>
        <v/>
      </c>
      <c r="AG53" s="54" t="str">
        <f>IF(AND('Mapa de Riesgos'!$Y$63="Muy Baja",'Mapa de Riesgos'!$AA$63="Mayor"),CONCATENATE("R8C",'Mapa de Riesgos'!$O$63),"")</f>
        <v/>
      </c>
      <c r="AH53" s="55" t="str">
        <f>IF(AND('Mapa de Riesgos'!$Y$58="Muy Baja",'Mapa de Riesgos'!$AA$58="Catastrófico"),CONCATENATE("R8C",'Mapa de Riesgos'!$O$58),"")</f>
        <v/>
      </c>
      <c r="AI53" s="56" t="str">
        <f>IF(AND('Mapa de Riesgos'!$Y$59="Muy Baja",'Mapa de Riesgos'!$AA$59="Catastrófico"),CONCATENATE("R8C",'Mapa de Riesgos'!$O$59),"")</f>
        <v/>
      </c>
      <c r="AJ53" s="56" t="str">
        <f>IF(AND('Mapa de Riesgos'!$Y$60="Muy Baja",'Mapa de Riesgos'!$AA$60="Catastrófico"),CONCATENATE("R8C",'Mapa de Riesgos'!$O$60),"")</f>
        <v/>
      </c>
      <c r="AK53" s="56" t="str">
        <f>IF(AND('Mapa de Riesgos'!$Y$61="Muy Baja",'Mapa de Riesgos'!$AA$61="Catastrófico"),CONCATENATE("R8C",'Mapa de Riesgos'!$O$61),"")</f>
        <v/>
      </c>
      <c r="AL53" s="56" t="str">
        <f>IF(AND('Mapa de Riesgos'!$Y$62="Muy Baja",'Mapa de Riesgos'!$AA$62="Catastrófico"),CONCATENATE("R8C",'Mapa de Riesgos'!$O$62),"")</f>
        <v/>
      </c>
      <c r="AM53" s="57" t="str">
        <f>IF(AND('Mapa de Riesgos'!$Y$63="Muy Baja",'Mapa de Riesgos'!$AA$63="Catastrófico"),CONCATENATE("R8C",'Mapa de Riesgos'!$O$63),"")</f>
        <v/>
      </c>
      <c r="AN53" s="83"/>
      <c r="AO53" s="83"/>
      <c r="AP53" s="83"/>
      <c r="AQ53" s="83"/>
      <c r="AR53" s="83"/>
      <c r="AS53" s="83"/>
      <c r="AT53" s="83"/>
      <c r="AU53" s="83"/>
      <c r="AV53" s="83"/>
      <c r="AW53" s="83"/>
      <c r="AX53" s="83"/>
      <c r="AY53" s="83"/>
      <c r="AZ53" s="83"/>
      <c r="BA53" s="83"/>
      <c r="BB53" s="83"/>
      <c r="BC53" s="83"/>
      <c r="BD53" s="83"/>
      <c r="BE53" s="83"/>
      <c r="BF53" s="83"/>
      <c r="BG53" s="83"/>
      <c r="BH53" s="83"/>
      <c r="BI53" s="83"/>
      <c r="BJ53" s="83"/>
      <c r="BK53" s="83"/>
      <c r="BL53" s="83"/>
      <c r="BM53" s="83"/>
      <c r="BN53" s="83"/>
      <c r="BO53" s="83"/>
      <c r="BP53" s="83"/>
      <c r="BQ53" s="83"/>
      <c r="BR53" s="83"/>
      <c r="BS53" s="83"/>
      <c r="BT53" s="83"/>
      <c r="BU53" s="83"/>
      <c r="BV53" s="83"/>
      <c r="BW53" s="83"/>
      <c r="BX53" s="83"/>
      <c r="BY53" s="83"/>
      <c r="BZ53" s="83"/>
      <c r="CA53" s="83"/>
      <c r="CB53" s="83"/>
    </row>
    <row r="54" spans="1:80" ht="15" customHeight="1" x14ac:dyDescent="0.25">
      <c r="A54" s="83"/>
      <c r="B54" s="446"/>
      <c r="C54" s="446"/>
      <c r="D54" s="447"/>
      <c r="E54" s="545"/>
      <c r="F54" s="544"/>
      <c r="G54" s="544"/>
      <c r="H54" s="544"/>
      <c r="I54" s="560"/>
      <c r="J54" s="76" t="str">
        <f>IF(AND('Mapa de Riesgos'!$Y$64="Muy Baja",'Mapa de Riesgos'!$AA$64="Leve"),CONCATENATE("R9C",'Mapa de Riesgos'!$O$64),"")</f>
        <v/>
      </c>
      <c r="K54" s="77" t="str">
        <f>IF(AND('Mapa de Riesgos'!$Y$65="Muy Baja",'Mapa de Riesgos'!$AA$65="Leve"),CONCATENATE("R9C",'Mapa de Riesgos'!$O$65),"")</f>
        <v/>
      </c>
      <c r="L54" s="77" t="str">
        <f>IF(AND('Mapa de Riesgos'!$Y$66="Muy Baja",'Mapa de Riesgos'!$AA$66="Leve"),CONCATENATE("R9C",'Mapa de Riesgos'!$O$66),"")</f>
        <v/>
      </c>
      <c r="M54" s="77" t="str">
        <f>IF(AND('Mapa de Riesgos'!$Y$67="Muy Baja",'Mapa de Riesgos'!$AA$67="Leve"),CONCATENATE("R9C",'Mapa de Riesgos'!$O$67),"")</f>
        <v/>
      </c>
      <c r="N54" s="77" t="str">
        <f>IF(AND('Mapa de Riesgos'!$Y$68="Muy Baja",'Mapa de Riesgos'!$AA$68="Leve"),CONCATENATE("R9C",'Mapa de Riesgos'!$O$68),"")</f>
        <v/>
      </c>
      <c r="O54" s="78" t="str">
        <f>IF(AND('Mapa de Riesgos'!$Y$69="Muy Baja",'Mapa de Riesgos'!$AA$69="Leve"),CONCATENATE("R9C",'Mapa de Riesgos'!$O$69),"")</f>
        <v/>
      </c>
      <c r="P54" s="76" t="str">
        <f>IF(AND('Mapa de Riesgos'!$Y$64="Muy Baja",'Mapa de Riesgos'!$AA$64="Menor"),CONCATENATE("R9C",'Mapa de Riesgos'!$O$64),"")</f>
        <v/>
      </c>
      <c r="Q54" s="77" t="str">
        <f>IF(AND('Mapa de Riesgos'!$Y$65="Muy Baja",'Mapa de Riesgos'!$AA$65="Menor"),CONCATENATE("R9C",'Mapa de Riesgos'!$O$65),"")</f>
        <v/>
      </c>
      <c r="R54" s="77" t="str">
        <f>IF(AND('Mapa de Riesgos'!$Y$66="Muy Baja",'Mapa de Riesgos'!$AA$66="Menor"),CONCATENATE("R9C",'Mapa de Riesgos'!$O$66),"")</f>
        <v/>
      </c>
      <c r="S54" s="77" t="str">
        <f>IF(AND('Mapa de Riesgos'!$Y$67="Muy Baja",'Mapa de Riesgos'!$AA$67="Menor"),CONCATENATE("R9C",'Mapa de Riesgos'!$O$67),"")</f>
        <v/>
      </c>
      <c r="T54" s="77" t="str">
        <f>IF(AND('Mapa de Riesgos'!$Y$68="Muy Baja",'Mapa de Riesgos'!$AA$68="Menor"),CONCATENATE("R9C",'Mapa de Riesgos'!$O$68),"")</f>
        <v/>
      </c>
      <c r="U54" s="78" t="str">
        <f>IF(AND('Mapa de Riesgos'!$Y$69="Muy Baja",'Mapa de Riesgos'!$AA$69="Menor"),CONCATENATE("R9C",'Mapa de Riesgos'!$O$69),"")</f>
        <v/>
      </c>
      <c r="V54" s="67" t="str">
        <f>IF(AND('Mapa de Riesgos'!$Y$64="Muy Baja",'Mapa de Riesgos'!$AA$64="Moderado"),CONCATENATE("R9C",'Mapa de Riesgos'!$O$64),"")</f>
        <v/>
      </c>
      <c r="W54" s="68" t="str">
        <f>IF(AND('Mapa de Riesgos'!$Y$65="Muy Baja",'Mapa de Riesgos'!$AA$65="Moderado"),CONCATENATE("R9C",'Mapa de Riesgos'!$O$65),"")</f>
        <v/>
      </c>
      <c r="X54" s="68" t="str">
        <f>IF(AND('Mapa de Riesgos'!$Y$66="Muy Baja",'Mapa de Riesgos'!$AA$66="Moderado"),CONCATENATE("R9C",'Mapa de Riesgos'!$O$66),"")</f>
        <v/>
      </c>
      <c r="Y54" s="68" t="str">
        <f>IF(AND('Mapa de Riesgos'!$Y$67="Muy Baja",'Mapa de Riesgos'!$AA$67="Moderado"),CONCATENATE("R9C",'Mapa de Riesgos'!$O$67),"")</f>
        <v/>
      </c>
      <c r="Z54" s="68" t="str">
        <f>IF(AND('Mapa de Riesgos'!$Y$68="Muy Baja",'Mapa de Riesgos'!$AA$68="Moderado"),CONCATENATE("R9C",'Mapa de Riesgos'!$O$68),"")</f>
        <v/>
      </c>
      <c r="AA54" s="69" t="str">
        <f>IF(AND('Mapa de Riesgos'!$Y$69="Muy Baja",'Mapa de Riesgos'!$AA$69="Moderado"),CONCATENATE("R9C",'Mapa de Riesgos'!$O$69),"")</f>
        <v/>
      </c>
      <c r="AB54" s="52" t="str">
        <f>IF(AND('Mapa de Riesgos'!$Y$64="Muy Baja",'Mapa de Riesgos'!$AA$64="Mayor"),CONCATENATE("R9C",'Mapa de Riesgos'!$O$64),"")</f>
        <v/>
      </c>
      <c r="AC54" s="53" t="str">
        <f>IF(AND('Mapa de Riesgos'!$Y$65="Muy Baja",'Mapa de Riesgos'!$AA$65="Mayor"),CONCATENATE("R9C",'Mapa de Riesgos'!$O$65),"")</f>
        <v/>
      </c>
      <c r="AD54" s="53" t="str">
        <f>IF(AND('Mapa de Riesgos'!$Y$66="Muy Baja",'Mapa de Riesgos'!$AA$66="Mayor"),CONCATENATE("R9C",'Mapa de Riesgos'!$O$66),"")</f>
        <v/>
      </c>
      <c r="AE54" s="53" t="str">
        <f>IF(AND('Mapa de Riesgos'!$Y$67="Muy Baja",'Mapa de Riesgos'!$AA$67="Mayor"),CONCATENATE("R9C",'Mapa de Riesgos'!$O$67),"")</f>
        <v/>
      </c>
      <c r="AF54" s="53" t="str">
        <f>IF(AND('Mapa de Riesgos'!$Y$68="Muy Baja",'Mapa de Riesgos'!$AA$68="Mayor"),CONCATENATE("R9C",'Mapa de Riesgos'!$O$68),"")</f>
        <v/>
      </c>
      <c r="AG54" s="54" t="str">
        <f>IF(AND('Mapa de Riesgos'!$Y$69="Muy Baja",'Mapa de Riesgos'!$AA$69="Mayor"),CONCATENATE("R9C",'Mapa de Riesgos'!$O$69),"")</f>
        <v/>
      </c>
      <c r="AH54" s="55" t="str">
        <f>IF(AND('Mapa de Riesgos'!$Y$64="Muy Baja",'Mapa de Riesgos'!$AA$64="Catastrófico"),CONCATENATE("R9C",'Mapa de Riesgos'!$O$64),"")</f>
        <v/>
      </c>
      <c r="AI54" s="56" t="str">
        <f>IF(AND('Mapa de Riesgos'!$Y$65="Muy Baja",'Mapa de Riesgos'!$AA$65="Catastrófico"),CONCATENATE("R9C",'Mapa de Riesgos'!$O$65),"")</f>
        <v/>
      </c>
      <c r="AJ54" s="56" t="str">
        <f>IF(AND('Mapa de Riesgos'!$Y$66="Muy Baja",'Mapa de Riesgos'!$AA$66="Catastrófico"),CONCATENATE("R9C",'Mapa de Riesgos'!$O$66),"")</f>
        <v/>
      </c>
      <c r="AK54" s="56" t="str">
        <f>IF(AND('Mapa de Riesgos'!$Y$67="Muy Baja",'Mapa de Riesgos'!$AA$67="Catastrófico"),CONCATENATE("R9C",'Mapa de Riesgos'!$O$67),"")</f>
        <v/>
      </c>
      <c r="AL54" s="56" t="str">
        <f>IF(AND('Mapa de Riesgos'!$Y$68="Muy Baja",'Mapa de Riesgos'!$AA$68="Catastrófico"),CONCATENATE("R9C",'Mapa de Riesgos'!$O$68),"")</f>
        <v/>
      </c>
      <c r="AM54" s="57" t="str">
        <f>IF(AND('Mapa de Riesgos'!$Y$69="Muy Baja",'Mapa de Riesgos'!$AA$69="Catastrófico"),CONCATENATE("R9C",'Mapa de Riesgos'!$O$69),"")</f>
        <v/>
      </c>
      <c r="AN54" s="83"/>
      <c r="AO54" s="83"/>
      <c r="AP54" s="83"/>
      <c r="AQ54" s="83"/>
      <c r="AR54" s="83"/>
      <c r="AS54" s="83"/>
      <c r="AT54" s="83"/>
      <c r="AU54" s="83"/>
      <c r="AV54" s="83"/>
      <c r="AW54" s="83"/>
      <c r="AX54" s="83"/>
      <c r="AY54" s="83"/>
      <c r="AZ54" s="83"/>
      <c r="BA54" s="83"/>
      <c r="BB54" s="83"/>
      <c r="BC54" s="83"/>
      <c r="BD54" s="83"/>
      <c r="BE54" s="83"/>
      <c r="BF54" s="83"/>
      <c r="BG54" s="83"/>
      <c r="BH54" s="83"/>
      <c r="BI54" s="83"/>
      <c r="BJ54" s="83"/>
      <c r="BK54" s="83"/>
      <c r="BL54" s="83"/>
      <c r="BM54" s="83"/>
      <c r="BN54" s="83"/>
      <c r="BO54" s="83"/>
      <c r="BP54" s="83"/>
      <c r="BQ54" s="83"/>
      <c r="BR54" s="83"/>
      <c r="BS54" s="83"/>
      <c r="BT54" s="83"/>
      <c r="BU54" s="83"/>
      <c r="BV54" s="83"/>
      <c r="BW54" s="83"/>
      <c r="BX54" s="83"/>
      <c r="BY54" s="83"/>
      <c r="BZ54" s="83"/>
      <c r="CA54" s="83"/>
      <c r="CB54" s="83"/>
    </row>
    <row r="55" spans="1:80" ht="15.75" customHeight="1" thickBot="1" x14ac:dyDescent="0.3">
      <c r="A55" s="83"/>
      <c r="B55" s="446"/>
      <c r="C55" s="446"/>
      <c r="D55" s="447"/>
      <c r="E55" s="546"/>
      <c r="F55" s="547"/>
      <c r="G55" s="547"/>
      <c r="H55" s="547"/>
      <c r="I55" s="561"/>
      <c r="J55" s="79" t="str">
        <f>IF(AND('Mapa de Riesgos'!$Y$70="Muy Baja",'Mapa de Riesgos'!$AA$70="Leve"),CONCATENATE("R10C",'Mapa de Riesgos'!$O$70),"")</f>
        <v/>
      </c>
      <c r="K55" s="80" t="str">
        <f>IF(AND('Mapa de Riesgos'!$Y$71="Muy Baja",'Mapa de Riesgos'!$AA$71="Leve"),CONCATENATE("R10C",'Mapa de Riesgos'!$O$71),"")</f>
        <v/>
      </c>
      <c r="L55" s="80" t="str">
        <f>IF(AND('Mapa de Riesgos'!$Y$72="Muy Baja",'Mapa de Riesgos'!$AA$72="Leve"),CONCATENATE("R10C",'Mapa de Riesgos'!$O$72),"")</f>
        <v/>
      </c>
      <c r="M55" s="80" t="str">
        <f>IF(AND('Mapa de Riesgos'!$Y$73="Muy Baja",'Mapa de Riesgos'!$AA$73="Leve"),CONCATENATE("R10C",'Mapa de Riesgos'!$O$73),"")</f>
        <v/>
      </c>
      <c r="N55" s="80" t="str">
        <f>IF(AND('Mapa de Riesgos'!$Y$74="Muy Baja",'Mapa de Riesgos'!$AA$74="Leve"),CONCATENATE("R10C",'Mapa de Riesgos'!$O$74),"")</f>
        <v/>
      </c>
      <c r="O55" s="81" t="str">
        <f>IF(AND('Mapa de Riesgos'!$Y$75="Muy Baja",'Mapa de Riesgos'!$AA$75="Leve"),CONCATENATE("R10C",'Mapa de Riesgos'!$O$75),"")</f>
        <v/>
      </c>
      <c r="P55" s="79" t="str">
        <f>IF(AND('Mapa de Riesgos'!$Y$70="Muy Baja",'Mapa de Riesgos'!$AA$70="Menor"),CONCATENATE("R10C",'Mapa de Riesgos'!$O$70),"")</f>
        <v/>
      </c>
      <c r="Q55" s="80" t="str">
        <f>IF(AND('Mapa de Riesgos'!$Y$71="Muy Baja",'Mapa de Riesgos'!$AA$71="Menor"),CONCATENATE("R10C",'Mapa de Riesgos'!$O$71),"")</f>
        <v/>
      </c>
      <c r="R55" s="80" t="str">
        <f>IF(AND('Mapa de Riesgos'!$Y$72="Muy Baja",'Mapa de Riesgos'!$AA$72="Menor"),CONCATENATE("R10C",'Mapa de Riesgos'!$O$72),"")</f>
        <v/>
      </c>
      <c r="S55" s="80" t="str">
        <f>IF(AND('Mapa de Riesgos'!$Y$73="Muy Baja",'Mapa de Riesgos'!$AA$73="Menor"),CONCATENATE("R10C",'Mapa de Riesgos'!$O$73),"")</f>
        <v/>
      </c>
      <c r="T55" s="80" t="str">
        <f>IF(AND('Mapa de Riesgos'!$Y$74="Muy Baja",'Mapa de Riesgos'!$AA$74="Menor"),CONCATENATE("R10C",'Mapa de Riesgos'!$O$74),"")</f>
        <v/>
      </c>
      <c r="U55" s="81" t="str">
        <f>IF(AND('Mapa de Riesgos'!$Y$75="Muy Baja",'Mapa de Riesgos'!$AA$75="Menor"),CONCATENATE("R10C",'Mapa de Riesgos'!$O$75),"")</f>
        <v/>
      </c>
      <c r="V55" s="70" t="str">
        <f>IF(AND('Mapa de Riesgos'!$Y$70="Muy Baja",'Mapa de Riesgos'!$AA$70="Moderado"),CONCATENATE("R10C",'Mapa de Riesgos'!$O$70),"")</f>
        <v/>
      </c>
      <c r="W55" s="71" t="str">
        <f>IF(AND('Mapa de Riesgos'!$Y$71="Muy Baja",'Mapa de Riesgos'!$AA$71="Moderado"),CONCATENATE("R10C",'Mapa de Riesgos'!$O$71),"")</f>
        <v/>
      </c>
      <c r="X55" s="71" t="str">
        <f>IF(AND('Mapa de Riesgos'!$Y$72="Muy Baja",'Mapa de Riesgos'!$AA$72="Moderado"),CONCATENATE("R10C",'Mapa de Riesgos'!$O$72),"")</f>
        <v/>
      </c>
      <c r="Y55" s="71" t="str">
        <f>IF(AND('Mapa de Riesgos'!$Y$73="Muy Baja",'Mapa de Riesgos'!$AA$73="Moderado"),CONCATENATE("R10C",'Mapa de Riesgos'!$O$73),"")</f>
        <v/>
      </c>
      <c r="Z55" s="71" t="str">
        <f>IF(AND('Mapa de Riesgos'!$Y$74="Muy Baja",'Mapa de Riesgos'!$AA$74="Moderado"),CONCATENATE("R10C",'Mapa de Riesgos'!$O$74),"")</f>
        <v/>
      </c>
      <c r="AA55" s="72" t="str">
        <f>IF(AND('Mapa de Riesgos'!$Y$75="Muy Baja",'Mapa de Riesgos'!$AA$75="Moderado"),CONCATENATE("R10C",'Mapa de Riesgos'!$O$75),"")</f>
        <v/>
      </c>
      <c r="AB55" s="58" t="str">
        <f>IF(AND('Mapa de Riesgos'!$Y$70="Muy Baja",'Mapa de Riesgos'!$AA$70="Mayor"),CONCATENATE("R10C",'Mapa de Riesgos'!$O$70),"")</f>
        <v/>
      </c>
      <c r="AC55" s="59" t="str">
        <f>IF(AND('Mapa de Riesgos'!$Y$71="Muy Baja",'Mapa de Riesgos'!$AA$71="Mayor"),CONCATENATE("R10C",'Mapa de Riesgos'!$O$71),"")</f>
        <v/>
      </c>
      <c r="AD55" s="59" t="str">
        <f>IF(AND('Mapa de Riesgos'!$Y$72="Muy Baja",'Mapa de Riesgos'!$AA$72="Mayor"),CONCATENATE("R10C",'Mapa de Riesgos'!$O$72),"")</f>
        <v/>
      </c>
      <c r="AE55" s="59" t="str">
        <f>IF(AND('Mapa de Riesgos'!$Y$73="Muy Baja",'Mapa de Riesgos'!$AA$73="Mayor"),CONCATENATE("R10C",'Mapa de Riesgos'!$O$73),"")</f>
        <v/>
      </c>
      <c r="AF55" s="59" t="str">
        <f>IF(AND('Mapa de Riesgos'!$Y$74="Muy Baja",'Mapa de Riesgos'!$AA$74="Mayor"),CONCATENATE("R10C",'Mapa de Riesgos'!$O$74),"")</f>
        <v/>
      </c>
      <c r="AG55" s="60" t="str">
        <f>IF(AND('Mapa de Riesgos'!$Y$75="Muy Baja",'Mapa de Riesgos'!$AA$75="Mayor"),CONCATENATE("R10C",'Mapa de Riesgos'!$O$75),"")</f>
        <v/>
      </c>
      <c r="AH55" s="61" t="str">
        <f>IF(AND('Mapa de Riesgos'!$Y$70="Muy Baja",'Mapa de Riesgos'!$AA$70="Catastrófico"),CONCATENATE("R10C",'Mapa de Riesgos'!$O$70),"")</f>
        <v/>
      </c>
      <c r="AI55" s="62" t="str">
        <f>IF(AND('Mapa de Riesgos'!$Y$71="Muy Baja",'Mapa de Riesgos'!$AA$71="Catastrófico"),CONCATENATE("R10C",'Mapa de Riesgos'!$O$71),"")</f>
        <v/>
      </c>
      <c r="AJ55" s="62" t="str">
        <f>IF(AND('Mapa de Riesgos'!$Y$72="Muy Baja",'Mapa de Riesgos'!$AA$72="Catastrófico"),CONCATENATE("R10C",'Mapa de Riesgos'!$O$72),"")</f>
        <v/>
      </c>
      <c r="AK55" s="62" t="str">
        <f>IF(AND('Mapa de Riesgos'!$Y$73="Muy Baja",'Mapa de Riesgos'!$AA$73="Catastrófico"),CONCATENATE("R10C",'Mapa de Riesgos'!$O$73),"")</f>
        <v/>
      </c>
      <c r="AL55" s="62" t="str">
        <f>IF(AND('Mapa de Riesgos'!$Y$74="Muy Baja",'Mapa de Riesgos'!$AA$74="Catastrófico"),CONCATENATE("R10C",'Mapa de Riesgos'!$O$74),"")</f>
        <v/>
      </c>
      <c r="AM55" s="63" t="str">
        <f>IF(AND('Mapa de Riesgos'!$Y$75="Muy Baja",'Mapa de Riesgos'!$AA$75="Catastrófico"),CONCATENATE("R10C",'Mapa de Riesgos'!$O$75),"")</f>
        <v/>
      </c>
      <c r="AN55" s="83"/>
      <c r="AO55" s="83"/>
      <c r="AP55" s="83"/>
      <c r="AQ55" s="83"/>
      <c r="AR55" s="83"/>
      <c r="AS55" s="83"/>
      <c r="AT55" s="83"/>
      <c r="AU55" s="83"/>
      <c r="AV55" s="83"/>
      <c r="AW55" s="83"/>
      <c r="AX55" s="83"/>
      <c r="AY55" s="83"/>
      <c r="AZ55" s="83"/>
      <c r="BA55" s="83"/>
      <c r="BB55" s="83"/>
      <c r="BC55" s="83"/>
      <c r="BD55" s="83"/>
      <c r="BE55" s="83"/>
      <c r="BF55" s="83"/>
      <c r="BG55" s="83"/>
      <c r="BH55" s="83"/>
      <c r="BI55" s="83"/>
      <c r="BJ55" s="83"/>
      <c r="BK55" s="83"/>
      <c r="BL55" s="83"/>
      <c r="BM55" s="83"/>
      <c r="BN55" s="83"/>
      <c r="BO55" s="83"/>
      <c r="BP55" s="83"/>
      <c r="BQ55" s="83"/>
      <c r="BR55" s="83"/>
      <c r="BS55" s="83"/>
      <c r="BT55" s="83"/>
      <c r="BU55" s="83"/>
      <c r="BV55" s="83"/>
      <c r="BW55" s="83"/>
      <c r="BX55" s="83"/>
      <c r="BY55" s="83"/>
      <c r="BZ55" s="83"/>
      <c r="CA55" s="83"/>
      <c r="CB55" s="83"/>
    </row>
    <row r="56" spans="1:80" x14ac:dyDescent="0.25">
      <c r="A56" s="83"/>
      <c r="B56" s="83"/>
      <c r="C56" s="83"/>
      <c r="D56" s="83"/>
      <c r="E56" s="83"/>
      <c r="F56" s="83"/>
      <c r="G56" s="83"/>
      <c r="H56" s="83"/>
      <c r="I56" s="83"/>
      <c r="J56" s="541" t="s">
        <v>230</v>
      </c>
      <c r="K56" s="542"/>
      <c r="L56" s="542"/>
      <c r="M56" s="542"/>
      <c r="N56" s="542"/>
      <c r="O56" s="559"/>
      <c r="P56" s="541" t="s">
        <v>231</v>
      </c>
      <c r="Q56" s="542"/>
      <c r="R56" s="542"/>
      <c r="S56" s="542"/>
      <c r="T56" s="542"/>
      <c r="U56" s="559"/>
      <c r="V56" s="541" t="s">
        <v>232</v>
      </c>
      <c r="W56" s="542"/>
      <c r="X56" s="542"/>
      <c r="Y56" s="542"/>
      <c r="Z56" s="542"/>
      <c r="AA56" s="559"/>
      <c r="AB56" s="541" t="s">
        <v>233</v>
      </c>
      <c r="AC56" s="580"/>
      <c r="AD56" s="542"/>
      <c r="AE56" s="542"/>
      <c r="AF56" s="542"/>
      <c r="AG56" s="559"/>
      <c r="AH56" s="541" t="s">
        <v>234</v>
      </c>
      <c r="AI56" s="542"/>
      <c r="AJ56" s="542"/>
      <c r="AK56" s="542"/>
      <c r="AL56" s="542"/>
      <c r="AM56" s="559"/>
      <c r="AN56" s="83"/>
      <c r="AO56" s="83"/>
      <c r="AP56" s="83"/>
      <c r="AQ56" s="83"/>
      <c r="AR56" s="83"/>
      <c r="AS56" s="83"/>
      <c r="AT56" s="83"/>
      <c r="AU56" s="83"/>
      <c r="AV56" s="83"/>
      <c r="AW56" s="83"/>
      <c r="AX56" s="83"/>
      <c r="AY56" s="83"/>
      <c r="AZ56" s="83"/>
      <c r="BA56" s="83"/>
      <c r="BB56" s="83"/>
      <c r="BC56" s="83"/>
      <c r="BD56" s="83"/>
      <c r="BE56" s="83"/>
      <c r="BF56" s="83"/>
      <c r="BG56" s="83"/>
      <c r="BH56" s="83"/>
      <c r="BI56" s="83"/>
      <c r="BJ56" s="83"/>
      <c r="BK56" s="83"/>
      <c r="BL56" s="83"/>
      <c r="BM56" s="83"/>
      <c r="BN56" s="83"/>
      <c r="BO56" s="83"/>
      <c r="BP56" s="83"/>
      <c r="BQ56" s="83"/>
      <c r="BR56" s="83"/>
      <c r="BS56" s="83"/>
      <c r="BT56" s="83"/>
      <c r="BU56" s="83"/>
      <c r="BV56" s="83"/>
      <c r="BW56" s="83"/>
      <c r="BX56" s="83"/>
      <c r="BY56" s="83"/>
      <c r="BZ56" s="83"/>
      <c r="CA56" s="83"/>
      <c r="CB56" s="83"/>
    </row>
    <row r="57" spans="1:80" x14ac:dyDescent="0.25">
      <c r="A57" s="83"/>
      <c r="B57" s="83"/>
      <c r="C57" s="83"/>
      <c r="D57" s="83"/>
      <c r="E57" s="83"/>
      <c r="F57" s="83"/>
      <c r="G57" s="83"/>
      <c r="H57" s="83"/>
      <c r="I57" s="83"/>
      <c r="J57" s="545"/>
      <c r="K57" s="544"/>
      <c r="L57" s="544"/>
      <c r="M57" s="544"/>
      <c r="N57" s="544"/>
      <c r="O57" s="560"/>
      <c r="P57" s="545"/>
      <c r="Q57" s="544"/>
      <c r="R57" s="544"/>
      <c r="S57" s="544"/>
      <c r="T57" s="544"/>
      <c r="U57" s="560"/>
      <c r="V57" s="545"/>
      <c r="W57" s="544"/>
      <c r="X57" s="544"/>
      <c r="Y57" s="544"/>
      <c r="Z57" s="544"/>
      <c r="AA57" s="560"/>
      <c r="AB57" s="545"/>
      <c r="AC57" s="544"/>
      <c r="AD57" s="544"/>
      <c r="AE57" s="544"/>
      <c r="AF57" s="544"/>
      <c r="AG57" s="560"/>
      <c r="AH57" s="545"/>
      <c r="AI57" s="544"/>
      <c r="AJ57" s="544"/>
      <c r="AK57" s="544"/>
      <c r="AL57" s="544"/>
      <c r="AM57" s="560"/>
      <c r="AN57" s="83"/>
      <c r="AO57" s="83"/>
      <c r="AP57" s="83"/>
      <c r="AQ57" s="83"/>
      <c r="AR57" s="83"/>
      <c r="AS57" s="83"/>
      <c r="AT57" s="83"/>
      <c r="AU57" s="83"/>
      <c r="AV57" s="83"/>
      <c r="AW57" s="83"/>
      <c r="AX57" s="83"/>
      <c r="AY57" s="83"/>
      <c r="AZ57" s="83"/>
      <c r="BA57" s="83"/>
      <c r="BB57" s="83"/>
      <c r="BC57" s="83"/>
      <c r="BD57" s="83"/>
      <c r="BE57" s="83"/>
      <c r="BF57" s="83"/>
      <c r="BG57" s="83"/>
      <c r="BH57" s="83"/>
      <c r="BI57" s="83"/>
      <c r="BJ57" s="83"/>
      <c r="BK57" s="83"/>
      <c r="BL57" s="83"/>
      <c r="BM57" s="83"/>
      <c r="BN57" s="83"/>
      <c r="BO57" s="83"/>
      <c r="BP57" s="83"/>
      <c r="BQ57" s="83"/>
      <c r="BR57" s="83"/>
      <c r="BS57" s="83"/>
      <c r="BT57" s="83"/>
      <c r="BU57" s="83"/>
      <c r="BV57" s="83"/>
      <c r="BW57" s="83"/>
      <c r="BX57" s="83"/>
      <c r="BY57" s="83"/>
      <c r="BZ57" s="83"/>
      <c r="CA57" s="83"/>
      <c r="CB57" s="83"/>
    </row>
    <row r="58" spans="1:80" x14ac:dyDescent="0.25">
      <c r="A58" s="83"/>
      <c r="B58" s="83"/>
      <c r="C58" s="83"/>
      <c r="D58" s="83"/>
      <c r="E58" s="83"/>
      <c r="F58" s="83"/>
      <c r="G58" s="83"/>
      <c r="H58" s="83"/>
      <c r="I58" s="83"/>
      <c r="J58" s="545"/>
      <c r="K58" s="544"/>
      <c r="L58" s="544"/>
      <c r="M58" s="544"/>
      <c r="N58" s="544"/>
      <c r="O58" s="560"/>
      <c r="P58" s="545"/>
      <c r="Q58" s="544"/>
      <c r="R58" s="544"/>
      <c r="S58" s="544"/>
      <c r="T58" s="544"/>
      <c r="U58" s="560"/>
      <c r="V58" s="545"/>
      <c r="W58" s="544"/>
      <c r="X58" s="544"/>
      <c r="Y58" s="544"/>
      <c r="Z58" s="544"/>
      <c r="AA58" s="560"/>
      <c r="AB58" s="545"/>
      <c r="AC58" s="544"/>
      <c r="AD58" s="544"/>
      <c r="AE58" s="544"/>
      <c r="AF58" s="544"/>
      <c r="AG58" s="560"/>
      <c r="AH58" s="545"/>
      <c r="AI58" s="544"/>
      <c r="AJ58" s="544"/>
      <c r="AK58" s="544"/>
      <c r="AL58" s="544"/>
      <c r="AM58" s="560"/>
      <c r="AN58" s="83"/>
      <c r="AO58" s="83"/>
      <c r="AP58" s="83"/>
      <c r="AQ58" s="83"/>
      <c r="AR58" s="83"/>
      <c r="AS58" s="83"/>
      <c r="AT58" s="83"/>
      <c r="AU58" s="83"/>
      <c r="AV58" s="83"/>
      <c r="AW58" s="83"/>
      <c r="AX58" s="83"/>
      <c r="AY58" s="83"/>
      <c r="AZ58" s="83"/>
      <c r="BA58" s="83"/>
      <c r="BB58" s="83"/>
      <c r="BC58" s="83"/>
      <c r="BD58" s="83"/>
      <c r="BE58" s="83"/>
      <c r="BF58" s="83"/>
      <c r="BG58" s="83"/>
      <c r="BH58" s="83"/>
      <c r="BI58" s="83"/>
      <c r="BJ58" s="83"/>
      <c r="BK58" s="83"/>
      <c r="BL58" s="83"/>
      <c r="BM58" s="83"/>
      <c r="BN58" s="83"/>
      <c r="BO58" s="83"/>
      <c r="BP58" s="83"/>
      <c r="BQ58" s="83"/>
      <c r="BR58" s="83"/>
      <c r="BS58" s="83"/>
      <c r="BT58" s="83"/>
      <c r="BU58" s="83"/>
      <c r="BV58" s="83"/>
      <c r="BW58" s="83"/>
      <c r="BX58" s="83"/>
      <c r="BY58" s="83"/>
      <c r="BZ58" s="83"/>
      <c r="CA58" s="83"/>
      <c r="CB58" s="83"/>
    </row>
    <row r="59" spans="1:80" x14ac:dyDescent="0.25">
      <c r="A59" s="83"/>
      <c r="B59" s="83"/>
      <c r="C59" s="83"/>
      <c r="D59" s="83"/>
      <c r="E59" s="83"/>
      <c r="F59" s="83"/>
      <c r="G59" s="83"/>
      <c r="H59" s="83"/>
      <c r="I59" s="83"/>
      <c r="J59" s="545"/>
      <c r="K59" s="544"/>
      <c r="L59" s="544"/>
      <c r="M59" s="544"/>
      <c r="N59" s="544"/>
      <c r="O59" s="560"/>
      <c r="P59" s="545"/>
      <c r="Q59" s="544"/>
      <c r="R59" s="544"/>
      <c r="S59" s="544"/>
      <c r="T59" s="544"/>
      <c r="U59" s="560"/>
      <c r="V59" s="545"/>
      <c r="W59" s="544"/>
      <c r="X59" s="544"/>
      <c r="Y59" s="544"/>
      <c r="Z59" s="544"/>
      <c r="AA59" s="560"/>
      <c r="AB59" s="545"/>
      <c r="AC59" s="544"/>
      <c r="AD59" s="544"/>
      <c r="AE59" s="544"/>
      <c r="AF59" s="544"/>
      <c r="AG59" s="560"/>
      <c r="AH59" s="545"/>
      <c r="AI59" s="544"/>
      <c r="AJ59" s="544"/>
      <c r="AK59" s="544"/>
      <c r="AL59" s="544"/>
      <c r="AM59" s="560"/>
      <c r="AN59" s="83"/>
      <c r="AO59" s="83"/>
      <c r="AP59" s="83"/>
      <c r="AQ59" s="83"/>
      <c r="AR59" s="83"/>
      <c r="AS59" s="83"/>
      <c r="AT59" s="83"/>
      <c r="AU59" s="83"/>
      <c r="AV59" s="83"/>
      <c r="AW59" s="83"/>
      <c r="AX59" s="83"/>
      <c r="AY59" s="83"/>
      <c r="AZ59" s="83"/>
      <c r="BA59" s="83"/>
      <c r="BB59" s="83"/>
      <c r="BC59" s="83"/>
      <c r="BD59" s="83"/>
      <c r="BE59" s="83"/>
      <c r="BF59" s="83"/>
      <c r="BG59" s="83"/>
      <c r="BH59" s="83"/>
      <c r="BI59" s="83"/>
      <c r="BJ59" s="83"/>
      <c r="BK59" s="83"/>
      <c r="BL59" s="83"/>
      <c r="BM59" s="83"/>
      <c r="BN59" s="83"/>
      <c r="BO59" s="83"/>
      <c r="BP59" s="83"/>
      <c r="BQ59" s="83"/>
      <c r="BR59" s="83"/>
      <c r="BS59" s="83"/>
      <c r="BT59" s="83"/>
      <c r="BU59" s="83"/>
      <c r="BV59" s="83"/>
      <c r="BW59" s="83"/>
      <c r="BX59" s="83"/>
      <c r="BY59" s="83"/>
      <c r="BZ59" s="83"/>
      <c r="CA59" s="83"/>
      <c r="CB59" s="83"/>
    </row>
    <row r="60" spans="1:80" x14ac:dyDescent="0.25">
      <c r="A60" s="83"/>
      <c r="B60" s="83"/>
      <c r="C60" s="83"/>
      <c r="D60" s="83"/>
      <c r="E60" s="83"/>
      <c r="F60" s="83"/>
      <c r="G60" s="83"/>
      <c r="H60" s="83"/>
      <c r="I60" s="83"/>
      <c r="J60" s="545"/>
      <c r="K60" s="544"/>
      <c r="L60" s="544"/>
      <c r="M60" s="544"/>
      <c r="N60" s="544"/>
      <c r="O60" s="560"/>
      <c r="P60" s="545"/>
      <c r="Q60" s="544"/>
      <c r="R60" s="544"/>
      <c r="S60" s="544"/>
      <c r="T60" s="544"/>
      <c r="U60" s="560"/>
      <c r="V60" s="545"/>
      <c r="W60" s="544"/>
      <c r="X60" s="544"/>
      <c r="Y60" s="544"/>
      <c r="Z60" s="544"/>
      <c r="AA60" s="560"/>
      <c r="AB60" s="545"/>
      <c r="AC60" s="544"/>
      <c r="AD60" s="544"/>
      <c r="AE60" s="544"/>
      <c r="AF60" s="544"/>
      <c r="AG60" s="560"/>
      <c r="AH60" s="545"/>
      <c r="AI60" s="544"/>
      <c r="AJ60" s="544"/>
      <c r="AK60" s="544"/>
      <c r="AL60" s="544"/>
      <c r="AM60" s="560"/>
      <c r="AN60" s="83"/>
      <c r="AO60" s="83"/>
      <c r="AP60" s="83"/>
      <c r="AQ60" s="83"/>
      <c r="AR60" s="83"/>
      <c r="AS60" s="83"/>
      <c r="AT60" s="83"/>
      <c r="AU60" s="83"/>
      <c r="AV60" s="83"/>
      <c r="AW60" s="83"/>
      <c r="AX60" s="83"/>
      <c r="AY60" s="83"/>
      <c r="AZ60" s="83"/>
      <c r="BA60" s="83"/>
      <c r="BB60" s="83"/>
      <c r="BC60" s="83"/>
      <c r="BD60" s="83"/>
      <c r="BE60" s="83"/>
      <c r="BF60" s="83"/>
      <c r="BG60" s="83"/>
      <c r="BH60" s="83"/>
      <c r="BI60" s="83"/>
      <c r="BJ60" s="83"/>
      <c r="BK60" s="83"/>
      <c r="BL60" s="83"/>
      <c r="BM60" s="83"/>
      <c r="BN60" s="83"/>
      <c r="BO60" s="83"/>
      <c r="BP60" s="83"/>
      <c r="BQ60" s="83"/>
      <c r="BR60" s="83"/>
      <c r="BS60" s="83"/>
      <c r="BT60" s="83"/>
      <c r="BU60" s="83"/>
      <c r="BV60" s="83"/>
      <c r="BW60" s="83"/>
      <c r="BX60" s="83"/>
      <c r="BY60" s="83"/>
      <c r="BZ60" s="83"/>
      <c r="CA60" s="83"/>
      <c r="CB60" s="83"/>
    </row>
    <row r="61" spans="1:80" ht="15.75" thickBot="1" x14ac:dyDescent="0.3">
      <c r="A61" s="83"/>
      <c r="B61" s="83"/>
      <c r="C61" s="83"/>
      <c r="D61" s="83"/>
      <c r="E61" s="83"/>
      <c r="F61" s="83"/>
      <c r="G61" s="83"/>
      <c r="H61" s="83"/>
      <c r="I61" s="83"/>
      <c r="J61" s="546"/>
      <c r="K61" s="547"/>
      <c r="L61" s="547"/>
      <c r="M61" s="547"/>
      <c r="N61" s="547"/>
      <c r="O61" s="561"/>
      <c r="P61" s="546"/>
      <c r="Q61" s="547"/>
      <c r="R61" s="547"/>
      <c r="S61" s="547"/>
      <c r="T61" s="547"/>
      <c r="U61" s="561"/>
      <c r="V61" s="546"/>
      <c r="W61" s="547"/>
      <c r="X61" s="547"/>
      <c r="Y61" s="547"/>
      <c r="Z61" s="547"/>
      <c r="AA61" s="561"/>
      <c r="AB61" s="546"/>
      <c r="AC61" s="547"/>
      <c r="AD61" s="547"/>
      <c r="AE61" s="547"/>
      <c r="AF61" s="547"/>
      <c r="AG61" s="561"/>
      <c r="AH61" s="546"/>
      <c r="AI61" s="547"/>
      <c r="AJ61" s="547"/>
      <c r="AK61" s="547"/>
      <c r="AL61" s="547"/>
      <c r="AM61" s="561"/>
      <c r="AN61" s="83"/>
      <c r="AO61" s="83"/>
      <c r="AP61" s="83"/>
      <c r="AQ61" s="83"/>
      <c r="AR61" s="83"/>
      <c r="AS61" s="83"/>
      <c r="AT61" s="83"/>
      <c r="AU61" s="83"/>
      <c r="AV61" s="83"/>
      <c r="AW61" s="83"/>
      <c r="AX61" s="83"/>
      <c r="AY61" s="83"/>
      <c r="AZ61" s="83"/>
      <c r="BA61" s="83"/>
      <c r="BB61" s="83"/>
      <c r="BC61" s="83"/>
      <c r="BD61" s="83"/>
      <c r="BE61" s="83"/>
      <c r="BF61" s="83"/>
      <c r="BG61" s="83"/>
      <c r="BH61" s="83"/>
      <c r="BI61" s="83"/>
      <c r="BJ61" s="83"/>
      <c r="BK61" s="83"/>
      <c r="BL61" s="83"/>
      <c r="BM61" s="83"/>
      <c r="BN61" s="83"/>
      <c r="BO61" s="83"/>
      <c r="BP61" s="83"/>
      <c r="BQ61" s="83"/>
      <c r="BR61" s="83"/>
      <c r="BS61" s="83"/>
      <c r="BT61" s="83"/>
      <c r="BU61" s="83"/>
      <c r="BV61" s="83"/>
      <c r="BW61" s="83"/>
      <c r="BX61" s="83"/>
      <c r="BY61" s="83"/>
      <c r="BZ61" s="83"/>
      <c r="CA61" s="83"/>
      <c r="CB61" s="83"/>
    </row>
    <row r="62" spans="1:80" x14ac:dyDescent="0.25">
      <c r="A62" s="83"/>
      <c r="B62" s="83"/>
      <c r="C62" s="83"/>
      <c r="D62" s="83"/>
      <c r="E62" s="83"/>
      <c r="F62" s="83"/>
      <c r="G62" s="83"/>
      <c r="H62" s="83"/>
      <c r="I62" s="83"/>
      <c r="J62" s="83"/>
      <c r="K62" s="83"/>
      <c r="L62" s="83"/>
      <c r="M62" s="83"/>
      <c r="N62" s="83"/>
      <c r="O62" s="83"/>
      <c r="P62" s="83"/>
      <c r="Q62" s="83"/>
      <c r="R62" s="83"/>
      <c r="S62" s="83"/>
      <c r="T62" s="83"/>
      <c r="U62" s="83"/>
      <c r="V62" s="83"/>
      <c r="W62" s="83"/>
      <c r="X62" s="83"/>
      <c r="Y62" s="83"/>
      <c r="Z62" s="83"/>
      <c r="AA62" s="83"/>
      <c r="AB62" s="83"/>
      <c r="AC62" s="83"/>
      <c r="AD62" s="83"/>
      <c r="AE62" s="83"/>
      <c r="AF62" s="83"/>
      <c r="AG62" s="83"/>
      <c r="AH62" s="83"/>
      <c r="AI62" s="83"/>
      <c r="AJ62" s="83"/>
      <c r="AK62" s="83"/>
      <c r="AL62" s="83"/>
      <c r="AM62" s="83"/>
      <c r="AN62" s="83"/>
      <c r="AO62" s="83"/>
      <c r="AP62" s="83"/>
      <c r="AQ62" s="83"/>
      <c r="AR62" s="83"/>
      <c r="AS62" s="83"/>
      <c r="AT62" s="83"/>
      <c r="AU62" s="83"/>
      <c r="AV62" s="83"/>
      <c r="AW62" s="83"/>
      <c r="AX62" s="83"/>
      <c r="AY62" s="83"/>
      <c r="AZ62" s="83"/>
      <c r="BA62" s="83"/>
      <c r="BB62" s="83"/>
      <c r="BC62" s="83"/>
      <c r="BD62" s="83"/>
      <c r="BE62" s="83"/>
      <c r="BF62" s="83"/>
      <c r="BG62" s="83"/>
      <c r="BH62" s="83"/>
    </row>
    <row r="63" spans="1:80" ht="15" customHeight="1" x14ac:dyDescent="0.25">
      <c r="A63" s="83"/>
      <c r="B63" s="84"/>
      <c r="C63" s="84"/>
      <c r="D63" s="84"/>
      <c r="E63" s="84"/>
      <c r="F63" s="84"/>
      <c r="G63" s="84"/>
      <c r="H63" s="84"/>
      <c r="I63" s="84"/>
      <c r="J63" s="84"/>
      <c r="K63" s="84"/>
      <c r="L63" s="84"/>
      <c r="M63" s="84"/>
      <c r="N63" s="84"/>
      <c r="O63" s="84"/>
      <c r="P63" s="84"/>
      <c r="Q63" s="84"/>
      <c r="R63" s="84"/>
      <c r="S63" s="84"/>
      <c r="T63" s="84"/>
      <c r="U63" s="84"/>
      <c r="V63" s="84"/>
      <c r="W63" s="84"/>
      <c r="X63" s="84"/>
      <c r="Y63" s="84"/>
      <c r="Z63" s="84"/>
      <c r="AA63" s="84"/>
      <c r="AB63" s="84"/>
      <c r="AC63" s="84"/>
      <c r="AD63" s="84"/>
      <c r="AE63" s="84"/>
      <c r="AF63" s="84"/>
      <c r="AG63" s="84"/>
      <c r="AH63" s="84"/>
      <c r="AI63" s="84"/>
      <c r="AJ63" s="84"/>
      <c r="AK63" s="84"/>
      <c r="AL63" s="84"/>
      <c r="AM63" s="84"/>
      <c r="AN63" s="84"/>
      <c r="AO63" s="84"/>
      <c r="AP63" s="84"/>
      <c r="AQ63" s="84"/>
      <c r="AR63" s="84"/>
      <c r="AS63" s="84"/>
      <c r="AT63" s="84"/>
      <c r="AU63" s="83"/>
      <c r="AV63" s="83"/>
      <c r="AW63" s="83"/>
      <c r="AX63" s="83"/>
      <c r="AY63" s="83"/>
      <c r="AZ63" s="83"/>
      <c r="BA63" s="83"/>
      <c r="BB63" s="83"/>
      <c r="BC63" s="83"/>
      <c r="BD63" s="83"/>
      <c r="BE63" s="83"/>
      <c r="BF63" s="83"/>
      <c r="BG63" s="83"/>
      <c r="BH63" s="83"/>
    </row>
    <row r="64" spans="1:80" ht="15" customHeight="1" x14ac:dyDescent="0.25">
      <c r="A64" s="83"/>
      <c r="B64" s="84"/>
      <c r="C64" s="84"/>
      <c r="D64" s="84"/>
      <c r="E64" s="84"/>
      <c r="F64" s="84"/>
      <c r="G64" s="84"/>
      <c r="H64" s="84"/>
      <c r="I64" s="84"/>
      <c r="J64" s="84"/>
      <c r="K64" s="84"/>
      <c r="L64" s="84"/>
      <c r="M64" s="84"/>
      <c r="N64" s="84"/>
      <c r="O64" s="84"/>
      <c r="P64" s="84"/>
      <c r="Q64" s="84"/>
      <c r="R64" s="84"/>
      <c r="S64" s="84"/>
      <c r="T64" s="84"/>
      <c r="U64" s="84"/>
      <c r="V64" s="84"/>
      <c r="W64" s="84"/>
      <c r="X64" s="84"/>
      <c r="Y64" s="84"/>
      <c r="Z64" s="84"/>
      <c r="AA64" s="84"/>
      <c r="AB64" s="84"/>
      <c r="AC64" s="84"/>
      <c r="AD64" s="84"/>
      <c r="AE64" s="84"/>
      <c r="AF64" s="84"/>
      <c r="AG64" s="84"/>
      <c r="AH64" s="84"/>
      <c r="AI64" s="84"/>
      <c r="AJ64" s="84"/>
      <c r="AK64" s="84"/>
      <c r="AL64" s="84"/>
      <c r="AM64" s="84"/>
      <c r="AN64" s="84"/>
      <c r="AO64" s="84"/>
      <c r="AP64" s="84"/>
      <c r="AQ64" s="84"/>
      <c r="AR64" s="84"/>
      <c r="AS64" s="84"/>
      <c r="AT64" s="84"/>
      <c r="AU64" s="83"/>
      <c r="AV64" s="83"/>
      <c r="AW64" s="83"/>
      <c r="AX64" s="83"/>
      <c r="AY64" s="83"/>
      <c r="AZ64" s="83"/>
      <c r="BA64" s="83"/>
      <c r="BB64" s="83"/>
      <c r="BC64" s="83"/>
      <c r="BD64" s="83"/>
      <c r="BE64" s="83"/>
      <c r="BF64" s="83"/>
      <c r="BG64" s="83"/>
      <c r="BH64" s="83"/>
    </row>
    <row r="65" spans="1:60" x14ac:dyDescent="0.25">
      <c r="A65" s="83"/>
      <c r="B65" s="83"/>
      <c r="C65" s="83"/>
      <c r="D65" s="83"/>
      <c r="E65" s="83"/>
      <c r="F65" s="83"/>
      <c r="G65" s="83"/>
      <c r="H65" s="83"/>
      <c r="I65" s="83"/>
      <c r="J65" s="83"/>
      <c r="K65" s="83"/>
      <c r="L65" s="83"/>
      <c r="M65" s="83"/>
      <c r="N65" s="83"/>
      <c r="O65" s="83"/>
      <c r="P65" s="83"/>
      <c r="Q65" s="83"/>
      <c r="R65" s="83"/>
      <c r="S65" s="83"/>
      <c r="T65" s="83"/>
      <c r="U65" s="83"/>
      <c r="V65" s="83"/>
      <c r="W65" s="83"/>
      <c r="X65" s="83"/>
      <c r="Y65" s="83"/>
      <c r="Z65" s="83"/>
      <c r="AA65" s="83"/>
      <c r="AB65" s="83"/>
      <c r="AC65" s="83"/>
      <c r="AD65" s="83"/>
      <c r="AE65" s="83"/>
      <c r="AF65" s="83"/>
      <c r="AG65" s="83"/>
      <c r="AH65" s="83"/>
      <c r="AI65" s="83"/>
      <c r="AJ65" s="83"/>
      <c r="AK65" s="83"/>
      <c r="AL65" s="83"/>
      <c r="AM65" s="83"/>
      <c r="AN65" s="83"/>
      <c r="AO65" s="83"/>
      <c r="AP65" s="83"/>
      <c r="AQ65" s="83"/>
      <c r="AR65" s="83"/>
      <c r="AS65" s="83"/>
      <c r="AT65" s="83"/>
      <c r="AU65" s="83"/>
      <c r="AV65" s="83"/>
      <c r="AW65" s="83"/>
      <c r="AX65" s="83"/>
      <c r="AY65" s="83"/>
      <c r="AZ65" s="83"/>
      <c r="BA65" s="83"/>
      <c r="BB65" s="83"/>
      <c r="BC65" s="83"/>
      <c r="BD65" s="83"/>
      <c r="BE65" s="83"/>
      <c r="BF65" s="83"/>
      <c r="BG65" s="83"/>
      <c r="BH65" s="83"/>
    </row>
    <row r="66" spans="1:60" x14ac:dyDescent="0.25">
      <c r="A66" s="83"/>
      <c r="B66" s="83"/>
      <c r="C66" s="83"/>
      <c r="D66" s="83"/>
      <c r="E66" s="83"/>
      <c r="F66" s="83"/>
      <c r="G66" s="83"/>
      <c r="H66" s="83"/>
      <c r="I66" s="83"/>
      <c r="J66" s="83"/>
      <c r="K66" s="83"/>
      <c r="L66" s="83"/>
      <c r="M66" s="83"/>
      <c r="N66" s="83"/>
      <c r="O66" s="83"/>
      <c r="P66" s="83"/>
      <c r="Q66" s="83"/>
      <c r="R66" s="83"/>
      <c r="S66" s="83"/>
      <c r="T66" s="83"/>
      <c r="U66" s="83"/>
      <c r="V66" s="83"/>
      <c r="W66" s="83"/>
      <c r="X66" s="83"/>
      <c r="Y66" s="83"/>
      <c r="Z66" s="83"/>
      <c r="AA66" s="83"/>
      <c r="AB66" s="83"/>
      <c r="AC66" s="83"/>
      <c r="AD66" s="83"/>
      <c r="AE66" s="83"/>
      <c r="AF66" s="83"/>
      <c r="AG66" s="83"/>
      <c r="AH66" s="83"/>
      <c r="AI66" s="83"/>
      <c r="AJ66" s="83"/>
      <c r="AK66" s="83"/>
      <c r="AL66" s="83"/>
      <c r="AM66" s="83"/>
      <c r="AN66" s="83"/>
      <c r="AO66" s="83"/>
      <c r="AP66" s="83"/>
      <c r="AQ66" s="83"/>
      <c r="AR66" s="83"/>
      <c r="AS66" s="83"/>
      <c r="AT66" s="83"/>
      <c r="AU66" s="83"/>
      <c r="AV66" s="83"/>
      <c r="AW66" s="83"/>
      <c r="AX66" s="83"/>
      <c r="AY66" s="83"/>
      <c r="AZ66" s="83"/>
      <c r="BA66" s="83"/>
      <c r="BB66" s="83"/>
      <c r="BC66" s="83"/>
      <c r="BD66" s="83"/>
      <c r="BE66" s="83"/>
      <c r="BF66" s="83"/>
      <c r="BG66" s="83"/>
      <c r="BH66" s="83"/>
    </row>
    <row r="67" spans="1:60" x14ac:dyDescent="0.25">
      <c r="A67" s="83"/>
      <c r="B67" s="83"/>
      <c r="C67" s="83"/>
      <c r="D67" s="83"/>
      <c r="E67" s="83"/>
      <c r="F67" s="83"/>
      <c r="G67" s="83"/>
      <c r="H67" s="83"/>
      <c r="I67" s="83"/>
      <c r="J67" s="83"/>
      <c r="K67" s="83"/>
      <c r="L67" s="83"/>
      <c r="M67" s="83"/>
      <c r="N67" s="83"/>
      <c r="O67" s="83"/>
      <c r="P67" s="83"/>
      <c r="Q67" s="83"/>
      <c r="R67" s="83"/>
      <c r="S67" s="83"/>
      <c r="T67" s="83"/>
      <c r="U67" s="83"/>
      <c r="V67" s="83"/>
      <c r="W67" s="83"/>
      <c r="X67" s="83"/>
      <c r="Y67" s="83"/>
      <c r="Z67" s="83"/>
      <c r="AA67" s="83"/>
      <c r="AB67" s="83"/>
      <c r="AC67" s="83"/>
      <c r="AD67" s="83"/>
      <c r="AE67" s="83"/>
      <c r="AF67" s="83"/>
      <c r="AG67" s="83"/>
      <c r="AH67" s="83"/>
      <c r="AI67" s="83"/>
      <c r="AJ67" s="83"/>
      <c r="AK67" s="83"/>
      <c r="AL67" s="83"/>
      <c r="AM67" s="83"/>
      <c r="AN67" s="83"/>
      <c r="AO67" s="83"/>
      <c r="AP67" s="83"/>
      <c r="AQ67" s="83"/>
      <c r="AR67" s="83"/>
      <c r="AS67" s="83"/>
      <c r="AT67" s="83"/>
      <c r="AU67" s="83"/>
      <c r="AV67" s="83"/>
      <c r="AW67" s="83"/>
      <c r="AX67" s="83"/>
      <c r="AY67" s="83"/>
      <c r="AZ67" s="83"/>
      <c r="BA67" s="83"/>
      <c r="BB67" s="83"/>
      <c r="BC67" s="83"/>
      <c r="BD67" s="83"/>
      <c r="BE67" s="83"/>
      <c r="BF67" s="83"/>
      <c r="BG67" s="83"/>
      <c r="BH67" s="83"/>
    </row>
    <row r="68" spans="1:60" x14ac:dyDescent="0.25">
      <c r="A68" s="83"/>
      <c r="B68" s="83"/>
      <c r="C68" s="83"/>
      <c r="D68" s="83"/>
      <c r="E68" s="83"/>
      <c r="F68" s="83"/>
      <c r="G68" s="83"/>
      <c r="H68" s="83"/>
      <c r="I68" s="83"/>
      <c r="J68" s="83"/>
      <c r="K68" s="83"/>
      <c r="L68" s="83"/>
      <c r="M68" s="83"/>
      <c r="N68" s="83"/>
      <c r="O68" s="83"/>
      <c r="P68" s="83"/>
      <c r="Q68" s="83"/>
      <c r="R68" s="83"/>
      <c r="S68" s="83"/>
      <c r="T68" s="83"/>
      <c r="U68" s="83"/>
      <c r="V68" s="83"/>
      <c r="W68" s="83"/>
      <c r="X68" s="83"/>
      <c r="Y68" s="83"/>
      <c r="Z68" s="83"/>
      <c r="AA68" s="83"/>
      <c r="AB68" s="83"/>
      <c r="AC68" s="83"/>
      <c r="AD68" s="83"/>
      <c r="AE68" s="83"/>
      <c r="AF68" s="83"/>
      <c r="AG68" s="83"/>
      <c r="AH68" s="83"/>
      <c r="AI68" s="83"/>
      <c r="AJ68" s="83"/>
      <c r="AK68" s="83"/>
      <c r="AL68" s="83"/>
      <c r="AM68" s="83"/>
      <c r="AN68" s="83"/>
      <c r="AO68" s="83"/>
      <c r="AP68" s="83"/>
      <c r="AQ68" s="83"/>
      <c r="AR68" s="83"/>
      <c r="AS68" s="83"/>
      <c r="AT68" s="83"/>
      <c r="AU68" s="83"/>
      <c r="AV68" s="83"/>
      <c r="AW68" s="83"/>
      <c r="AX68" s="83"/>
      <c r="AY68" s="83"/>
      <c r="AZ68" s="83"/>
      <c r="BA68" s="83"/>
      <c r="BB68" s="83"/>
      <c r="BC68" s="83"/>
      <c r="BD68" s="83"/>
      <c r="BE68" s="83"/>
      <c r="BF68" s="83"/>
      <c r="BG68" s="83"/>
      <c r="BH68" s="83"/>
    </row>
    <row r="69" spans="1:60" x14ac:dyDescent="0.25">
      <c r="A69" s="83"/>
      <c r="B69" s="83"/>
      <c r="C69" s="83"/>
      <c r="D69" s="83"/>
      <c r="E69" s="83"/>
      <c r="F69" s="83"/>
      <c r="G69" s="83"/>
      <c r="H69" s="83"/>
      <c r="I69" s="83"/>
      <c r="J69" s="83"/>
      <c r="K69" s="83"/>
      <c r="L69" s="83"/>
      <c r="M69" s="83"/>
      <c r="N69" s="83"/>
      <c r="O69" s="83"/>
      <c r="P69" s="83"/>
      <c r="Q69" s="83"/>
      <c r="R69" s="83"/>
      <c r="S69" s="83"/>
      <c r="T69" s="83"/>
      <c r="U69" s="83"/>
      <c r="V69" s="83"/>
      <c r="W69" s="83"/>
      <c r="X69" s="83"/>
      <c r="Y69" s="83"/>
      <c r="Z69" s="83"/>
      <c r="AA69" s="83"/>
      <c r="AB69" s="83"/>
      <c r="AC69" s="83"/>
      <c r="AD69" s="83"/>
      <c r="AE69" s="83"/>
      <c r="AF69" s="83"/>
      <c r="AG69" s="83"/>
      <c r="AH69" s="83"/>
      <c r="AI69" s="83"/>
      <c r="AJ69" s="83"/>
      <c r="AK69" s="83"/>
      <c r="AL69" s="83"/>
      <c r="AM69" s="83"/>
      <c r="AN69" s="83"/>
      <c r="AO69" s="83"/>
      <c r="AP69" s="83"/>
      <c r="AQ69" s="83"/>
      <c r="AR69" s="83"/>
      <c r="AS69" s="83"/>
      <c r="AT69" s="83"/>
      <c r="AU69" s="83"/>
      <c r="AV69" s="83"/>
      <c r="AW69" s="83"/>
      <c r="AX69" s="83"/>
      <c r="AY69" s="83"/>
      <c r="AZ69" s="83"/>
      <c r="BA69" s="83"/>
      <c r="BB69" s="83"/>
      <c r="BC69" s="83"/>
      <c r="BD69" s="83"/>
      <c r="BE69" s="83"/>
      <c r="BF69" s="83"/>
      <c r="BG69" s="83"/>
      <c r="BH69" s="83"/>
    </row>
    <row r="70" spans="1:60" x14ac:dyDescent="0.25">
      <c r="A70" s="83"/>
      <c r="B70" s="83"/>
      <c r="C70" s="83"/>
      <c r="D70" s="83"/>
      <c r="E70" s="83"/>
      <c r="F70" s="83"/>
      <c r="G70" s="83"/>
      <c r="H70" s="83"/>
      <c r="I70" s="83"/>
      <c r="J70" s="83"/>
      <c r="K70" s="83"/>
      <c r="L70" s="83"/>
      <c r="M70" s="83"/>
      <c r="N70" s="83"/>
      <c r="O70" s="83"/>
      <c r="P70" s="83"/>
      <c r="Q70" s="83"/>
      <c r="R70" s="83"/>
      <c r="S70" s="83"/>
      <c r="T70" s="83"/>
      <c r="U70" s="83"/>
      <c r="V70" s="83"/>
      <c r="W70" s="83"/>
      <c r="X70" s="83"/>
      <c r="Y70" s="83"/>
      <c r="Z70" s="83"/>
      <c r="AA70" s="83"/>
      <c r="AB70" s="83"/>
      <c r="AC70" s="83"/>
      <c r="AD70" s="83"/>
      <c r="AE70" s="83"/>
      <c r="AF70" s="83"/>
      <c r="AG70" s="83"/>
      <c r="AH70" s="83"/>
      <c r="AI70" s="83"/>
      <c r="AJ70" s="83"/>
      <c r="AK70" s="83"/>
      <c r="AL70" s="83"/>
      <c r="AM70" s="83"/>
      <c r="AN70" s="83"/>
      <c r="AO70" s="83"/>
      <c r="AP70" s="83"/>
      <c r="AQ70" s="83"/>
      <c r="AR70" s="83"/>
      <c r="AS70" s="83"/>
      <c r="AT70" s="83"/>
      <c r="AU70" s="83"/>
      <c r="AV70" s="83"/>
      <c r="AW70" s="83"/>
      <c r="AX70" s="83"/>
      <c r="AY70" s="83"/>
      <c r="AZ70" s="83"/>
      <c r="BA70" s="83"/>
      <c r="BB70" s="83"/>
      <c r="BC70" s="83"/>
      <c r="BD70" s="83"/>
      <c r="BE70" s="83"/>
      <c r="BF70" s="83"/>
      <c r="BG70" s="83"/>
      <c r="BH70" s="83"/>
    </row>
    <row r="71" spans="1:60" x14ac:dyDescent="0.25">
      <c r="A71" s="83"/>
      <c r="B71" s="83"/>
      <c r="C71" s="83"/>
      <c r="D71" s="83"/>
      <c r="E71" s="83"/>
      <c r="F71" s="83"/>
      <c r="G71" s="83"/>
      <c r="H71" s="83"/>
      <c r="I71" s="83"/>
      <c r="J71" s="83"/>
      <c r="K71" s="83"/>
      <c r="L71" s="83"/>
      <c r="M71" s="83"/>
      <c r="N71" s="83"/>
      <c r="O71" s="83"/>
      <c r="P71" s="83"/>
      <c r="Q71" s="83"/>
      <c r="R71" s="83"/>
      <c r="S71" s="83"/>
      <c r="T71" s="83"/>
      <c r="U71" s="83"/>
      <c r="V71" s="83"/>
      <c r="W71" s="83"/>
      <c r="X71" s="83"/>
      <c r="Y71" s="83"/>
      <c r="Z71" s="83"/>
      <c r="AA71" s="83"/>
      <c r="AB71" s="83"/>
      <c r="AC71" s="83"/>
      <c r="AD71" s="83"/>
      <c r="AE71" s="83"/>
      <c r="AF71" s="83"/>
      <c r="AG71" s="83"/>
      <c r="AH71" s="83"/>
      <c r="AI71" s="83"/>
      <c r="AJ71" s="83"/>
      <c r="AK71" s="83"/>
      <c r="AL71" s="83"/>
      <c r="AM71" s="83"/>
      <c r="AN71" s="83"/>
      <c r="AO71" s="83"/>
      <c r="AP71" s="83"/>
      <c r="AQ71" s="83"/>
      <c r="AR71" s="83"/>
      <c r="AS71" s="83"/>
      <c r="AT71" s="83"/>
      <c r="AU71" s="83"/>
      <c r="AV71" s="83"/>
      <c r="AW71" s="83"/>
      <c r="AX71" s="83"/>
      <c r="AY71" s="83"/>
      <c r="AZ71" s="83"/>
      <c r="BA71" s="83"/>
      <c r="BB71" s="83"/>
      <c r="BC71" s="83"/>
      <c r="BD71" s="83"/>
      <c r="BE71" s="83"/>
      <c r="BF71" s="83"/>
      <c r="BG71" s="83"/>
      <c r="BH71" s="83"/>
    </row>
    <row r="72" spans="1:60" x14ac:dyDescent="0.25">
      <c r="A72" s="83"/>
      <c r="B72" s="83"/>
      <c r="C72" s="83"/>
      <c r="D72" s="83"/>
      <c r="E72" s="83"/>
      <c r="F72" s="83"/>
      <c r="G72" s="83"/>
      <c r="H72" s="83"/>
      <c r="I72" s="83"/>
      <c r="J72" s="83"/>
      <c r="K72" s="83"/>
      <c r="L72" s="83"/>
      <c r="M72" s="83"/>
      <c r="N72" s="83"/>
      <c r="O72" s="83"/>
      <c r="P72" s="83"/>
      <c r="Q72" s="83"/>
      <c r="R72" s="83"/>
      <c r="S72" s="83"/>
      <c r="T72" s="83"/>
      <c r="U72" s="83"/>
      <c r="V72" s="83"/>
      <c r="W72" s="83"/>
      <c r="X72" s="83"/>
      <c r="Y72" s="83"/>
      <c r="Z72" s="83"/>
      <c r="AA72" s="83"/>
      <c r="AB72" s="83"/>
      <c r="AC72" s="83"/>
      <c r="AD72" s="83"/>
      <c r="AE72" s="83"/>
      <c r="AF72" s="83"/>
      <c r="AG72" s="83"/>
      <c r="AH72" s="83"/>
      <c r="AI72" s="83"/>
      <c r="AJ72" s="83"/>
      <c r="AK72" s="83"/>
      <c r="AL72" s="83"/>
      <c r="AM72" s="83"/>
      <c r="AN72" s="83"/>
      <c r="AO72" s="83"/>
      <c r="AP72" s="83"/>
      <c r="AQ72" s="83"/>
      <c r="AR72" s="83"/>
      <c r="AS72" s="83"/>
      <c r="AT72" s="83"/>
      <c r="AU72" s="83"/>
      <c r="AV72" s="83"/>
      <c r="AW72" s="83"/>
      <c r="AX72" s="83"/>
      <c r="AY72" s="83"/>
      <c r="AZ72" s="83"/>
      <c r="BA72" s="83"/>
      <c r="BB72" s="83"/>
      <c r="BC72" s="83"/>
      <c r="BD72" s="83"/>
      <c r="BE72" s="83"/>
      <c r="BF72" s="83"/>
      <c r="BG72" s="83"/>
      <c r="BH72" s="83"/>
    </row>
    <row r="73" spans="1:60" x14ac:dyDescent="0.25">
      <c r="A73" s="83"/>
      <c r="B73" s="83"/>
      <c r="C73" s="83"/>
      <c r="D73" s="83"/>
      <c r="E73" s="83"/>
      <c r="F73" s="83"/>
      <c r="G73" s="83"/>
      <c r="H73" s="83"/>
      <c r="I73" s="83"/>
      <c r="J73" s="83"/>
      <c r="K73" s="83"/>
      <c r="L73" s="83"/>
      <c r="M73" s="83"/>
      <c r="N73" s="83"/>
      <c r="O73" s="83"/>
      <c r="P73" s="83"/>
      <c r="Q73" s="83"/>
      <c r="R73" s="83"/>
      <c r="S73" s="83"/>
      <c r="T73" s="83"/>
      <c r="U73" s="83"/>
      <c r="V73" s="83"/>
      <c r="W73" s="83"/>
      <c r="X73" s="83"/>
      <c r="Y73" s="83"/>
      <c r="Z73" s="83"/>
      <c r="AA73" s="83"/>
      <c r="AB73" s="83"/>
      <c r="AC73" s="83"/>
      <c r="AD73" s="83"/>
      <c r="AE73" s="83"/>
      <c r="AF73" s="83"/>
      <c r="AG73" s="83"/>
      <c r="AH73" s="83"/>
      <c r="AI73" s="83"/>
      <c r="AJ73" s="83"/>
      <c r="AK73" s="83"/>
      <c r="AL73" s="83"/>
      <c r="AM73" s="83"/>
      <c r="AN73" s="83"/>
      <c r="AO73" s="83"/>
      <c r="AP73" s="83"/>
      <c r="AQ73" s="83"/>
      <c r="AR73" s="83"/>
      <c r="AS73" s="83"/>
      <c r="AT73" s="83"/>
      <c r="AU73" s="83"/>
      <c r="AV73" s="83"/>
      <c r="AW73" s="83"/>
      <c r="AX73" s="83"/>
      <c r="AY73" s="83"/>
      <c r="AZ73" s="83"/>
      <c r="BA73" s="83"/>
      <c r="BB73" s="83"/>
      <c r="BC73" s="83"/>
      <c r="BD73" s="83"/>
      <c r="BE73" s="83"/>
      <c r="BF73" s="83"/>
      <c r="BG73" s="83"/>
      <c r="BH73" s="83"/>
    </row>
    <row r="74" spans="1:60" x14ac:dyDescent="0.25">
      <c r="A74" s="83"/>
      <c r="B74" s="83"/>
      <c r="C74" s="83"/>
      <c r="D74" s="83"/>
      <c r="E74" s="83"/>
      <c r="F74" s="83"/>
      <c r="G74" s="83"/>
      <c r="H74" s="83"/>
      <c r="I74" s="83"/>
      <c r="J74" s="83"/>
      <c r="K74" s="83"/>
      <c r="L74" s="83"/>
      <c r="M74" s="83"/>
      <c r="N74" s="83"/>
      <c r="O74" s="83"/>
      <c r="P74" s="83"/>
      <c r="Q74" s="83"/>
      <c r="R74" s="83"/>
      <c r="S74" s="83"/>
      <c r="T74" s="83"/>
      <c r="U74" s="83"/>
      <c r="V74" s="83"/>
      <c r="W74" s="83"/>
      <c r="X74" s="83"/>
      <c r="Y74" s="83"/>
      <c r="Z74" s="83"/>
      <c r="AA74" s="83"/>
      <c r="AB74" s="83"/>
      <c r="AC74" s="83"/>
      <c r="AD74" s="83"/>
      <c r="AE74" s="83"/>
      <c r="AF74" s="83"/>
      <c r="AG74" s="83"/>
      <c r="AH74" s="83"/>
      <c r="AI74" s="83"/>
      <c r="AJ74" s="83"/>
      <c r="AK74" s="83"/>
      <c r="AL74" s="83"/>
      <c r="AM74" s="83"/>
      <c r="AN74" s="83"/>
      <c r="AO74" s="83"/>
      <c r="AP74" s="83"/>
      <c r="AQ74" s="83"/>
      <c r="AR74" s="83"/>
      <c r="AS74" s="83"/>
      <c r="AT74" s="83"/>
      <c r="AU74" s="83"/>
      <c r="AV74" s="83"/>
      <c r="AW74" s="83"/>
      <c r="AX74" s="83"/>
      <c r="AY74" s="83"/>
      <c r="AZ74" s="83"/>
      <c r="BA74" s="83"/>
      <c r="BB74" s="83"/>
      <c r="BC74" s="83"/>
      <c r="BD74" s="83"/>
      <c r="BE74" s="83"/>
      <c r="BF74" s="83"/>
      <c r="BG74" s="83"/>
      <c r="BH74" s="83"/>
    </row>
    <row r="75" spans="1:60" x14ac:dyDescent="0.25">
      <c r="A75" s="83"/>
      <c r="B75" s="83"/>
      <c r="C75" s="83"/>
      <c r="D75" s="83"/>
      <c r="E75" s="83"/>
      <c r="F75" s="83"/>
      <c r="G75" s="83"/>
      <c r="H75" s="83"/>
      <c r="I75" s="83"/>
      <c r="J75" s="83"/>
      <c r="K75" s="83"/>
      <c r="L75" s="83"/>
      <c r="M75" s="83"/>
      <c r="N75" s="83"/>
      <c r="O75" s="83"/>
      <c r="P75" s="83"/>
      <c r="Q75" s="83"/>
      <c r="R75" s="83"/>
      <c r="S75" s="83"/>
      <c r="T75" s="83"/>
      <c r="U75" s="83"/>
      <c r="V75" s="83"/>
      <c r="W75" s="83"/>
      <c r="X75" s="83"/>
      <c r="Y75" s="83"/>
      <c r="Z75" s="83"/>
      <c r="AA75" s="83"/>
      <c r="AB75" s="83"/>
      <c r="AC75" s="83"/>
      <c r="AD75" s="83"/>
      <c r="AE75" s="83"/>
      <c r="AF75" s="83"/>
      <c r="AG75" s="83"/>
      <c r="AH75" s="83"/>
      <c r="AI75" s="83"/>
      <c r="AJ75" s="83"/>
      <c r="AK75" s="83"/>
      <c r="AL75" s="83"/>
      <c r="AM75" s="83"/>
      <c r="AN75" s="83"/>
      <c r="AO75" s="83"/>
      <c r="AP75" s="83"/>
      <c r="AQ75" s="83"/>
      <c r="AR75" s="83"/>
      <c r="AS75" s="83"/>
      <c r="AT75" s="83"/>
      <c r="AU75" s="83"/>
      <c r="AV75" s="83"/>
      <c r="AW75" s="83"/>
      <c r="AX75" s="83"/>
      <c r="AY75" s="83"/>
      <c r="AZ75" s="83"/>
      <c r="BA75" s="83"/>
      <c r="BB75" s="83"/>
      <c r="BC75" s="83"/>
      <c r="BD75" s="83"/>
      <c r="BE75" s="83"/>
      <c r="BF75" s="83"/>
      <c r="BG75" s="83"/>
      <c r="BH75" s="83"/>
    </row>
    <row r="76" spans="1:60" x14ac:dyDescent="0.25">
      <c r="A76" s="83"/>
      <c r="B76" s="83"/>
      <c r="C76" s="83"/>
      <c r="D76" s="83"/>
      <c r="E76" s="83"/>
      <c r="F76" s="83"/>
      <c r="G76" s="83"/>
      <c r="H76" s="83"/>
      <c r="I76" s="83"/>
      <c r="J76" s="83"/>
      <c r="K76" s="83"/>
      <c r="L76" s="83"/>
      <c r="M76" s="83"/>
      <c r="N76" s="83"/>
      <c r="O76" s="83"/>
      <c r="P76" s="83"/>
      <c r="Q76" s="83"/>
      <c r="R76" s="83"/>
      <c r="S76" s="83"/>
      <c r="T76" s="83"/>
      <c r="U76" s="83"/>
      <c r="V76" s="83"/>
      <c r="W76" s="83"/>
      <c r="X76" s="83"/>
      <c r="Y76" s="83"/>
      <c r="Z76" s="83"/>
      <c r="AA76" s="83"/>
      <c r="AB76" s="83"/>
      <c r="AC76" s="83"/>
      <c r="AD76" s="83"/>
      <c r="AE76" s="83"/>
      <c r="AF76" s="83"/>
      <c r="AG76" s="83"/>
      <c r="AH76" s="83"/>
      <c r="AI76" s="83"/>
      <c r="AJ76" s="83"/>
      <c r="AK76" s="83"/>
      <c r="AL76" s="83"/>
      <c r="AM76" s="83"/>
      <c r="AN76" s="83"/>
      <c r="AO76" s="83"/>
      <c r="AP76" s="83"/>
      <c r="AQ76" s="83"/>
      <c r="AR76" s="83"/>
      <c r="AS76" s="83"/>
      <c r="AT76" s="83"/>
      <c r="AU76" s="83"/>
      <c r="AV76" s="83"/>
      <c r="AW76" s="83"/>
      <c r="AX76" s="83"/>
      <c r="AY76" s="83"/>
      <c r="AZ76" s="83"/>
      <c r="BA76" s="83"/>
      <c r="BB76" s="83"/>
      <c r="BC76" s="83"/>
      <c r="BD76" s="83"/>
      <c r="BE76" s="83"/>
      <c r="BF76" s="83"/>
      <c r="BG76" s="83"/>
      <c r="BH76" s="83"/>
    </row>
    <row r="77" spans="1:60" x14ac:dyDescent="0.25">
      <c r="A77" s="83"/>
      <c r="B77" s="83"/>
      <c r="C77" s="83"/>
      <c r="D77" s="83"/>
      <c r="E77" s="83"/>
      <c r="F77" s="83"/>
      <c r="G77" s="83"/>
      <c r="H77" s="83"/>
      <c r="I77" s="83"/>
      <c r="J77" s="83"/>
      <c r="K77" s="83"/>
      <c r="L77" s="83"/>
      <c r="M77" s="83"/>
      <c r="N77" s="83"/>
      <c r="O77" s="83"/>
      <c r="P77" s="83"/>
      <c r="Q77" s="83"/>
      <c r="R77" s="83"/>
      <c r="S77" s="83"/>
      <c r="T77" s="83"/>
      <c r="U77" s="83"/>
      <c r="V77" s="83"/>
      <c r="W77" s="83"/>
      <c r="X77" s="83"/>
      <c r="Y77" s="83"/>
      <c r="Z77" s="83"/>
      <c r="AA77" s="83"/>
      <c r="AB77" s="83"/>
      <c r="AC77" s="83"/>
      <c r="AD77" s="83"/>
      <c r="AE77" s="83"/>
      <c r="AF77" s="83"/>
      <c r="AG77" s="83"/>
      <c r="AH77" s="83"/>
      <c r="AI77" s="83"/>
      <c r="AJ77" s="83"/>
      <c r="AK77" s="83"/>
      <c r="AL77" s="83"/>
      <c r="AM77" s="83"/>
      <c r="AN77" s="83"/>
      <c r="AO77" s="83"/>
      <c r="AP77" s="83"/>
      <c r="AQ77" s="83"/>
      <c r="AR77" s="83"/>
      <c r="AS77" s="83"/>
      <c r="AT77" s="83"/>
      <c r="AU77" s="83"/>
      <c r="AV77" s="83"/>
      <c r="AW77" s="83"/>
      <c r="AX77" s="83"/>
      <c r="AY77" s="83"/>
      <c r="AZ77" s="83"/>
      <c r="BA77" s="83"/>
      <c r="BB77" s="83"/>
      <c r="BC77" s="83"/>
      <c r="BD77" s="83"/>
      <c r="BE77" s="83"/>
      <c r="BF77" s="83"/>
      <c r="BG77" s="83"/>
      <c r="BH77" s="83"/>
    </row>
    <row r="78" spans="1:60" x14ac:dyDescent="0.25">
      <c r="A78" s="83"/>
      <c r="B78" s="83"/>
      <c r="C78" s="83"/>
      <c r="D78" s="83"/>
      <c r="E78" s="83"/>
      <c r="F78" s="83"/>
      <c r="G78" s="83"/>
      <c r="H78" s="83"/>
      <c r="I78" s="83"/>
      <c r="J78" s="83"/>
      <c r="K78" s="83"/>
      <c r="L78" s="83"/>
      <c r="M78" s="83"/>
      <c r="N78" s="83"/>
      <c r="O78" s="83"/>
      <c r="P78" s="83"/>
      <c r="Q78" s="83"/>
      <c r="R78" s="83"/>
      <c r="S78" s="83"/>
      <c r="T78" s="83"/>
      <c r="U78" s="83"/>
      <c r="V78" s="83"/>
      <c r="W78" s="83"/>
      <c r="X78" s="83"/>
      <c r="Y78" s="83"/>
      <c r="Z78" s="83"/>
      <c r="AA78" s="83"/>
      <c r="AB78" s="83"/>
      <c r="AC78" s="83"/>
      <c r="AD78" s="83"/>
      <c r="AE78" s="83"/>
      <c r="AF78" s="83"/>
      <c r="AG78" s="83"/>
      <c r="AH78" s="83"/>
      <c r="AI78" s="83"/>
      <c r="AJ78" s="83"/>
      <c r="AK78" s="83"/>
      <c r="AL78" s="83"/>
      <c r="AM78" s="83"/>
      <c r="AN78" s="83"/>
      <c r="AO78" s="83"/>
      <c r="AP78" s="83"/>
      <c r="AQ78" s="83"/>
      <c r="AR78" s="83"/>
      <c r="AS78" s="83"/>
      <c r="AT78" s="83"/>
      <c r="AU78" s="83"/>
      <c r="AV78" s="83"/>
      <c r="AW78" s="83"/>
      <c r="AX78" s="83"/>
      <c r="AY78" s="83"/>
      <c r="AZ78" s="83"/>
      <c r="BA78" s="83"/>
      <c r="BB78" s="83"/>
      <c r="BC78" s="83"/>
      <c r="BD78" s="83"/>
      <c r="BE78" s="83"/>
      <c r="BF78" s="83"/>
      <c r="BG78" s="83"/>
      <c r="BH78" s="83"/>
    </row>
    <row r="79" spans="1:60" x14ac:dyDescent="0.25">
      <c r="A79" s="83"/>
      <c r="B79" s="83"/>
      <c r="C79" s="83"/>
      <c r="D79" s="83"/>
      <c r="E79" s="83"/>
      <c r="F79" s="83"/>
      <c r="G79" s="83"/>
      <c r="H79" s="83"/>
      <c r="I79" s="83"/>
      <c r="J79" s="83"/>
      <c r="K79" s="83"/>
      <c r="L79" s="83"/>
      <c r="M79" s="83"/>
      <c r="N79" s="83"/>
      <c r="O79" s="83"/>
      <c r="P79" s="83"/>
      <c r="Q79" s="83"/>
      <c r="R79" s="83"/>
      <c r="S79" s="83"/>
      <c r="T79" s="83"/>
      <c r="U79" s="83"/>
      <c r="V79" s="83"/>
      <c r="W79" s="83"/>
      <c r="X79" s="83"/>
      <c r="Y79" s="83"/>
      <c r="Z79" s="83"/>
      <c r="AA79" s="83"/>
      <c r="AB79" s="83"/>
      <c r="AC79" s="83"/>
      <c r="AD79" s="83"/>
      <c r="AE79" s="83"/>
      <c r="AF79" s="83"/>
      <c r="AG79" s="83"/>
      <c r="AH79" s="83"/>
      <c r="AI79" s="83"/>
      <c r="AJ79" s="83"/>
      <c r="AK79" s="83"/>
      <c r="AL79" s="83"/>
      <c r="AM79" s="83"/>
      <c r="AN79" s="83"/>
      <c r="AO79" s="83"/>
      <c r="AP79" s="83"/>
      <c r="AQ79" s="83"/>
      <c r="AR79" s="83"/>
      <c r="AS79" s="83"/>
      <c r="AT79" s="83"/>
      <c r="AU79" s="83"/>
      <c r="AV79" s="83"/>
      <c r="AW79" s="83"/>
      <c r="AX79" s="83"/>
      <c r="AY79" s="83"/>
      <c r="AZ79" s="83"/>
      <c r="BA79" s="83"/>
      <c r="BB79" s="83"/>
      <c r="BC79" s="83"/>
      <c r="BD79" s="83"/>
      <c r="BE79" s="83"/>
      <c r="BF79" s="83"/>
      <c r="BG79" s="83"/>
      <c r="BH79" s="83"/>
    </row>
    <row r="80" spans="1:60" x14ac:dyDescent="0.25">
      <c r="A80" s="83"/>
      <c r="B80" s="83"/>
      <c r="C80" s="83"/>
      <c r="D80" s="83"/>
      <c r="E80" s="83"/>
      <c r="F80" s="83"/>
      <c r="G80" s="83"/>
      <c r="H80" s="83"/>
      <c r="I80" s="83"/>
      <c r="J80" s="83"/>
      <c r="K80" s="83"/>
      <c r="L80" s="83"/>
      <c r="M80" s="83"/>
      <c r="N80" s="83"/>
      <c r="O80" s="83"/>
      <c r="P80" s="83"/>
      <c r="Q80" s="83"/>
      <c r="R80" s="83"/>
      <c r="S80" s="83"/>
      <c r="T80" s="83"/>
      <c r="U80" s="83"/>
      <c r="V80" s="83"/>
      <c r="W80" s="83"/>
      <c r="X80" s="83"/>
      <c r="Y80" s="83"/>
      <c r="Z80" s="83"/>
      <c r="AA80" s="83"/>
      <c r="AB80" s="83"/>
      <c r="AC80" s="83"/>
      <c r="AD80" s="83"/>
      <c r="AE80" s="83"/>
      <c r="AF80" s="83"/>
      <c r="AG80" s="83"/>
      <c r="AH80" s="83"/>
      <c r="AI80" s="83"/>
      <c r="AJ80" s="83"/>
      <c r="AK80" s="83"/>
      <c r="AL80" s="83"/>
      <c r="AM80" s="83"/>
      <c r="AN80" s="83"/>
      <c r="AO80" s="83"/>
      <c r="AP80" s="83"/>
      <c r="AQ80" s="83"/>
      <c r="AR80" s="83"/>
      <c r="AS80" s="83"/>
      <c r="AT80" s="83"/>
      <c r="AU80" s="83"/>
      <c r="AV80" s="83"/>
      <c r="AW80" s="83"/>
      <c r="AX80" s="83"/>
      <c r="AY80" s="83"/>
      <c r="AZ80" s="83"/>
      <c r="BA80" s="83"/>
      <c r="BB80" s="83"/>
      <c r="BC80" s="83"/>
      <c r="BD80" s="83"/>
      <c r="BE80" s="83"/>
      <c r="BF80" s="83"/>
      <c r="BG80" s="83"/>
      <c r="BH80" s="83"/>
    </row>
    <row r="81" spans="1:60" x14ac:dyDescent="0.25">
      <c r="A81" s="83"/>
      <c r="B81" s="83"/>
      <c r="C81" s="83"/>
      <c r="D81" s="83"/>
      <c r="E81" s="83"/>
      <c r="F81" s="83"/>
      <c r="G81" s="83"/>
      <c r="H81" s="83"/>
      <c r="I81" s="83"/>
      <c r="J81" s="83"/>
      <c r="K81" s="83"/>
      <c r="L81" s="83"/>
      <c r="M81" s="83"/>
      <c r="N81" s="83"/>
      <c r="O81" s="83"/>
      <c r="P81" s="83"/>
      <c r="Q81" s="83"/>
      <c r="R81" s="83"/>
      <c r="S81" s="83"/>
      <c r="T81" s="83"/>
      <c r="U81" s="83"/>
      <c r="V81" s="83"/>
      <c r="W81" s="83"/>
      <c r="X81" s="83"/>
      <c r="Y81" s="83"/>
      <c r="Z81" s="83"/>
      <c r="AA81" s="83"/>
      <c r="AB81" s="83"/>
      <c r="AC81" s="83"/>
      <c r="AD81" s="83"/>
      <c r="AE81" s="83"/>
      <c r="AF81" s="83"/>
      <c r="AG81" s="83"/>
      <c r="AH81" s="83"/>
      <c r="AI81" s="83"/>
      <c r="AJ81" s="83"/>
      <c r="AK81" s="83"/>
      <c r="AL81" s="83"/>
      <c r="AM81" s="83"/>
      <c r="AN81" s="83"/>
      <c r="AO81" s="83"/>
      <c r="AP81" s="83"/>
      <c r="AQ81" s="83"/>
      <c r="AR81" s="83"/>
      <c r="AS81" s="83"/>
      <c r="AT81" s="83"/>
      <c r="AU81" s="83"/>
      <c r="AV81" s="83"/>
      <c r="AW81" s="83"/>
      <c r="AX81" s="83"/>
      <c r="AY81" s="83"/>
      <c r="AZ81" s="83"/>
      <c r="BA81" s="83"/>
      <c r="BB81" s="83"/>
      <c r="BC81" s="83"/>
      <c r="BD81" s="83"/>
      <c r="BE81" s="83"/>
      <c r="BF81" s="83"/>
      <c r="BG81" s="83"/>
      <c r="BH81" s="83"/>
    </row>
    <row r="82" spans="1:60" x14ac:dyDescent="0.25">
      <c r="A82" s="83"/>
      <c r="B82" s="83"/>
      <c r="C82" s="83"/>
      <c r="D82" s="83"/>
      <c r="E82" s="83"/>
      <c r="F82" s="83"/>
      <c r="G82" s="83"/>
      <c r="H82" s="83"/>
      <c r="I82" s="83"/>
      <c r="J82" s="83"/>
      <c r="K82" s="83"/>
      <c r="L82" s="83"/>
      <c r="M82" s="83"/>
      <c r="N82" s="83"/>
      <c r="O82" s="83"/>
      <c r="P82" s="83"/>
      <c r="Q82" s="83"/>
      <c r="R82" s="83"/>
      <c r="S82" s="83"/>
      <c r="T82" s="83"/>
      <c r="U82" s="83"/>
      <c r="V82" s="83"/>
      <c r="W82" s="83"/>
      <c r="X82" s="83"/>
      <c r="Y82" s="83"/>
      <c r="Z82" s="83"/>
      <c r="AA82" s="83"/>
      <c r="AB82" s="83"/>
      <c r="AC82" s="83"/>
      <c r="AD82" s="83"/>
      <c r="AE82" s="83"/>
      <c r="AF82" s="83"/>
      <c r="AG82" s="83"/>
      <c r="AH82" s="83"/>
      <c r="AI82" s="83"/>
      <c r="AJ82" s="83"/>
      <c r="AK82" s="83"/>
      <c r="AL82" s="83"/>
      <c r="AM82" s="83"/>
      <c r="AN82" s="83"/>
      <c r="AO82" s="83"/>
      <c r="AP82" s="83"/>
      <c r="AQ82" s="83"/>
      <c r="AR82" s="83"/>
      <c r="AS82" s="83"/>
      <c r="AT82" s="83"/>
      <c r="AU82" s="83"/>
      <c r="AV82" s="83"/>
      <c r="AW82" s="83"/>
      <c r="AX82" s="83"/>
      <c r="AY82" s="83"/>
      <c r="AZ82" s="83"/>
      <c r="BA82" s="83"/>
      <c r="BB82" s="83"/>
      <c r="BC82" s="83"/>
      <c r="BD82" s="83"/>
      <c r="BE82" s="83"/>
      <c r="BF82" s="83"/>
      <c r="BG82" s="83"/>
      <c r="BH82" s="83"/>
    </row>
    <row r="83" spans="1:60" x14ac:dyDescent="0.25">
      <c r="A83" s="83"/>
      <c r="B83" s="83"/>
      <c r="C83" s="83"/>
      <c r="D83" s="83"/>
      <c r="E83" s="83"/>
      <c r="F83" s="83"/>
      <c r="G83" s="83"/>
      <c r="H83" s="83"/>
      <c r="I83" s="83"/>
      <c r="J83" s="83"/>
      <c r="K83" s="83"/>
      <c r="L83" s="83"/>
      <c r="M83" s="83"/>
      <c r="N83" s="83"/>
      <c r="O83" s="83"/>
      <c r="P83" s="83"/>
      <c r="Q83" s="83"/>
      <c r="R83" s="83"/>
      <c r="S83" s="83"/>
      <c r="T83" s="83"/>
      <c r="U83" s="83"/>
      <c r="V83" s="83"/>
      <c r="W83" s="83"/>
      <c r="X83" s="83"/>
      <c r="Y83" s="83"/>
      <c r="Z83" s="83"/>
      <c r="AA83" s="83"/>
      <c r="AB83" s="83"/>
      <c r="AC83" s="83"/>
      <c r="AD83" s="83"/>
      <c r="AE83" s="83"/>
      <c r="AF83" s="83"/>
      <c r="AG83" s="83"/>
      <c r="AH83" s="83"/>
      <c r="AI83" s="83"/>
      <c r="AJ83" s="83"/>
      <c r="AK83" s="83"/>
      <c r="AL83" s="83"/>
      <c r="AM83" s="83"/>
      <c r="AN83" s="83"/>
      <c r="AO83" s="83"/>
      <c r="AP83" s="83"/>
      <c r="AQ83" s="83"/>
      <c r="AR83" s="83"/>
      <c r="AS83" s="83"/>
      <c r="AT83" s="83"/>
      <c r="AU83" s="83"/>
      <c r="AV83" s="83"/>
      <c r="AW83" s="83"/>
      <c r="AX83" s="83"/>
      <c r="AY83" s="83"/>
      <c r="AZ83" s="83"/>
      <c r="BA83" s="83"/>
      <c r="BB83" s="83"/>
      <c r="BC83" s="83"/>
      <c r="BD83" s="83"/>
      <c r="BE83" s="83"/>
      <c r="BF83" s="83"/>
      <c r="BG83" s="83"/>
      <c r="BH83" s="83"/>
    </row>
    <row r="84" spans="1:60" x14ac:dyDescent="0.25">
      <c r="A84" s="83"/>
      <c r="B84" s="83"/>
      <c r="C84" s="83"/>
      <c r="D84" s="83"/>
      <c r="E84" s="83"/>
      <c r="F84" s="83"/>
      <c r="G84" s="83"/>
      <c r="H84" s="83"/>
      <c r="I84" s="83"/>
      <c r="J84" s="83"/>
      <c r="K84" s="83"/>
      <c r="L84" s="83"/>
      <c r="M84" s="83"/>
      <c r="N84" s="83"/>
      <c r="O84" s="83"/>
      <c r="P84" s="83"/>
      <c r="Q84" s="83"/>
      <c r="R84" s="83"/>
      <c r="S84" s="83"/>
      <c r="T84" s="83"/>
      <c r="U84" s="83"/>
      <c r="V84" s="83"/>
      <c r="W84" s="83"/>
      <c r="X84" s="83"/>
      <c r="Y84" s="83"/>
      <c r="Z84" s="83"/>
      <c r="AA84" s="83"/>
      <c r="AB84" s="83"/>
      <c r="AC84" s="83"/>
      <c r="AD84" s="83"/>
      <c r="AE84" s="83"/>
      <c r="AF84" s="83"/>
      <c r="AG84" s="83"/>
      <c r="AH84" s="83"/>
      <c r="AI84" s="83"/>
      <c r="AJ84" s="83"/>
      <c r="AK84" s="83"/>
      <c r="AL84" s="83"/>
      <c r="AM84" s="83"/>
      <c r="AN84" s="83"/>
      <c r="AO84" s="83"/>
      <c r="AP84" s="83"/>
      <c r="AQ84" s="83"/>
      <c r="AR84" s="83"/>
      <c r="AS84" s="83"/>
      <c r="AT84" s="83"/>
      <c r="AU84" s="83"/>
      <c r="AV84" s="83"/>
      <c r="AW84" s="83"/>
      <c r="AX84" s="83"/>
      <c r="AY84" s="83"/>
      <c r="AZ84" s="83"/>
      <c r="BA84" s="83"/>
      <c r="BB84" s="83"/>
      <c r="BC84" s="83"/>
      <c r="BD84" s="83"/>
      <c r="BE84" s="83"/>
      <c r="BF84" s="83"/>
      <c r="BG84" s="83"/>
      <c r="BH84" s="83"/>
    </row>
    <row r="85" spans="1:60" x14ac:dyDescent="0.25">
      <c r="A85" s="83"/>
      <c r="B85" s="83"/>
      <c r="C85" s="83"/>
      <c r="D85" s="83"/>
      <c r="E85" s="83"/>
      <c r="F85" s="83"/>
      <c r="G85" s="83"/>
      <c r="H85" s="83"/>
      <c r="I85" s="83"/>
      <c r="J85" s="83"/>
      <c r="K85" s="83"/>
      <c r="L85" s="83"/>
      <c r="M85" s="83"/>
      <c r="N85" s="83"/>
      <c r="O85" s="83"/>
      <c r="P85" s="83"/>
      <c r="Q85" s="83"/>
      <c r="R85" s="83"/>
      <c r="S85" s="83"/>
      <c r="T85" s="83"/>
      <c r="U85" s="83"/>
      <c r="V85" s="83"/>
      <c r="W85" s="83"/>
      <c r="X85" s="83"/>
      <c r="Y85" s="83"/>
      <c r="Z85" s="83"/>
      <c r="AA85" s="83"/>
      <c r="AB85" s="83"/>
      <c r="AC85" s="83"/>
      <c r="AD85" s="83"/>
      <c r="AE85" s="83"/>
      <c r="AF85" s="83"/>
      <c r="AG85" s="83"/>
      <c r="AH85" s="83"/>
      <c r="AI85" s="83"/>
      <c r="AJ85" s="83"/>
      <c r="AK85" s="83"/>
      <c r="AL85" s="83"/>
      <c r="AM85" s="83"/>
      <c r="AN85" s="83"/>
      <c r="AO85" s="83"/>
      <c r="AP85" s="83"/>
      <c r="AQ85" s="83"/>
      <c r="AR85" s="83"/>
      <c r="AS85" s="83"/>
      <c r="AT85" s="83"/>
      <c r="AU85" s="83"/>
      <c r="AV85" s="83"/>
      <c r="AW85" s="83"/>
      <c r="AX85" s="83"/>
      <c r="AY85" s="83"/>
      <c r="AZ85" s="83"/>
      <c r="BA85" s="83"/>
      <c r="BB85" s="83"/>
      <c r="BC85" s="83"/>
      <c r="BD85" s="83"/>
      <c r="BE85" s="83"/>
      <c r="BF85" s="83"/>
      <c r="BG85" s="83"/>
      <c r="BH85" s="83"/>
    </row>
    <row r="86" spans="1:60" x14ac:dyDescent="0.25">
      <c r="A86" s="83"/>
      <c r="B86" s="83"/>
      <c r="C86" s="83"/>
      <c r="D86" s="83"/>
      <c r="E86" s="83"/>
      <c r="F86" s="83"/>
      <c r="G86" s="83"/>
      <c r="H86" s="83"/>
      <c r="I86" s="83"/>
      <c r="J86" s="83"/>
      <c r="K86" s="83"/>
      <c r="L86" s="83"/>
      <c r="M86" s="83"/>
      <c r="N86" s="83"/>
      <c r="O86" s="83"/>
      <c r="P86" s="83"/>
      <c r="Q86" s="83"/>
      <c r="R86" s="83"/>
      <c r="S86" s="83"/>
      <c r="T86" s="83"/>
      <c r="U86" s="83"/>
      <c r="V86" s="83"/>
      <c r="W86" s="83"/>
      <c r="X86" s="83"/>
      <c r="Y86" s="83"/>
      <c r="Z86" s="83"/>
      <c r="AA86" s="83"/>
      <c r="AB86" s="83"/>
      <c r="AC86" s="83"/>
      <c r="AD86" s="83"/>
      <c r="AE86" s="83"/>
      <c r="AF86" s="83"/>
      <c r="AG86" s="83"/>
      <c r="AH86" s="83"/>
      <c r="AI86" s="83"/>
      <c r="AJ86" s="83"/>
      <c r="AK86" s="83"/>
      <c r="AL86" s="83"/>
      <c r="AM86" s="83"/>
      <c r="AN86" s="83"/>
      <c r="AO86" s="83"/>
      <c r="AP86" s="83"/>
      <c r="AQ86" s="83"/>
      <c r="AR86" s="83"/>
      <c r="AS86" s="83"/>
      <c r="AT86" s="83"/>
      <c r="AU86" s="83"/>
      <c r="AV86" s="83"/>
      <c r="AW86" s="83"/>
      <c r="AX86" s="83"/>
      <c r="AY86" s="83"/>
      <c r="AZ86" s="83"/>
      <c r="BA86" s="83"/>
      <c r="BB86" s="83"/>
      <c r="BC86" s="83"/>
      <c r="BD86" s="83"/>
      <c r="BE86" s="83"/>
      <c r="BF86" s="83"/>
      <c r="BG86" s="83"/>
      <c r="BH86" s="83"/>
    </row>
    <row r="87" spans="1:60" x14ac:dyDescent="0.25">
      <c r="A87" s="83"/>
      <c r="B87" s="83"/>
      <c r="C87" s="83"/>
      <c r="D87" s="83"/>
      <c r="E87" s="83"/>
      <c r="F87" s="83"/>
      <c r="G87" s="83"/>
      <c r="H87" s="83"/>
      <c r="I87" s="83"/>
      <c r="J87" s="83"/>
      <c r="K87" s="83"/>
      <c r="L87" s="83"/>
      <c r="M87" s="83"/>
      <c r="N87" s="83"/>
      <c r="O87" s="83"/>
      <c r="P87" s="83"/>
      <c r="Q87" s="83"/>
      <c r="R87" s="83"/>
      <c r="S87" s="83"/>
      <c r="T87" s="83"/>
      <c r="U87" s="83"/>
      <c r="V87" s="83"/>
      <c r="W87" s="83"/>
      <c r="X87" s="83"/>
      <c r="Y87" s="83"/>
      <c r="Z87" s="83"/>
      <c r="AA87" s="83"/>
      <c r="AB87" s="83"/>
      <c r="AC87" s="83"/>
      <c r="AD87" s="83"/>
      <c r="AE87" s="83"/>
      <c r="AF87" s="83"/>
      <c r="AG87" s="83"/>
      <c r="AH87" s="83"/>
      <c r="AI87" s="83"/>
      <c r="AJ87" s="83"/>
      <c r="AK87" s="83"/>
      <c r="AL87" s="83"/>
      <c r="AM87" s="83"/>
      <c r="AN87" s="83"/>
      <c r="AO87" s="83"/>
      <c r="AP87" s="83"/>
      <c r="AQ87" s="83"/>
      <c r="AR87" s="83"/>
      <c r="AS87" s="83"/>
      <c r="AT87" s="83"/>
      <c r="AU87" s="83"/>
      <c r="AV87" s="83"/>
      <c r="AW87" s="83"/>
      <c r="AX87" s="83"/>
      <c r="AY87" s="83"/>
      <c r="AZ87" s="83"/>
      <c r="BA87" s="83"/>
      <c r="BB87" s="83"/>
      <c r="BC87" s="83"/>
      <c r="BD87" s="83"/>
      <c r="BE87" s="83"/>
      <c r="BF87" s="83"/>
      <c r="BG87" s="83"/>
      <c r="BH87" s="83"/>
    </row>
    <row r="88" spans="1:60" x14ac:dyDescent="0.25">
      <c r="A88" s="83"/>
      <c r="B88" s="83"/>
      <c r="C88" s="83"/>
      <c r="D88" s="83"/>
      <c r="E88" s="83"/>
      <c r="F88" s="83"/>
      <c r="G88" s="83"/>
      <c r="H88" s="83"/>
      <c r="I88" s="83"/>
      <c r="J88" s="83"/>
      <c r="K88" s="83"/>
      <c r="L88" s="83"/>
      <c r="M88" s="83"/>
      <c r="N88" s="83"/>
      <c r="O88" s="83"/>
      <c r="P88" s="83"/>
      <c r="Q88" s="83"/>
      <c r="R88" s="83"/>
      <c r="S88" s="83"/>
      <c r="T88" s="83"/>
      <c r="U88" s="83"/>
      <c r="V88" s="83"/>
      <c r="W88" s="83"/>
      <c r="X88" s="83"/>
      <c r="Y88" s="83"/>
      <c r="Z88" s="83"/>
      <c r="AA88" s="83"/>
      <c r="AB88" s="83"/>
      <c r="AC88" s="83"/>
      <c r="AD88" s="83"/>
      <c r="AE88" s="83"/>
      <c r="AF88" s="83"/>
      <c r="AG88" s="83"/>
      <c r="AH88" s="83"/>
      <c r="AI88" s="83"/>
      <c r="AJ88" s="83"/>
      <c r="AK88" s="83"/>
      <c r="AL88" s="83"/>
      <c r="AM88" s="83"/>
      <c r="AN88" s="83"/>
      <c r="AO88" s="83"/>
      <c r="AP88" s="83"/>
      <c r="AQ88" s="83"/>
      <c r="AR88" s="83"/>
      <c r="AS88" s="83"/>
      <c r="AT88" s="83"/>
      <c r="AU88" s="83"/>
      <c r="AV88" s="83"/>
      <c r="AW88" s="83"/>
      <c r="AX88" s="83"/>
      <c r="AY88" s="83"/>
      <c r="AZ88" s="83"/>
      <c r="BA88" s="83"/>
      <c r="BB88" s="83"/>
      <c r="BC88" s="83"/>
      <c r="BD88" s="83"/>
      <c r="BE88" s="83"/>
      <c r="BF88" s="83"/>
      <c r="BG88" s="83"/>
      <c r="BH88" s="83"/>
    </row>
    <row r="89" spans="1:60" x14ac:dyDescent="0.25">
      <c r="A89" s="83"/>
      <c r="B89" s="83"/>
      <c r="C89" s="83"/>
      <c r="D89" s="83"/>
      <c r="E89" s="83"/>
      <c r="F89" s="83"/>
      <c r="G89" s="83"/>
      <c r="H89" s="83"/>
      <c r="I89" s="83"/>
      <c r="J89" s="83"/>
      <c r="K89" s="83"/>
      <c r="L89" s="83"/>
      <c r="M89" s="83"/>
      <c r="N89" s="83"/>
      <c r="O89" s="83"/>
      <c r="P89" s="83"/>
      <c r="Q89" s="83"/>
      <c r="R89" s="83"/>
      <c r="S89" s="83"/>
      <c r="T89" s="83"/>
      <c r="U89" s="83"/>
      <c r="V89" s="83"/>
      <c r="W89" s="83"/>
      <c r="X89" s="83"/>
      <c r="Y89" s="83"/>
      <c r="Z89" s="83"/>
      <c r="AA89" s="83"/>
      <c r="AB89" s="83"/>
      <c r="AC89" s="83"/>
      <c r="AD89" s="83"/>
      <c r="AE89" s="83"/>
      <c r="AF89" s="83"/>
      <c r="AG89" s="83"/>
      <c r="AH89" s="83"/>
      <c r="AI89" s="83"/>
      <c r="AJ89" s="83"/>
      <c r="AK89" s="83"/>
      <c r="AL89" s="83"/>
      <c r="AM89" s="83"/>
      <c r="AN89" s="83"/>
      <c r="AO89" s="83"/>
      <c r="AP89" s="83"/>
      <c r="AQ89" s="83"/>
      <c r="AR89" s="83"/>
      <c r="AS89" s="83"/>
      <c r="AT89" s="83"/>
      <c r="AU89" s="83"/>
      <c r="AV89" s="83"/>
      <c r="AW89" s="83"/>
      <c r="AX89" s="83"/>
      <c r="AY89" s="83"/>
      <c r="AZ89" s="83"/>
      <c r="BA89" s="83"/>
      <c r="BB89" s="83"/>
      <c r="BC89" s="83"/>
      <c r="BD89" s="83"/>
      <c r="BE89" s="83"/>
      <c r="BF89" s="83"/>
      <c r="BG89" s="83"/>
      <c r="BH89" s="83"/>
    </row>
    <row r="90" spans="1:60" x14ac:dyDescent="0.25">
      <c r="A90" s="83"/>
      <c r="B90" s="83"/>
      <c r="C90" s="83"/>
      <c r="D90" s="83"/>
      <c r="E90" s="83"/>
      <c r="F90" s="83"/>
      <c r="G90" s="83"/>
      <c r="H90" s="83"/>
      <c r="I90" s="83"/>
      <c r="J90" s="83"/>
      <c r="K90" s="83"/>
      <c r="L90" s="83"/>
      <c r="M90" s="83"/>
      <c r="N90" s="83"/>
      <c r="O90" s="83"/>
      <c r="P90" s="83"/>
      <c r="Q90" s="83"/>
      <c r="R90" s="83"/>
      <c r="S90" s="83"/>
      <c r="T90" s="83"/>
      <c r="U90" s="83"/>
      <c r="V90" s="83"/>
      <c r="W90" s="83"/>
      <c r="X90" s="83"/>
      <c r="Y90" s="83"/>
      <c r="Z90" s="83"/>
      <c r="AA90" s="83"/>
      <c r="AB90" s="83"/>
      <c r="AC90" s="83"/>
      <c r="AD90" s="83"/>
      <c r="AE90" s="83"/>
      <c r="AF90" s="83"/>
      <c r="AG90" s="83"/>
      <c r="AH90" s="83"/>
      <c r="AI90" s="83"/>
      <c r="AJ90" s="83"/>
      <c r="AK90" s="83"/>
      <c r="AL90" s="83"/>
      <c r="AM90" s="83"/>
      <c r="AN90" s="83"/>
      <c r="AO90" s="83"/>
      <c r="AP90" s="83"/>
      <c r="AQ90" s="83"/>
      <c r="AR90" s="83"/>
      <c r="AS90" s="83"/>
      <c r="AT90" s="83"/>
      <c r="AU90" s="83"/>
      <c r="AV90" s="83"/>
      <c r="AW90" s="83"/>
      <c r="AX90" s="83"/>
      <c r="AY90" s="83"/>
      <c r="AZ90" s="83"/>
      <c r="BA90" s="83"/>
      <c r="BB90" s="83"/>
      <c r="BC90" s="83"/>
      <c r="BD90" s="83"/>
      <c r="BE90" s="83"/>
      <c r="BF90" s="83"/>
      <c r="BG90" s="83"/>
      <c r="BH90" s="83"/>
    </row>
    <row r="91" spans="1:60" x14ac:dyDescent="0.25">
      <c r="A91" s="83"/>
      <c r="B91" s="83"/>
      <c r="C91" s="83"/>
      <c r="D91" s="83"/>
      <c r="E91" s="83"/>
      <c r="F91" s="83"/>
      <c r="G91" s="83"/>
      <c r="H91" s="83"/>
      <c r="I91" s="83"/>
      <c r="J91" s="83"/>
      <c r="K91" s="83"/>
      <c r="L91" s="83"/>
      <c r="M91" s="83"/>
      <c r="N91" s="83"/>
      <c r="O91" s="83"/>
      <c r="P91" s="83"/>
      <c r="Q91" s="83"/>
      <c r="R91" s="83"/>
      <c r="S91" s="83"/>
      <c r="T91" s="83"/>
      <c r="U91" s="83"/>
      <c r="V91" s="83"/>
      <c r="W91" s="83"/>
      <c r="X91" s="83"/>
      <c r="Y91" s="83"/>
      <c r="Z91" s="83"/>
      <c r="AA91" s="83"/>
      <c r="AB91" s="83"/>
      <c r="AC91" s="83"/>
      <c r="AD91" s="83"/>
      <c r="AE91" s="83"/>
      <c r="AF91" s="83"/>
      <c r="AG91" s="83"/>
      <c r="AH91" s="83"/>
      <c r="AI91" s="83"/>
      <c r="AJ91" s="83"/>
      <c r="AK91" s="83"/>
      <c r="AL91" s="83"/>
      <c r="AM91" s="83"/>
      <c r="AN91" s="83"/>
      <c r="AO91" s="83"/>
      <c r="AP91" s="83"/>
      <c r="AQ91" s="83"/>
      <c r="AR91" s="83"/>
      <c r="AS91" s="83"/>
      <c r="AT91" s="83"/>
      <c r="AU91" s="83"/>
      <c r="AV91" s="83"/>
      <c r="AW91" s="83"/>
      <c r="AX91" s="83"/>
      <c r="AY91" s="83"/>
      <c r="AZ91" s="83"/>
      <c r="BA91" s="83"/>
      <c r="BB91" s="83"/>
      <c r="BC91" s="83"/>
      <c r="BD91" s="83"/>
      <c r="BE91" s="83"/>
      <c r="BF91" s="83"/>
      <c r="BG91" s="83"/>
      <c r="BH91" s="83"/>
    </row>
    <row r="92" spans="1:60" x14ac:dyDescent="0.25">
      <c r="A92" s="83"/>
      <c r="B92" s="83"/>
      <c r="C92" s="83"/>
      <c r="D92" s="83"/>
      <c r="E92" s="83"/>
      <c r="F92" s="83"/>
      <c r="G92" s="83"/>
      <c r="H92" s="83"/>
      <c r="I92" s="83"/>
      <c r="J92" s="83"/>
      <c r="K92" s="83"/>
      <c r="L92" s="83"/>
      <c r="M92" s="83"/>
      <c r="N92" s="83"/>
      <c r="O92" s="83"/>
      <c r="P92" s="83"/>
      <c r="Q92" s="83"/>
      <c r="R92" s="83"/>
      <c r="S92" s="83"/>
      <c r="T92" s="83"/>
      <c r="U92" s="83"/>
      <c r="V92" s="83"/>
      <c r="W92" s="83"/>
      <c r="X92" s="83"/>
      <c r="Y92" s="83"/>
      <c r="Z92" s="83"/>
      <c r="AA92" s="83"/>
      <c r="AB92" s="83"/>
      <c r="AC92" s="83"/>
      <c r="AD92" s="83"/>
      <c r="AE92" s="83"/>
      <c r="AF92" s="83"/>
      <c r="AG92" s="83"/>
      <c r="AH92" s="83"/>
      <c r="AI92" s="83"/>
      <c r="AJ92" s="83"/>
      <c r="AK92" s="83"/>
      <c r="AL92" s="83"/>
      <c r="AM92" s="83"/>
      <c r="AN92" s="83"/>
      <c r="AO92" s="83"/>
      <c r="AP92" s="83"/>
      <c r="AQ92" s="83"/>
      <c r="AR92" s="83"/>
      <c r="AS92" s="83"/>
      <c r="AT92" s="83"/>
      <c r="AU92" s="83"/>
      <c r="AV92" s="83"/>
      <c r="AW92" s="83"/>
      <c r="AX92" s="83"/>
      <c r="AY92" s="83"/>
      <c r="AZ92" s="83"/>
      <c r="BA92" s="83"/>
      <c r="BB92" s="83"/>
      <c r="BC92" s="83"/>
      <c r="BD92" s="83"/>
      <c r="BE92" s="83"/>
      <c r="BF92" s="83"/>
      <c r="BG92" s="83"/>
      <c r="BH92" s="83"/>
    </row>
    <row r="93" spans="1:60" x14ac:dyDescent="0.25">
      <c r="A93" s="83"/>
      <c r="B93" s="83"/>
      <c r="C93" s="83"/>
      <c r="D93" s="83"/>
      <c r="E93" s="83"/>
      <c r="F93" s="83"/>
      <c r="G93" s="83"/>
      <c r="H93" s="83"/>
      <c r="I93" s="83"/>
      <c r="J93" s="83"/>
      <c r="K93" s="83"/>
      <c r="L93" s="83"/>
      <c r="M93" s="83"/>
      <c r="N93" s="83"/>
      <c r="O93" s="83"/>
      <c r="P93" s="83"/>
      <c r="Q93" s="83"/>
      <c r="R93" s="83"/>
      <c r="S93" s="83"/>
      <c r="T93" s="83"/>
      <c r="U93" s="83"/>
      <c r="V93" s="83"/>
      <c r="W93" s="83"/>
      <c r="X93" s="83"/>
      <c r="Y93" s="83"/>
      <c r="Z93" s="83"/>
      <c r="AA93" s="83"/>
      <c r="AB93" s="83"/>
      <c r="AC93" s="83"/>
      <c r="AD93" s="83"/>
      <c r="AE93" s="83"/>
      <c r="AF93" s="83"/>
      <c r="AG93" s="83"/>
      <c r="AH93" s="83"/>
      <c r="AI93" s="83"/>
      <c r="AJ93" s="83"/>
      <c r="AK93" s="83"/>
      <c r="AL93" s="83"/>
      <c r="AM93" s="83"/>
      <c r="AN93" s="83"/>
      <c r="AO93" s="83"/>
      <c r="AP93" s="83"/>
      <c r="AQ93" s="83"/>
      <c r="AR93" s="83"/>
      <c r="AS93" s="83"/>
      <c r="AT93" s="83"/>
      <c r="AU93" s="83"/>
      <c r="AV93" s="83"/>
      <c r="AW93" s="83"/>
      <c r="AX93" s="83"/>
      <c r="AY93" s="83"/>
      <c r="AZ93" s="83"/>
      <c r="BA93" s="83"/>
      <c r="BB93" s="83"/>
      <c r="BC93" s="83"/>
      <c r="BD93" s="83"/>
      <c r="BE93" s="83"/>
      <c r="BF93" s="83"/>
      <c r="BG93" s="83"/>
      <c r="BH93" s="83"/>
    </row>
    <row r="94" spans="1:60" x14ac:dyDescent="0.25">
      <c r="A94" s="83"/>
      <c r="B94" s="83"/>
      <c r="C94" s="83"/>
      <c r="D94" s="83"/>
      <c r="E94" s="83"/>
      <c r="F94" s="83"/>
      <c r="G94" s="83"/>
      <c r="H94" s="83"/>
      <c r="I94" s="83"/>
      <c r="J94" s="83"/>
      <c r="K94" s="83"/>
      <c r="L94" s="83"/>
      <c r="M94" s="83"/>
      <c r="N94" s="83"/>
      <c r="O94" s="83"/>
      <c r="P94" s="83"/>
      <c r="Q94" s="83"/>
      <c r="R94" s="83"/>
      <c r="S94" s="83"/>
      <c r="T94" s="83"/>
      <c r="U94" s="83"/>
      <c r="V94" s="83"/>
      <c r="W94" s="83"/>
      <c r="X94" s="83"/>
      <c r="Y94" s="83"/>
      <c r="Z94" s="83"/>
      <c r="AA94" s="83"/>
      <c r="AB94" s="83"/>
      <c r="AC94" s="83"/>
      <c r="AD94" s="83"/>
      <c r="AE94" s="83"/>
      <c r="AF94" s="83"/>
      <c r="AG94" s="83"/>
      <c r="AH94" s="83"/>
      <c r="AI94" s="83"/>
      <c r="AJ94" s="83"/>
      <c r="AK94" s="83"/>
      <c r="AL94" s="83"/>
      <c r="AM94" s="83"/>
      <c r="AN94" s="83"/>
      <c r="AO94" s="83"/>
      <c r="AP94" s="83"/>
      <c r="AQ94" s="83"/>
      <c r="AR94" s="83"/>
      <c r="AS94" s="83"/>
      <c r="AT94" s="83"/>
      <c r="AU94" s="83"/>
      <c r="AV94" s="83"/>
      <c r="AW94" s="83"/>
      <c r="AX94" s="83"/>
      <c r="AY94" s="83"/>
      <c r="AZ94" s="83"/>
      <c r="BA94" s="83"/>
      <c r="BB94" s="83"/>
      <c r="BC94" s="83"/>
      <c r="BD94" s="83"/>
      <c r="BE94" s="83"/>
      <c r="BF94" s="83"/>
      <c r="BG94" s="83"/>
      <c r="BH94" s="83"/>
    </row>
    <row r="95" spans="1:60" x14ac:dyDescent="0.25">
      <c r="A95" s="83"/>
      <c r="B95" s="83"/>
      <c r="C95" s="83"/>
      <c r="D95" s="83"/>
      <c r="E95" s="83"/>
      <c r="F95" s="83"/>
      <c r="G95" s="83"/>
      <c r="H95" s="83"/>
      <c r="I95" s="83"/>
      <c r="J95" s="83"/>
      <c r="K95" s="83"/>
      <c r="L95" s="83"/>
      <c r="M95" s="83"/>
      <c r="N95" s="83"/>
      <c r="O95" s="83"/>
      <c r="P95" s="83"/>
      <c r="Q95" s="83"/>
      <c r="R95" s="83"/>
      <c r="S95" s="83"/>
      <c r="T95" s="83"/>
      <c r="U95" s="83"/>
      <c r="V95" s="83"/>
      <c r="W95" s="83"/>
      <c r="X95" s="83"/>
      <c r="Y95" s="83"/>
      <c r="Z95" s="83"/>
      <c r="AA95" s="83"/>
      <c r="AB95" s="83"/>
      <c r="AC95" s="83"/>
      <c r="AD95" s="83"/>
      <c r="AE95" s="83"/>
      <c r="AF95" s="83"/>
      <c r="AG95" s="83"/>
      <c r="AH95" s="83"/>
      <c r="AI95" s="83"/>
      <c r="AJ95" s="83"/>
      <c r="AK95" s="83"/>
      <c r="AL95" s="83"/>
      <c r="AM95" s="83"/>
      <c r="AN95" s="83"/>
      <c r="AO95" s="83"/>
      <c r="AP95" s="83"/>
      <c r="AQ95" s="83"/>
      <c r="AR95" s="83"/>
      <c r="AS95" s="83"/>
      <c r="AT95" s="83"/>
      <c r="AU95" s="83"/>
      <c r="AV95" s="83"/>
      <c r="AW95" s="83"/>
      <c r="AX95" s="83"/>
      <c r="AY95" s="83"/>
      <c r="AZ95" s="83"/>
      <c r="BA95" s="83"/>
      <c r="BB95" s="83"/>
      <c r="BC95" s="83"/>
      <c r="BD95" s="83"/>
      <c r="BE95" s="83"/>
      <c r="BF95" s="83"/>
      <c r="BG95" s="83"/>
      <c r="BH95" s="83"/>
    </row>
    <row r="96" spans="1:60" x14ac:dyDescent="0.25">
      <c r="A96" s="83"/>
      <c r="B96" s="83"/>
      <c r="C96" s="83"/>
      <c r="D96" s="83"/>
      <c r="E96" s="83"/>
      <c r="F96" s="83"/>
      <c r="G96" s="83"/>
      <c r="H96" s="83"/>
      <c r="I96" s="83"/>
      <c r="J96" s="83"/>
      <c r="K96" s="83"/>
      <c r="L96" s="83"/>
      <c r="M96" s="83"/>
      <c r="N96" s="83"/>
      <c r="O96" s="83"/>
      <c r="P96" s="83"/>
      <c r="Q96" s="83"/>
      <c r="R96" s="83"/>
      <c r="S96" s="83"/>
      <c r="T96" s="83"/>
      <c r="U96" s="83"/>
      <c r="V96" s="83"/>
      <c r="W96" s="83"/>
      <c r="X96" s="83"/>
      <c r="Y96" s="83"/>
      <c r="Z96" s="83"/>
      <c r="AA96" s="83"/>
      <c r="AB96" s="83"/>
      <c r="AC96" s="83"/>
      <c r="AD96" s="83"/>
      <c r="AE96" s="83"/>
      <c r="AF96" s="83"/>
      <c r="AG96" s="83"/>
      <c r="AH96" s="83"/>
      <c r="AI96" s="83"/>
      <c r="AJ96" s="83"/>
      <c r="AK96" s="83"/>
      <c r="AL96" s="83"/>
      <c r="AM96" s="83"/>
      <c r="AN96" s="83"/>
      <c r="AO96" s="83"/>
      <c r="AP96" s="83"/>
      <c r="AQ96" s="83"/>
      <c r="AR96" s="83"/>
      <c r="AS96" s="83"/>
      <c r="AT96" s="83"/>
      <c r="AU96" s="83"/>
      <c r="AV96" s="83"/>
      <c r="AW96" s="83"/>
      <c r="AX96" s="83"/>
      <c r="AY96" s="83"/>
      <c r="AZ96" s="83"/>
      <c r="BA96" s="83"/>
      <c r="BB96" s="83"/>
      <c r="BC96" s="83"/>
      <c r="BD96" s="83"/>
      <c r="BE96" s="83"/>
      <c r="BF96" s="83"/>
      <c r="BG96" s="83"/>
      <c r="BH96" s="83"/>
    </row>
    <row r="97" spans="1:60" x14ac:dyDescent="0.25">
      <c r="A97" s="83"/>
      <c r="B97" s="83"/>
      <c r="C97" s="83"/>
      <c r="D97" s="83"/>
      <c r="E97" s="83"/>
      <c r="F97" s="83"/>
      <c r="G97" s="83"/>
      <c r="H97" s="83"/>
      <c r="I97" s="83"/>
      <c r="J97" s="83"/>
      <c r="K97" s="83"/>
      <c r="L97" s="83"/>
      <c r="M97" s="83"/>
      <c r="N97" s="83"/>
      <c r="O97" s="83"/>
      <c r="P97" s="83"/>
      <c r="Q97" s="83"/>
      <c r="R97" s="83"/>
      <c r="S97" s="83"/>
      <c r="T97" s="83"/>
      <c r="U97" s="83"/>
      <c r="V97" s="83"/>
      <c r="W97" s="83"/>
      <c r="X97" s="83"/>
      <c r="Y97" s="83"/>
      <c r="Z97" s="83"/>
      <c r="AA97" s="83"/>
      <c r="AB97" s="83"/>
      <c r="AC97" s="83"/>
      <c r="AD97" s="83"/>
      <c r="AE97" s="83"/>
      <c r="AF97" s="83"/>
      <c r="AG97" s="83"/>
      <c r="AH97" s="83"/>
      <c r="AI97" s="83"/>
      <c r="AJ97" s="83"/>
      <c r="AK97" s="83"/>
      <c r="AL97" s="83"/>
      <c r="AM97" s="83"/>
      <c r="AN97" s="83"/>
      <c r="AO97" s="83"/>
      <c r="AP97" s="83"/>
      <c r="AQ97" s="83"/>
      <c r="AR97" s="83"/>
      <c r="AS97" s="83"/>
      <c r="AT97" s="83"/>
      <c r="AU97" s="83"/>
      <c r="AV97" s="83"/>
      <c r="AW97" s="83"/>
      <c r="AX97" s="83"/>
      <c r="AY97" s="83"/>
      <c r="AZ97" s="83"/>
      <c r="BA97" s="83"/>
      <c r="BB97" s="83"/>
      <c r="BC97" s="83"/>
      <c r="BD97" s="83"/>
      <c r="BE97" s="83"/>
      <c r="BF97" s="83"/>
      <c r="BG97" s="83"/>
      <c r="BH97" s="83"/>
    </row>
    <row r="98" spans="1:60" x14ac:dyDescent="0.25">
      <c r="A98" s="83"/>
      <c r="B98" s="83"/>
      <c r="C98" s="83"/>
      <c r="D98" s="83"/>
      <c r="E98" s="83"/>
      <c r="F98" s="83"/>
      <c r="G98" s="83"/>
      <c r="H98" s="83"/>
      <c r="I98" s="83"/>
      <c r="J98" s="83"/>
      <c r="K98" s="83"/>
      <c r="L98" s="83"/>
      <c r="M98" s="83"/>
      <c r="N98" s="83"/>
      <c r="O98" s="83"/>
      <c r="P98" s="83"/>
      <c r="Q98" s="83"/>
      <c r="R98" s="83"/>
      <c r="S98" s="83"/>
      <c r="T98" s="83"/>
      <c r="U98" s="83"/>
      <c r="V98" s="83"/>
      <c r="W98" s="83"/>
      <c r="X98" s="83"/>
      <c r="Y98" s="83"/>
      <c r="Z98" s="83"/>
      <c r="AA98" s="83"/>
      <c r="AB98" s="83"/>
      <c r="AC98" s="83"/>
      <c r="AD98" s="83"/>
      <c r="AE98" s="83"/>
      <c r="AF98" s="83"/>
      <c r="AG98" s="83"/>
      <c r="AH98" s="83"/>
      <c r="AI98" s="83"/>
      <c r="AJ98" s="83"/>
      <c r="AK98" s="83"/>
      <c r="AL98" s="83"/>
      <c r="AM98" s="83"/>
      <c r="AN98" s="83"/>
      <c r="AO98" s="83"/>
      <c r="AP98" s="83"/>
      <c r="AQ98" s="83"/>
      <c r="AR98" s="83"/>
      <c r="AS98" s="83"/>
      <c r="AT98" s="83"/>
      <c r="AU98" s="83"/>
      <c r="AV98" s="83"/>
      <c r="AW98" s="83"/>
      <c r="AX98" s="83"/>
      <c r="AY98" s="83"/>
      <c r="AZ98" s="83"/>
      <c r="BA98" s="83"/>
      <c r="BB98" s="83"/>
      <c r="BC98" s="83"/>
      <c r="BD98" s="83"/>
      <c r="BE98" s="83"/>
      <c r="BF98" s="83"/>
      <c r="BG98" s="83"/>
      <c r="BH98" s="83"/>
    </row>
    <row r="99" spans="1:60" x14ac:dyDescent="0.25">
      <c r="A99" s="83"/>
      <c r="B99" s="83"/>
      <c r="C99" s="83"/>
      <c r="D99" s="83"/>
      <c r="E99" s="83"/>
      <c r="F99" s="83"/>
      <c r="G99" s="83"/>
      <c r="H99" s="83"/>
      <c r="I99" s="83"/>
      <c r="J99" s="83"/>
      <c r="K99" s="83"/>
      <c r="L99" s="83"/>
      <c r="M99" s="83"/>
      <c r="N99" s="83"/>
      <c r="O99" s="83"/>
      <c r="P99" s="83"/>
      <c r="Q99" s="83"/>
      <c r="R99" s="83"/>
      <c r="S99" s="83"/>
      <c r="T99" s="83"/>
      <c r="U99" s="83"/>
      <c r="V99" s="83"/>
      <c r="W99" s="83"/>
      <c r="X99" s="83"/>
      <c r="Y99" s="83"/>
      <c r="Z99" s="83"/>
      <c r="AA99" s="83"/>
      <c r="AB99" s="83"/>
      <c r="AC99" s="83"/>
      <c r="AD99" s="83"/>
      <c r="AE99" s="83"/>
      <c r="AF99" s="83"/>
      <c r="AG99" s="83"/>
      <c r="AH99" s="83"/>
      <c r="AI99" s="83"/>
      <c r="AJ99" s="83"/>
      <c r="AK99" s="83"/>
      <c r="AL99" s="83"/>
      <c r="AM99" s="83"/>
      <c r="AN99" s="83"/>
      <c r="AO99" s="83"/>
      <c r="AP99" s="83"/>
      <c r="AQ99" s="83"/>
      <c r="AR99" s="83"/>
      <c r="AS99" s="83"/>
      <c r="AT99" s="83"/>
      <c r="AU99" s="83"/>
      <c r="AV99" s="83"/>
      <c r="AW99" s="83"/>
      <c r="AX99" s="83"/>
      <c r="AY99" s="83"/>
      <c r="AZ99" s="83"/>
      <c r="BA99" s="83"/>
      <c r="BB99" s="83"/>
      <c r="BC99" s="83"/>
      <c r="BD99" s="83"/>
      <c r="BE99" s="83"/>
      <c r="BF99" s="83"/>
      <c r="BG99" s="83"/>
      <c r="BH99" s="83"/>
    </row>
    <row r="100" spans="1:60" x14ac:dyDescent="0.25">
      <c r="A100" s="83"/>
      <c r="B100" s="83"/>
      <c r="C100" s="83"/>
      <c r="D100" s="83"/>
      <c r="E100" s="83"/>
      <c r="F100" s="83"/>
      <c r="G100" s="83"/>
      <c r="H100" s="83"/>
      <c r="I100" s="83"/>
      <c r="J100" s="83"/>
      <c r="K100" s="83"/>
      <c r="L100" s="83"/>
      <c r="M100" s="83"/>
      <c r="N100" s="83"/>
      <c r="O100" s="83"/>
      <c r="P100" s="83"/>
      <c r="Q100" s="83"/>
      <c r="R100" s="83"/>
      <c r="S100" s="83"/>
      <c r="T100" s="83"/>
      <c r="U100" s="83"/>
      <c r="V100" s="83"/>
      <c r="W100" s="83"/>
      <c r="X100" s="83"/>
      <c r="Y100" s="83"/>
      <c r="Z100" s="83"/>
      <c r="AA100" s="83"/>
      <c r="AB100" s="83"/>
      <c r="AC100" s="83"/>
      <c r="AD100" s="83"/>
      <c r="AE100" s="83"/>
      <c r="AF100" s="83"/>
      <c r="AG100" s="83"/>
      <c r="AH100" s="83"/>
      <c r="AI100" s="83"/>
      <c r="AJ100" s="83"/>
      <c r="AK100" s="83"/>
      <c r="AL100" s="83"/>
      <c r="AM100" s="83"/>
      <c r="AN100" s="83"/>
      <c r="AO100" s="83"/>
      <c r="AP100" s="83"/>
      <c r="AQ100" s="83"/>
      <c r="AR100" s="83"/>
      <c r="AS100" s="83"/>
      <c r="AT100" s="83"/>
      <c r="AU100" s="83"/>
      <c r="AV100" s="83"/>
      <c r="AW100" s="83"/>
      <c r="AX100" s="83"/>
      <c r="AY100" s="83"/>
      <c r="AZ100" s="83"/>
      <c r="BA100" s="83"/>
      <c r="BB100" s="83"/>
      <c r="BC100" s="83"/>
      <c r="BD100" s="83"/>
      <c r="BE100" s="83"/>
      <c r="BF100" s="83"/>
      <c r="BG100" s="83"/>
      <c r="BH100" s="83"/>
    </row>
    <row r="101" spans="1:60" x14ac:dyDescent="0.25">
      <c r="A101" s="83"/>
      <c r="B101" s="83"/>
      <c r="C101" s="83"/>
      <c r="D101" s="83"/>
      <c r="E101" s="83"/>
      <c r="F101" s="83"/>
      <c r="G101" s="83"/>
      <c r="H101" s="83"/>
      <c r="I101" s="83"/>
      <c r="J101" s="83"/>
      <c r="K101" s="83"/>
      <c r="L101" s="83"/>
      <c r="M101" s="83"/>
      <c r="N101" s="83"/>
      <c r="O101" s="83"/>
      <c r="P101" s="83"/>
      <c r="Q101" s="83"/>
      <c r="R101" s="83"/>
      <c r="S101" s="83"/>
      <c r="T101" s="83"/>
      <c r="U101" s="83"/>
      <c r="V101" s="83"/>
      <c r="W101" s="83"/>
      <c r="X101" s="83"/>
      <c r="Y101" s="83"/>
      <c r="Z101" s="83"/>
      <c r="AA101" s="83"/>
      <c r="AB101" s="83"/>
      <c r="AC101" s="83"/>
      <c r="AD101" s="83"/>
      <c r="AE101" s="83"/>
      <c r="AF101" s="83"/>
      <c r="AG101" s="83"/>
      <c r="AH101" s="83"/>
      <c r="AI101" s="83"/>
      <c r="AJ101" s="83"/>
      <c r="AK101" s="83"/>
      <c r="AL101" s="83"/>
      <c r="AM101" s="83"/>
      <c r="AN101" s="83"/>
      <c r="AO101" s="83"/>
      <c r="AP101" s="83"/>
      <c r="AQ101" s="83"/>
      <c r="AR101" s="83"/>
      <c r="AS101" s="83"/>
      <c r="AT101" s="83"/>
      <c r="AU101" s="83"/>
      <c r="AV101" s="83"/>
      <c r="AW101" s="83"/>
      <c r="AX101" s="83"/>
      <c r="AY101" s="83"/>
      <c r="AZ101" s="83"/>
      <c r="BA101" s="83"/>
      <c r="BB101" s="83"/>
      <c r="BC101" s="83"/>
      <c r="BD101" s="83"/>
      <c r="BE101" s="83"/>
      <c r="BF101" s="83"/>
      <c r="BG101" s="83"/>
      <c r="BH101" s="83"/>
    </row>
    <row r="102" spans="1:60" x14ac:dyDescent="0.25">
      <c r="A102" s="83"/>
      <c r="B102" s="83"/>
      <c r="C102" s="83"/>
      <c r="D102" s="83"/>
      <c r="E102" s="83"/>
      <c r="F102" s="83"/>
      <c r="G102" s="83"/>
      <c r="H102" s="83"/>
      <c r="I102" s="83"/>
      <c r="J102" s="83"/>
      <c r="K102" s="83"/>
      <c r="L102" s="83"/>
      <c r="M102" s="83"/>
      <c r="N102" s="83"/>
      <c r="O102" s="83"/>
      <c r="P102" s="83"/>
      <c r="Q102" s="83"/>
      <c r="R102" s="83"/>
      <c r="S102" s="83"/>
      <c r="T102" s="83"/>
      <c r="U102" s="83"/>
      <c r="V102" s="83"/>
      <c r="W102" s="83"/>
      <c r="X102" s="83"/>
      <c r="Y102" s="83"/>
      <c r="Z102" s="83"/>
      <c r="AA102" s="83"/>
      <c r="AB102" s="83"/>
      <c r="AC102" s="83"/>
      <c r="AD102" s="83"/>
      <c r="AE102" s="83"/>
      <c r="AF102" s="83"/>
      <c r="AG102" s="83"/>
      <c r="AH102" s="83"/>
      <c r="AI102" s="83"/>
      <c r="AJ102" s="83"/>
      <c r="AK102" s="83"/>
      <c r="AL102" s="83"/>
      <c r="AM102" s="83"/>
      <c r="AN102" s="83"/>
      <c r="AO102" s="83"/>
      <c r="AP102" s="83"/>
      <c r="AQ102" s="83"/>
      <c r="AR102" s="83"/>
      <c r="AS102" s="83"/>
      <c r="AT102" s="83"/>
      <c r="AU102" s="83"/>
      <c r="AV102" s="83"/>
      <c r="AW102" s="83"/>
      <c r="AX102" s="83"/>
      <c r="AY102" s="83"/>
      <c r="AZ102" s="83"/>
      <c r="BA102" s="83"/>
      <c r="BB102" s="83"/>
      <c r="BC102" s="83"/>
      <c r="BD102" s="83"/>
      <c r="BE102" s="83"/>
      <c r="BF102" s="83"/>
      <c r="BG102" s="83"/>
      <c r="BH102" s="83"/>
    </row>
    <row r="103" spans="1:60" x14ac:dyDescent="0.25">
      <c r="A103" s="83"/>
      <c r="B103" s="83"/>
      <c r="C103" s="83"/>
      <c r="D103" s="83"/>
      <c r="E103" s="83"/>
      <c r="F103" s="83"/>
      <c r="G103" s="83"/>
      <c r="H103" s="83"/>
      <c r="I103" s="83"/>
      <c r="J103" s="83"/>
      <c r="K103" s="83"/>
      <c r="L103" s="83"/>
      <c r="M103" s="83"/>
      <c r="N103" s="83"/>
      <c r="O103" s="83"/>
      <c r="P103" s="83"/>
      <c r="Q103" s="83"/>
      <c r="R103" s="83"/>
      <c r="S103" s="83"/>
      <c r="T103" s="83"/>
      <c r="U103" s="83"/>
      <c r="V103" s="83"/>
      <c r="W103" s="83"/>
      <c r="X103" s="83"/>
      <c r="Y103" s="83"/>
      <c r="Z103" s="83"/>
      <c r="AA103" s="83"/>
      <c r="AB103" s="83"/>
      <c r="AC103" s="83"/>
      <c r="AD103" s="83"/>
      <c r="AE103" s="83"/>
      <c r="AF103" s="83"/>
      <c r="AG103" s="83"/>
      <c r="AH103" s="83"/>
      <c r="AI103" s="83"/>
      <c r="AJ103" s="83"/>
      <c r="AK103" s="83"/>
      <c r="AL103" s="83"/>
      <c r="AM103" s="83"/>
      <c r="AN103" s="83"/>
      <c r="AO103" s="83"/>
      <c r="AP103" s="83"/>
      <c r="AQ103" s="83"/>
      <c r="AR103" s="83"/>
      <c r="AS103" s="83"/>
      <c r="AT103" s="83"/>
      <c r="AU103" s="83"/>
      <c r="AV103" s="83"/>
      <c r="AW103" s="83"/>
      <c r="AX103" s="83"/>
      <c r="AY103" s="83"/>
      <c r="AZ103" s="83"/>
      <c r="BA103" s="83"/>
      <c r="BB103" s="83"/>
      <c r="BC103" s="83"/>
      <c r="BD103" s="83"/>
      <c r="BE103" s="83"/>
      <c r="BF103" s="83"/>
      <c r="BG103" s="83"/>
      <c r="BH103" s="83"/>
    </row>
    <row r="104" spans="1:60" x14ac:dyDescent="0.25">
      <c r="A104" s="83"/>
      <c r="B104" s="83"/>
      <c r="C104" s="83"/>
      <c r="D104" s="83"/>
      <c r="E104" s="83"/>
      <c r="F104" s="83"/>
      <c r="G104" s="83"/>
      <c r="H104" s="83"/>
      <c r="I104" s="83"/>
      <c r="J104" s="83"/>
      <c r="K104" s="83"/>
      <c r="L104" s="83"/>
      <c r="M104" s="83"/>
      <c r="N104" s="83"/>
      <c r="O104" s="83"/>
      <c r="P104" s="83"/>
      <c r="Q104" s="83"/>
      <c r="R104" s="83"/>
      <c r="S104" s="83"/>
      <c r="T104" s="83"/>
      <c r="U104" s="83"/>
      <c r="V104" s="83"/>
      <c r="W104" s="83"/>
      <c r="X104" s="83"/>
      <c r="Y104" s="83"/>
      <c r="Z104" s="83"/>
      <c r="AA104" s="83"/>
      <c r="AB104" s="83"/>
      <c r="AC104" s="83"/>
      <c r="AD104" s="83"/>
      <c r="AE104" s="83"/>
      <c r="AF104" s="83"/>
      <c r="AG104" s="83"/>
      <c r="AH104" s="83"/>
      <c r="AI104" s="83"/>
      <c r="AJ104" s="83"/>
      <c r="AK104" s="83"/>
      <c r="AL104" s="83"/>
      <c r="AM104" s="83"/>
      <c r="AN104" s="83"/>
      <c r="AO104" s="83"/>
      <c r="AP104" s="83"/>
      <c r="AQ104" s="83"/>
      <c r="AR104" s="83"/>
      <c r="AS104" s="83"/>
      <c r="AT104" s="83"/>
      <c r="AU104" s="83"/>
      <c r="AV104" s="83"/>
      <c r="AW104" s="83"/>
      <c r="AX104" s="83"/>
      <c r="AY104" s="83"/>
      <c r="AZ104" s="83"/>
      <c r="BA104" s="83"/>
      <c r="BB104" s="83"/>
      <c r="BC104" s="83"/>
      <c r="BD104" s="83"/>
      <c r="BE104" s="83"/>
      <c r="BF104" s="83"/>
      <c r="BG104" s="83"/>
      <c r="BH104" s="83"/>
    </row>
    <row r="105" spans="1:60" x14ac:dyDescent="0.25">
      <c r="A105" s="83"/>
      <c r="B105" s="83"/>
      <c r="C105" s="83"/>
      <c r="D105" s="83"/>
      <c r="E105" s="83"/>
      <c r="F105" s="83"/>
      <c r="G105" s="83"/>
      <c r="H105" s="83"/>
      <c r="I105" s="83"/>
      <c r="J105" s="83"/>
      <c r="K105" s="83"/>
      <c r="L105" s="83"/>
      <c r="M105" s="83"/>
      <c r="N105" s="83"/>
      <c r="O105" s="83"/>
      <c r="P105" s="83"/>
      <c r="Q105" s="83"/>
      <c r="R105" s="83"/>
      <c r="S105" s="83"/>
      <c r="T105" s="83"/>
      <c r="U105" s="83"/>
      <c r="V105" s="83"/>
      <c r="W105" s="83"/>
      <c r="X105" s="83"/>
      <c r="Y105" s="83"/>
      <c r="Z105" s="83"/>
      <c r="AA105" s="83"/>
      <c r="AB105" s="83"/>
      <c r="AC105" s="83"/>
      <c r="AD105" s="83"/>
      <c r="AE105" s="83"/>
      <c r="AF105" s="83"/>
      <c r="AG105" s="83"/>
      <c r="AH105" s="83"/>
      <c r="AI105" s="83"/>
      <c r="AJ105" s="83"/>
      <c r="AK105" s="83"/>
      <c r="AL105" s="83"/>
      <c r="AM105" s="83"/>
      <c r="AN105" s="83"/>
      <c r="AO105" s="83"/>
      <c r="AP105" s="83"/>
      <c r="AQ105" s="83"/>
      <c r="AR105" s="83"/>
      <c r="AS105" s="83"/>
      <c r="AT105" s="83"/>
      <c r="AU105" s="83"/>
      <c r="AV105" s="83"/>
      <c r="AW105" s="83"/>
      <c r="AX105" s="83"/>
      <c r="AY105" s="83"/>
      <c r="AZ105" s="83"/>
      <c r="BA105" s="83"/>
      <c r="BB105" s="83"/>
      <c r="BC105" s="83"/>
      <c r="BD105" s="83"/>
      <c r="BE105" s="83"/>
      <c r="BF105" s="83"/>
      <c r="BG105" s="83"/>
      <c r="BH105" s="83"/>
    </row>
    <row r="106" spans="1:60" x14ac:dyDescent="0.25">
      <c r="A106" s="83"/>
      <c r="B106" s="83"/>
      <c r="C106" s="83"/>
      <c r="D106" s="83"/>
      <c r="E106" s="83"/>
      <c r="F106" s="83"/>
      <c r="G106" s="83"/>
      <c r="H106" s="83"/>
      <c r="I106" s="83"/>
      <c r="J106" s="83"/>
      <c r="K106" s="83"/>
      <c r="L106" s="83"/>
      <c r="M106" s="83"/>
      <c r="N106" s="83"/>
      <c r="O106" s="83"/>
      <c r="P106" s="83"/>
      <c r="Q106" s="83"/>
      <c r="R106" s="83"/>
      <c r="S106" s="83"/>
      <c r="T106" s="83"/>
      <c r="U106" s="83"/>
      <c r="V106" s="83"/>
      <c r="W106" s="83"/>
      <c r="X106" s="83"/>
      <c r="Y106" s="83"/>
      <c r="Z106" s="83"/>
      <c r="AA106" s="83"/>
      <c r="AB106" s="83"/>
      <c r="AC106" s="83"/>
      <c r="AD106" s="83"/>
      <c r="AE106" s="83"/>
      <c r="AF106" s="83"/>
      <c r="AG106" s="83"/>
      <c r="AH106" s="83"/>
      <c r="AI106" s="83"/>
      <c r="AJ106" s="83"/>
      <c r="AK106" s="83"/>
      <c r="AL106" s="83"/>
      <c r="AM106" s="83"/>
      <c r="AN106" s="83"/>
      <c r="AO106" s="83"/>
      <c r="AP106" s="83"/>
      <c r="AQ106" s="83"/>
      <c r="AR106" s="83"/>
      <c r="AS106" s="83"/>
      <c r="AT106" s="83"/>
      <c r="AU106" s="83"/>
      <c r="AV106" s="83"/>
      <c r="AW106" s="83"/>
      <c r="AX106" s="83"/>
      <c r="AY106" s="83"/>
      <c r="AZ106" s="83"/>
      <c r="BA106" s="83"/>
      <c r="BB106" s="83"/>
      <c r="BC106" s="83"/>
      <c r="BD106" s="83"/>
      <c r="BE106" s="83"/>
      <c r="BF106" s="83"/>
      <c r="BG106" s="83"/>
      <c r="BH106" s="83"/>
    </row>
    <row r="107" spans="1:60" x14ac:dyDescent="0.25">
      <c r="A107" s="83"/>
      <c r="B107" s="83"/>
      <c r="C107" s="83"/>
      <c r="D107" s="83"/>
      <c r="E107" s="83"/>
      <c r="F107" s="83"/>
      <c r="G107" s="83"/>
      <c r="H107" s="83"/>
      <c r="I107" s="83"/>
      <c r="J107" s="83"/>
      <c r="K107" s="83"/>
      <c r="L107" s="83"/>
      <c r="M107" s="83"/>
      <c r="N107" s="83"/>
      <c r="O107" s="83"/>
      <c r="P107" s="83"/>
      <c r="Q107" s="83"/>
      <c r="R107" s="83"/>
      <c r="S107" s="83"/>
      <c r="T107" s="83"/>
      <c r="U107" s="83"/>
      <c r="V107" s="83"/>
      <c r="W107" s="83"/>
      <c r="X107" s="83"/>
      <c r="Y107" s="83"/>
      <c r="Z107" s="83"/>
      <c r="AA107" s="83"/>
      <c r="AB107" s="83"/>
      <c r="AC107" s="83"/>
      <c r="AD107" s="83"/>
      <c r="AE107" s="83"/>
      <c r="AF107" s="83"/>
      <c r="AG107" s="83"/>
      <c r="AH107" s="83"/>
      <c r="AI107" s="83"/>
      <c r="AJ107" s="83"/>
      <c r="AK107" s="83"/>
      <c r="AL107" s="83"/>
      <c r="AM107" s="83"/>
      <c r="AN107" s="83"/>
      <c r="AO107" s="83"/>
      <c r="AP107" s="83"/>
      <c r="AQ107" s="83"/>
      <c r="AR107" s="83"/>
      <c r="AS107" s="83"/>
      <c r="AT107" s="83"/>
      <c r="AU107" s="83"/>
      <c r="AV107" s="83"/>
      <c r="AW107" s="83"/>
      <c r="AX107" s="83"/>
      <c r="AY107" s="83"/>
      <c r="AZ107" s="83"/>
      <c r="BA107" s="83"/>
      <c r="BB107" s="83"/>
      <c r="BC107" s="83"/>
      <c r="BD107" s="83"/>
      <c r="BE107" s="83"/>
      <c r="BF107" s="83"/>
      <c r="BG107" s="83"/>
      <c r="BH107" s="83"/>
    </row>
    <row r="108" spans="1:60" x14ac:dyDescent="0.25">
      <c r="A108" s="83"/>
      <c r="B108" s="83"/>
      <c r="C108" s="83"/>
      <c r="D108" s="83"/>
      <c r="E108" s="83"/>
      <c r="F108" s="83"/>
      <c r="G108" s="83"/>
      <c r="H108" s="83"/>
      <c r="I108" s="83"/>
      <c r="J108" s="83"/>
      <c r="K108" s="83"/>
      <c r="L108" s="83"/>
      <c r="M108" s="83"/>
      <c r="N108" s="83"/>
      <c r="O108" s="83"/>
      <c r="P108" s="83"/>
      <c r="Q108" s="83"/>
      <c r="R108" s="83"/>
      <c r="S108" s="83"/>
      <c r="T108" s="83"/>
      <c r="U108" s="83"/>
      <c r="V108" s="83"/>
      <c r="W108" s="83"/>
      <c r="X108" s="83"/>
      <c r="Y108" s="83"/>
      <c r="Z108" s="83"/>
      <c r="AA108" s="83"/>
      <c r="AB108" s="83"/>
      <c r="AC108" s="83"/>
      <c r="AD108" s="83"/>
      <c r="AE108" s="83"/>
      <c r="AF108" s="83"/>
      <c r="AG108" s="83"/>
      <c r="AH108" s="83"/>
      <c r="AI108" s="83"/>
      <c r="AJ108" s="83"/>
      <c r="AK108" s="83"/>
      <c r="AL108" s="83"/>
      <c r="AM108" s="83"/>
      <c r="AN108" s="83"/>
      <c r="AO108" s="83"/>
      <c r="AP108" s="83"/>
      <c r="AQ108" s="83"/>
      <c r="AR108" s="83"/>
      <c r="AS108" s="83"/>
      <c r="AT108" s="83"/>
      <c r="AU108" s="83"/>
      <c r="AV108" s="83"/>
      <c r="AW108" s="83"/>
      <c r="AX108" s="83"/>
      <c r="AY108" s="83"/>
      <c r="AZ108" s="83"/>
      <c r="BA108" s="83"/>
      <c r="BB108" s="83"/>
      <c r="BC108" s="83"/>
      <c r="BD108" s="83"/>
      <c r="BE108" s="83"/>
      <c r="BF108" s="83"/>
      <c r="BG108" s="83"/>
      <c r="BH108" s="83"/>
    </row>
    <row r="109" spans="1:60" x14ac:dyDescent="0.25">
      <c r="A109" s="83"/>
      <c r="B109" s="83"/>
      <c r="C109" s="83"/>
      <c r="D109" s="83"/>
      <c r="E109" s="83"/>
      <c r="F109" s="83"/>
      <c r="G109" s="83"/>
      <c r="H109" s="83"/>
      <c r="I109" s="83"/>
      <c r="J109" s="83"/>
      <c r="K109" s="83"/>
      <c r="L109" s="83"/>
      <c r="M109" s="83"/>
      <c r="N109" s="83"/>
      <c r="O109" s="83"/>
      <c r="P109" s="83"/>
      <c r="Q109" s="83"/>
      <c r="R109" s="83"/>
      <c r="S109" s="83"/>
      <c r="T109" s="83"/>
      <c r="U109" s="83"/>
      <c r="V109" s="83"/>
      <c r="W109" s="83"/>
      <c r="X109" s="83"/>
      <c r="Y109" s="83"/>
      <c r="Z109" s="83"/>
      <c r="AA109" s="83"/>
      <c r="AB109" s="83"/>
      <c r="AC109" s="83"/>
      <c r="AD109" s="83"/>
      <c r="AE109" s="83"/>
      <c r="AF109" s="83"/>
      <c r="AG109" s="83"/>
      <c r="AH109" s="83"/>
      <c r="AI109" s="83"/>
      <c r="AJ109" s="83"/>
      <c r="AK109" s="83"/>
      <c r="AL109" s="83"/>
      <c r="AM109" s="83"/>
      <c r="AN109" s="83"/>
      <c r="AO109" s="83"/>
      <c r="AP109" s="83"/>
      <c r="AQ109" s="83"/>
      <c r="AR109" s="83"/>
      <c r="AS109" s="83"/>
      <c r="AT109" s="83"/>
      <c r="AU109" s="83"/>
      <c r="AV109" s="83"/>
      <c r="AW109" s="83"/>
      <c r="AX109" s="83"/>
      <c r="AY109" s="83"/>
      <c r="AZ109" s="83"/>
      <c r="BA109" s="83"/>
      <c r="BB109" s="83"/>
      <c r="BC109" s="83"/>
      <c r="BD109" s="83"/>
      <c r="BE109" s="83"/>
      <c r="BF109" s="83"/>
      <c r="BG109" s="83"/>
      <c r="BH109" s="83"/>
    </row>
    <row r="110" spans="1:60" x14ac:dyDescent="0.25">
      <c r="A110" s="83"/>
      <c r="B110" s="83"/>
      <c r="C110" s="83"/>
      <c r="D110" s="83"/>
      <c r="E110" s="83"/>
      <c r="F110" s="83"/>
      <c r="G110" s="83"/>
      <c r="H110" s="83"/>
      <c r="I110" s="83"/>
      <c r="J110" s="83"/>
      <c r="K110" s="83"/>
      <c r="L110" s="83"/>
      <c r="M110" s="83"/>
      <c r="N110" s="83"/>
      <c r="O110" s="83"/>
      <c r="P110" s="83"/>
      <c r="Q110" s="83"/>
      <c r="R110" s="83"/>
      <c r="S110" s="83"/>
      <c r="T110" s="83"/>
      <c r="U110" s="83"/>
      <c r="V110" s="83"/>
      <c r="W110" s="83"/>
      <c r="X110" s="83"/>
      <c r="Y110" s="83"/>
      <c r="Z110" s="83"/>
      <c r="AA110" s="83"/>
      <c r="AB110" s="83"/>
      <c r="AC110" s="83"/>
      <c r="AD110" s="83"/>
      <c r="AE110" s="83"/>
      <c r="AF110" s="83"/>
      <c r="AG110" s="83"/>
      <c r="AH110" s="83"/>
      <c r="AI110" s="83"/>
      <c r="AJ110" s="83"/>
      <c r="AK110" s="83"/>
      <c r="AL110" s="83"/>
      <c r="AM110" s="83"/>
      <c r="AN110" s="83"/>
      <c r="AO110" s="83"/>
      <c r="AP110" s="83"/>
      <c r="AQ110" s="83"/>
      <c r="AR110" s="83"/>
      <c r="AS110" s="83"/>
      <c r="AT110" s="83"/>
      <c r="AU110" s="83"/>
      <c r="AV110" s="83"/>
      <c r="AW110" s="83"/>
      <c r="AX110" s="83"/>
      <c r="AY110" s="83"/>
      <c r="AZ110" s="83"/>
      <c r="BA110" s="83"/>
      <c r="BB110" s="83"/>
      <c r="BC110" s="83"/>
      <c r="BD110" s="83"/>
      <c r="BE110" s="83"/>
      <c r="BF110" s="83"/>
      <c r="BG110" s="83"/>
      <c r="BH110" s="83"/>
    </row>
    <row r="111" spans="1:60" x14ac:dyDescent="0.25">
      <c r="A111" s="83"/>
      <c r="B111" s="83"/>
      <c r="C111" s="83"/>
      <c r="D111" s="83"/>
      <c r="E111" s="83"/>
      <c r="F111" s="83"/>
      <c r="G111" s="83"/>
      <c r="H111" s="83"/>
      <c r="I111" s="83"/>
      <c r="J111" s="83"/>
      <c r="K111" s="83"/>
      <c r="L111" s="83"/>
      <c r="M111" s="83"/>
      <c r="N111" s="83"/>
      <c r="O111" s="83"/>
      <c r="P111" s="83"/>
      <c r="Q111" s="83"/>
      <c r="R111" s="83"/>
      <c r="S111" s="83"/>
      <c r="T111" s="83"/>
      <c r="U111" s="83"/>
      <c r="V111" s="83"/>
      <c r="W111" s="83"/>
      <c r="X111" s="83"/>
      <c r="Y111" s="83"/>
      <c r="Z111" s="83"/>
      <c r="AA111" s="83"/>
      <c r="AB111" s="83"/>
      <c r="AC111" s="83"/>
      <c r="AD111" s="83"/>
      <c r="AE111" s="83"/>
      <c r="AF111" s="83"/>
      <c r="AG111" s="83"/>
      <c r="AH111" s="83"/>
      <c r="AI111" s="83"/>
      <c r="AJ111" s="83"/>
      <c r="AK111" s="83"/>
      <c r="AL111" s="83"/>
      <c r="AM111" s="83"/>
      <c r="AN111" s="83"/>
      <c r="AO111" s="83"/>
      <c r="AP111" s="83"/>
      <c r="AQ111" s="83"/>
      <c r="AR111" s="83"/>
      <c r="AS111" s="83"/>
      <c r="AT111" s="83"/>
      <c r="AU111" s="83"/>
      <c r="AV111" s="83"/>
      <c r="AW111" s="83"/>
      <c r="AX111" s="83"/>
      <c r="AY111" s="83"/>
      <c r="AZ111" s="83"/>
      <c r="BA111" s="83"/>
      <c r="BB111" s="83"/>
      <c r="BC111" s="83"/>
      <c r="BD111" s="83"/>
      <c r="BE111" s="83"/>
      <c r="BF111" s="83"/>
      <c r="BG111" s="83"/>
      <c r="BH111" s="83"/>
    </row>
    <row r="112" spans="1:60" x14ac:dyDescent="0.25">
      <c r="A112" s="83"/>
      <c r="B112" s="83"/>
      <c r="C112" s="83"/>
      <c r="D112" s="83"/>
      <c r="E112" s="83"/>
      <c r="F112" s="83"/>
      <c r="G112" s="83"/>
      <c r="H112" s="83"/>
      <c r="I112" s="83"/>
      <c r="J112" s="83"/>
      <c r="K112" s="83"/>
      <c r="L112" s="83"/>
      <c r="M112" s="83"/>
      <c r="N112" s="83"/>
      <c r="O112" s="83"/>
      <c r="P112" s="83"/>
      <c r="Q112" s="83"/>
      <c r="R112" s="83"/>
      <c r="S112" s="83"/>
      <c r="T112" s="83"/>
      <c r="U112" s="83"/>
      <c r="V112" s="83"/>
      <c r="W112" s="83"/>
      <c r="X112" s="83"/>
      <c r="Y112" s="83"/>
      <c r="Z112" s="83"/>
      <c r="AA112" s="83"/>
      <c r="AB112" s="83"/>
      <c r="AC112" s="83"/>
      <c r="AD112" s="83"/>
      <c r="AE112" s="83"/>
      <c r="AF112" s="83"/>
      <c r="AG112" s="83"/>
      <c r="AH112" s="83"/>
      <c r="AI112" s="83"/>
      <c r="AJ112" s="83"/>
      <c r="AK112" s="83"/>
      <c r="AL112" s="83"/>
      <c r="AM112" s="83"/>
      <c r="AN112" s="83"/>
      <c r="AO112" s="83"/>
      <c r="AP112" s="83"/>
      <c r="AQ112" s="83"/>
      <c r="AR112" s="83"/>
      <c r="AS112" s="83"/>
      <c r="AT112" s="83"/>
      <c r="AU112" s="83"/>
      <c r="AV112" s="83"/>
      <c r="AW112" s="83"/>
      <c r="AX112" s="83"/>
      <c r="AY112" s="83"/>
      <c r="AZ112" s="83"/>
      <c r="BA112" s="83"/>
      <c r="BB112" s="83"/>
      <c r="BC112" s="83"/>
      <c r="BD112" s="83"/>
      <c r="BE112" s="83"/>
      <c r="BF112" s="83"/>
      <c r="BG112" s="83"/>
      <c r="BH112" s="83"/>
    </row>
    <row r="113" spans="1:60" x14ac:dyDescent="0.25">
      <c r="A113" s="83"/>
      <c r="B113" s="83"/>
      <c r="C113" s="83"/>
      <c r="D113" s="83"/>
      <c r="E113" s="83"/>
      <c r="F113" s="83"/>
      <c r="G113" s="83"/>
      <c r="H113" s="83"/>
      <c r="I113" s="83"/>
      <c r="J113" s="83"/>
      <c r="K113" s="83"/>
      <c r="L113" s="83"/>
      <c r="M113" s="83"/>
      <c r="N113" s="83"/>
      <c r="O113" s="83"/>
      <c r="P113" s="83"/>
      <c r="Q113" s="83"/>
      <c r="R113" s="83"/>
      <c r="S113" s="83"/>
      <c r="T113" s="83"/>
      <c r="U113" s="83"/>
      <c r="V113" s="83"/>
      <c r="W113" s="83"/>
      <c r="X113" s="83"/>
      <c r="Y113" s="83"/>
      <c r="Z113" s="83"/>
      <c r="AA113" s="83"/>
      <c r="AB113" s="83"/>
      <c r="AC113" s="83"/>
      <c r="AD113" s="83"/>
      <c r="AE113" s="83"/>
      <c r="AF113" s="83"/>
      <c r="AG113" s="83"/>
      <c r="AH113" s="83"/>
      <c r="AI113" s="83"/>
      <c r="AJ113" s="83"/>
      <c r="AK113" s="83"/>
      <c r="AL113" s="83"/>
      <c r="AM113" s="83"/>
      <c r="AN113" s="83"/>
      <c r="AO113" s="83"/>
      <c r="AP113" s="83"/>
      <c r="AQ113" s="83"/>
      <c r="AR113" s="83"/>
      <c r="AS113" s="83"/>
      <c r="AT113" s="83"/>
      <c r="AU113" s="83"/>
      <c r="AV113" s="83"/>
      <c r="AW113" s="83"/>
      <c r="AX113" s="83"/>
      <c r="AY113" s="83"/>
      <c r="AZ113" s="83"/>
      <c r="BA113" s="83"/>
      <c r="BB113" s="83"/>
      <c r="BC113" s="83"/>
      <c r="BD113" s="83"/>
      <c r="BE113" s="83"/>
      <c r="BF113" s="83"/>
      <c r="BG113" s="83"/>
      <c r="BH113" s="83"/>
    </row>
    <row r="114" spans="1:60" x14ac:dyDescent="0.25">
      <c r="A114" s="83"/>
      <c r="B114" s="83"/>
      <c r="C114" s="83"/>
      <c r="D114" s="83"/>
      <c r="E114" s="83"/>
      <c r="F114" s="83"/>
      <c r="G114" s="83"/>
      <c r="H114" s="83"/>
      <c r="I114" s="83"/>
      <c r="J114" s="83"/>
      <c r="K114" s="83"/>
      <c r="L114" s="83"/>
      <c r="M114" s="83"/>
      <c r="N114" s="83"/>
      <c r="O114" s="83"/>
      <c r="P114" s="83"/>
      <c r="Q114" s="83"/>
      <c r="R114" s="83"/>
      <c r="S114" s="83"/>
      <c r="T114" s="83"/>
      <c r="U114" s="83"/>
      <c r="V114" s="83"/>
      <c r="W114" s="83"/>
      <c r="X114" s="83"/>
      <c r="Y114" s="83"/>
      <c r="Z114" s="83"/>
      <c r="AA114" s="83"/>
      <c r="AB114" s="83"/>
      <c r="AC114" s="83"/>
      <c r="AD114" s="83"/>
      <c r="AE114" s="83"/>
      <c r="AF114" s="83"/>
      <c r="AG114" s="83"/>
      <c r="AH114" s="83"/>
      <c r="AI114" s="83"/>
      <c r="AJ114" s="83"/>
      <c r="AK114" s="83"/>
      <c r="AL114" s="83"/>
      <c r="AM114" s="83"/>
      <c r="AN114" s="83"/>
      <c r="AO114" s="83"/>
      <c r="AP114" s="83"/>
      <c r="AQ114" s="83"/>
      <c r="AR114" s="83"/>
      <c r="AS114" s="83"/>
      <c r="AT114" s="83"/>
      <c r="AU114" s="83"/>
      <c r="AV114" s="83"/>
      <c r="AW114" s="83"/>
      <c r="AX114" s="83"/>
      <c r="AY114" s="83"/>
      <c r="AZ114" s="83"/>
      <c r="BA114" s="83"/>
      <c r="BB114" s="83"/>
      <c r="BC114" s="83"/>
      <c r="BD114" s="83"/>
      <c r="BE114" s="83"/>
      <c r="BF114" s="83"/>
      <c r="BG114" s="83"/>
      <c r="BH114" s="83"/>
    </row>
    <row r="115" spans="1:60" x14ac:dyDescent="0.25">
      <c r="A115" s="83"/>
      <c r="B115" s="83"/>
      <c r="C115" s="83"/>
      <c r="D115" s="83"/>
      <c r="E115" s="83"/>
      <c r="F115" s="83"/>
      <c r="G115" s="83"/>
      <c r="H115" s="83"/>
      <c r="I115" s="83"/>
      <c r="J115" s="83"/>
      <c r="K115" s="83"/>
      <c r="L115" s="83"/>
      <c r="M115" s="83"/>
      <c r="N115" s="83"/>
      <c r="O115" s="83"/>
      <c r="P115" s="83"/>
      <c r="Q115" s="83"/>
      <c r="R115" s="83"/>
      <c r="S115" s="83"/>
      <c r="T115" s="83"/>
      <c r="U115" s="83"/>
      <c r="V115" s="83"/>
      <c r="W115" s="83"/>
      <c r="X115" s="83"/>
      <c r="Y115" s="83"/>
      <c r="Z115" s="83"/>
      <c r="AA115" s="83"/>
      <c r="AB115" s="83"/>
      <c r="AC115" s="83"/>
      <c r="AD115" s="83"/>
      <c r="AE115" s="83"/>
      <c r="AF115" s="83"/>
      <c r="AG115" s="83"/>
      <c r="AH115" s="83"/>
      <c r="AI115" s="83"/>
      <c r="AJ115" s="83"/>
      <c r="AK115" s="83"/>
      <c r="AL115" s="83"/>
      <c r="AM115" s="83"/>
      <c r="AN115" s="83"/>
      <c r="AO115" s="83"/>
      <c r="AP115" s="83"/>
      <c r="AQ115" s="83"/>
      <c r="AR115" s="83"/>
      <c r="AS115" s="83"/>
      <c r="AT115" s="83"/>
      <c r="AU115" s="83"/>
      <c r="AV115" s="83"/>
      <c r="AW115" s="83"/>
      <c r="AX115" s="83"/>
      <c r="AY115" s="83"/>
      <c r="AZ115" s="83"/>
      <c r="BA115" s="83"/>
      <c r="BB115" s="83"/>
      <c r="BC115" s="83"/>
      <c r="BD115" s="83"/>
      <c r="BE115" s="83"/>
      <c r="BF115" s="83"/>
      <c r="BG115" s="83"/>
      <c r="BH115" s="83"/>
    </row>
    <row r="116" spans="1:60" x14ac:dyDescent="0.25">
      <c r="A116" s="83"/>
      <c r="B116" s="83"/>
      <c r="C116" s="83"/>
      <c r="D116" s="83"/>
      <c r="E116" s="83"/>
      <c r="F116" s="83"/>
      <c r="G116" s="83"/>
      <c r="H116" s="83"/>
      <c r="I116" s="83"/>
      <c r="J116" s="83"/>
      <c r="K116" s="83"/>
      <c r="L116" s="83"/>
      <c r="M116" s="83"/>
      <c r="N116" s="83"/>
      <c r="O116" s="83"/>
      <c r="P116" s="83"/>
      <c r="Q116" s="83"/>
      <c r="R116" s="83"/>
      <c r="S116" s="83"/>
      <c r="T116" s="83"/>
      <c r="U116" s="83"/>
      <c r="V116" s="83"/>
      <c r="W116" s="83"/>
      <c r="X116" s="83"/>
      <c r="Y116" s="83"/>
      <c r="Z116" s="83"/>
      <c r="AA116" s="83"/>
      <c r="AB116" s="83"/>
      <c r="AC116" s="83"/>
      <c r="AD116" s="83"/>
      <c r="AE116" s="83"/>
      <c r="AF116" s="83"/>
      <c r="AG116" s="83"/>
      <c r="AH116" s="83"/>
      <c r="AI116" s="83"/>
      <c r="AJ116" s="83"/>
      <c r="AK116" s="83"/>
      <c r="AL116" s="83"/>
      <c r="AM116" s="83"/>
      <c r="AN116" s="83"/>
      <c r="AO116" s="83"/>
      <c r="AP116" s="83"/>
      <c r="AQ116" s="83"/>
      <c r="AR116" s="83"/>
      <c r="AS116" s="83"/>
      <c r="AT116" s="83"/>
      <c r="AU116" s="83"/>
      <c r="AV116" s="83"/>
      <c r="AW116" s="83"/>
      <c r="AX116" s="83"/>
      <c r="AY116" s="83"/>
      <c r="AZ116" s="83"/>
      <c r="BA116" s="83"/>
      <c r="BB116" s="83"/>
      <c r="BC116" s="83"/>
      <c r="BD116" s="83"/>
      <c r="BE116" s="83"/>
      <c r="BF116" s="83"/>
      <c r="BG116" s="83"/>
      <c r="BH116" s="83"/>
    </row>
    <row r="117" spans="1:60" x14ac:dyDescent="0.25">
      <c r="A117" s="83"/>
      <c r="B117" s="83"/>
      <c r="C117" s="83"/>
      <c r="D117" s="83"/>
      <c r="E117" s="83"/>
      <c r="F117" s="83"/>
      <c r="G117" s="83"/>
      <c r="H117" s="83"/>
      <c r="I117" s="83"/>
      <c r="J117" s="83"/>
      <c r="K117" s="83"/>
      <c r="L117" s="83"/>
      <c r="M117" s="83"/>
      <c r="N117" s="83"/>
      <c r="O117" s="83"/>
      <c r="P117" s="83"/>
      <c r="Q117" s="83"/>
      <c r="R117" s="83"/>
      <c r="S117" s="83"/>
      <c r="T117" s="83"/>
      <c r="U117" s="83"/>
      <c r="V117" s="83"/>
      <c r="W117" s="83"/>
      <c r="X117" s="83"/>
      <c r="Y117" s="83"/>
      <c r="Z117" s="83"/>
      <c r="AA117" s="83"/>
      <c r="AB117" s="83"/>
      <c r="AC117" s="83"/>
      <c r="AD117" s="83"/>
      <c r="AE117" s="83"/>
      <c r="AF117" s="83"/>
      <c r="AG117" s="83"/>
      <c r="AH117" s="83"/>
      <c r="AI117" s="83"/>
      <c r="AJ117" s="83"/>
      <c r="AK117" s="83"/>
      <c r="AL117" s="83"/>
      <c r="AM117" s="83"/>
      <c r="AN117" s="83"/>
      <c r="AO117" s="83"/>
      <c r="AP117" s="83"/>
      <c r="AQ117" s="83"/>
      <c r="AR117" s="83"/>
      <c r="AS117" s="83"/>
      <c r="AT117" s="83"/>
      <c r="AU117" s="83"/>
      <c r="AV117" s="83"/>
      <c r="AW117" s="83"/>
      <c r="AX117" s="83"/>
      <c r="AY117" s="83"/>
      <c r="AZ117" s="83"/>
      <c r="BA117" s="83"/>
      <c r="BB117" s="83"/>
      <c r="BC117" s="83"/>
      <c r="BD117" s="83"/>
      <c r="BE117" s="83"/>
      <c r="BF117" s="83"/>
      <c r="BG117" s="83"/>
      <c r="BH117" s="83"/>
    </row>
    <row r="118" spans="1:60" x14ac:dyDescent="0.25">
      <c r="A118" s="83"/>
      <c r="B118" s="83"/>
      <c r="C118" s="83"/>
      <c r="D118" s="83"/>
      <c r="E118" s="83"/>
      <c r="F118" s="83"/>
      <c r="G118" s="83"/>
      <c r="H118" s="83"/>
      <c r="I118" s="83"/>
      <c r="J118" s="83"/>
      <c r="K118" s="83"/>
      <c r="L118" s="83"/>
      <c r="M118" s="83"/>
      <c r="N118" s="83"/>
      <c r="O118" s="83"/>
      <c r="P118" s="83"/>
      <c r="Q118" s="83"/>
      <c r="R118" s="83"/>
      <c r="S118" s="83"/>
      <c r="T118" s="83"/>
      <c r="U118" s="83"/>
      <c r="V118" s="83"/>
      <c r="W118" s="83"/>
      <c r="X118" s="83"/>
      <c r="Y118" s="83"/>
      <c r="Z118" s="83"/>
      <c r="AA118" s="83"/>
      <c r="AB118" s="83"/>
      <c r="AC118" s="83"/>
      <c r="AD118" s="83"/>
      <c r="AE118" s="83"/>
      <c r="AF118" s="83"/>
      <c r="AG118" s="83"/>
      <c r="AH118" s="83"/>
      <c r="AI118" s="83"/>
      <c r="AJ118" s="83"/>
      <c r="AK118" s="83"/>
      <c r="AL118" s="83"/>
      <c r="AM118" s="83"/>
      <c r="AN118" s="83"/>
      <c r="AO118" s="83"/>
      <c r="AP118" s="83"/>
      <c r="AQ118" s="83"/>
      <c r="AR118" s="83"/>
      <c r="AS118" s="83"/>
      <c r="AT118" s="83"/>
      <c r="AU118" s="83"/>
      <c r="AV118" s="83"/>
      <c r="AW118" s="83"/>
      <c r="AX118" s="83"/>
      <c r="AY118" s="83"/>
      <c r="AZ118" s="83"/>
      <c r="BA118" s="83"/>
      <c r="BB118" s="83"/>
      <c r="BC118" s="83"/>
      <c r="BD118" s="83"/>
      <c r="BE118" s="83"/>
      <c r="BF118" s="83"/>
      <c r="BG118" s="83"/>
      <c r="BH118" s="83"/>
    </row>
    <row r="119" spans="1:60" x14ac:dyDescent="0.25">
      <c r="A119" s="83"/>
      <c r="B119" s="83"/>
      <c r="C119" s="83"/>
      <c r="D119" s="83"/>
      <c r="E119" s="83"/>
      <c r="F119" s="83"/>
      <c r="G119" s="83"/>
      <c r="H119" s="83"/>
      <c r="I119" s="83"/>
      <c r="J119" s="83"/>
      <c r="K119" s="83"/>
      <c r="L119" s="83"/>
      <c r="M119" s="83"/>
      <c r="N119" s="83"/>
      <c r="O119" s="83"/>
      <c r="P119" s="83"/>
      <c r="Q119" s="83"/>
      <c r="R119" s="83"/>
      <c r="S119" s="83"/>
      <c r="T119" s="83"/>
      <c r="U119" s="83"/>
      <c r="V119" s="83"/>
      <c r="W119" s="83"/>
      <c r="X119" s="83"/>
      <c r="Y119" s="83"/>
      <c r="Z119" s="83"/>
      <c r="AA119" s="83"/>
      <c r="AB119" s="83"/>
      <c r="AC119" s="83"/>
      <c r="AD119" s="83"/>
      <c r="AE119" s="83"/>
      <c r="AF119" s="83"/>
      <c r="AG119" s="83"/>
      <c r="AH119" s="83"/>
      <c r="AI119" s="83"/>
      <c r="AJ119" s="83"/>
      <c r="AK119" s="83"/>
      <c r="AL119" s="83"/>
      <c r="AM119" s="83"/>
      <c r="AN119" s="83"/>
      <c r="AO119" s="83"/>
      <c r="AP119" s="83"/>
      <c r="AQ119" s="83"/>
      <c r="AR119" s="83"/>
      <c r="AS119" s="83"/>
      <c r="AT119" s="83"/>
      <c r="AU119" s="83"/>
      <c r="AV119" s="83"/>
      <c r="AW119" s="83"/>
      <c r="AX119" s="83"/>
      <c r="AY119" s="83"/>
      <c r="AZ119" s="83"/>
      <c r="BA119" s="83"/>
      <c r="BB119" s="83"/>
      <c r="BC119" s="83"/>
      <c r="BD119" s="83"/>
      <c r="BE119" s="83"/>
      <c r="BF119" s="83"/>
      <c r="BG119" s="83"/>
      <c r="BH119" s="83"/>
    </row>
    <row r="120" spans="1:60" x14ac:dyDescent="0.25">
      <c r="A120" s="83"/>
      <c r="B120" s="83"/>
      <c r="C120" s="83"/>
      <c r="D120" s="83"/>
      <c r="E120" s="83"/>
      <c r="F120" s="83"/>
      <c r="G120" s="83"/>
      <c r="H120" s="83"/>
      <c r="I120" s="83"/>
      <c r="J120" s="83"/>
      <c r="K120" s="83"/>
      <c r="L120" s="83"/>
      <c r="M120" s="83"/>
      <c r="N120" s="83"/>
      <c r="O120" s="83"/>
      <c r="P120" s="83"/>
      <c r="Q120" s="83"/>
      <c r="R120" s="83"/>
      <c r="S120" s="83"/>
      <c r="T120" s="83"/>
      <c r="U120" s="83"/>
      <c r="V120" s="83"/>
      <c r="W120" s="83"/>
      <c r="X120" s="83"/>
      <c r="Y120" s="83"/>
      <c r="Z120" s="83"/>
      <c r="AA120" s="83"/>
      <c r="AB120" s="83"/>
      <c r="AC120" s="83"/>
      <c r="AD120" s="83"/>
      <c r="AE120" s="83"/>
      <c r="AF120" s="83"/>
      <c r="AG120" s="83"/>
      <c r="AH120" s="83"/>
      <c r="AI120" s="83"/>
      <c r="AJ120" s="83"/>
      <c r="AK120" s="83"/>
      <c r="AL120" s="83"/>
      <c r="AM120" s="83"/>
      <c r="AN120" s="83"/>
      <c r="AO120" s="83"/>
      <c r="AP120" s="83"/>
      <c r="AQ120" s="83"/>
      <c r="AR120" s="83"/>
      <c r="AS120" s="83"/>
      <c r="AT120" s="83"/>
      <c r="AU120" s="83"/>
      <c r="AV120" s="83"/>
      <c r="AW120" s="83"/>
      <c r="AX120" s="83"/>
      <c r="AY120" s="83"/>
      <c r="AZ120" s="83"/>
      <c r="BA120" s="83"/>
      <c r="BB120" s="83"/>
      <c r="BC120" s="83"/>
      <c r="BD120" s="83"/>
      <c r="BE120" s="83"/>
      <c r="BF120" s="83"/>
      <c r="BG120" s="83"/>
      <c r="BH120" s="83"/>
    </row>
    <row r="121" spans="1:60" x14ac:dyDescent="0.25">
      <c r="A121" s="83"/>
      <c r="B121" s="83"/>
      <c r="C121" s="83"/>
      <c r="D121" s="83"/>
      <c r="E121" s="83"/>
      <c r="F121" s="83"/>
      <c r="G121" s="83"/>
      <c r="H121" s="83"/>
      <c r="I121" s="83"/>
      <c r="J121" s="83"/>
      <c r="K121" s="83"/>
      <c r="L121" s="83"/>
      <c r="M121" s="83"/>
      <c r="N121" s="83"/>
      <c r="O121" s="83"/>
      <c r="P121" s="83"/>
      <c r="Q121" s="83"/>
      <c r="R121" s="83"/>
      <c r="S121" s="83"/>
      <c r="T121" s="83"/>
      <c r="U121" s="83"/>
      <c r="V121" s="83"/>
      <c r="W121" s="83"/>
      <c r="X121" s="83"/>
      <c r="Y121" s="83"/>
      <c r="Z121" s="83"/>
      <c r="AA121" s="83"/>
      <c r="AB121" s="83"/>
      <c r="AC121" s="83"/>
      <c r="AD121" s="83"/>
      <c r="AE121" s="83"/>
      <c r="AF121" s="83"/>
      <c r="AG121" s="83"/>
      <c r="AH121" s="83"/>
      <c r="AI121" s="83"/>
      <c r="AJ121" s="83"/>
      <c r="AK121" s="83"/>
      <c r="AL121" s="83"/>
      <c r="AM121" s="83"/>
      <c r="AN121" s="83"/>
      <c r="AO121" s="83"/>
      <c r="AP121" s="83"/>
      <c r="AQ121" s="83"/>
      <c r="AR121" s="83"/>
      <c r="AS121" s="83"/>
      <c r="AT121" s="83"/>
      <c r="AU121" s="83"/>
      <c r="AV121" s="83"/>
      <c r="AW121" s="83"/>
      <c r="AX121" s="83"/>
      <c r="AY121" s="83"/>
      <c r="AZ121" s="83"/>
      <c r="BA121" s="83"/>
      <c r="BB121" s="83"/>
      <c r="BC121" s="83"/>
      <c r="BD121" s="83"/>
      <c r="BE121" s="83"/>
      <c r="BF121" s="83"/>
      <c r="BG121" s="83"/>
      <c r="BH121" s="83"/>
    </row>
    <row r="122" spans="1:60" x14ac:dyDescent="0.25">
      <c r="A122" s="83"/>
      <c r="B122" s="83"/>
      <c r="C122" s="83"/>
      <c r="D122" s="83"/>
      <c r="E122" s="83"/>
      <c r="F122" s="83"/>
      <c r="G122" s="83"/>
      <c r="H122" s="83"/>
      <c r="I122" s="83"/>
      <c r="J122" s="83"/>
      <c r="K122" s="83"/>
      <c r="L122" s="83"/>
      <c r="M122" s="83"/>
      <c r="N122" s="83"/>
      <c r="O122" s="83"/>
      <c r="P122" s="83"/>
      <c r="Q122" s="83"/>
      <c r="R122" s="83"/>
      <c r="S122" s="83"/>
      <c r="T122" s="83"/>
      <c r="U122" s="83"/>
      <c r="V122" s="83"/>
      <c r="W122" s="83"/>
      <c r="X122" s="83"/>
      <c r="Y122" s="83"/>
      <c r="Z122" s="83"/>
      <c r="AA122" s="83"/>
      <c r="AB122" s="83"/>
      <c r="AC122" s="83"/>
      <c r="AD122" s="83"/>
      <c r="AE122" s="83"/>
      <c r="AF122" s="83"/>
      <c r="AG122" s="83"/>
      <c r="AH122" s="83"/>
      <c r="AI122" s="83"/>
      <c r="AJ122" s="83"/>
      <c r="AK122" s="83"/>
      <c r="AL122" s="83"/>
      <c r="AM122" s="83"/>
      <c r="AN122" s="83"/>
      <c r="AO122" s="83"/>
      <c r="AP122" s="83"/>
      <c r="AQ122" s="83"/>
      <c r="AR122" s="83"/>
      <c r="AS122" s="83"/>
      <c r="AT122" s="83"/>
      <c r="AU122" s="83"/>
      <c r="AV122" s="83"/>
      <c r="AW122" s="83"/>
      <c r="AX122" s="83"/>
      <c r="AY122" s="83"/>
      <c r="AZ122" s="83"/>
      <c r="BA122" s="83"/>
      <c r="BB122" s="83"/>
      <c r="BC122" s="83"/>
      <c r="BD122" s="83"/>
      <c r="BE122" s="83"/>
      <c r="BF122" s="83"/>
      <c r="BG122" s="83"/>
      <c r="BH122" s="83"/>
    </row>
    <row r="123" spans="1:60" x14ac:dyDescent="0.25">
      <c r="A123" s="83"/>
      <c r="B123" s="83"/>
      <c r="C123" s="83"/>
      <c r="D123" s="83"/>
      <c r="E123" s="83"/>
      <c r="F123" s="83"/>
      <c r="G123" s="83"/>
      <c r="H123" s="83"/>
      <c r="I123" s="83"/>
      <c r="J123" s="83"/>
      <c r="K123" s="83"/>
      <c r="L123" s="83"/>
      <c r="M123" s="83"/>
      <c r="N123" s="83"/>
      <c r="O123" s="83"/>
      <c r="P123" s="83"/>
      <c r="Q123" s="83"/>
      <c r="R123" s="83"/>
      <c r="S123" s="83"/>
      <c r="T123" s="83"/>
      <c r="U123" s="83"/>
      <c r="V123" s="83"/>
      <c r="W123" s="83"/>
      <c r="X123" s="83"/>
      <c r="Y123" s="83"/>
      <c r="Z123" s="83"/>
      <c r="AA123" s="83"/>
      <c r="AB123" s="83"/>
      <c r="AC123" s="83"/>
      <c r="AD123" s="83"/>
      <c r="AE123" s="83"/>
      <c r="AF123" s="83"/>
      <c r="AG123" s="83"/>
      <c r="AH123" s="83"/>
      <c r="AI123" s="83"/>
      <c r="AJ123" s="83"/>
      <c r="AK123" s="83"/>
      <c r="AL123" s="83"/>
      <c r="AM123" s="83"/>
      <c r="AN123" s="83"/>
      <c r="AO123" s="83"/>
      <c r="AP123" s="83"/>
      <c r="AQ123" s="83"/>
      <c r="AR123" s="83"/>
      <c r="AS123" s="83"/>
      <c r="AT123" s="83"/>
      <c r="AU123" s="83"/>
      <c r="AV123" s="83"/>
      <c r="AW123" s="83"/>
      <c r="AX123" s="83"/>
      <c r="AY123" s="83"/>
      <c r="AZ123" s="83"/>
      <c r="BA123" s="83"/>
      <c r="BB123" s="83"/>
      <c r="BC123" s="83"/>
      <c r="BD123" s="83"/>
      <c r="BE123" s="83"/>
      <c r="BF123" s="83"/>
      <c r="BG123" s="83"/>
      <c r="BH123" s="83"/>
    </row>
    <row r="124" spans="1:60" x14ac:dyDescent="0.25">
      <c r="A124" s="83"/>
      <c r="B124" s="83"/>
      <c r="C124" s="83"/>
      <c r="D124" s="83"/>
      <c r="E124" s="83"/>
      <c r="F124" s="83"/>
      <c r="G124" s="83"/>
      <c r="H124" s="83"/>
      <c r="I124" s="83"/>
      <c r="J124" s="83"/>
      <c r="K124" s="83"/>
      <c r="L124" s="83"/>
      <c r="M124" s="83"/>
      <c r="N124" s="83"/>
      <c r="O124" s="83"/>
      <c r="P124" s="83"/>
      <c r="Q124" s="83"/>
      <c r="R124" s="83"/>
      <c r="S124" s="83"/>
      <c r="T124" s="83"/>
      <c r="U124" s="83"/>
      <c r="V124" s="83"/>
      <c r="W124" s="83"/>
      <c r="X124" s="83"/>
      <c r="Y124" s="83"/>
      <c r="Z124" s="83"/>
      <c r="AA124" s="83"/>
      <c r="AB124" s="83"/>
      <c r="AC124" s="83"/>
      <c r="AD124" s="83"/>
      <c r="AE124" s="83"/>
      <c r="AF124" s="83"/>
      <c r="AG124" s="83"/>
      <c r="AH124" s="83"/>
      <c r="AI124" s="83"/>
      <c r="AJ124" s="83"/>
      <c r="AK124" s="83"/>
      <c r="AL124" s="83"/>
      <c r="AM124" s="83"/>
      <c r="AN124" s="83"/>
      <c r="AO124" s="83"/>
      <c r="AP124" s="83"/>
      <c r="AQ124" s="83"/>
      <c r="AR124" s="83"/>
      <c r="AS124" s="83"/>
      <c r="AT124" s="83"/>
      <c r="AU124" s="83"/>
      <c r="AV124" s="83"/>
      <c r="AW124" s="83"/>
      <c r="AX124" s="83"/>
      <c r="AY124" s="83"/>
      <c r="AZ124" s="83"/>
      <c r="BA124" s="83"/>
      <c r="BB124" s="83"/>
      <c r="BC124" s="83"/>
      <c r="BD124" s="83"/>
      <c r="BE124" s="83"/>
      <c r="BF124" s="83"/>
      <c r="BG124" s="83"/>
      <c r="BH124" s="83"/>
    </row>
    <row r="125" spans="1:60" x14ac:dyDescent="0.25">
      <c r="A125" s="83"/>
      <c r="B125" s="83"/>
      <c r="C125" s="83"/>
      <c r="D125" s="83"/>
      <c r="E125" s="83"/>
      <c r="F125" s="83"/>
      <c r="G125" s="83"/>
      <c r="H125" s="83"/>
      <c r="I125" s="83"/>
      <c r="J125" s="83"/>
      <c r="K125" s="83"/>
      <c r="L125" s="83"/>
      <c r="M125" s="83"/>
      <c r="N125" s="83"/>
      <c r="O125" s="83"/>
      <c r="P125" s="83"/>
      <c r="Q125" s="83"/>
      <c r="R125" s="83"/>
      <c r="S125" s="83"/>
      <c r="T125" s="83"/>
      <c r="U125" s="83"/>
      <c r="V125" s="83"/>
      <c r="W125" s="83"/>
      <c r="X125" s="83"/>
      <c r="Y125" s="83"/>
      <c r="Z125" s="83"/>
      <c r="AA125" s="83"/>
      <c r="AB125" s="83"/>
      <c r="AC125" s="83"/>
      <c r="AD125" s="83"/>
      <c r="AE125" s="83"/>
      <c r="AF125" s="83"/>
      <c r="AG125" s="83"/>
      <c r="AH125" s="83"/>
      <c r="AI125" s="83"/>
      <c r="AJ125" s="83"/>
      <c r="AK125" s="83"/>
      <c r="AL125" s="83"/>
      <c r="AM125" s="83"/>
      <c r="AN125" s="83"/>
      <c r="AO125" s="83"/>
      <c r="AP125" s="83"/>
      <c r="AQ125" s="83"/>
      <c r="AR125" s="83"/>
      <c r="AS125" s="83"/>
      <c r="AT125" s="83"/>
      <c r="AU125" s="83"/>
      <c r="AV125" s="83"/>
      <c r="AW125" s="83"/>
      <c r="AX125" s="83"/>
      <c r="AY125" s="83"/>
      <c r="AZ125" s="83"/>
      <c r="BA125" s="83"/>
      <c r="BB125" s="83"/>
      <c r="BC125" s="83"/>
      <c r="BD125" s="83"/>
      <c r="BE125" s="83"/>
      <c r="BF125" s="83"/>
      <c r="BG125" s="83"/>
      <c r="BH125" s="83"/>
    </row>
    <row r="126" spans="1:60" x14ac:dyDescent="0.25">
      <c r="A126" s="83"/>
      <c r="B126" s="83"/>
      <c r="C126" s="83"/>
      <c r="D126" s="83"/>
      <c r="E126" s="83"/>
      <c r="F126" s="83"/>
      <c r="G126" s="83"/>
      <c r="H126" s="83"/>
      <c r="I126" s="83"/>
      <c r="J126" s="83"/>
      <c r="K126" s="83"/>
      <c r="L126" s="83"/>
      <c r="M126" s="83"/>
      <c r="N126" s="83"/>
      <c r="O126" s="83"/>
      <c r="P126" s="83"/>
      <c r="Q126" s="83"/>
      <c r="R126" s="83"/>
      <c r="S126" s="83"/>
      <c r="T126" s="83"/>
      <c r="U126" s="83"/>
      <c r="V126" s="83"/>
      <c r="W126" s="83"/>
      <c r="X126" s="83"/>
      <c r="Y126" s="83"/>
      <c r="Z126" s="83"/>
      <c r="AA126" s="83"/>
      <c r="AB126" s="83"/>
      <c r="AC126" s="83"/>
      <c r="AD126" s="83"/>
      <c r="AE126" s="83"/>
      <c r="AF126" s="83"/>
      <c r="AG126" s="83"/>
      <c r="AH126" s="83"/>
      <c r="AI126" s="83"/>
      <c r="AJ126" s="83"/>
      <c r="AK126" s="83"/>
      <c r="AL126" s="83"/>
      <c r="AM126" s="83"/>
      <c r="AN126" s="83"/>
      <c r="AO126" s="83"/>
      <c r="AP126" s="83"/>
      <c r="AQ126" s="83"/>
      <c r="AR126" s="83"/>
      <c r="AS126" s="83"/>
      <c r="AT126" s="83"/>
      <c r="AU126" s="83"/>
      <c r="AV126" s="83"/>
      <c r="AW126" s="83"/>
      <c r="AX126" s="83"/>
      <c r="AY126" s="83"/>
      <c r="AZ126" s="83"/>
      <c r="BA126" s="83"/>
      <c r="BB126" s="83"/>
      <c r="BC126" s="83"/>
      <c r="BD126" s="83"/>
      <c r="BE126" s="83"/>
      <c r="BF126" s="83"/>
      <c r="BG126" s="83"/>
      <c r="BH126" s="83"/>
    </row>
    <row r="127" spans="1:60" x14ac:dyDescent="0.25">
      <c r="A127" s="83"/>
      <c r="B127" s="83"/>
      <c r="C127" s="83"/>
      <c r="D127" s="83"/>
      <c r="E127" s="83"/>
      <c r="F127" s="83"/>
      <c r="G127" s="83"/>
      <c r="H127" s="83"/>
      <c r="I127" s="83"/>
      <c r="J127" s="83"/>
      <c r="K127" s="83"/>
      <c r="L127" s="83"/>
      <c r="M127" s="83"/>
      <c r="N127" s="83"/>
      <c r="O127" s="83"/>
      <c r="P127" s="83"/>
      <c r="Q127" s="83"/>
      <c r="R127" s="83"/>
      <c r="S127" s="83"/>
      <c r="T127" s="83"/>
      <c r="U127" s="83"/>
      <c r="V127" s="83"/>
      <c r="W127" s="83"/>
      <c r="X127" s="83"/>
      <c r="Y127" s="83"/>
      <c r="Z127" s="83"/>
      <c r="AA127" s="83"/>
      <c r="AB127" s="83"/>
      <c r="AC127" s="83"/>
      <c r="AD127" s="83"/>
      <c r="AE127" s="83"/>
      <c r="AF127" s="83"/>
      <c r="AG127" s="83"/>
      <c r="AH127" s="83"/>
      <c r="AI127" s="83"/>
      <c r="AJ127" s="83"/>
      <c r="AK127" s="83"/>
      <c r="AL127" s="83"/>
      <c r="AM127" s="83"/>
      <c r="AN127" s="83"/>
      <c r="AO127" s="83"/>
      <c r="AP127" s="83"/>
      <c r="AQ127" s="83"/>
      <c r="AR127" s="83"/>
      <c r="AS127" s="83"/>
      <c r="AT127" s="83"/>
      <c r="AU127" s="83"/>
      <c r="AV127" s="83"/>
      <c r="AW127" s="83"/>
      <c r="AX127" s="83"/>
      <c r="AY127" s="83"/>
      <c r="AZ127" s="83"/>
      <c r="BA127" s="83"/>
      <c r="BB127" s="83"/>
      <c r="BC127" s="83"/>
      <c r="BD127" s="83"/>
      <c r="BE127" s="83"/>
      <c r="BF127" s="83"/>
      <c r="BG127" s="83"/>
      <c r="BH127" s="83"/>
    </row>
    <row r="128" spans="1:60" x14ac:dyDescent="0.25">
      <c r="A128" s="83"/>
      <c r="B128" s="83"/>
      <c r="C128" s="83"/>
      <c r="D128" s="83"/>
      <c r="E128" s="83"/>
      <c r="F128" s="83"/>
      <c r="G128" s="83"/>
      <c r="H128" s="83"/>
      <c r="I128" s="83"/>
      <c r="J128" s="83"/>
      <c r="K128" s="83"/>
      <c r="L128" s="83"/>
      <c r="M128" s="83"/>
      <c r="N128" s="83"/>
      <c r="O128" s="83"/>
      <c r="P128" s="83"/>
      <c r="Q128" s="83"/>
      <c r="R128" s="83"/>
      <c r="S128" s="83"/>
      <c r="T128" s="83"/>
      <c r="U128" s="83"/>
      <c r="V128" s="83"/>
      <c r="W128" s="83"/>
      <c r="X128" s="83"/>
      <c r="Y128" s="83"/>
      <c r="Z128" s="83"/>
      <c r="AA128" s="83"/>
      <c r="AB128" s="83"/>
      <c r="AC128" s="83"/>
      <c r="AD128" s="83"/>
      <c r="AE128" s="83"/>
      <c r="AF128" s="83"/>
      <c r="AG128" s="83"/>
      <c r="AH128" s="83"/>
      <c r="AI128" s="83"/>
      <c r="AJ128" s="83"/>
      <c r="AK128" s="83"/>
      <c r="AL128" s="83"/>
      <c r="AM128" s="83"/>
      <c r="AN128" s="83"/>
      <c r="AO128" s="83"/>
      <c r="AP128" s="83"/>
      <c r="AQ128" s="83"/>
      <c r="AR128" s="83"/>
      <c r="AS128" s="83"/>
      <c r="AT128" s="83"/>
      <c r="AU128" s="83"/>
      <c r="AV128" s="83"/>
      <c r="AW128" s="83"/>
      <c r="AX128" s="83"/>
      <c r="AY128" s="83"/>
      <c r="AZ128" s="83"/>
      <c r="BA128" s="83"/>
      <c r="BB128" s="83"/>
      <c r="BC128" s="83"/>
      <c r="BD128" s="83"/>
      <c r="BE128" s="83"/>
      <c r="BF128" s="83"/>
      <c r="BG128" s="83"/>
      <c r="BH128" s="83"/>
    </row>
    <row r="129" spans="1:60" x14ac:dyDescent="0.25">
      <c r="A129" s="83"/>
      <c r="B129" s="83"/>
      <c r="C129" s="83"/>
      <c r="D129" s="83"/>
      <c r="E129" s="83"/>
      <c r="F129" s="83"/>
      <c r="G129" s="83"/>
      <c r="H129" s="83"/>
      <c r="I129" s="83"/>
      <c r="J129" s="83"/>
      <c r="K129" s="83"/>
      <c r="L129" s="83"/>
      <c r="M129" s="83"/>
      <c r="N129" s="83"/>
      <c r="O129" s="83"/>
      <c r="P129" s="83"/>
      <c r="Q129" s="83"/>
      <c r="R129" s="83"/>
      <c r="S129" s="83"/>
      <c r="T129" s="83"/>
      <c r="U129" s="83"/>
      <c r="V129" s="83"/>
      <c r="W129" s="83"/>
      <c r="X129" s="83"/>
      <c r="Y129" s="83"/>
      <c r="Z129" s="83"/>
      <c r="AA129" s="83"/>
      <c r="AB129" s="83"/>
      <c r="AC129" s="83"/>
      <c r="AD129" s="83"/>
      <c r="AE129" s="83"/>
      <c r="AF129" s="83"/>
      <c r="AG129" s="83"/>
      <c r="AH129" s="83"/>
      <c r="AI129" s="83"/>
      <c r="AJ129" s="83"/>
      <c r="AK129" s="83"/>
      <c r="AL129" s="83"/>
      <c r="AM129" s="83"/>
      <c r="AN129" s="83"/>
      <c r="AO129" s="83"/>
      <c r="AP129" s="83"/>
      <c r="AQ129" s="83"/>
      <c r="AR129" s="83"/>
      <c r="AS129" s="83"/>
      <c r="AT129" s="83"/>
      <c r="AU129" s="83"/>
      <c r="AV129" s="83"/>
      <c r="AW129" s="83"/>
      <c r="AX129" s="83"/>
      <c r="AY129" s="83"/>
      <c r="AZ129" s="83"/>
      <c r="BA129" s="83"/>
      <c r="BB129" s="83"/>
      <c r="BC129" s="83"/>
      <c r="BD129" s="83"/>
      <c r="BE129" s="83"/>
      <c r="BF129" s="83"/>
      <c r="BG129" s="83"/>
      <c r="BH129" s="83"/>
    </row>
    <row r="130" spans="1:60" x14ac:dyDescent="0.25">
      <c r="A130" s="83"/>
      <c r="B130" s="83"/>
      <c r="C130" s="83"/>
      <c r="D130" s="83"/>
      <c r="E130" s="83"/>
      <c r="F130" s="83"/>
      <c r="G130" s="83"/>
      <c r="H130" s="83"/>
      <c r="I130" s="83"/>
      <c r="J130" s="83"/>
      <c r="K130" s="83"/>
      <c r="L130" s="83"/>
      <c r="M130" s="83"/>
      <c r="N130" s="83"/>
      <c r="O130" s="83"/>
      <c r="P130" s="83"/>
      <c r="Q130" s="83"/>
      <c r="R130" s="83"/>
      <c r="S130" s="83"/>
      <c r="T130" s="83"/>
      <c r="U130" s="83"/>
      <c r="V130" s="83"/>
      <c r="W130" s="83"/>
      <c r="X130" s="83"/>
      <c r="Y130" s="83"/>
      <c r="Z130" s="83"/>
      <c r="AA130" s="83"/>
      <c r="AB130" s="83"/>
      <c r="AC130" s="83"/>
      <c r="AD130" s="83"/>
      <c r="AE130" s="83"/>
      <c r="AF130" s="83"/>
      <c r="AG130" s="83"/>
      <c r="AH130" s="83"/>
      <c r="AI130" s="83"/>
      <c r="AJ130" s="83"/>
      <c r="AK130" s="83"/>
      <c r="AL130" s="83"/>
      <c r="AM130" s="83"/>
      <c r="AN130" s="83"/>
      <c r="AO130" s="83"/>
      <c r="AP130" s="83"/>
      <c r="AQ130" s="83"/>
      <c r="AR130" s="83"/>
      <c r="AS130" s="83"/>
      <c r="AT130" s="83"/>
      <c r="AU130" s="83"/>
      <c r="AV130" s="83"/>
      <c r="AW130" s="83"/>
      <c r="AX130" s="83"/>
      <c r="AY130" s="83"/>
      <c r="AZ130" s="83"/>
      <c r="BA130" s="83"/>
      <c r="BB130" s="83"/>
      <c r="BC130" s="83"/>
      <c r="BD130" s="83"/>
      <c r="BE130" s="83"/>
      <c r="BF130" s="83"/>
      <c r="BG130" s="83"/>
      <c r="BH130" s="83"/>
    </row>
    <row r="131" spans="1:60" x14ac:dyDescent="0.25">
      <c r="A131" s="83"/>
      <c r="B131" s="83"/>
      <c r="C131" s="83"/>
      <c r="D131" s="83"/>
      <c r="E131" s="83"/>
      <c r="F131" s="83"/>
      <c r="G131" s="83"/>
      <c r="H131" s="83"/>
      <c r="I131" s="83"/>
      <c r="J131" s="83"/>
      <c r="K131" s="83"/>
      <c r="L131" s="83"/>
      <c r="M131" s="83"/>
      <c r="N131" s="83"/>
      <c r="O131" s="83"/>
      <c r="P131" s="83"/>
      <c r="Q131" s="83"/>
      <c r="R131" s="83"/>
      <c r="S131" s="83"/>
      <c r="T131" s="83"/>
      <c r="U131" s="83"/>
      <c r="V131" s="83"/>
      <c r="W131" s="83"/>
      <c r="X131" s="83"/>
      <c r="Y131" s="83"/>
      <c r="Z131" s="83"/>
      <c r="AA131" s="83"/>
      <c r="AB131" s="83"/>
      <c r="AC131" s="83"/>
      <c r="AD131" s="83"/>
      <c r="AE131" s="83"/>
      <c r="AF131" s="83"/>
      <c r="AG131" s="83"/>
      <c r="AH131" s="83"/>
      <c r="AI131" s="83"/>
      <c r="AJ131" s="83"/>
      <c r="AK131" s="83"/>
      <c r="AL131" s="83"/>
      <c r="AM131" s="83"/>
      <c r="AN131" s="83"/>
      <c r="AO131" s="83"/>
      <c r="AP131" s="83"/>
      <c r="AQ131" s="83"/>
      <c r="AR131" s="83"/>
      <c r="AS131" s="83"/>
      <c r="AT131" s="83"/>
      <c r="AU131" s="83"/>
      <c r="AV131" s="83"/>
      <c r="AW131" s="83"/>
      <c r="AX131" s="83"/>
      <c r="AY131" s="83"/>
      <c r="AZ131" s="83"/>
      <c r="BA131" s="83"/>
      <c r="BB131" s="83"/>
      <c r="BC131" s="83"/>
      <c r="BD131" s="83"/>
      <c r="BE131" s="83"/>
      <c r="BF131" s="83"/>
      <c r="BG131" s="83"/>
      <c r="BH131" s="83"/>
    </row>
    <row r="132" spans="1:60" x14ac:dyDescent="0.25">
      <c r="A132" s="83"/>
      <c r="B132" s="83"/>
      <c r="C132" s="83"/>
      <c r="D132" s="83"/>
      <c r="E132" s="83"/>
      <c r="F132" s="83"/>
      <c r="G132" s="83"/>
      <c r="H132" s="83"/>
      <c r="I132" s="83"/>
      <c r="J132" s="83"/>
      <c r="K132" s="83"/>
      <c r="L132" s="83"/>
      <c r="M132" s="83"/>
      <c r="N132" s="83"/>
      <c r="O132" s="83"/>
      <c r="P132" s="83"/>
      <c r="Q132" s="83"/>
      <c r="R132" s="83"/>
      <c r="S132" s="83"/>
      <c r="T132" s="83"/>
      <c r="U132" s="83"/>
      <c r="V132" s="83"/>
      <c r="W132" s="83"/>
      <c r="X132" s="83"/>
      <c r="Y132" s="83"/>
      <c r="Z132" s="83"/>
      <c r="AA132" s="83"/>
      <c r="AB132" s="83"/>
      <c r="AC132" s="83"/>
      <c r="AD132" s="83"/>
      <c r="AE132" s="83"/>
      <c r="AF132" s="83"/>
      <c r="AG132" s="83"/>
      <c r="AH132" s="83"/>
      <c r="AI132" s="83"/>
      <c r="AJ132" s="83"/>
      <c r="AK132" s="83"/>
      <c r="AL132" s="83"/>
      <c r="AM132" s="83"/>
      <c r="AN132" s="83"/>
      <c r="AO132" s="83"/>
      <c r="AP132" s="83"/>
      <c r="AQ132" s="83"/>
      <c r="AR132" s="83"/>
      <c r="AS132" s="83"/>
      <c r="AT132" s="83"/>
      <c r="AU132" s="83"/>
      <c r="AV132" s="83"/>
      <c r="AW132" s="83"/>
      <c r="AX132" s="83"/>
      <c r="AY132" s="83"/>
      <c r="AZ132" s="83"/>
      <c r="BA132" s="83"/>
      <c r="BB132" s="83"/>
      <c r="BC132" s="83"/>
      <c r="BD132" s="83"/>
      <c r="BE132" s="83"/>
      <c r="BF132" s="83"/>
      <c r="BG132" s="83"/>
      <c r="BH132" s="83"/>
    </row>
    <row r="133" spans="1:60" x14ac:dyDescent="0.25">
      <c r="A133" s="83"/>
      <c r="B133" s="83"/>
      <c r="C133" s="83"/>
      <c r="D133" s="83"/>
      <c r="E133" s="83"/>
      <c r="F133" s="83"/>
      <c r="G133" s="83"/>
      <c r="H133" s="83"/>
      <c r="I133" s="83"/>
      <c r="J133" s="83"/>
      <c r="K133" s="83"/>
      <c r="L133" s="83"/>
      <c r="M133" s="83"/>
      <c r="N133" s="83"/>
      <c r="O133" s="83"/>
      <c r="P133" s="83"/>
      <c r="Q133" s="83"/>
      <c r="R133" s="83"/>
      <c r="S133" s="83"/>
      <c r="T133" s="83"/>
      <c r="U133" s="83"/>
      <c r="V133" s="83"/>
      <c r="W133" s="83"/>
      <c r="X133" s="83"/>
      <c r="Y133" s="83"/>
      <c r="Z133" s="83"/>
      <c r="AA133" s="83"/>
      <c r="AB133" s="83"/>
      <c r="AC133" s="83"/>
      <c r="AD133" s="83"/>
      <c r="AE133" s="83"/>
      <c r="AF133" s="83"/>
      <c r="AG133" s="83"/>
      <c r="AH133" s="83"/>
      <c r="AI133" s="83"/>
      <c r="AJ133" s="83"/>
      <c r="AK133" s="83"/>
      <c r="AL133" s="83"/>
      <c r="AM133" s="83"/>
      <c r="AN133" s="83"/>
      <c r="AO133" s="83"/>
      <c r="AP133" s="83"/>
      <c r="AQ133" s="83"/>
      <c r="AR133" s="83"/>
      <c r="AS133" s="83"/>
      <c r="AT133" s="83"/>
      <c r="AU133" s="83"/>
      <c r="AV133" s="83"/>
      <c r="AW133" s="83"/>
      <c r="AX133" s="83"/>
      <c r="AY133" s="83"/>
      <c r="AZ133" s="83"/>
      <c r="BA133" s="83"/>
      <c r="BB133" s="83"/>
      <c r="BC133" s="83"/>
      <c r="BD133" s="83"/>
      <c r="BE133" s="83"/>
      <c r="BF133" s="83"/>
      <c r="BG133" s="83"/>
      <c r="BH133" s="83"/>
    </row>
    <row r="134" spans="1:60" x14ac:dyDescent="0.25">
      <c r="A134" s="83"/>
      <c r="B134" s="83"/>
      <c r="C134" s="83"/>
      <c r="D134" s="83"/>
      <c r="E134" s="83"/>
      <c r="F134" s="83"/>
      <c r="G134" s="83"/>
      <c r="H134" s="83"/>
      <c r="I134" s="83"/>
      <c r="J134" s="83"/>
      <c r="K134" s="83"/>
      <c r="L134" s="83"/>
      <c r="M134" s="83"/>
      <c r="N134" s="83"/>
      <c r="O134" s="83"/>
      <c r="P134" s="83"/>
      <c r="Q134" s="83"/>
      <c r="R134" s="83"/>
      <c r="S134" s="83"/>
      <c r="T134" s="83"/>
      <c r="U134" s="83"/>
      <c r="V134" s="83"/>
      <c r="W134" s="83"/>
      <c r="X134" s="83"/>
      <c r="Y134" s="83"/>
      <c r="Z134" s="83"/>
      <c r="AA134" s="83"/>
      <c r="AB134" s="83"/>
      <c r="AC134" s="83"/>
      <c r="AD134" s="83"/>
      <c r="AE134" s="83"/>
      <c r="AF134" s="83"/>
      <c r="AG134" s="83"/>
      <c r="AH134" s="83"/>
      <c r="AI134" s="83"/>
      <c r="AJ134" s="83"/>
      <c r="AK134" s="83"/>
      <c r="AL134" s="83"/>
      <c r="AM134" s="83"/>
      <c r="AN134" s="83"/>
      <c r="AO134" s="83"/>
      <c r="AP134" s="83"/>
      <c r="AQ134" s="83"/>
      <c r="AR134" s="83"/>
      <c r="AS134" s="83"/>
      <c r="AT134" s="83"/>
      <c r="AU134" s="83"/>
      <c r="AV134" s="83"/>
      <c r="AW134" s="83"/>
      <c r="AX134" s="83"/>
      <c r="AY134" s="83"/>
      <c r="AZ134" s="83"/>
      <c r="BA134" s="83"/>
      <c r="BB134" s="83"/>
      <c r="BC134" s="83"/>
      <c r="BD134" s="83"/>
      <c r="BE134" s="83"/>
      <c r="BF134" s="83"/>
      <c r="BG134" s="83"/>
      <c r="BH134" s="83"/>
    </row>
    <row r="135" spans="1:60" x14ac:dyDescent="0.25">
      <c r="A135" s="83"/>
      <c r="B135" s="83"/>
      <c r="C135" s="83"/>
      <c r="D135" s="83"/>
      <c r="E135" s="83"/>
      <c r="F135" s="83"/>
      <c r="G135" s="83"/>
      <c r="H135" s="83"/>
      <c r="I135" s="83"/>
      <c r="J135" s="83"/>
      <c r="K135" s="83"/>
      <c r="L135" s="83"/>
      <c r="M135" s="83"/>
      <c r="N135" s="83"/>
      <c r="O135" s="83"/>
      <c r="P135" s="83"/>
      <c r="Q135" s="83"/>
      <c r="R135" s="83"/>
      <c r="S135" s="83"/>
      <c r="T135" s="83"/>
      <c r="U135" s="83"/>
      <c r="V135" s="83"/>
      <c r="W135" s="83"/>
      <c r="X135" s="83"/>
      <c r="Y135" s="83"/>
      <c r="Z135" s="83"/>
      <c r="AA135" s="83"/>
      <c r="AB135" s="83"/>
      <c r="AC135" s="83"/>
      <c r="AD135" s="83"/>
      <c r="AE135" s="83"/>
      <c r="AF135" s="83"/>
      <c r="AG135" s="83"/>
      <c r="AH135" s="83"/>
      <c r="AI135" s="83"/>
      <c r="AJ135" s="83"/>
      <c r="AK135" s="83"/>
      <c r="AL135" s="83"/>
      <c r="AM135" s="83"/>
      <c r="AN135" s="83"/>
      <c r="AO135" s="83"/>
      <c r="AP135" s="83"/>
      <c r="AQ135" s="83"/>
      <c r="AR135" s="83"/>
      <c r="AS135" s="83"/>
      <c r="AT135" s="83"/>
      <c r="AU135" s="83"/>
      <c r="AV135" s="83"/>
      <c r="AW135" s="83"/>
      <c r="AX135" s="83"/>
      <c r="AY135" s="83"/>
      <c r="AZ135" s="83"/>
      <c r="BA135" s="83"/>
      <c r="BB135" s="83"/>
      <c r="BC135" s="83"/>
      <c r="BD135" s="83"/>
      <c r="BE135" s="83"/>
      <c r="BF135" s="83"/>
      <c r="BG135" s="83"/>
      <c r="BH135" s="83"/>
    </row>
    <row r="136" spans="1:60" x14ac:dyDescent="0.25">
      <c r="A136" s="83"/>
      <c r="B136" s="83"/>
      <c r="C136" s="83"/>
      <c r="D136" s="83"/>
      <c r="E136" s="83"/>
      <c r="F136" s="83"/>
      <c r="G136" s="83"/>
      <c r="H136" s="83"/>
      <c r="I136" s="83"/>
      <c r="J136" s="83"/>
      <c r="K136" s="83"/>
      <c r="L136" s="83"/>
      <c r="M136" s="83"/>
      <c r="N136" s="83"/>
      <c r="O136" s="83"/>
      <c r="P136" s="83"/>
      <c r="Q136" s="83"/>
      <c r="R136" s="83"/>
      <c r="S136" s="83"/>
      <c r="T136" s="83"/>
      <c r="U136" s="83"/>
      <c r="V136" s="83"/>
      <c r="W136" s="83"/>
      <c r="X136" s="83"/>
      <c r="Y136" s="83"/>
      <c r="Z136" s="83"/>
      <c r="AA136" s="83"/>
      <c r="AB136" s="83"/>
      <c r="AC136" s="83"/>
      <c r="AD136" s="83"/>
      <c r="AE136" s="83"/>
      <c r="AF136" s="83"/>
      <c r="AG136" s="83"/>
      <c r="AH136" s="83"/>
      <c r="AI136" s="83"/>
      <c r="AJ136" s="83"/>
      <c r="AK136" s="83"/>
      <c r="AL136" s="83"/>
      <c r="AM136" s="83"/>
      <c r="AN136" s="83"/>
      <c r="AO136" s="83"/>
      <c r="AP136" s="83"/>
      <c r="AQ136" s="83"/>
      <c r="AR136" s="83"/>
      <c r="AS136" s="83"/>
      <c r="AT136" s="83"/>
      <c r="AU136" s="83"/>
      <c r="AV136" s="83"/>
      <c r="AW136" s="83"/>
      <c r="AX136" s="83"/>
      <c r="AY136" s="83"/>
      <c r="AZ136" s="83"/>
      <c r="BA136" s="83"/>
      <c r="BB136" s="83"/>
      <c r="BC136" s="83"/>
      <c r="BD136" s="83"/>
      <c r="BE136" s="83"/>
      <c r="BF136" s="83"/>
      <c r="BG136" s="83"/>
      <c r="BH136" s="83"/>
    </row>
    <row r="137" spans="1:60" x14ac:dyDescent="0.25">
      <c r="A137" s="83"/>
      <c r="B137" s="83"/>
      <c r="C137" s="83"/>
      <c r="D137" s="83"/>
      <c r="E137" s="83"/>
      <c r="F137" s="83"/>
      <c r="G137" s="83"/>
      <c r="H137" s="83"/>
      <c r="I137" s="83"/>
      <c r="J137" s="83"/>
      <c r="K137" s="83"/>
      <c r="L137" s="83"/>
      <c r="M137" s="83"/>
      <c r="N137" s="83"/>
      <c r="O137" s="83"/>
      <c r="P137" s="83"/>
      <c r="Q137" s="83"/>
      <c r="R137" s="83"/>
      <c r="S137" s="83"/>
      <c r="T137" s="83"/>
      <c r="U137" s="83"/>
      <c r="V137" s="83"/>
      <c r="W137" s="83"/>
      <c r="X137" s="83"/>
      <c r="Y137" s="83"/>
      <c r="Z137" s="83"/>
      <c r="AA137" s="83"/>
      <c r="AB137" s="83"/>
      <c r="AC137" s="83"/>
      <c r="AD137" s="83"/>
      <c r="AE137" s="83"/>
      <c r="AF137" s="83"/>
      <c r="AG137" s="83"/>
      <c r="AH137" s="83"/>
      <c r="AI137" s="83"/>
      <c r="AJ137" s="83"/>
      <c r="AK137" s="83"/>
      <c r="AL137" s="83"/>
      <c r="AM137" s="83"/>
      <c r="AN137" s="83"/>
      <c r="AO137" s="83"/>
      <c r="AP137" s="83"/>
      <c r="AQ137" s="83"/>
      <c r="AR137" s="83"/>
      <c r="AS137" s="83"/>
      <c r="AT137" s="83"/>
      <c r="AU137" s="83"/>
      <c r="AV137" s="83"/>
      <c r="AW137" s="83"/>
      <c r="AX137" s="83"/>
      <c r="AY137" s="83"/>
      <c r="AZ137" s="83"/>
      <c r="BA137" s="83"/>
      <c r="BB137" s="83"/>
      <c r="BC137" s="83"/>
      <c r="BD137" s="83"/>
      <c r="BE137" s="83"/>
      <c r="BF137" s="83"/>
      <c r="BG137" s="83"/>
      <c r="BH137" s="83"/>
    </row>
    <row r="138" spans="1:60" x14ac:dyDescent="0.25">
      <c r="A138" s="83"/>
      <c r="B138" s="83"/>
      <c r="C138" s="83"/>
      <c r="D138" s="83"/>
      <c r="E138" s="83"/>
      <c r="F138" s="83"/>
      <c r="G138" s="83"/>
      <c r="H138" s="83"/>
      <c r="I138" s="83"/>
      <c r="J138" s="83"/>
      <c r="K138" s="83"/>
      <c r="L138" s="83"/>
      <c r="M138" s="83"/>
      <c r="N138" s="83"/>
      <c r="O138" s="83"/>
      <c r="P138" s="83"/>
      <c r="Q138" s="83"/>
      <c r="R138" s="83"/>
      <c r="S138" s="83"/>
      <c r="T138" s="83"/>
      <c r="U138" s="83"/>
      <c r="V138" s="83"/>
      <c r="W138" s="83"/>
      <c r="X138" s="83"/>
      <c r="Y138" s="83"/>
      <c r="Z138" s="83"/>
      <c r="AA138" s="83"/>
      <c r="AB138" s="83"/>
      <c r="AC138" s="83"/>
      <c r="AD138" s="83"/>
      <c r="AE138" s="83"/>
      <c r="AF138" s="83"/>
      <c r="AG138" s="83"/>
      <c r="AH138" s="83"/>
      <c r="AI138" s="83"/>
      <c r="AJ138" s="83"/>
      <c r="AK138" s="83"/>
      <c r="AL138" s="83"/>
      <c r="AM138" s="83"/>
      <c r="AN138" s="83"/>
      <c r="AO138" s="83"/>
      <c r="AP138" s="83"/>
      <c r="AQ138" s="83"/>
      <c r="AR138" s="83"/>
      <c r="AS138" s="83"/>
      <c r="AT138" s="83"/>
      <c r="AU138" s="83"/>
      <c r="AV138" s="83"/>
      <c r="AW138" s="83"/>
      <c r="AX138" s="83"/>
      <c r="AY138" s="83"/>
      <c r="AZ138" s="83"/>
      <c r="BA138" s="83"/>
      <c r="BB138" s="83"/>
      <c r="BC138" s="83"/>
      <c r="BD138" s="83"/>
      <c r="BE138" s="83"/>
      <c r="BF138" s="83"/>
      <c r="BG138" s="83"/>
      <c r="BH138" s="83"/>
    </row>
    <row r="139" spans="1:60" x14ac:dyDescent="0.25">
      <c r="A139" s="83"/>
      <c r="B139" s="83"/>
      <c r="C139" s="83"/>
      <c r="D139" s="83"/>
      <c r="E139" s="83"/>
      <c r="F139" s="83"/>
      <c r="G139" s="83"/>
      <c r="H139" s="83"/>
      <c r="I139" s="83"/>
      <c r="J139" s="83"/>
      <c r="K139" s="83"/>
      <c r="L139" s="83"/>
      <c r="M139" s="83"/>
      <c r="N139" s="83"/>
      <c r="O139" s="83"/>
      <c r="P139" s="83"/>
      <c r="Q139" s="83"/>
      <c r="R139" s="83"/>
      <c r="S139" s="83"/>
      <c r="T139" s="83"/>
      <c r="U139" s="83"/>
      <c r="V139" s="83"/>
      <c r="W139" s="83"/>
      <c r="X139" s="83"/>
      <c r="Y139" s="83"/>
      <c r="Z139" s="83"/>
      <c r="AA139" s="83"/>
      <c r="AB139" s="83"/>
      <c r="AC139" s="83"/>
      <c r="AD139" s="83"/>
      <c r="AE139" s="83"/>
      <c r="AF139" s="83"/>
      <c r="AG139" s="83"/>
      <c r="AH139" s="83"/>
      <c r="AI139" s="83"/>
      <c r="AJ139" s="83"/>
      <c r="AK139" s="83"/>
      <c r="AL139" s="83"/>
      <c r="AM139" s="83"/>
      <c r="AN139" s="83"/>
      <c r="AO139" s="83"/>
      <c r="AP139" s="83"/>
      <c r="AQ139" s="83"/>
      <c r="AR139" s="83"/>
      <c r="AS139" s="83"/>
      <c r="AT139" s="83"/>
      <c r="AU139" s="83"/>
      <c r="AV139" s="83"/>
      <c r="AW139" s="83"/>
      <c r="AX139" s="83"/>
      <c r="AY139" s="83"/>
      <c r="AZ139" s="83"/>
      <c r="BA139" s="83"/>
      <c r="BB139" s="83"/>
      <c r="BC139" s="83"/>
      <c r="BD139" s="83"/>
      <c r="BE139" s="83"/>
      <c r="BF139" s="83"/>
      <c r="BG139" s="83"/>
      <c r="BH139" s="83"/>
    </row>
    <row r="140" spans="1:60" x14ac:dyDescent="0.25">
      <c r="A140" s="83"/>
      <c r="B140" s="83"/>
      <c r="C140" s="83"/>
      <c r="D140" s="83"/>
      <c r="E140" s="83"/>
      <c r="F140" s="83"/>
      <c r="G140" s="83"/>
      <c r="H140" s="83"/>
      <c r="I140" s="83"/>
      <c r="J140" s="83"/>
      <c r="K140" s="83"/>
      <c r="L140" s="83"/>
      <c r="M140" s="83"/>
      <c r="N140" s="83"/>
      <c r="O140" s="83"/>
      <c r="P140" s="83"/>
      <c r="Q140" s="83"/>
      <c r="R140" s="83"/>
      <c r="S140" s="83"/>
      <c r="T140" s="83"/>
      <c r="U140" s="83"/>
      <c r="V140" s="83"/>
      <c r="W140" s="83"/>
      <c r="X140" s="83"/>
      <c r="Y140" s="83"/>
      <c r="Z140" s="83"/>
      <c r="AA140" s="83"/>
      <c r="AB140" s="83"/>
      <c r="AC140" s="83"/>
      <c r="AD140" s="83"/>
      <c r="AE140" s="83"/>
      <c r="AF140" s="83"/>
      <c r="AG140" s="83"/>
      <c r="AH140" s="83"/>
      <c r="AI140" s="83"/>
      <c r="AJ140" s="83"/>
      <c r="AK140" s="83"/>
      <c r="AL140" s="83"/>
      <c r="AM140" s="83"/>
      <c r="AN140" s="83"/>
      <c r="AO140" s="83"/>
      <c r="AP140" s="83"/>
      <c r="AQ140" s="83"/>
      <c r="AR140" s="83"/>
      <c r="AS140" s="83"/>
      <c r="AT140" s="83"/>
      <c r="AU140" s="83"/>
      <c r="AV140" s="83"/>
      <c r="AW140" s="83"/>
      <c r="AX140" s="83"/>
      <c r="AY140" s="83"/>
      <c r="AZ140" s="83"/>
      <c r="BA140" s="83"/>
      <c r="BB140" s="83"/>
      <c r="BC140" s="83"/>
      <c r="BD140" s="83"/>
      <c r="BE140" s="83"/>
      <c r="BF140" s="83"/>
      <c r="BG140" s="83"/>
      <c r="BH140" s="83"/>
    </row>
    <row r="141" spans="1:60" x14ac:dyDescent="0.25">
      <c r="A141" s="83"/>
      <c r="B141" s="83"/>
      <c r="C141" s="83"/>
      <c r="D141" s="83"/>
      <c r="E141" s="83"/>
      <c r="F141" s="83"/>
      <c r="G141" s="83"/>
      <c r="H141" s="83"/>
      <c r="I141" s="83"/>
      <c r="J141" s="83"/>
      <c r="K141" s="83"/>
      <c r="L141" s="83"/>
      <c r="M141" s="83"/>
      <c r="N141" s="83"/>
      <c r="O141" s="83"/>
      <c r="P141" s="83"/>
      <c r="Q141" s="83"/>
      <c r="R141" s="83"/>
      <c r="S141" s="83"/>
      <c r="T141" s="83"/>
      <c r="U141" s="83"/>
      <c r="V141" s="83"/>
      <c r="W141" s="83"/>
      <c r="X141" s="83"/>
      <c r="Y141" s="83"/>
      <c r="Z141" s="83"/>
      <c r="AA141" s="83"/>
      <c r="AB141" s="83"/>
      <c r="AC141" s="83"/>
      <c r="AD141" s="83"/>
      <c r="AE141" s="83"/>
      <c r="AF141" s="83"/>
      <c r="AG141" s="83"/>
      <c r="AH141" s="83"/>
      <c r="AI141" s="83"/>
      <c r="AJ141" s="83"/>
      <c r="AK141" s="83"/>
      <c r="AL141" s="83"/>
      <c r="AM141" s="83"/>
      <c r="AN141" s="83"/>
      <c r="AO141" s="83"/>
      <c r="AP141" s="83"/>
      <c r="AQ141" s="83"/>
      <c r="AR141" s="83"/>
      <c r="AS141" s="83"/>
      <c r="AT141" s="83"/>
      <c r="AU141" s="83"/>
      <c r="AV141" s="83"/>
      <c r="AW141" s="83"/>
      <c r="AX141" s="83"/>
      <c r="AY141" s="83"/>
      <c r="AZ141" s="83"/>
      <c r="BA141" s="83"/>
      <c r="BB141" s="83"/>
      <c r="BC141" s="83"/>
      <c r="BD141" s="83"/>
      <c r="BE141" s="83"/>
      <c r="BF141" s="83"/>
      <c r="BG141" s="83"/>
      <c r="BH141" s="83"/>
    </row>
    <row r="142" spans="1:60" x14ac:dyDescent="0.25">
      <c r="A142" s="83"/>
      <c r="B142" s="83"/>
      <c r="C142" s="83"/>
      <c r="D142" s="83"/>
      <c r="E142" s="83"/>
      <c r="F142" s="83"/>
      <c r="G142" s="83"/>
      <c r="H142" s="83"/>
      <c r="I142" s="83"/>
      <c r="J142" s="83"/>
      <c r="K142" s="83"/>
      <c r="L142" s="83"/>
      <c r="M142" s="83"/>
      <c r="N142" s="83"/>
      <c r="O142" s="83"/>
      <c r="P142" s="83"/>
      <c r="Q142" s="83"/>
      <c r="R142" s="83"/>
      <c r="S142" s="83"/>
      <c r="T142" s="83"/>
      <c r="U142" s="83"/>
      <c r="V142" s="83"/>
      <c r="W142" s="83"/>
      <c r="X142" s="83"/>
      <c r="Y142" s="83"/>
      <c r="Z142" s="83"/>
      <c r="AA142" s="83"/>
      <c r="AB142" s="83"/>
      <c r="AC142" s="83"/>
      <c r="AD142" s="83"/>
      <c r="AE142" s="83"/>
      <c r="AF142" s="83"/>
      <c r="AG142" s="83"/>
      <c r="AH142" s="83"/>
      <c r="AI142" s="83"/>
      <c r="AJ142" s="83"/>
      <c r="AK142" s="83"/>
      <c r="AL142" s="83"/>
      <c r="AM142" s="83"/>
      <c r="AN142" s="83"/>
      <c r="AO142" s="83"/>
      <c r="AP142" s="83"/>
      <c r="AQ142" s="83"/>
      <c r="AR142" s="83"/>
      <c r="AS142" s="83"/>
      <c r="AT142" s="83"/>
      <c r="AU142" s="83"/>
      <c r="AV142" s="83"/>
      <c r="AW142" s="83"/>
      <c r="AX142" s="83"/>
      <c r="AY142" s="83"/>
      <c r="AZ142" s="83"/>
      <c r="BA142" s="83"/>
      <c r="BB142" s="83"/>
      <c r="BC142" s="83"/>
      <c r="BD142" s="83"/>
      <c r="BE142" s="83"/>
      <c r="BF142" s="83"/>
      <c r="BG142" s="83"/>
      <c r="BH142" s="83"/>
    </row>
    <row r="143" spans="1:60" x14ac:dyDescent="0.25">
      <c r="A143" s="83"/>
      <c r="B143" s="83"/>
      <c r="C143" s="83"/>
      <c r="D143" s="83"/>
      <c r="E143" s="83"/>
      <c r="F143" s="83"/>
      <c r="G143" s="83"/>
      <c r="H143" s="83"/>
      <c r="I143" s="83"/>
      <c r="J143" s="83"/>
      <c r="K143" s="83"/>
      <c r="L143" s="83"/>
      <c r="M143" s="83"/>
      <c r="N143" s="83"/>
      <c r="O143" s="83"/>
      <c r="P143" s="83"/>
      <c r="Q143" s="83"/>
      <c r="R143" s="83"/>
      <c r="S143" s="83"/>
      <c r="T143" s="83"/>
      <c r="U143" s="83"/>
      <c r="V143" s="83"/>
      <c r="W143" s="83"/>
      <c r="X143" s="83"/>
      <c r="Y143" s="83"/>
      <c r="Z143" s="83"/>
      <c r="AA143" s="83"/>
      <c r="AB143" s="83"/>
      <c r="AC143" s="83"/>
      <c r="AD143" s="83"/>
      <c r="AE143" s="83"/>
      <c r="AF143" s="83"/>
      <c r="AG143" s="83"/>
      <c r="AH143" s="83"/>
      <c r="AI143" s="83"/>
      <c r="AJ143" s="83"/>
      <c r="AK143" s="83"/>
      <c r="AL143" s="83"/>
      <c r="AM143" s="83"/>
      <c r="AN143" s="83"/>
      <c r="AO143" s="83"/>
      <c r="AP143" s="83"/>
      <c r="AQ143" s="83"/>
      <c r="AR143" s="83"/>
      <c r="AS143" s="83"/>
      <c r="AT143" s="83"/>
      <c r="AU143" s="83"/>
      <c r="AV143" s="83"/>
      <c r="AW143" s="83"/>
      <c r="AX143" s="83"/>
      <c r="AY143" s="83"/>
      <c r="AZ143" s="83"/>
      <c r="BA143" s="83"/>
      <c r="BB143" s="83"/>
      <c r="BC143" s="83"/>
      <c r="BD143" s="83"/>
      <c r="BE143" s="83"/>
      <c r="BF143" s="83"/>
      <c r="BG143" s="83"/>
      <c r="BH143" s="83"/>
    </row>
    <row r="144" spans="1:60" x14ac:dyDescent="0.25">
      <c r="A144" s="83"/>
      <c r="B144" s="83"/>
      <c r="C144" s="83"/>
      <c r="D144" s="83"/>
      <c r="E144" s="83"/>
      <c r="F144" s="83"/>
      <c r="G144" s="83"/>
      <c r="H144" s="83"/>
      <c r="I144" s="83"/>
      <c r="J144" s="83"/>
      <c r="K144" s="83"/>
      <c r="L144" s="83"/>
      <c r="M144" s="83"/>
      <c r="N144" s="83"/>
      <c r="O144" s="83"/>
      <c r="P144" s="83"/>
      <c r="Q144" s="83"/>
      <c r="R144" s="83"/>
      <c r="S144" s="83"/>
      <c r="T144" s="83"/>
      <c r="U144" s="83"/>
      <c r="V144" s="83"/>
      <c r="W144" s="83"/>
      <c r="X144" s="83"/>
      <c r="Y144" s="83"/>
      <c r="Z144" s="83"/>
      <c r="AA144" s="83"/>
      <c r="AB144" s="83"/>
      <c r="AC144" s="83"/>
      <c r="AD144" s="83"/>
      <c r="AE144" s="83"/>
      <c r="AF144" s="83"/>
      <c r="AG144" s="83"/>
      <c r="AH144" s="83"/>
      <c r="AI144" s="83"/>
      <c r="AJ144" s="83"/>
      <c r="AK144" s="83"/>
      <c r="AL144" s="83"/>
      <c r="AM144" s="83"/>
      <c r="AN144" s="83"/>
      <c r="AO144" s="83"/>
      <c r="AP144" s="83"/>
      <c r="AQ144" s="83"/>
      <c r="AR144" s="83"/>
      <c r="AS144" s="83"/>
      <c r="AT144" s="83"/>
      <c r="AU144" s="83"/>
      <c r="AV144" s="83"/>
      <c r="AW144" s="83"/>
      <c r="AX144" s="83"/>
      <c r="AY144" s="83"/>
      <c r="AZ144" s="83"/>
      <c r="BA144" s="83"/>
      <c r="BB144" s="83"/>
      <c r="BC144" s="83"/>
      <c r="BD144" s="83"/>
      <c r="BE144" s="83"/>
      <c r="BF144" s="83"/>
      <c r="BG144" s="83"/>
      <c r="BH144" s="83"/>
    </row>
    <row r="145" spans="1:60" x14ac:dyDescent="0.25">
      <c r="A145" s="83"/>
      <c r="B145" s="83"/>
      <c r="C145" s="83"/>
      <c r="D145" s="83"/>
      <c r="E145" s="83"/>
      <c r="F145" s="83"/>
      <c r="G145" s="83"/>
      <c r="H145" s="83"/>
      <c r="I145" s="83"/>
      <c r="J145" s="83"/>
      <c r="K145" s="83"/>
      <c r="L145" s="83"/>
      <c r="M145" s="83"/>
      <c r="N145" s="83"/>
      <c r="O145" s="83"/>
      <c r="P145" s="83"/>
      <c r="Q145" s="83"/>
      <c r="R145" s="83"/>
      <c r="S145" s="83"/>
      <c r="T145" s="83"/>
      <c r="U145" s="83"/>
      <c r="V145" s="83"/>
      <c r="W145" s="83"/>
      <c r="X145" s="83"/>
      <c r="Y145" s="83"/>
      <c r="Z145" s="83"/>
      <c r="AA145" s="83"/>
      <c r="AB145" s="83"/>
      <c r="AC145" s="83"/>
      <c r="AD145" s="83"/>
      <c r="AE145" s="83"/>
      <c r="AF145" s="83"/>
      <c r="AG145" s="83"/>
      <c r="AH145" s="83"/>
      <c r="AI145" s="83"/>
      <c r="AJ145" s="83"/>
      <c r="AK145" s="83"/>
      <c r="AL145" s="83"/>
      <c r="AM145" s="83"/>
      <c r="AN145" s="83"/>
      <c r="AO145" s="83"/>
      <c r="AP145" s="83"/>
      <c r="AQ145" s="83"/>
      <c r="AR145" s="83"/>
      <c r="AS145" s="83"/>
      <c r="AT145" s="83"/>
      <c r="AU145" s="83"/>
      <c r="AV145" s="83"/>
      <c r="AW145" s="83"/>
      <c r="AX145" s="83"/>
      <c r="AY145" s="83"/>
      <c r="AZ145" s="83"/>
      <c r="BA145" s="83"/>
      <c r="BB145" s="83"/>
      <c r="BC145" s="83"/>
      <c r="BD145" s="83"/>
      <c r="BE145" s="83"/>
      <c r="BF145" s="83"/>
      <c r="BG145" s="83"/>
      <c r="BH145" s="83"/>
    </row>
    <row r="146" spans="1:60" x14ac:dyDescent="0.25">
      <c r="A146" s="83"/>
      <c r="B146" s="83"/>
      <c r="C146" s="83"/>
      <c r="D146" s="83"/>
      <c r="E146" s="83"/>
      <c r="F146" s="83"/>
      <c r="G146" s="83"/>
      <c r="H146" s="83"/>
      <c r="I146" s="83"/>
      <c r="J146" s="83"/>
      <c r="K146" s="83"/>
      <c r="L146" s="83"/>
      <c r="M146" s="83"/>
      <c r="N146" s="83"/>
      <c r="O146" s="83"/>
      <c r="P146" s="83"/>
      <c r="Q146" s="83"/>
      <c r="R146" s="83"/>
      <c r="S146" s="83"/>
      <c r="T146" s="83"/>
      <c r="U146" s="83"/>
      <c r="V146" s="83"/>
      <c r="W146" s="83"/>
      <c r="X146" s="83"/>
      <c r="Y146" s="83"/>
      <c r="Z146" s="83"/>
      <c r="AA146" s="83"/>
      <c r="AB146" s="83"/>
      <c r="AC146" s="83"/>
      <c r="AD146" s="83"/>
      <c r="AE146" s="83"/>
      <c r="AF146" s="83"/>
      <c r="AG146" s="83"/>
      <c r="AH146" s="83"/>
      <c r="AI146" s="83"/>
      <c r="AJ146" s="83"/>
      <c r="AK146" s="83"/>
      <c r="AL146" s="83"/>
      <c r="AM146" s="83"/>
      <c r="AN146" s="83"/>
      <c r="AO146" s="83"/>
      <c r="AP146" s="83"/>
      <c r="AQ146" s="83"/>
      <c r="AR146" s="83"/>
      <c r="AS146" s="83"/>
      <c r="AT146" s="83"/>
      <c r="AU146" s="83"/>
      <c r="AV146" s="83"/>
      <c r="AW146" s="83"/>
      <c r="AX146" s="83"/>
      <c r="AY146" s="83"/>
      <c r="AZ146" s="83"/>
      <c r="BA146" s="83"/>
      <c r="BB146" s="83"/>
      <c r="BC146" s="83"/>
      <c r="BD146" s="83"/>
      <c r="BE146" s="83"/>
      <c r="BF146" s="83"/>
      <c r="BG146" s="83"/>
      <c r="BH146" s="83"/>
    </row>
    <row r="147" spans="1:60" x14ac:dyDescent="0.25">
      <c r="A147" s="83"/>
      <c r="B147" s="83"/>
      <c r="C147" s="83"/>
      <c r="D147" s="83"/>
      <c r="E147" s="83"/>
      <c r="F147" s="83"/>
      <c r="G147" s="83"/>
      <c r="H147" s="83"/>
      <c r="I147" s="83"/>
      <c r="J147" s="83"/>
      <c r="K147" s="83"/>
      <c r="L147" s="83"/>
      <c r="M147" s="83"/>
      <c r="N147" s="83"/>
      <c r="O147" s="83"/>
      <c r="P147" s="83"/>
      <c r="Q147" s="83"/>
      <c r="R147" s="83"/>
      <c r="S147" s="83"/>
      <c r="T147" s="83"/>
      <c r="U147" s="83"/>
      <c r="V147" s="83"/>
      <c r="W147" s="83"/>
      <c r="X147" s="83"/>
      <c r="Y147" s="83"/>
      <c r="Z147" s="83"/>
      <c r="AA147" s="83"/>
      <c r="AB147" s="83"/>
      <c r="AC147" s="83"/>
      <c r="AD147" s="83"/>
      <c r="AE147" s="83"/>
      <c r="AF147" s="83"/>
      <c r="AG147" s="83"/>
      <c r="AH147" s="83"/>
      <c r="AI147" s="83"/>
      <c r="AJ147" s="83"/>
      <c r="AK147" s="83"/>
      <c r="AL147" s="83"/>
      <c r="AM147" s="83"/>
      <c r="AN147" s="83"/>
      <c r="AO147" s="83"/>
      <c r="AP147" s="83"/>
      <c r="AQ147" s="83"/>
      <c r="AR147" s="83"/>
      <c r="AS147" s="83"/>
      <c r="AT147" s="83"/>
      <c r="AU147" s="83"/>
      <c r="AV147" s="83"/>
      <c r="AW147" s="83"/>
      <c r="AX147" s="83"/>
      <c r="AY147" s="83"/>
      <c r="AZ147" s="83"/>
      <c r="BA147" s="83"/>
      <c r="BB147" s="83"/>
      <c r="BC147" s="83"/>
      <c r="BD147" s="83"/>
      <c r="BE147" s="83"/>
      <c r="BF147" s="83"/>
      <c r="BG147" s="83"/>
      <c r="BH147" s="83"/>
    </row>
    <row r="148" spans="1:60" x14ac:dyDescent="0.25">
      <c r="A148" s="83"/>
      <c r="B148" s="83"/>
      <c r="C148" s="83"/>
      <c r="D148" s="83"/>
      <c r="E148" s="83"/>
      <c r="F148" s="83"/>
      <c r="G148" s="83"/>
      <c r="H148" s="83"/>
      <c r="I148" s="83"/>
      <c r="J148" s="83"/>
      <c r="K148" s="83"/>
      <c r="L148" s="83"/>
      <c r="M148" s="83"/>
      <c r="N148" s="83"/>
      <c r="O148" s="83"/>
      <c r="P148" s="83"/>
      <c r="Q148" s="83"/>
      <c r="R148" s="83"/>
      <c r="S148" s="83"/>
      <c r="T148" s="83"/>
      <c r="U148" s="83"/>
      <c r="V148" s="83"/>
      <c r="W148" s="83"/>
      <c r="X148" s="83"/>
      <c r="Y148" s="83"/>
      <c r="Z148" s="83"/>
      <c r="AA148" s="83"/>
      <c r="AB148" s="83"/>
      <c r="AC148" s="83"/>
      <c r="AD148" s="83"/>
      <c r="AE148" s="83"/>
      <c r="AF148" s="83"/>
      <c r="AG148" s="83"/>
      <c r="AH148" s="83"/>
      <c r="AI148" s="83"/>
      <c r="AJ148" s="83"/>
      <c r="AK148" s="83"/>
      <c r="AL148" s="83"/>
      <c r="AM148" s="83"/>
      <c r="AN148" s="83"/>
      <c r="AO148" s="83"/>
      <c r="AP148" s="83"/>
      <c r="AQ148" s="83"/>
      <c r="AR148" s="83"/>
      <c r="AS148" s="83"/>
      <c r="AT148" s="83"/>
      <c r="AU148" s="83"/>
      <c r="AV148" s="83"/>
      <c r="AW148" s="83"/>
      <c r="AX148" s="83"/>
      <c r="AY148" s="83"/>
      <c r="AZ148" s="83"/>
      <c r="BA148" s="83"/>
      <c r="BB148" s="83"/>
      <c r="BC148" s="83"/>
      <c r="BD148" s="83"/>
      <c r="BE148" s="83"/>
      <c r="BF148" s="83"/>
      <c r="BG148" s="83"/>
      <c r="BH148" s="83"/>
    </row>
    <row r="149" spans="1:60" x14ac:dyDescent="0.25">
      <c r="A149" s="83"/>
      <c r="B149" s="83"/>
      <c r="C149" s="83"/>
      <c r="D149" s="83"/>
      <c r="E149" s="83"/>
      <c r="F149" s="83"/>
      <c r="G149" s="83"/>
      <c r="H149" s="83"/>
      <c r="I149" s="83"/>
      <c r="J149" s="83"/>
      <c r="K149" s="83"/>
      <c r="L149" s="83"/>
      <c r="M149" s="83"/>
      <c r="N149" s="83"/>
      <c r="O149" s="83"/>
      <c r="P149" s="83"/>
      <c r="Q149" s="83"/>
      <c r="R149" s="83"/>
      <c r="S149" s="83"/>
      <c r="T149" s="83"/>
      <c r="U149" s="83"/>
      <c r="V149" s="83"/>
      <c r="W149" s="83"/>
      <c r="X149" s="83"/>
      <c r="Y149" s="83"/>
      <c r="Z149" s="83"/>
      <c r="AA149" s="83"/>
      <c r="AB149" s="83"/>
      <c r="AC149" s="83"/>
      <c r="AD149" s="83"/>
      <c r="AE149" s="83"/>
      <c r="AF149" s="83"/>
      <c r="AG149" s="83"/>
      <c r="AH149" s="83"/>
      <c r="AI149" s="83"/>
      <c r="AJ149" s="83"/>
      <c r="AK149" s="83"/>
      <c r="AL149" s="83"/>
      <c r="AM149" s="83"/>
      <c r="AN149" s="83"/>
      <c r="AO149" s="83"/>
      <c r="AP149" s="83"/>
      <c r="AQ149" s="83"/>
      <c r="AR149" s="83"/>
      <c r="AS149" s="83"/>
      <c r="AT149" s="83"/>
      <c r="AU149" s="83"/>
      <c r="AV149" s="83"/>
      <c r="AW149" s="83"/>
      <c r="AX149" s="83"/>
      <c r="AY149" s="83"/>
      <c r="AZ149" s="83"/>
      <c r="BA149" s="83"/>
      <c r="BB149" s="83"/>
      <c r="BC149" s="83"/>
      <c r="BD149" s="83"/>
      <c r="BE149" s="83"/>
      <c r="BF149" s="83"/>
      <c r="BG149" s="83"/>
      <c r="BH149" s="83"/>
    </row>
    <row r="150" spans="1:60" x14ac:dyDescent="0.25">
      <c r="A150" s="83"/>
      <c r="B150" s="83"/>
      <c r="C150" s="83"/>
      <c r="D150" s="83"/>
      <c r="E150" s="83"/>
      <c r="F150" s="83"/>
      <c r="G150" s="83"/>
      <c r="H150" s="83"/>
      <c r="I150" s="83"/>
      <c r="J150" s="83"/>
      <c r="K150" s="83"/>
      <c r="L150" s="83"/>
      <c r="M150" s="83"/>
      <c r="N150" s="83"/>
      <c r="O150" s="83"/>
      <c r="P150" s="83"/>
      <c r="Q150" s="83"/>
      <c r="R150" s="83"/>
      <c r="S150" s="83"/>
      <c r="T150" s="83"/>
      <c r="U150" s="83"/>
      <c r="V150" s="83"/>
      <c r="W150" s="83"/>
      <c r="X150" s="83"/>
      <c r="Y150" s="83"/>
      <c r="Z150" s="83"/>
      <c r="AA150" s="83"/>
      <c r="AB150" s="83"/>
      <c r="AC150" s="83"/>
      <c r="AD150" s="83"/>
      <c r="AE150" s="83"/>
      <c r="AF150" s="83"/>
      <c r="AG150" s="83"/>
      <c r="AH150" s="83"/>
      <c r="AI150" s="83"/>
      <c r="AJ150" s="83"/>
      <c r="AK150" s="83"/>
      <c r="AL150" s="83"/>
      <c r="AM150" s="83"/>
      <c r="AN150" s="83"/>
      <c r="AO150" s="83"/>
      <c r="AP150" s="83"/>
      <c r="AQ150" s="83"/>
      <c r="AR150" s="83"/>
      <c r="AS150" s="83"/>
      <c r="AT150" s="83"/>
      <c r="AU150" s="83"/>
      <c r="AV150" s="83"/>
      <c r="AW150" s="83"/>
      <c r="AX150" s="83"/>
      <c r="AY150" s="83"/>
      <c r="AZ150" s="83"/>
      <c r="BA150" s="83"/>
      <c r="BB150" s="83"/>
      <c r="BC150" s="83"/>
      <c r="BD150" s="83"/>
      <c r="BE150" s="83"/>
      <c r="BF150" s="83"/>
      <c r="BG150" s="83"/>
      <c r="BH150" s="83"/>
    </row>
    <row r="151" spans="1:60" x14ac:dyDescent="0.25">
      <c r="A151" s="83"/>
      <c r="B151" s="83"/>
      <c r="C151" s="83"/>
      <c r="D151" s="83"/>
      <c r="E151" s="83"/>
      <c r="F151" s="83"/>
      <c r="G151" s="83"/>
      <c r="H151" s="83"/>
      <c r="I151" s="83"/>
      <c r="J151" s="83"/>
      <c r="K151" s="83"/>
      <c r="L151" s="83"/>
      <c r="M151" s="83"/>
      <c r="N151" s="83"/>
      <c r="O151" s="83"/>
      <c r="P151" s="83"/>
      <c r="Q151" s="83"/>
      <c r="R151" s="83"/>
      <c r="S151" s="83"/>
      <c r="T151" s="83"/>
      <c r="U151" s="83"/>
      <c r="V151" s="83"/>
      <c r="W151" s="83"/>
      <c r="X151" s="83"/>
      <c r="Y151" s="83"/>
      <c r="Z151" s="83"/>
      <c r="AA151" s="83"/>
      <c r="AB151" s="83"/>
      <c r="AC151" s="83"/>
      <c r="AD151" s="83"/>
      <c r="AE151" s="83"/>
      <c r="AF151" s="83"/>
      <c r="AG151" s="83"/>
      <c r="AH151" s="83"/>
      <c r="AI151" s="83"/>
      <c r="AJ151" s="83"/>
      <c r="AK151" s="83"/>
      <c r="AL151" s="83"/>
      <c r="AM151" s="83"/>
      <c r="AN151" s="83"/>
      <c r="AO151" s="83"/>
      <c r="AP151" s="83"/>
      <c r="AQ151" s="83"/>
      <c r="AR151" s="83"/>
      <c r="AS151" s="83"/>
      <c r="AT151" s="83"/>
      <c r="AU151" s="83"/>
      <c r="AV151" s="83"/>
      <c r="AW151" s="83"/>
      <c r="AX151" s="83"/>
      <c r="AY151" s="83"/>
      <c r="AZ151" s="83"/>
      <c r="BA151" s="83"/>
      <c r="BB151" s="83"/>
      <c r="BC151" s="83"/>
      <c r="BD151" s="83"/>
      <c r="BE151" s="83"/>
      <c r="BF151" s="83"/>
      <c r="BG151" s="83"/>
      <c r="BH151" s="83"/>
    </row>
    <row r="152" spans="1:60" x14ac:dyDescent="0.25">
      <c r="A152" s="83"/>
      <c r="B152" s="83"/>
      <c r="C152" s="83"/>
      <c r="D152" s="83"/>
      <c r="E152" s="83"/>
      <c r="F152" s="83"/>
      <c r="G152" s="83"/>
      <c r="H152" s="83"/>
      <c r="I152" s="83"/>
      <c r="J152" s="83"/>
      <c r="K152" s="83"/>
      <c r="L152" s="83"/>
      <c r="M152" s="83"/>
      <c r="N152" s="83"/>
      <c r="O152" s="83"/>
      <c r="P152" s="83"/>
      <c r="Q152" s="83"/>
      <c r="R152" s="83"/>
      <c r="S152" s="83"/>
      <c r="T152" s="83"/>
      <c r="U152" s="83"/>
      <c r="V152" s="83"/>
      <c r="W152" s="83"/>
      <c r="X152" s="83"/>
      <c r="Y152" s="83"/>
      <c r="Z152" s="83"/>
      <c r="AA152" s="83"/>
      <c r="AB152" s="83"/>
      <c r="AC152" s="83"/>
      <c r="AD152" s="83"/>
      <c r="AE152" s="83"/>
      <c r="AF152" s="83"/>
      <c r="AG152" s="83"/>
      <c r="AH152" s="83"/>
      <c r="AI152" s="83"/>
      <c r="AJ152" s="83"/>
      <c r="AK152" s="83"/>
      <c r="AL152" s="83"/>
      <c r="AM152" s="83"/>
      <c r="AN152" s="83"/>
      <c r="AO152" s="83"/>
      <c r="AP152" s="83"/>
      <c r="AQ152" s="83"/>
      <c r="AR152" s="83"/>
      <c r="AS152" s="83"/>
      <c r="AT152" s="83"/>
      <c r="AU152" s="83"/>
      <c r="AV152" s="83"/>
      <c r="AW152" s="83"/>
      <c r="AX152" s="83"/>
      <c r="AY152" s="83"/>
      <c r="AZ152" s="83"/>
      <c r="BA152" s="83"/>
      <c r="BB152" s="83"/>
      <c r="BC152" s="83"/>
      <c r="BD152" s="83"/>
      <c r="BE152" s="83"/>
      <c r="BF152" s="83"/>
      <c r="BG152" s="83"/>
      <c r="BH152" s="83"/>
    </row>
    <row r="153" spans="1:60" x14ac:dyDescent="0.25">
      <c r="A153" s="83"/>
      <c r="B153" s="83"/>
      <c r="C153" s="83"/>
      <c r="D153" s="83"/>
      <c r="E153" s="83"/>
      <c r="F153" s="83"/>
      <c r="G153" s="83"/>
      <c r="H153" s="83"/>
      <c r="I153" s="83"/>
      <c r="J153" s="83"/>
      <c r="K153" s="83"/>
      <c r="L153" s="83"/>
      <c r="M153" s="83"/>
      <c r="N153" s="83"/>
      <c r="O153" s="83"/>
      <c r="P153" s="83"/>
      <c r="Q153" s="83"/>
      <c r="R153" s="83"/>
      <c r="S153" s="83"/>
      <c r="T153" s="83"/>
      <c r="U153" s="83"/>
      <c r="V153" s="83"/>
      <c r="W153" s="83"/>
      <c r="X153" s="83"/>
      <c r="Y153" s="83"/>
      <c r="Z153" s="83"/>
      <c r="AA153" s="83"/>
      <c r="AB153" s="83"/>
      <c r="AC153" s="83"/>
      <c r="AD153" s="83"/>
      <c r="AE153" s="83"/>
      <c r="AF153" s="83"/>
      <c r="AG153" s="83"/>
      <c r="AH153" s="83"/>
      <c r="AI153" s="83"/>
      <c r="AJ153" s="83"/>
      <c r="AK153" s="83"/>
      <c r="AL153" s="83"/>
      <c r="AM153" s="83"/>
      <c r="AN153" s="83"/>
      <c r="AO153" s="83"/>
      <c r="AP153" s="83"/>
      <c r="AQ153" s="83"/>
      <c r="AR153" s="83"/>
      <c r="AS153" s="83"/>
      <c r="AT153" s="83"/>
      <c r="AU153" s="83"/>
      <c r="AV153" s="83"/>
      <c r="AW153" s="83"/>
      <c r="AX153" s="83"/>
      <c r="AY153" s="83"/>
      <c r="AZ153" s="83"/>
      <c r="BA153" s="83"/>
      <c r="BB153" s="83"/>
      <c r="BC153" s="83"/>
      <c r="BD153" s="83"/>
      <c r="BE153" s="83"/>
      <c r="BF153" s="83"/>
      <c r="BG153" s="83"/>
      <c r="BH153" s="83"/>
    </row>
    <row r="154" spans="1:60" x14ac:dyDescent="0.25">
      <c r="A154" s="83"/>
      <c r="B154" s="83"/>
      <c r="C154" s="83"/>
      <c r="D154" s="83"/>
      <c r="E154" s="83"/>
      <c r="F154" s="83"/>
      <c r="G154" s="83"/>
      <c r="H154" s="83"/>
      <c r="I154" s="83"/>
      <c r="J154" s="83"/>
      <c r="K154" s="83"/>
      <c r="L154" s="83"/>
      <c r="M154" s="83"/>
      <c r="N154" s="83"/>
      <c r="O154" s="83"/>
      <c r="P154" s="83"/>
      <c r="Q154" s="83"/>
      <c r="R154" s="83"/>
      <c r="S154" s="83"/>
      <c r="T154" s="83"/>
      <c r="U154" s="83"/>
      <c r="V154" s="83"/>
      <c r="W154" s="83"/>
      <c r="X154" s="83"/>
      <c r="Y154" s="83"/>
      <c r="Z154" s="83"/>
      <c r="AA154" s="83"/>
      <c r="AB154" s="83"/>
      <c r="AC154" s="83"/>
      <c r="AD154" s="83"/>
      <c r="AE154" s="83"/>
      <c r="AF154" s="83"/>
      <c r="AG154" s="83"/>
      <c r="AH154" s="83"/>
      <c r="AI154" s="83"/>
      <c r="AJ154" s="83"/>
      <c r="AK154" s="83"/>
      <c r="AL154" s="83"/>
      <c r="AM154" s="83"/>
      <c r="AN154" s="83"/>
      <c r="AO154" s="83"/>
      <c r="AP154" s="83"/>
      <c r="AQ154" s="83"/>
      <c r="AR154" s="83"/>
      <c r="AS154" s="83"/>
      <c r="AT154" s="83"/>
      <c r="AU154" s="83"/>
      <c r="AV154" s="83"/>
      <c r="AW154" s="83"/>
      <c r="AX154" s="83"/>
      <c r="AY154" s="83"/>
      <c r="AZ154" s="83"/>
      <c r="BA154" s="83"/>
      <c r="BB154" s="83"/>
      <c r="BC154" s="83"/>
      <c r="BD154" s="83"/>
      <c r="BE154" s="83"/>
      <c r="BF154" s="83"/>
      <c r="BG154" s="83"/>
      <c r="BH154" s="83"/>
    </row>
    <row r="155" spans="1:60" x14ac:dyDescent="0.25">
      <c r="A155" s="83"/>
      <c r="B155" s="83"/>
      <c r="C155" s="83"/>
      <c r="D155" s="83"/>
      <c r="E155" s="83"/>
      <c r="F155" s="83"/>
      <c r="G155" s="83"/>
      <c r="H155" s="83"/>
      <c r="I155" s="83"/>
      <c r="J155" s="83"/>
      <c r="K155" s="83"/>
      <c r="L155" s="83"/>
      <c r="M155" s="83"/>
      <c r="N155" s="83"/>
      <c r="O155" s="83"/>
      <c r="P155" s="83"/>
      <c r="Q155" s="83"/>
      <c r="R155" s="83"/>
      <c r="S155" s="83"/>
      <c r="T155" s="83"/>
      <c r="U155" s="83"/>
      <c r="V155" s="83"/>
      <c r="W155" s="83"/>
      <c r="X155" s="83"/>
      <c r="Y155" s="83"/>
      <c r="Z155" s="83"/>
      <c r="AA155" s="83"/>
      <c r="AB155" s="83"/>
      <c r="AC155" s="83"/>
      <c r="AD155" s="83"/>
      <c r="AE155" s="83"/>
      <c r="AF155" s="83"/>
      <c r="AG155" s="83"/>
      <c r="AH155" s="83"/>
      <c r="AI155" s="83"/>
      <c r="AJ155" s="83"/>
      <c r="AK155" s="83"/>
      <c r="AL155" s="83"/>
      <c r="AM155" s="83"/>
      <c r="AN155" s="83"/>
      <c r="AO155" s="83"/>
      <c r="AP155" s="83"/>
      <c r="AQ155" s="83"/>
      <c r="AR155" s="83"/>
      <c r="AS155" s="83"/>
      <c r="AT155" s="83"/>
      <c r="AU155" s="83"/>
      <c r="AV155" s="83"/>
      <c r="AW155" s="83"/>
      <c r="AX155" s="83"/>
      <c r="AY155" s="83"/>
      <c r="AZ155" s="83"/>
      <c r="BA155" s="83"/>
      <c r="BB155" s="83"/>
      <c r="BC155" s="83"/>
      <c r="BD155" s="83"/>
      <c r="BE155" s="83"/>
      <c r="BF155" s="83"/>
      <c r="BG155" s="83"/>
      <c r="BH155" s="83"/>
    </row>
    <row r="156" spans="1:60" x14ac:dyDescent="0.25">
      <c r="A156" s="83"/>
      <c r="B156" s="83"/>
      <c r="C156" s="83"/>
      <c r="D156" s="83"/>
      <c r="E156" s="83"/>
      <c r="F156" s="83"/>
      <c r="G156" s="83"/>
      <c r="H156" s="83"/>
      <c r="I156" s="83"/>
      <c r="J156" s="83"/>
      <c r="K156" s="83"/>
      <c r="L156" s="83"/>
      <c r="M156" s="83"/>
      <c r="N156" s="83"/>
      <c r="O156" s="83"/>
      <c r="P156" s="83"/>
      <c r="Q156" s="83"/>
      <c r="R156" s="83"/>
      <c r="S156" s="83"/>
      <c r="T156" s="83"/>
      <c r="U156" s="83"/>
      <c r="V156" s="83"/>
      <c r="W156" s="83"/>
      <c r="X156" s="83"/>
      <c r="Y156" s="83"/>
      <c r="Z156" s="83"/>
      <c r="AA156" s="83"/>
      <c r="AB156" s="83"/>
      <c r="AC156" s="83"/>
      <c r="AD156" s="83"/>
      <c r="AE156" s="83"/>
      <c r="AF156" s="83"/>
      <c r="AG156" s="83"/>
      <c r="AH156" s="83"/>
      <c r="AI156" s="83"/>
      <c r="AJ156" s="83"/>
      <c r="AK156" s="83"/>
      <c r="AL156" s="83"/>
      <c r="AM156" s="83"/>
      <c r="AN156" s="83"/>
      <c r="AO156" s="83"/>
      <c r="AP156" s="83"/>
      <c r="AQ156" s="83"/>
      <c r="AR156" s="83"/>
      <c r="AS156" s="83"/>
      <c r="AT156" s="83"/>
      <c r="AU156" s="83"/>
      <c r="AV156" s="83"/>
      <c r="AW156" s="83"/>
      <c r="AX156" s="83"/>
      <c r="AY156" s="83"/>
      <c r="AZ156" s="83"/>
      <c r="BA156" s="83"/>
      <c r="BB156" s="83"/>
      <c r="BC156" s="83"/>
      <c r="BD156" s="83"/>
      <c r="BE156" s="83"/>
      <c r="BF156" s="83"/>
      <c r="BG156" s="83"/>
      <c r="BH156" s="83"/>
    </row>
    <row r="157" spans="1:60" x14ac:dyDescent="0.25">
      <c r="A157" s="83"/>
      <c r="B157" s="83"/>
      <c r="C157" s="83"/>
      <c r="D157" s="83"/>
      <c r="E157" s="83"/>
      <c r="F157" s="83"/>
      <c r="G157" s="83"/>
      <c r="H157" s="83"/>
      <c r="I157" s="83"/>
      <c r="J157" s="83"/>
      <c r="K157" s="83"/>
      <c r="L157" s="83"/>
      <c r="M157" s="83"/>
      <c r="N157" s="83"/>
      <c r="O157" s="83"/>
      <c r="P157" s="83"/>
      <c r="Q157" s="83"/>
      <c r="R157" s="83"/>
      <c r="S157" s="83"/>
      <c r="T157" s="83"/>
      <c r="U157" s="83"/>
      <c r="V157" s="83"/>
      <c r="W157" s="83"/>
      <c r="X157" s="83"/>
      <c r="Y157" s="83"/>
      <c r="Z157" s="83"/>
      <c r="AA157" s="83"/>
      <c r="AB157" s="83"/>
      <c r="AC157" s="83"/>
      <c r="AD157" s="83"/>
      <c r="AE157" s="83"/>
      <c r="AF157" s="83"/>
      <c r="AG157" s="83"/>
      <c r="AH157" s="83"/>
      <c r="AI157" s="83"/>
      <c r="AJ157" s="83"/>
      <c r="AK157" s="83"/>
      <c r="AL157" s="83"/>
      <c r="AM157" s="83"/>
      <c r="AN157" s="83"/>
      <c r="AO157" s="83"/>
      <c r="AP157" s="83"/>
      <c r="AQ157" s="83"/>
      <c r="AR157" s="83"/>
      <c r="AS157" s="83"/>
      <c r="AT157" s="83"/>
      <c r="AU157" s="83"/>
      <c r="AV157" s="83"/>
      <c r="AW157" s="83"/>
      <c r="AX157" s="83"/>
      <c r="AY157" s="83"/>
      <c r="AZ157" s="83"/>
      <c r="BA157" s="83"/>
      <c r="BB157" s="83"/>
      <c r="BC157" s="83"/>
      <c r="BD157" s="83"/>
      <c r="BE157" s="83"/>
      <c r="BF157" s="83"/>
      <c r="BG157" s="83"/>
      <c r="BH157" s="83"/>
    </row>
    <row r="158" spans="1:60" x14ac:dyDescent="0.25">
      <c r="A158" s="83"/>
      <c r="B158" s="83"/>
      <c r="C158" s="83"/>
      <c r="D158" s="83"/>
      <c r="E158" s="83"/>
      <c r="F158" s="83"/>
      <c r="G158" s="83"/>
      <c r="H158" s="83"/>
      <c r="I158" s="83"/>
      <c r="J158" s="83"/>
      <c r="K158" s="83"/>
      <c r="L158" s="83"/>
      <c r="M158" s="83"/>
      <c r="N158" s="83"/>
      <c r="O158" s="83"/>
      <c r="P158" s="83"/>
      <c r="Q158" s="83"/>
      <c r="R158" s="83"/>
      <c r="S158" s="83"/>
      <c r="T158" s="83"/>
      <c r="U158" s="83"/>
      <c r="V158" s="83"/>
      <c r="W158" s="83"/>
      <c r="X158" s="83"/>
      <c r="Y158" s="83"/>
      <c r="Z158" s="83"/>
      <c r="AA158" s="83"/>
      <c r="AB158" s="83"/>
      <c r="AC158" s="83"/>
      <c r="AD158" s="83"/>
      <c r="AE158" s="83"/>
      <c r="AF158" s="83"/>
      <c r="AG158" s="83"/>
      <c r="AH158" s="83"/>
      <c r="AI158" s="83"/>
      <c r="AJ158" s="83"/>
      <c r="AK158" s="83"/>
      <c r="AL158" s="83"/>
      <c r="AM158" s="83"/>
      <c r="AN158" s="83"/>
      <c r="AO158" s="83"/>
      <c r="AP158" s="83"/>
      <c r="AQ158" s="83"/>
      <c r="AR158" s="83"/>
      <c r="AS158" s="83"/>
      <c r="AT158" s="83"/>
      <c r="AU158" s="83"/>
      <c r="AV158" s="83"/>
      <c r="AW158" s="83"/>
      <c r="AX158" s="83"/>
      <c r="AY158" s="83"/>
      <c r="AZ158" s="83"/>
      <c r="BA158" s="83"/>
      <c r="BB158" s="83"/>
      <c r="BC158" s="83"/>
      <c r="BD158" s="83"/>
      <c r="BE158" s="83"/>
      <c r="BF158" s="83"/>
      <c r="BG158" s="83"/>
      <c r="BH158" s="83"/>
    </row>
    <row r="159" spans="1:60" x14ac:dyDescent="0.25">
      <c r="A159" s="83"/>
      <c r="B159" s="83"/>
      <c r="C159" s="83"/>
      <c r="D159" s="83"/>
      <c r="E159" s="83"/>
      <c r="F159" s="83"/>
      <c r="G159" s="83"/>
      <c r="H159" s="83"/>
      <c r="I159" s="83"/>
      <c r="J159" s="83"/>
      <c r="K159" s="83"/>
      <c r="L159" s="83"/>
      <c r="M159" s="83"/>
      <c r="N159" s="83"/>
      <c r="O159" s="83"/>
      <c r="P159" s="83"/>
      <c r="Q159" s="83"/>
      <c r="R159" s="83"/>
      <c r="S159" s="83"/>
      <c r="T159" s="83"/>
      <c r="U159" s="83"/>
      <c r="V159" s="83"/>
      <c r="W159" s="83"/>
      <c r="X159" s="83"/>
      <c r="Y159" s="83"/>
      <c r="Z159" s="83"/>
      <c r="AA159" s="83"/>
      <c r="AB159" s="83"/>
      <c r="AC159" s="83"/>
      <c r="AD159" s="83"/>
      <c r="AE159" s="83"/>
      <c r="AF159" s="83"/>
      <c r="AG159" s="83"/>
      <c r="AH159" s="83"/>
      <c r="AI159" s="83"/>
      <c r="AJ159" s="83"/>
      <c r="AK159" s="83"/>
      <c r="AL159" s="83"/>
      <c r="AM159" s="83"/>
      <c r="AN159" s="83"/>
      <c r="AO159" s="83"/>
      <c r="AP159" s="83"/>
      <c r="AQ159" s="83"/>
      <c r="AR159" s="83"/>
      <c r="AS159" s="83"/>
      <c r="AT159" s="83"/>
      <c r="AU159" s="83"/>
      <c r="AV159" s="83"/>
      <c r="AW159" s="83"/>
      <c r="AX159" s="83"/>
      <c r="AY159" s="83"/>
      <c r="AZ159" s="83"/>
      <c r="BA159" s="83"/>
      <c r="BB159" s="83"/>
      <c r="BC159" s="83"/>
      <c r="BD159" s="83"/>
      <c r="BE159" s="83"/>
      <c r="BF159" s="83"/>
      <c r="BG159" s="83"/>
      <c r="BH159" s="83"/>
    </row>
    <row r="160" spans="1:60" x14ac:dyDescent="0.25">
      <c r="A160" s="83"/>
      <c r="B160" s="83"/>
      <c r="C160" s="83"/>
      <c r="D160" s="83"/>
      <c r="E160" s="83"/>
      <c r="F160" s="83"/>
      <c r="G160" s="83"/>
      <c r="H160" s="83"/>
      <c r="I160" s="83"/>
      <c r="J160" s="83"/>
      <c r="K160" s="83"/>
      <c r="L160" s="83"/>
      <c r="M160" s="83"/>
      <c r="N160" s="83"/>
      <c r="O160" s="83"/>
      <c r="P160" s="83"/>
      <c r="Q160" s="83"/>
      <c r="R160" s="83"/>
      <c r="S160" s="83"/>
      <c r="T160" s="83"/>
      <c r="U160" s="83"/>
      <c r="V160" s="83"/>
      <c r="W160" s="83"/>
      <c r="X160" s="83"/>
      <c r="Y160" s="83"/>
      <c r="Z160" s="83"/>
      <c r="AA160" s="83"/>
      <c r="AB160" s="83"/>
      <c r="AC160" s="83"/>
      <c r="AD160" s="83"/>
      <c r="AE160" s="83"/>
      <c r="AF160" s="83"/>
      <c r="AG160" s="83"/>
      <c r="AH160" s="83"/>
      <c r="AI160" s="83"/>
      <c r="AJ160" s="83"/>
      <c r="AK160" s="83"/>
      <c r="AL160" s="83"/>
      <c r="AM160" s="83"/>
      <c r="AN160" s="83"/>
      <c r="AO160" s="83"/>
      <c r="AP160" s="83"/>
      <c r="AQ160" s="83"/>
      <c r="AR160" s="83"/>
      <c r="AS160" s="83"/>
      <c r="AT160" s="83"/>
      <c r="AU160" s="83"/>
      <c r="AV160" s="83"/>
      <c r="AW160" s="83"/>
      <c r="AX160" s="83"/>
      <c r="AY160" s="83"/>
      <c r="AZ160" s="83"/>
      <c r="BA160" s="83"/>
      <c r="BB160" s="83"/>
      <c r="BC160" s="83"/>
      <c r="BD160" s="83"/>
      <c r="BE160" s="83"/>
      <c r="BF160" s="83"/>
      <c r="BG160" s="83"/>
      <c r="BH160" s="83"/>
    </row>
    <row r="161" spans="1:60" x14ac:dyDescent="0.25">
      <c r="A161" s="83"/>
      <c r="B161" s="83"/>
      <c r="C161" s="83"/>
      <c r="D161" s="83"/>
      <c r="E161" s="83"/>
      <c r="F161" s="83"/>
      <c r="G161" s="83"/>
      <c r="H161" s="83"/>
      <c r="I161" s="83"/>
      <c r="J161" s="83"/>
      <c r="K161" s="83"/>
      <c r="L161" s="83"/>
      <c r="M161" s="83"/>
      <c r="N161" s="83"/>
      <c r="O161" s="83"/>
      <c r="P161" s="83"/>
      <c r="Q161" s="83"/>
      <c r="R161" s="83"/>
      <c r="S161" s="83"/>
      <c r="T161" s="83"/>
      <c r="U161" s="83"/>
      <c r="V161" s="83"/>
      <c r="W161" s="83"/>
      <c r="X161" s="83"/>
      <c r="Y161" s="83"/>
      <c r="Z161" s="83"/>
      <c r="AA161" s="83"/>
      <c r="AB161" s="83"/>
      <c r="AC161" s="83"/>
      <c r="AD161" s="83"/>
      <c r="AE161" s="83"/>
      <c r="AF161" s="83"/>
      <c r="AG161" s="83"/>
      <c r="AH161" s="83"/>
      <c r="AI161" s="83"/>
      <c r="AJ161" s="83"/>
      <c r="AK161" s="83"/>
      <c r="AL161" s="83"/>
      <c r="AM161" s="83"/>
      <c r="AN161" s="83"/>
      <c r="AO161" s="83"/>
      <c r="AP161" s="83"/>
      <c r="AQ161" s="83"/>
      <c r="AR161" s="83"/>
      <c r="AS161" s="83"/>
      <c r="AT161" s="83"/>
      <c r="AU161" s="83"/>
      <c r="AV161" s="83"/>
      <c r="AW161" s="83"/>
      <c r="AX161" s="83"/>
      <c r="AY161" s="83"/>
      <c r="AZ161" s="83"/>
      <c r="BA161" s="83"/>
      <c r="BB161" s="83"/>
      <c r="BC161" s="83"/>
      <c r="BD161" s="83"/>
      <c r="BE161" s="83"/>
      <c r="BF161" s="83"/>
      <c r="BG161" s="83"/>
      <c r="BH161" s="83"/>
    </row>
    <row r="162" spans="1:60" x14ac:dyDescent="0.25">
      <c r="A162" s="83"/>
      <c r="B162" s="83"/>
      <c r="C162" s="83"/>
      <c r="D162" s="83"/>
      <c r="E162" s="83"/>
      <c r="F162" s="83"/>
      <c r="G162" s="83"/>
      <c r="H162" s="83"/>
      <c r="I162" s="83"/>
      <c r="J162" s="83"/>
      <c r="K162" s="83"/>
      <c r="L162" s="83"/>
      <c r="M162" s="83"/>
      <c r="N162" s="83"/>
      <c r="O162" s="83"/>
      <c r="P162" s="83"/>
      <c r="Q162" s="83"/>
      <c r="R162" s="83"/>
      <c r="S162" s="83"/>
      <c r="T162" s="83"/>
      <c r="U162" s="83"/>
      <c r="V162" s="83"/>
      <c r="W162" s="83"/>
      <c r="X162" s="83"/>
      <c r="Y162" s="83"/>
      <c r="Z162" s="83"/>
      <c r="AA162" s="83"/>
      <c r="AB162" s="83"/>
      <c r="AC162" s="83"/>
      <c r="AD162" s="83"/>
      <c r="AE162" s="83"/>
      <c r="AF162" s="83"/>
      <c r="AG162" s="83"/>
      <c r="AH162" s="83"/>
      <c r="AI162" s="83"/>
      <c r="AJ162" s="83"/>
      <c r="AK162" s="83"/>
      <c r="AL162" s="83"/>
      <c r="AM162" s="83"/>
      <c r="AN162" s="83"/>
      <c r="AO162" s="83"/>
      <c r="AP162" s="83"/>
      <c r="AQ162" s="83"/>
      <c r="AR162" s="83"/>
      <c r="AS162" s="83"/>
      <c r="AT162" s="83"/>
      <c r="AU162" s="83"/>
      <c r="AV162" s="83"/>
      <c r="AW162" s="83"/>
      <c r="AX162" s="83"/>
      <c r="AY162" s="83"/>
      <c r="AZ162" s="83"/>
      <c r="BA162" s="83"/>
      <c r="BB162" s="83"/>
      <c r="BC162" s="83"/>
      <c r="BD162" s="83"/>
      <c r="BE162" s="83"/>
      <c r="BF162" s="83"/>
      <c r="BG162" s="83"/>
      <c r="BH162" s="83"/>
    </row>
    <row r="163" spans="1:60" x14ac:dyDescent="0.25">
      <c r="A163" s="83"/>
      <c r="B163" s="83"/>
      <c r="C163" s="83"/>
      <c r="D163" s="83"/>
      <c r="E163" s="83"/>
      <c r="F163" s="83"/>
      <c r="G163" s="83"/>
      <c r="H163" s="83"/>
      <c r="I163" s="83"/>
      <c r="J163" s="83"/>
      <c r="K163" s="83"/>
      <c r="L163" s="83"/>
      <c r="M163" s="83"/>
      <c r="N163" s="83"/>
      <c r="O163" s="83"/>
      <c r="P163" s="83"/>
      <c r="Q163" s="83"/>
      <c r="R163" s="83"/>
      <c r="S163" s="83"/>
      <c r="T163" s="83"/>
      <c r="U163" s="83"/>
      <c r="V163" s="83"/>
      <c r="W163" s="83"/>
      <c r="X163" s="83"/>
      <c r="Y163" s="83"/>
      <c r="Z163" s="83"/>
      <c r="AA163" s="83"/>
      <c r="AB163" s="83"/>
      <c r="AC163" s="83"/>
      <c r="AD163" s="83"/>
      <c r="AE163" s="83"/>
      <c r="AF163" s="83"/>
      <c r="AG163" s="83"/>
      <c r="AH163" s="83"/>
      <c r="AI163" s="83"/>
      <c r="AJ163" s="83"/>
      <c r="AK163" s="83"/>
      <c r="AL163" s="83"/>
      <c r="AM163" s="83"/>
      <c r="AN163" s="83"/>
      <c r="AO163" s="83"/>
      <c r="AP163" s="83"/>
      <c r="AQ163" s="83"/>
      <c r="AR163" s="83"/>
      <c r="AS163" s="83"/>
      <c r="AT163" s="83"/>
      <c r="AU163" s="83"/>
      <c r="AV163" s="83"/>
      <c r="AW163" s="83"/>
      <c r="AX163" s="83"/>
      <c r="AY163" s="83"/>
      <c r="AZ163" s="83"/>
      <c r="BA163" s="83"/>
      <c r="BB163" s="83"/>
      <c r="BC163" s="83"/>
      <c r="BD163" s="83"/>
      <c r="BE163" s="83"/>
      <c r="BF163" s="83"/>
      <c r="BG163" s="83"/>
      <c r="BH163" s="83"/>
    </row>
    <row r="164" spans="1:60" x14ac:dyDescent="0.25">
      <c r="A164" s="83"/>
      <c r="B164" s="83"/>
      <c r="C164" s="83"/>
      <c r="D164" s="83"/>
      <c r="E164" s="83"/>
      <c r="F164" s="83"/>
      <c r="G164" s="83"/>
      <c r="H164" s="83"/>
      <c r="I164" s="83"/>
      <c r="J164" s="83"/>
      <c r="K164" s="83"/>
      <c r="L164" s="83"/>
      <c r="M164" s="83"/>
      <c r="N164" s="83"/>
      <c r="O164" s="83"/>
      <c r="P164" s="83"/>
      <c r="Q164" s="83"/>
      <c r="R164" s="83"/>
      <c r="S164" s="83"/>
      <c r="T164" s="83"/>
      <c r="U164" s="83"/>
      <c r="V164" s="83"/>
      <c r="W164" s="83"/>
      <c r="X164" s="83"/>
      <c r="Y164" s="83"/>
      <c r="Z164" s="83"/>
      <c r="AA164" s="83"/>
      <c r="AB164" s="83"/>
      <c r="AC164" s="83"/>
      <c r="AD164" s="83"/>
      <c r="AE164" s="83"/>
      <c r="AF164" s="83"/>
      <c r="AG164" s="83"/>
      <c r="AH164" s="83"/>
      <c r="AI164" s="83"/>
      <c r="AJ164" s="83"/>
      <c r="AK164" s="83"/>
      <c r="AL164" s="83"/>
      <c r="AM164" s="83"/>
      <c r="AN164" s="83"/>
      <c r="AO164" s="83"/>
      <c r="AP164" s="83"/>
      <c r="AQ164" s="83"/>
      <c r="AR164" s="83"/>
      <c r="AS164" s="83"/>
      <c r="AT164" s="83"/>
      <c r="AU164" s="83"/>
      <c r="AV164" s="83"/>
      <c r="AW164" s="83"/>
      <c r="AX164" s="83"/>
      <c r="AY164" s="83"/>
      <c r="AZ164" s="83"/>
      <c r="BA164" s="83"/>
      <c r="BB164" s="83"/>
      <c r="BC164" s="83"/>
      <c r="BD164" s="83"/>
      <c r="BE164" s="83"/>
      <c r="BF164" s="83"/>
      <c r="BG164" s="83"/>
      <c r="BH164" s="83"/>
    </row>
    <row r="165" spans="1:60" x14ac:dyDescent="0.25">
      <c r="A165" s="83"/>
      <c r="B165" s="83"/>
      <c r="C165" s="83"/>
      <c r="D165" s="83"/>
      <c r="E165" s="83"/>
      <c r="F165" s="83"/>
      <c r="G165" s="83"/>
      <c r="H165" s="83"/>
      <c r="I165" s="83"/>
      <c r="J165" s="83"/>
      <c r="K165" s="83"/>
      <c r="L165" s="83"/>
      <c r="M165" s="83"/>
      <c r="N165" s="83"/>
      <c r="O165" s="83"/>
      <c r="P165" s="83"/>
      <c r="Q165" s="83"/>
      <c r="R165" s="83"/>
      <c r="S165" s="83"/>
      <c r="T165" s="83"/>
      <c r="U165" s="83"/>
      <c r="V165" s="83"/>
      <c r="W165" s="83"/>
      <c r="X165" s="83"/>
      <c r="Y165" s="83"/>
      <c r="Z165" s="83"/>
      <c r="AA165" s="83"/>
      <c r="AB165" s="83"/>
      <c r="AC165" s="83"/>
      <c r="AD165" s="83"/>
      <c r="AE165" s="83"/>
      <c r="AF165" s="83"/>
      <c r="AG165" s="83"/>
      <c r="AH165" s="83"/>
      <c r="AI165" s="83"/>
      <c r="AJ165" s="83"/>
      <c r="AK165" s="83"/>
      <c r="AL165" s="83"/>
      <c r="AM165" s="83"/>
      <c r="AN165" s="83"/>
      <c r="AO165" s="83"/>
      <c r="AP165" s="83"/>
      <c r="AQ165" s="83"/>
      <c r="AR165" s="83"/>
      <c r="AS165" s="83"/>
      <c r="AT165" s="83"/>
      <c r="AU165" s="83"/>
      <c r="AV165" s="83"/>
      <c r="AW165" s="83"/>
      <c r="AX165" s="83"/>
      <c r="AY165" s="83"/>
      <c r="AZ165" s="83"/>
      <c r="BA165" s="83"/>
      <c r="BB165" s="83"/>
      <c r="BC165" s="83"/>
      <c r="BD165" s="83"/>
      <c r="BE165" s="83"/>
      <c r="BF165" s="83"/>
      <c r="BG165" s="83"/>
      <c r="BH165" s="83"/>
    </row>
    <row r="166" spans="1:60" x14ac:dyDescent="0.25">
      <c r="A166" s="83"/>
      <c r="B166" s="83"/>
      <c r="C166" s="83"/>
      <c r="D166" s="83"/>
      <c r="E166" s="83"/>
      <c r="F166" s="83"/>
      <c r="G166" s="83"/>
      <c r="H166" s="83"/>
      <c r="I166" s="83"/>
      <c r="J166" s="83"/>
      <c r="K166" s="83"/>
      <c r="L166" s="83"/>
      <c r="M166" s="83"/>
      <c r="N166" s="83"/>
      <c r="O166" s="83"/>
      <c r="P166" s="83"/>
      <c r="Q166" s="83"/>
      <c r="R166" s="83"/>
      <c r="S166" s="83"/>
      <c r="T166" s="83"/>
      <c r="U166" s="83"/>
      <c r="V166" s="83"/>
      <c r="W166" s="83"/>
      <c r="X166" s="83"/>
      <c r="Y166" s="83"/>
      <c r="Z166" s="83"/>
      <c r="AA166" s="83"/>
      <c r="AB166" s="83"/>
      <c r="AC166" s="83"/>
      <c r="AD166" s="83"/>
      <c r="AE166" s="83"/>
      <c r="AF166" s="83"/>
      <c r="AG166" s="83"/>
      <c r="AH166" s="83"/>
      <c r="AI166" s="83"/>
      <c r="AJ166" s="83"/>
      <c r="AK166" s="83"/>
      <c r="AL166" s="83"/>
      <c r="AM166" s="83"/>
      <c r="AN166" s="83"/>
      <c r="AO166" s="83"/>
      <c r="AP166" s="83"/>
      <c r="AQ166" s="83"/>
      <c r="AR166" s="83"/>
      <c r="AS166" s="83"/>
      <c r="AT166" s="83"/>
      <c r="AU166" s="83"/>
      <c r="AV166" s="83"/>
      <c r="AW166" s="83"/>
      <c r="AX166" s="83"/>
      <c r="AY166" s="83"/>
      <c r="AZ166" s="83"/>
      <c r="BA166" s="83"/>
      <c r="BB166" s="83"/>
      <c r="BC166" s="83"/>
      <c r="BD166" s="83"/>
      <c r="BE166" s="83"/>
      <c r="BF166" s="83"/>
      <c r="BG166" s="83"/>
      <c r="BH166" s="83"/>
    </row>
    <row r="167" spans="1:60" x14ac:dyDescent="0.25">
      <c r="A167" s="83"/>
      <c r="B167" s="83"/>
      <c r="C167" s="83"/>
      <c r="D167" s="83"/>
      <c r="E167" s="83"/>
      <c r="F167" s="83"/>
      <c r="G167" s="83"/>
      <c r="H167" s="83"/>
      <c r="I167" s="83"/>
      <c r="J167" s="83"/>
      <c r="K167" s="83"/>
      <c r="L167" s="83"/>
      <c r="M167" s="83"/>
      <c r="N167" s="83"/>
      <c r="O167" s="83"/>
      <c r="P167" s="83"/>
      <c r="Q167" s="83"/>
      <c r="R167" s="83"/>
      <c r="S167" s="83"/>
      <c r="T167" s="83"/>
      <c r="U167" s="83"/>
      <c r="V167" s="83"/>
      <c r="W167" s="83"/>
      <c r="X167" s="83"/>
      <c r="Y167" s="83"/>
      <c r="Z167" s="83"/>
      <c r="AA167" s="83"/>
      <c r="AB167" s="83"/>
      <c r="AC167" s="83"/>
      <c r="AD167" s="83"/>
      <c r="AE167" s="83"/>
      <c r="AF167" s="83"/>
      <c r="AG167" s="83"/>
      <c r="AH167" s="83"/>
      <c r="AI167" s="83"/>
      <c r="AJ167" s="83"/>
      <c r="AK167" s="83"/>
      <c r="AL167" s="83"/>
      <c r="AM167" s="83"/>
      <c r="AN167" s="83"/>
      <c r="AO167" s="83"/>
      <c r="AP167" s="83"/>
      <c r="AQ167" s="83"/>
      <c r="AR167" s="83"/>
      <c r="AS167" s="83"/>
      <c r="AT167" s="83"/>
      <c r="AU167" s="83"/>
      <c r="AV167" s="83"/>
      <c r="AW167" s="83"/>
      <c r="AX167" s="83"/>
      <c r="AY167" s="83"/>
      <c r="AZ167" s="83"/>
      <c r="BA167" s="83"/>
      <c r="BB167" s="83"/>
      <c r="BC167" s="83"/>
      <c r="BD167" s="83"/>
      <c r="BE167" s="83"/>
      <c r="BF167" s="83"/>
      <c r="BG167" s="83"/>
      <c r="BH167" s="83"/>
    </row>
    <row r="168" spans="1:60" x14ac:dyDescent="0.25">
      <c r="A168" s="83"/>
      <c r="B168" s="83"/>
      <c r="C168" s="83"/>
      <c r="D168" s="83"/>
      <c r="E168" s="83"/>
      <c r="F168" s="83"/>
      <c r="G168" s="83"/>
      <c r="H168" s="83"/>
      <c r="I168" s="83"/>
      <c r="J168" s="83"/>
      <c r="K168" s="83"/>
      <c r="L168" s="83"/>
      <c r="M168" s="83"/>
      <c r="N168" s="83"/>
      <c r="O168" s="83"/>
      <c r="P168" s="83"/>
      <c r="Q168" s="83"/>
      <c r="R168" s="83"/>
      <c r="S168" s="83"/>
      <c r="T168" s="83"/>
      <c r="U168" s="83"/>
      <c r="V168" s="83"/>
      <c r="W168" s="83"/>
      <c r="X168" s="83"/>
      <c r="Y168" s="83"/>
      <c r="Z168" s="83"/>
      <c r="AA168" s="83"/>
      <c r="AB168" s="83"/>
      <c r="AC168" s="83"/>
      <c r="AD168" s="83"/>
      <c r="AE168" s="83"/>
      <c r="AF168" s="83"/>
      <c r="AG168" s="83"/>
      <c r="AH168" s="83"/>
      <c r="AI168" s="83"/>
      <c r="AJ168" s="83"/>
      <c r="AK168" s="83"/>
      <c r="AL168" s="83"/>
      <c r="AM168" s="83"/>
      <c r="AN168" s="83"/>
      <c r="AO168" s="83"/>
      <c r="AP168" s="83"/>
      <c r="AQ168" s="83"/>
      <c r="AR168" s="83"/>
      <c r="AS168" s="83"/>
      <c r="AT168" s="83"/>
      <c r="AU168" s="83"/>
      <c r="AV168" s="83"/>
      <c r="AW168" s="83"/>
      <c r="AX168" s="83"/>
      <c r="AY168" s="83"/>
      <c r="AZ168" s="83"/>
      <c r="BA168" s="83"/>
      <c r="BB168" s="83"/>
      <c r="BC168" s="83"/>
      <c r="BD168" s="83"/>
      <c r="BE168" s="83"/>
      <c r="BF168" s="83"/>
      <c r="BG168" s="83"/>
      <c r="BH168" s="83"/>
    </row>
    <row r="169" spans="1:60" x14ac:dyDescent="0.25">
      <c r="A169" s="83"/>
      <c r="B169" s="83"/>
      <c r="C169" s="83"/>
      <c r="D169" s="83"/>
      <c r="E169" s="83"/>
      <c r="F169" s="83"/>
      <c r="G169" s="83"/>
      <c r="H169" s="83"/>
      <c r="I169" s="83"/>
      <c r="J169" s="83"/>
      <c r="K169" s="83"/>
      <c r="L169" s="83"/>
      <c r="M169" s="83"/>
      <c r="N169" s="83"/>
      <c r="O169" s="83"/>
      <c r="P169" s="83"/>
      <c r="Q169" s="83"/>
      <c r="R169" s="83"/>
      <c r="S169" s="83"/>
      <c r="T169" s="83"/>
      <c r="U169" s="83"/>
      <c r="V169" s="83"/>
      <c r="W169" s="83"/>
      <c r="X169" s="83"/>
      <c r="Y169" s="83"/>
      <c r="Z169" s="83"/>
      <c r="AA169" s="83"/>
      <c r="AB169" s="83"/>
      <c r="AC169" s="83"/>
      <c r="AD169" s="83"/>
      <c r="AE169" s="83"/>
      <c r="AF169" s="83"/>
      <c r="AG169" s="83"/>
      <c r="AH169" s="83"/>
      <c r="AI169" s="83"/>
      <c r="AJ169" s="83"/>
      <c r="AK169" s="83"/>
      <c r="AL169" s="83"/>
      <c r="AM169" s="83"/>
      <c r="AN169" s="83"/>
      <c r="AO169" s="83"/>
      <c r="AP169" s="83"/>
      <c r="AQ169" s="83"/>
      <c r="AR169" s="83"/>
      <c r="AS169" s="83"/>
      <c r="AT169" s="83"/>
      <c r="AU169" s="83"/>
      <c r="AV169" s="83"/>
      <c r="AW169" s="83"/>
      <c r="AX169" s="83"/>
      <c r="AY169" s="83"/>
      <c r="AZ169" s="83"/>
      <c r="BA169" s="83"/>
      <c r="BB169" s="83"/>
      <c r="BC169" s="83"/>
      <c r="BD169" s="83"/>
      <c r="BE169" s="83"/>
      <c r="BF169" s="83"/>
      <c r="BG169" s="83"/>
      <c r="BH169" s="83"/>
    </row>
    <row r="170" spans="1:60" x14ac:dyDescent="0.25">
      <c r="A170" s="83"/>
      <c r="B170" s="83"/>
      <c r="C170" s="83"/>
      <c r="D170" s="83"/>
      <c r="E170" s="83"/>
      <c r="F170" s="83"/>
      <c r="G170" s="83"/>
      <c r="H170" s="83"/>
      <c r="I170" s="83"/>
      <c r="J170" s="83"/>
      <c r="K170" s="83"/>
      <c r="L170" s="83"/>
      <c r="M170" s="83"/>
      <c r="N170" s="83"/>
      <c r="O170" s="83"/>
      <c r="P170" s="83"/>
      <c r="Q170" s="83"/>
      <c r="R170" s="83"/>
      <c r="S170" s="83"/>
      <c r="T170" s="83"/>
      <c r="U170" s="83"/>
      <c r="V170" s="83"/>
      <c r="W170" s="83"/>
      <c r="X170" s="83"/>
      <c r="Y170" s="83"/>
      <c r="Z170" s="83"/>
      <c r="AA170" s="83"/>
      <c r="AB170" s="83"/>
      <c r="AC170" s="83"/>
      <c r="AD170" s="83"/>
      <c r="AE170" s="83"/>
      <c r="AF170" s="83"/>
      <c r="AG170" s="83"/>
      <c r="AH170" s="83"/>
      <c r="AI170" s="83"/>
      <c r="AJ170" s="83"/>
      <c r="AK170" s="83"/>
      <c r="AL170" s="83"/>
      <c r="AM170" s="83"/>
      <c r="AN170" s="83"/>
      <c r="AO170" s="83"/>
      <c r="AP170" s="83"/>
      <c r="AQ170" s="83"/>
      <c r="AR170" s="83"/>
      <c r="AS170" s="83"/>
      <c r="AT170" s="83"/>
      <c r="AU170" s="83"/>
      <c r="AV170" s="83"/>
      <c r="AW170" s="83"/>
      <c r="AX170" s="83"/>
      <c r="AY170" s="83"/>
      <c r="AZ170" s="83"/>
      <c r="BA170" s="83"/>
      <c r="BB170" s="83"/>
      <c r="BC170" s="83"/>
      <c r="BD170" s="83"/>
      <c r="BE170" s="83"/>
      <c r="BF170" s="83"/>
      <c r="BG170" s="83"/>
      <c r="BH170" s="83"/>
    </row>
    <row r="171" spans="1:60" x14ac:dyDescent="0.25">
      <c r="A171" s="83"/>
      <c r="B171" s="83"/>
      <c r="C171" s="83"/>
      <c r="D171" s="83"/>
      <c r="E171" s="83"/>
      <c r="F171" s="83"/>
      <c r="G171" s="83"/>
      <c r="H171" s="83"/>
      <c r="I171" s="83"/>
      <c r="J171" s="83"/>
      <c r="K171" s="83"/>
      <c r="L171" s="83"/>
      <c r="M171" s="83"/>
      <c r="N171" s="83"/>
      <c r="O171" s="83"/>
      <c r="P171" s="83"/>
      <c r="Q171" s="83"/>
      <c r="R171" s="83"/>
      <c r="S171" s="83"/>
      <c r="T171" s="83"/>
      <c r="U171" s="83"/>
      <c r="V171" s="83"/>
      <c r="W171" s="83"/>
      <c r="X171" s="83"/>
      <c r="Y171" s="83"/>
      <c r="Z171" s="83"/>
      <c r="AA171" s="83"/>
      <c r="AB171" s="83"/>
      <c r="AC171" s="83"/>
      <c r="AD171" s="83"/>
      <c r="AE171" s="83"/>
      <c r="AF171" s="83"/>
      <c r="AG171" s="83"/>
      <c r="AH171" s="83"/>
      <c r="AI171" s="83"/>
      <c r="AJ171" s="83"/>
      <c r="AK171" s="83"/>
      <c r="AL171" s="83"/>
      <c r="AM171" s="83"/>
      <c r="AN171" s="83"/>
      <c r="AO171" s="83"/>
      <c r="AP171" s="83"/>
      <c r="AQ171" s="83"/>
      <c r="AR171" s="83"/>
      <c r="AS171" s="83"/>
      <c r="AT171" s="83"/>
      <c r="AU171" s="83"/>
      <c r="AV171" s="83"/>
      <c r="AW171" s="83"/>
      <c r="AX171" s="83"/>
      <c r="AY171" s="83"/>
      <c r="AZ171" s="83"/>
      <c r="BA171" s="83"/>
      <c r="BB171" s="83"/>
      <c r="BC171" s="83"/>
      <c r="BD171" s="83"/>
      <c r="BE171" s="83"/>
      <c r="BF171" s="83"/>
      <c r="BG171" s="83"/>
      <c r="BH171" s="83"/>
    </row>
    <row r="172" spans="1:60" x14ac:dyDescent="0.25">
      <c r="A172" s="83"/>
      <c r="B172" s="83"/>
      <c r="C172" s="83"/>
      <c r="D172" s="83"/>
      <c r="E172" s="83"/>
      <c r="F172" s="83"/>
      <c r="G172" s="83"/>
      <c r="H172" s="83"/>
      <c r="I172" s="83"/>
      <c r="J172" s="83"/>
      <c r="K172" s="83"/>
      <c r="L172" s="83"/>
      <c r="M172" s="83"/>
      <c r="N172" s="83"/>
      <c r="O172" s="83"/>
      <c r="P172" s="83"/>
      <c r="Q172" s="83"/>
      <c r="R172" s="83"/>
      <c r="S172" s="83"/>
      <c r="T172" s="83"/>
      <c r="U172" s="83"/>
      <c r="V172" s="83"/>
      <c r="W172" s="83"/>
      <c r="X172" s="83"/>
      <c r="Y172" s="83"/>
      <c r="Z172" s="83"/>
      <c r="AA172" s="83"/>
      <c r="AB172" s="83"/>
      <c r="AC172" s="83"/>
      <c r="AD172" s="83"/>
      <c r="AE172" s="83"/>
      <c r="AF172" s="83"/>
      <c r="AG172" s="83"/>
      <c r="AH172" s="83"/>
      <c r="AI172" s="83"/>
      <c r="AJ172" s="83"/>
      <c r="AK172" s="83"/>
      <c r="AL172" s="83"/>
      <c r="AM172" s="83"/>
      <c r="AN172" s="83"/>
      <c r="AO172" s="83"/>
      <c r="AP172" s="83"/>
      <c r="AQ172" s="83"/>
      <c r="AR172" s="83"/>
      <c r="AS172" s="83"/>
      <c r="AT172" s="83"/>
      <c r="AU172" s="83"/>
      <c r="AV172" s="83"/>
      <c r="AW172" s="83"/>
      <c r="AX172" s="83"/>
      <c r="AY172" s="83"/>
      <c r="AZ172" s="83"/>
      <c r="BA172" s="83"/>
      <c r="BB172" s="83"/>
      <c r="BC172" s="83"/>
      <c r="BD172" s="83"/>
      <c r="BE172" s="83"/>
      <c r="BF172" s="83"/>
      <c r="BG172" s="83"/>
      <c r="BH172" s="83"/>
    </row>
    <row r="173" spans="1:60" x14ac:dyDescent="0.25">
      <c r="A173" s="83"/>
      <c r="B173" s="83"/>
      <c r="C173" s="83"/>
      <c r="D173" s="83"/>
      <c r="E173" s="83"/>
      <c r="F173" s="83"/>
      <c r="G173" s="83"/>
      <c r="H173" s="83"/>
      <c r="I173" s="83"/>
      <c r="J173" s="83"/>
      <c r="K173" s="83"/>
      <c r="L173" s="83"/>
      <c r="M173" s="83"/>
      <c r="N173" s="83"/>
      <c r="O173" s="83"/>
      <c r="P173" s="83"/>
      <c r="Q173" s="83"/>
      <c r="R173" s="83"/>
      <c r="S173" s="83"/>
      <c r="T173" s="83"/>
      <c r="U173" s="83"/>
      <c r="V173" s="83"/>
      <c r="W173" s="83"/>
      <c r="X173" s="83"/>
      <c r="Y173" s="83"/>
      <c r="Z173" s="83"/>
      <c r="AA173" s="83"/>
      <c r="AB173" s="83"/>
      <c r="AC173" s="83"/>
      <c r="AD173" s="83"/>
      <c r="AE173" s="83"/>
      <c r="AF173" s="83"/>
      <c r="AG173" s="83"/>
      <c r="AH173" s="83"/>
      <c r="AI173" s="83"/>
      <c r="AJ173" s="83"/>
      <c r="AK173" s="83"/>
      <c r="AL173" s="83"/>
      <c r="AM173" s="83"/>
      <c r="AN173" s="83"/>
      <c r="AO173" s="83"/>
      <c r="AP173" s="83"/>
      <c r="AQ173" s="83"/>
      <c r="AR173" s="83"/>
      <c r="AS173" s="83"/>
      <c r="AT173" s="83"/>
      <c r="AU173" s="83"/>
      <c r="AV173" s="83"/>
      <c r="AW173" s="83"/>
      <c r="AX173" s="83"/>
      <c r="AY173" s="83"/>
      <c r="AZ173" s="83"/>
      <c r="BA173" s="83"/>
      <c r="BB173" s="83"/>
      <c r="BC173" s="83"/>
      <c r="BD173" s="83"/>
      <c r="BE173" s="83"/>
      <c r="BF173" s="83"/>
      <c r="BG173" s="83"/>
      <c r="BH173" s="83"/>
    </row>
    <row r="174" spans="1:60" x14ac:dyDescent="0.25">
      <c r="A174" s="83"/>
      <c r="B174" s="83"/>
      <c r="C174" s="83"/>
      <c r="D174" s="83"/>
      <c r="E174" s="83"/>
      <c r="F174" s="83"/>
      <c r="G174" s="83"/>
      <c r="H174" s="83"/>
      <c r="I174" s="83"/>
      <c r="J174" s="83"/>
      <c r="K174" s="83"/>
      <c r="L174" s="83"/>
      <c r="M174" s="83"/>
      <c r="N174" s="83"/>
      <c r="O174" s="83"/>
      <c r="P174" s="83"/>
      <c r="Q174" s="83"/>
      <c r="R174" s="83"/>
      <c r="S174" s="83"/>
      <c r="T174" s="83"/>
      <c r="U174" s="83"/>
      <c r="V174" s="83"/>
      <c r="W174" s="83"/>
      <c r="X174" s="83"/>
      <c r="Y174" s="83"/>
      <c r="Z174" s="83"/>
      <c r="AA174" s="83"/>
      <c r="AB174" s="83"/>
      <c r="AC174" s="83"/>
      <c r="AD174" s="83"/>
      <c r="AE174" s="83"/>
      <c r="AF174" s="83"/>
      <c r="AG174" s="83"/>
      <c r="AH174" s="83"/>
      <c r="AI174" s="83"/>
      <c r="AJ174" s="83"/>
      <c r="AK174" s="83"/>
      <c r="AL174" s="83"/>
      <c r="AM174" s="83"/>
      <c r="AN174" s="83"/>
      <c r="AO174" s="83"/>
      <c r="AP174" s="83"/>
      <c r="AQ174" s="83"/>
      <c r="AR174" s="83"/>
      <c r="AS174" s="83"/>
      <c r="AT174" s="83"/>
      <c r="AU174" s="83"/>
      <c r="AV174" s="83"/>
      <c r="AW174" s="83"/>
      <c r="AX174" s="83"/>
      <c r="AY174" s="83"/>
      <c r="AZ174" s="83"/>
      <c r="BA174" s="83"/>
      <c r="BB174" s="83"/>
      <c r="BC174" s="83"/>
      <c r="BD174" s="83"/>
      <c r="BE174" s="83"/>
      <c r="BF174" s="83"/>
      <c r="BG174" s="83"/>
      <c r="BH174" s="83"/>
    </row>
    <row r="175" spans="1:60" x14ac:dyDescent="0.25">
      <c r="A175" s="83"/>
      <c r="B175" s="83"/>
      <c r="C175" s="83"/>
      <c r="D175" s="83"/>
      <c r="E175" s="83"/>
      <c r="F175" s="83"/>
      <c r="G175" s="83"/>
      <c r="H175" s="83"/>
      <c r="I175" s="83"/>
      <c r="J175" s="83"/>
      <c r="K175" s="83"/>
      <c r="L175" s="83"/>
      <c r="M175" s="83"/>
      <c r="N175" s="83"/>
      <c r="O175" s="83"/>
      <c r="P175" s="83"/>
      <c r="Q175" s="83"/>
      <c r="R175" s="83"/>
      <c r="S175" s="83"/>
      <c r="T175" s="83"/>
      <c r="U175" s="83"/>
      <c r="V175" s="83"/>
      <c r="W175" s="83"/>
      <c r="X175" s="83"/>
      <c r="Y175" s="83"/>
      <c r="Z175" s="83"/>
      <c r="AA175" s="83"/>
      <c r="AB175" s="83"/>
      <c r="AC175" s="83"/>
      <c r="AD175" s="83"/>
      <c r="AE175" s="83"/>
      <c r="AF175" s="83"/>
      <c r="AG175" s="83"/>
      <c r="AH175" s="83"/>
      <c r="AI175" s="83"/>
      <c r="AJ175" s="83"/>
      <c r="AK175" s="83"/>
      <c r="AL175" s="83"/>
      <c r="AM175" s="83"/>
      <c r="AN175" s="83"/>
      <c r="AO175" s="83"/>
      <c r="AP175" s="83"/>
      <c r="AQ175" s="83"/>
      <c r="AR175" s="83"/>
      <c r="AS175" s="83"/>
      <c r="AT175" s="83"/>
      <c r="AU175" s="83"/>
      <c r="AV175" s="83"/>
      <c r="AW175" s="83"/>
      <c r="AX175" s="83"/>
      <c r="AY175" s="83"/>
      <c r="AZ175" s="83"/>
      <c r="BA175" s="83"/>
      <c r="BB175" s="83"/>
      <c r="BC175" s="83"/>
      <c r="BD175" s="83"/>
      <c r="BE175" s="83"/>
      <c r="BF175" s="83"/>
      <c r="BG175" s="83"/>
      <c r="BH175" s="83"/>
    </row>
    <row r="176" spans="1:60" x14ac:dyDescent="0.25">
      <c r="A176" s="83"/>
      <c r="B176" s="83"/>
      <c r="C176" s="83"/>
      <c r="D176" s="83"/>
      <c r="E176" s="83"/>
      <c r="F176" s="83"/>
      <c r="G176" s="83"/>
      <c r="H176" s="83"/>
      <c r="I176" s="83"/>
      <c r="J176" s="83"/>
      <c r="K176" s="83"/>
      <c r="L176" s="83"/>
      <c r="M176" s="83"/>
      <c r="N176" s="83"/>
      <c r="O176" s="83"/>
      <c r="P176" s="83"/>
      <c r="Q176" s="83"/>
      <c r="R176" s="83"/>
      <c r="S176" s="83"/>
      <c r="T176" s="83"/>
      <c r="U176" s="83"/>
      <c r="V176" s="83"/>
      <c r="W176" s="83"/>
      <c r="X176" s="83"/>
      <c r="Y176" s="83"/>
      <c r="Z176" s="83"/>
      <c r="AA176" s="83"/>
      <c r="AB176" s="83"/>
      <c r="AC176" s="83"/>
      <c r="AD176" s="83"/>
      <c r="AE176" s="83"/>
      <c r="AF176" s="83"/>
      <c r="AG176" s="83"/>
      <c r="AH176" s="83"/>
      <c r="AI176" s="83"/>
      <c r="AJ176" s="83"/>
      <c r="AK176" s="83"/>
      <c r="AL176" s="83"/>
      <c r="AM176" s="83"/>
      <c r="AN176" s="83"/>
      <c r="AO176" s="83"/>
      <c r="AP176" s="83"/>
      <c r="AQ176" s="83"/>
      <c r="AR176" s="83"/>
      <c r="AS176" s="83"/>
      <c r="AT176" s="83"/>
      <c r="AU176" s="83"/>
      <c r="AV176" s="83"/>
      <c r="AW176" s="83"/>
      <c r="AX176" s="83"/>
      <c r="AY176" s="83"/>
      <c r="AZ176" s="83"/>
      <c r="BA176" s="83"/>
      <c r="BB176" s="83"/>
      <c r="BC176" s="83"/>
      <c r="BD176" s="83"/>
      <c r="BE176" s="83"/>
      <c r="BF176" s="83"/>
      <c r="BG176" s="83"/>
      <c r="BH176" s="83"/>
    </row>
    <row r="177" spans="1:60" x14ac:dyDescent="0.25">
      <c r="A177" s="83"/>
      <c r="B177" s="83"/>
      <c r="C177" s="83"/>
      <c r="D177" s="83"/>
      <c r="E177" s="83"/>
      <c r="F177" s="83"/>
      <c r="G177" s="83"/>
      <c r="H177" s="83"/>
      <c r="I177" s="83"/>
      <c r="J177" s="83"/>
      <c r="K177" s="83"/>
      <c r="L177" s="83"/>
      <c r="M177" s="83"/>
      <c r="N177" s="83"/>
      <c r="O177" s="83"/>
      <c r="P177" s="83"/>
      <c r="Q177" s="83"/>
      <c r="R177" s="83"/>
      <c r="S177" s="83"/>
      <c r="T177" s="83"/>
      <c r="U177" s="83"/>
      <c r="V177" s="83"/>
      <c r="W177" s="83"/>
      <c r="X177" s="83"/>
      <c r="Y177" s="83"/>
      <c r="Z177" s="83"/>
      <c r="AA177" s="83"/>
      <c r="AB177" s="83"/>
      <c r="AC177" s="83"/>
      <c r="AD177" s="83"/>
      <c r="AE177" s="83"/>
      <c r="AF177" s="83"/>
      <c r="AG177" s="83"/>
      <c r="AH177" s="83"/>
      <c r="AI177" s="83"/>
      <c r="AJ177" s="83"/>
      <c r="AK177" s="83"/>
      <c r="AL177" s="83"/>
      <c r="AM177" s="83"/>
      <c r="AN177" s="83"/>
      <c r="AO177" s="83"/>
      <c r="AP177" s="83"/>
      <c r="AQ177" s="83"/>
      <c r="AR177" s="83"/>
      <c r="AS177" s="83"/>
      <c r="AT177" s="83"/>
      <c r="AU177" s="83"/>
      <c r="AV177" s="83"/>
      <c r="AW177" s="83"/>
      <c r="AX177" s="83"/>
      <c r="AY177" s="83"/>
      <c r="AZ177" s="83"/>
      <c r="BA177" s="83"/>
      <c r="BB177" s="83"/>
      <c r="BC177" s="83"/>
      <c r="BD177" s="83"/>
      <c r="BE177" s="83"/>
      <c r="BF177" s="83"/>
      <c r="BG177" s="83"/>
      <c r="BH177" s="83"/>
    </row>
    <row r="178" spans="1:60" x14ac:dyDescent="0.25">
      <c r="A178" s="83"/>
      <c r="B178" s="83"/>
      <c r="C178" s="83"/>
      <c r="D178" s="83"/>
      <c r="E178" s="83"/>
      <c r="F178" s="83"/>
      <c r="G178" s="83"/>
      <c r="H178" s="83"/>
      <c r="I178" s="83"/>
      <c r="J178" s="83"/>
      <c r="K178" s="83"/>
      <c r="L178" s="83"/>
      <c r="M178" s="83"/>
      <c r="N178" s="83"/>
      <c r="O178" s="83"/>
      <c r="P178" s="83"/>
      <c r="Q178" s="83"/>
      <c r="R178" s="83"/>
      <c r="S178" s="83"/>
      <c r="T178" s="83"/>
      <c r="U178" s="83"/>
      <c r="V178" s="83"/>
      <c r="W178" s="83"/>
      <c r="X178" s="83"/>
      <c r="Y178" s="83"/>
      <c r="Z178" s="83"/>
      <c r="AA178" s="83"/>
      <c r="AB178" s="83"/>
      <c r="AC178" s="83"/>
      <c r="AD178" s="83"/>
      <c r="AE178" s="83"/>
      <c r="AF178" s="83"/>
      <c r="AG178" s="83"/>
      <c r="AH178" s="83"/>
      <c r="AI178" s="83"/>
      <c r="AJ178" s="83"/>
      <c r="AK178" s="83"/>
      <c r="AL178" s="83"/>
      <c r="AM178" s="83"/>
      <c r="AN178" s="83"/>
      <c r="AO178" s="83"/>
      <c r="AP178" s="83"/>
      <c r="AQ178" s="83"/>
      <c r="AR178" s="83"/>
      <c r="AS178" s="83"/>
      <c r="AT178" s="83"/>
      <c r="AU178" s="83"/>
      <c r="AV178" s="83"/>
      <c r="AW178" s="83"/>
      <c r="AX178" s="83"/>
      <c r="AY178" s="83"/>
      <c r="AZ178" s="83"/>
      <c r="BA178" s="83"/>
      <c r="BB178" s="83"/>
      <c r="BC178" s="83"/>
      <c r="BD178" s="83"/>
      <c r="BE178" s="83"/>
      <c r="BF178" s="83"/>
      <c r="BG178" s="83"/>
      <c r="BH178" s="83"/>
    </row>
    <row r="179" spans="1:60" x14ac:dyDescent="0.25">
      <c r="A179" s="83"/>
      <c r="B179" s="83"/>
      <c r="C179" s="83"/>
      <c r="D179" s="83"/>
      <c r="E179" s="83"/>
      <c r="F179" s="83"/>
      <c r="G179" s="83"/>
      <c r="H179" s="83"/>
      <c r="I179" s="83"/>
      <c r="J179" s="83"/>
      <c r="K179" s="83"/>
      <c r="L179" s="83"/>
      <c r="M179" s="83"/>
      <c r="N179" s="83"/>
      <c r="O179" s="83"/>
      <c r="P179" s="83"/>
      <c r="Q179" s="83"/>
      <c r="R179" s="83"/>
      <c r="S179" s="83"/>
      <c r="T179" s="83"/>
      <c r="U179" s="83"/>
      <c r="V179" s="83"/>
      <c r="W179" s="83"/>
      <c r="X179" s="83"/>
      <c r="Y179" s="83"/>
      <c r="Z179" s="83"/>
      <c r="AA179" s="83"/>
      <c r="AB179" s="83"/>
      <c r="AC179" s="83"/>
      <c r="AD179" s="83"/>
      <c r="AE179" s="83"/>
      <c r="AF179" s="83"/>
      <c r="AG179" s="83"/>
      <c r="AH179" s="83"/>
      <c r="AI179" s="83"/>
      <c r="AJ179" s="83"/>
      <c r="AK179" s="83"/>
      <c r="AL179" s="83"/>
      <c r="AM179" s="83"/>
      <c r="AN179" s="83"/>
      <c r="AO179" s="83"/>
      <c r="AP179" s="83"/>
      <c r="AQ179" s="83"/>
      <c r="AR179" s="83"/>
      <c r="AS179" s="83"/>
      <c r="AT179" s="83"/>
      <c r="AU179" s="83"/>
      <c r="AV179" s="83"/>
      <c r="AW179" s="83"/>
      <c r="AX179" s="83"/>
      <c r="AY179" s="83"/>
      <c r="AZ179" s="83"/>
      <c r="BA179" s="83"/>
      <c r="BB179" s="83"/>
      <c r="BC179" s="83"/>
      <c r="BD179" s="83"/>
      <c r="BE179" s="83"/>
      <c r="BF179" s="83"/>
      <c r="BG179" s="83"/>
      <c r="BH179" s="83"/>
    </row>
    <row r="180" spans="1:60" x14ac:dyDescent="0.25">
      <c r="A180" s="83"/>
      <c r="B180" s="83"/>
      <c r="C180" s="83"/>
      <c r="D180" s="83"/>
      <c r="E180" s="83"/>
      <c r="F180" s="83"/>
      <c r="G180" s="83"/>
      <c r="H180" s="83"/>
      <c r="I180" s="83"/>
      <c r="J180" s="83"/>
      <c r="K180" s="83"/>
      <c r="L180" s="83"/>
      <c r="M180" s="83"/>
      <c r="N180" s="83"/>
      <c r="O180" s="83"/>
      <c r="P180" s="83"/>
      <c r="Q180" s="83"/>
      <c r="R180" s="83"/>
      <c r="S180" s="83"/>
      <c r="T180" s="83"/>
      <c r="U180" s="83"/>
      <c r="V180" s="83"/>
      <c r="W180" s="83"/>
      <c r="X180" s="83"/>
      <c r="Y180" s="83"/>
      <c r="Z180" s="83"/>
      <c r="AA180" s="83"/>
      <c r="AB180" s="83"/>
      <c r="AC180" s="83"/>
      <c r="AD180" s="83"/>
      <c r="AE180" s="83"/>
      <c r="AF180" s="83"/>
      <c r="AG180" s="83"/>
      <c r="AH180" s="83"/>
      <c r="AI180" s="83"/>
      <c r="AJ180" s="83"/>
      <c r="AK180" s="83"/>
      <c r="AL180" s="83"/>
      <c r="AM180" s="83"/>
      <c r="AN180" s="83"/>
      <c r="AO180" s="83"/>
      <c r="AP180" s="83"/>
      <c r="AQ180" s="83"/>
      <c r="AR180" s="83"/>
      <c r="AS180" s="83"/>
      <c r="AT180" s="83"/>
      <c r="AU180" s="83"/>
      <c r="AV180" s="83"/>
      <c r="AW180" s="83"/>
      <c r="AX180" s="83"/>
      <c r="AY180" s="83"/>
      <c r="AZ180" s="83"/>
      <c r="BA180" s="83"/>
      <c r="BB180" s="83"/>
      <c r="BC180" s="83"/>
      <c r="BD180" s="83"/>
      <c r="BE180" s="83"/>
      <c r="BF180" s="83"/>
      <c r="BG180" s="83"/>
      <c r="BH180" s="83"/>
    </row>
    <row r="181" spans="1:60" x14ac:dyDescent="0.25">
      <c r="A181" s="83"/>
      <c r="B181" s="83"/>
      <c r="C181" s="83"/>
      <c r="D181" s="83"/>
      <c r="E181" s="83"/>
      <c r="F181" s="83"/>
      <c r="G181" s="83"/>
      <c r="H181" s="83"/>
      <c r="I181" s="83"/>
      <c r="J181" s="83"/>
      <c r="K181" s="83"/>
      <c r="L181" s="83"/>
      <c r="M181" s="83"/>
      <c r="N181" s="83"/>
      <c r="O181" s="83"/>
      <c r="P181" s="83"/>
      <c r="Q181" s="83"/>
      <c r="R181" s="83"/>
      <c r="S181" s="83"/>
      <c r="T181" s="83"/>
      <c r="U181" s="83"/>
      <c r="V181" s="83"/>
      <c r="W181" s="83"/>
      <c r="X181" s="83"/>
      <c r="Y181" s="83"/>
      <c r="Z181" s="83"/>
      <c r="AA181" s="83"/>
      <c r="AB181" s="83"/>
      <c r="AC181" s="83"/>
      <c r="AD181" s="83"/>
      <c r="AE181" s="83"/>
      <c r="AF181" s="83"/>
      <c r="AG181" s="83"/>
      <c r="AH181" s="83"/>
      <c r="AI181" s="83"/>
      <c r="AJ181" s="83"/>
      <c r="AK181" s="83"/>
      <c r="AL181" s="83"/>
      <c r="AM181" s="83"/>
      <c r="AN181" s="83"/>
      <c r="AO181" s="83"/>
      <c r="AP181" s="83"/>
      <c r="AQ181" s="83"/>
      <c r="AR181" s="83"/>
      <c r="AS181" s="83"/>
      <c r="AT181" s="83"/>
      <c r="AU181" s="83"/>
      <c r="AV181" s="83"/>
      <c r="AW181" s="83"/>
      <c r="AX181" s="83"/>
      <c r="AY181" s="83"/>
      <c r="AZ181" s="83"/>
      <c r="BA181" s="83"/>
      <c r="BB181" s="83"/>
      <c r="BC181" s="83"/>
      <c r="BD181" s="83"/>
      <c r="BE181" s="83"/>
      <c r="BF181" s="83"/>
      <c r="BG181" s="83"/>
      <c r="BH181" s="83"/>
    </row>
    <row r="182" spans="1:60" x14ac:dyDescent="0.25">
      <c r="A182" s="83"/>
      <c r="B182" s="83"/>
      <c r="C182" s="83"/>
      <c r="D182" s="83"/>
      <c r="E182" s="83"/>
      <c r="F182" s="83"/>
      <c r="G182" s="83"/>
      <c r="H182" s="83"/>
      <c r="I182" s="83"/>
      <c r="J182" s="83"/>
      <c r="K182" s="83"/>
      <c r="L182" s="83"/>
      <c r="M182" s="83"/>
      <c r="N182" s="83"/>
      <c r="O182" s="83"/>
      <c r="P182" s="83"/>
      <c r="Q182" s="83"/>
      <c r="R182" s="83"/>
      <c r="S182" s="83"/>
      <c r="T182" s="83"/>
      <c r="U182" s="83"/>
      <c r="V182" s="83"/>
      <c r="W182" s="83"/>
      <c r="X182" s="83"/>
      <c r="Y182" s="83"/>
      <c r="Z182" s="83"/>
      <c r="AA182" s="83"/>
      <c r="AB182" s="83"/>
      <c r="AC182" s="83"/>
      <c r="AD182" s="83"/>
      <c r="AE182" s="83"/>
      <c r="AF182" s="83"/>
      <c r="AG182" s="83"/>
      <c r="AH182" s="83"/>
      <c r="AI182" s="83"/>
      <c r="AJ182" s="83"/>
      <c r="AK182" s="83"/>
      <c r="AL182" s="83"/>
      <c r="AM182" s="83"/>
      <c r="AN182" s="83"/>
      <c r="AO182" s="83"/>
      <c r="AP182" s="83"/>
      <c r="AQ182" s="83"/>
      <c r="AR182" s="83"/>
      <c r="AS182" s="83"/>
      <c r="AT182" s="83"/>
      <c r="AU182" s="83"/>
      <c r="AV182" s="83"/>
      <c r="AW182" s="83"/>
      <c r="AX182" s="83"/>
      <c r="AY182" s="83"/>
      <c r="AZ182" s="83"/>
      <c r="BA182" s="83"/>
      <c r="BB182" s="83"/>
      <c r="BC182" s="83"/>
      <c r="BD182" s="83"/>
      <c r="BE182" s="83"/>
      <c r="BF182" s="83"/>
      <c r="BG182" s="83"/>
      <c r="BH182" s="83"/>
    </row>
    <row r="183" spans="1:60" x14ac:dyDescent="0.25">
      <c r="A183" s="83"/>
      <c r="B183" s="83"/>
      <c r="C183" s="83"/>
      <c r="D183" s="83"/>
      <c r="E183" s="83"/>
      <c r="F183" s="83"/>
      <c r="G183" s="83"/>
      <c r="H183" s="83"/>
      <c r="I183" s="83"/>
      <c r="J183" s="83"/>
      <c r="K183" s="83"/>
      <c r="L183" s="83"/>
      <c r="M183" s="83"/>
      <c r="N183" s="83"/>
      <c r="O183" s="83"/>
      <c r="P183" s="83"/>
      <c r="Q183" s="83"/>
      <c r="R183" s="83"/>
      <c r="S183" s="83"/>
      <c r="T183" s="83"/>
      <c r="U183" s="83"/>
      <c r="V183" s="83"/>
      <c r="W183" s="83"/>
      <c r="X183" s="83"/>
      <c r="Y183" s="83"/>
      <c r="Z183" s="83"/>
      <c r="AA183" s="83"/>
      <c r="AB183" s="83"/>
      <c r="AC183" s="83"/>
      <c r="AD183" s="83"/>
      <c r="AE183" s="83"/>
      <c r="AF183" s="83"/>
      <c r="AG183" s="83"/>
      <c r="AH183" s="83"/>
      <c r="AI183" s="83"/>
      <c r="AJ183" s="83"/>
      <c r="AK183" s="83"/>
      <c r="AL183" s="83"/>
      <c r="AM183" s="83"/>
      <c r="AN183" s="83"/>
      <c r="AO183" s="83"/>
      <c r="AP183" s="83"/>
      <c r="AQ183" s="83"/>
      <c r="AR183" s="83"/>
      <c r="AS183" s="83"/>
      <c r="AT183" s="83"/>
      <c r="AU183" s="83"/>
      <c r="AV183" s="83"/>
      <c r="AW183" s="83"/>
      <c r="AX183" s="83"/>
      <c r="AY183" s="83"/>
      <c r="AZ183" s="83"/>
      <c r="BA183" s="83"/>
      <c r="BB183" s="83"/>
      <c r="BC183" s="83"/>
      <c r="BD183" s="83"/>
      <c r="BE183" s="83"/>
      <c r="BF183" s="83"/>
      <c r="BG183" s="83"/>
      <c r="BH183" s="83"/>
    </row>
    <row r="184" spans="1:60" x14ac:dyDescent="0.25">
      <c r="A184" s="83"/>
      <c r="B184" s="83"/>
      <c r="C184" s="83"/>
      <c r="D184" s="83"/>
      <c r="E184" s="83"/>
      <c r="F184" s="83"/>
      <c r="G184" s="83"/>
      <c r="H184" s="83"/>
      <c r="I184" s="83"/>
      <c r="J184" s="83"/>
      <c r="K184" s="83"/>
      <c r="L184" s="83"/>
      <c r="M184" s="83"/>
      <c r="N184" s="83"/>
      <c r="O184" s="83"/>
      <c r="P184" s="83"/>
      <c r="Q184" s="83"/>
      <c r="R184" s="83"/>
      <c r="S184" s="83"/>
      <c r="T184" s="83"/>
      <c r="U184" s="83"/>
      <c r="V184" s="83"/>
      <c r="W184" s="83"/>
      <c r="X184" s="83"/>
      <c r="Y184" s="83"/>
      <c r="Z184" s="83"/>
      <c r="AA184" s="83"/>
      <c r="AB184" s="83"/>
      <c r="AC184" s="83"/>
      <c r="AD184" s="83"/>
      <c r="AE184" s="83"/>
      <c r="AF184" s="83"/>
      <c r="AG184" s="83"/>
      <c r="AH184" s="83"/>
      <c r="AI184" s="83"/>
      <c r="AJ184" s="83"/>
      <c r="AK184" s="83"/>
      <c r="AL184" s="83"/>
      <c r="AM184" s="83"/>
      <c r="AN184" s="83"/>
      <c r="AO184" s="83"/>
      <c r="AP184" s="83"/>
      <c r="AQ184" s="83"/>
      <c r="AR184" s="83"/>
      <c r="AS184" s="83"/>
      <c r="AT184" s="83"/>
      <c r="AU184" s="83"/>
      <c r="AV184" s="83"/>
      <c r="AW184" s="83"/>
      <c r="AX184" s="83"/>
      <c r="AY184" s="83"/>
      <c r="AZ184" s="83"/>
      <c r="BA184" s="83"/>
      <c r="BB184" s="83"/>
      <c r="BC184" s="83"/>
      <c r="BD184" s="83"/>
      <c r="BE184" s="83"/>
      <c r="BF184" s="83"/>
      <c r="BG184" s="83"/>
      <c r="BH184" s="83"/>
    </row>
    <row r="185" spans="1:60" x14ac:dyDescent="0.25">
      <c r="A185" s="83"/>
      <c r="B185" s="83"/>
      <c r="C185" s="83"/>
      <c r="D185" s="83"/>
      <c r="E185" s="83"/>
      <c r="F185" s="83"/>
      <c r="G185" s="83"/>
      <c r="H185" s="83"/>
      <c r="I185" s="83"/>
      <c r="J185" s="83"/>
      <c r="K185" s="83"/>
      <c r="L185" s="83"/>
      <c r="M185" s="83"/>
      <c r="N185" s="83"/>
      <c r="O185" s="83"/>
      <c r="P185" s="83"/>
      <c r="Q185" s="83"/>
      <c r="R185" s="83"/>
      <c r="S185" s="83"/>
      <c r="T185" s="83"/>
      <c r="U185" s="83"/>
      <c r="V185" s="83"/>
      <c r="W185" s="83"/>
      <c r="X185" s="83"/>
      <c r="Y185" s="83"/>
      <c r="Z185" s="83"/>
      <c r="AA185" s="83"/>
      <c r="AB185" s="83"/>
      <c r="AC185" s="83"/>
      <c r="AD185" s="83"/>
      <c r="AE185" s="83"/>
      <c r="AF185" s="83"/>
      <c r="AG185" s="83"/>
      <c r="AH185" s="83"/>
      <c r="AI185" s="83"/>
      <c r="AJ185" s="83"/>
      <c r="AK185" s="83"/>
      <c r="AL185" s="83"/>
      <c r="AM185" s="83"/>
      <c r="AN185" s="83"/>
      <c r="AO185" s="83"/>
      <c r="AP185" s="83"/>
      <c r="AQ185" s="83"/>
      <c r="AR185" s="83"/>
      <c r="AS185" s="83"/>
      <c r="AT185" s="83"/>
      <c r="AU185" s="83"/>
      <c r="AV185" s="83"/>
      <c r="AW185" s="83"/>
      <c r="AX185" s="83"/>
      <c r="AY185" s="83"/>
      <c r="AZ185" s="83"/>
      <c r="BA185" s="83"/>
      <c r="BB185" s="83"/>
      <c r="BC185" s="83"/>
      <c r="BD185" s="83"/>
      <c r="BE185" s="83"/>
      <c r="BF185" s="83"/>
      <c r="BG185" s="83"/>
      <c r="BH185" s="83"/>
    </row>
    <row r="186" spans="1:60" x14ac:dyDescent="0.25">
      <c r="A186" s="83"/>
      <c r="B186" s="83"/>
      <c r="C186" s="83"/>
      <c r="D186" s="83"/>
      <c r="E186" s="83"/>
      <c r="F186" s="83"/>
      <c r="G186" s="83"/>
      <c r="H186" s="83"/>
      <c r="I186" s="83"/>
      <c r="J186" s="83"/>
      <c r="K186" s="83"/>
      <c r="L186" s="83"/>
      <c r="M186" s="83"/>
      <c r="N186" s="83"/>
      <c r="O186" s="83"/>
      <c r="P186" s="83"/>
      <c r="Q186" s="83"/>
      <c r="R186" s="83"/>
      <c r="S186" s="83"/>
      <c r="T186" s="83"/>
      <c r="U186" s="83"/>
      <c r="V186" s="83"/>
      <c r="W186" s="83"/>
      <c r="X186" s="83"/>
      <c r="Y186" s="83"/>
      <c r="Z186" s="83"/>
      <c r="AA186" s="83"/>
      <c r="AB186" s="83"/>
      <c r="AC186" s="83"/>
      <c r="AD186" s="83"/>
      <c r="AE186" s="83"/>
      <c r="AF186" s="83"/>
      <c r="AG186" s="83"/>
      <c r="AH186" s="83"/>
      <c r="AI186" s="83"/>
      <c r="AJ186" s="83"/>
      <c r="AK186" s="83"/>
      <c r="AL186" s="83"/>
      <c r="AM186" s="83"/>
      <c r="AN186" s="83"/>
      <c r="AO186" s="83"/>
      <c r="AP186" s="83"/>
      <c r="AQ186" s="83"/>
      <c r="AR186" s="83"/>
      <c r="AS186" s="83"/>
      <c r="AT186" s="83"/>
      <c r="AU186" s="83"/>
      <c r="AV186" s="83"/>
      <c r="AW186" s="83"/>
      <c r="AX186" s="83"/>
      <c r="AY186" s="83"/>
      <c r="AZ186" s="83"/>
      <c r="BA186" s="83"/>
      <c r="BB186" s="83"/>
      <c r="BC186" s="83"/>
      <c r="BD186" s="83"/>
      <c r="BE186" s="83"/>
      <c r="BF186" s="83"/>
      <c r="BG186" s="83"/>
      <c r="BH186" s="83"/>
    </row>
    <row r="187" spans="1:60" x14ac:dyDescent="0.25">
      <c r="A187" s="83"/>
      <c r="B187" s="83"/>
      <c r="C187" s="83"/>
      <c r="D187" s="83"/>
      <c r="E187" s="83"/>
      <c r="F187" s="83"/>
      <c r="G187" s="83"/>
      <c r="H187" s="83"/>
      <c r="I187" s="83"/>
      <c r="J187" s="83"/>
      <c r="K187" s="83"/>
      <c r="L187" s="83"/>
      <c r="M187" s="83"/>
      <c r="N187" s="83"/>
      <c r="O187" s="83"/>
      <c r="P187" s="83"/>
      <c r="Q187" s="83"/>
      <c r="R187" s="83"/>
      <c r="S187" s="83"/>
      <c r="T187" s="83"/>
      <c r="U187" s="83"/>
      <c r="V187" s="83"/>
      <c r="W187" s="83"/>
      <c r="X187" s="83"/>
      <c r="Y187" s="83"/>
      <c r="Z187" s="83"/>
      <c r="AA187" s="83"/>
      <c r="AB187" s="83"/>
      <c r="AC187" s="83"/>
      <c r="AD187" s="83"/>
      <c r="AE187" s="83"/>
      <c r="AF187" s="83"/>
      <c r="AG187" s="83"/>
      <c r="AH187" s="83"/>
      <c r="AI187" s="83"/>
      <c r="AJ187" s="83"/>
      <c r="AK187" s="83"/>
      <c r="AL187" s="83"/>
      <c r="AM187" s="83"/>
      <c r="AN187" s="83"/>
      <c r="AO187" s="83"/>
      <c r="AP187" s="83"/>
      <c r="AQ187" s="83"/>
      <c r="AR187" s="83"/>
      <c r="AS187" s="83"/>
      <c r="AT187" s="83"/>
      <c r="AU187" s="83"/>
      <c r="AV187" s="83"/>
      <c r="AW187" s="83"/>
      <c r="AX187" s="83"/>
      <c r="AY187" s="83"/>
      <c r="AZ187" s="83"/>
      <c r="BA187" s="83"/>
      <c r="BB187" s="83"/>
      <c r="BC187" s="83"/>
      <c r="BD187" s="83"/>
      <c r="BE187" s="83"/>
      <c r="BF187" s="83"/>
      <c r="BG187" s="83"/>
      <c r="BH187" s="83"/>
    </row>
    <row r="188" spans="1:60" x14ac:dyDescent="0.25">
      <c r="A188" s="83"/>
      <c r="B188" s="83"/>
      <c r="C188" s="83"/>
      <c r="D188" s="83"/>
      <c r="E188" s="83"/>
      <c r="F188" s="83"/>
      <c r="G188" s="83"/>
      <c r="H188" s="83"/>
      <c r="I188" s="83"/>
      <c r="J188" s="83"/>
      <c r="K188" s="83"/>
      <c r="L188" s="83"/>
      <c r="M188" s="83"/>
      <c r="N188" s="83"/>
      <c r="O188" s="83"/>
      <c r="P188" s="83"/>
      <c r="Q188" s="83"/>
      <c r="R188" s="83"/>
      <c r="S188" s="83"/>
      <c r="T188" s="83"/>
      <c r="U188" s="83"/>
      <c r="V188" s="83"/>
      <c r="W188" s="83"/>
      <c r="X188" s="83"/>
      <c r="Y188" s="83"/>
      <c r="Z188" s="83"/>
      <c r="AA188" s="83"/>
      <c r="AB188" s="83"/>
      <c r="AC188" s="83"/>
      <c r="AD188" s="83"/>
      <c r="AE188" s="83"/>
      <c r="AF188" s="83"/>
      <c r="AG188" s="83"/>
      <c r="AH188" s="83"/>
      <c r="AI188" s="83"/>
      <c r="AJ188" s="83"/>
      <c r="AK188" s="83"/>
      <c r="AL188" s="83"/>
      <c r="AM188" s="83"/>
      <c r="AN188" s="83"/>
      <c r="AO188" s="83"/>
      <c r="AP188" s="83"/>
      <c r="AQ188" s="83"/>
      <c r="AR188" s="83"/>
      <c r="AS188" s="83"/>
      <c r="AT188" s="83"/>
      <c r="AU188" s="83"/>
      <c r="AV188" s="83"/>
      <c r="AW188" s="83"/>
      <c r="AX188" s="83"/>
      <c r="AY188" s="83"/>
      <c r="AZ188" s="83"/>
      <c r="BA188" s="83"/>
      <c r="BB188" s="83"/>
      <c r="BC188" s="83"/>
      <c r="BD188" s="83"/>
      <c r="BE188" s="83"/>
      <c r="BF188" s="83"/>
      <c r="BG188" s="83"/>
      <c r="BH188" s="83"/>
    </row>
    <row r="189" spans="1:60" x14ac:dyDescent="0.25">
      <c r="A189" s="83"/>
      <c r="B189" s="83"/>
      <c r="C189" s="83"/>
      <c r="D189" s="83"/>
      <c r="E189" s="83"/>
      <c r="F189" s="83"/>
      <c r="G189" s="83"/>
      <c r="H189" s="83"/>
      <c r="I189" s="83"/>
      <c r="J189" s="83"/>
      <c r="K189" s="83"/>
      <c r="L189" s="83"/>
      <c r="M189" s="83"/>
      <c r="N189" s="83"/>
      <c r="O189" s="83"/>
      <c r="P189" s="83"/>
      <c r="Q189" s="83"/>
      <c r="R189" s="83"/>
      <c r="S189" s="83"/>
      <c r="T189" s="83"/>
      <c r="U189" s="83"/>
      <c r="V189" s="83"/>
      <c r="W189" s="83"/>
      <c r="X189" s="83"/>
      <c r="Y189" s="83"/>
      <c r="Z189" s="83"/>
      <c r="AA189" s="83"/>
      <c r="AB189" s="83"/>
      <c r="AC189" s="83"/>
      <c r="AD189" s="83"/>
      <c r="AE189" s="83"/>
      <c r="AF189" s="83"/>
      <c r="AG189" s="83"/>
      <c r="AH189" s="83"/>
      <c r="AI189" s="83"/>
      <c r="AJ189" s="83"/>
      <c r="AK189" s="83"/>
      <c r="AL189" s="83"/>
      <c r="AM189" s="83"/>
      <c r="AN189" s="83"/>
      <c r="AO189" s="83"/>
      <c r="AP189" s="83"/>
      <c r="AQ189" s="83"/>
      <c r="AR189" s="83"/>
      <c r="AS189" s="83"/>
      <c r="AT189" s="83"/>
      <c r="AU189" s="83"/>
      <c r="AV189" s="83"/>
      <c r="AW189" s="83"/>
      <c r="AX189" s="83"/>
      <c r="AY189" s="83"/>
      <c r="AZ189" s="83"/>
      <c r="BA189" s="83"/>
      <c r="BB189" s="83"/>
      <c r="BC189" s="83"/>
      <c r="BD189" s="83"/>
      <c r="BE189" s="83"/>
      <c r="BF189" s="83"/>
      <c r="BG189" s="83"/>
      <c r="BH189" s="83"/>
    </row>
    <row r="190" spans="1:60" x14ac:dyDescent="0.25">
      <c r="A190" s="83"/>
      <c r="B190" s="83"/>
      <c r="C190" s="83"/>
      <c r="D190" s="83"/>
      <c r="E190" s="83"/>
      <c r="F190" s="83"/>
      <c r="G190" s="83"/>
      <c r="H190" s="83"/>
      <c r="I190" s="83"/>
      <c r="J190" s="83"/>
      <c r="K190" s="83"/>
      <c r="L190" s="83"/>
      <c r="M190" s="83"/>
      <c r="N190" s="83"/>
      <c r="O190" s="83"/>
      <c r="P190" s="83"/>
      <c r="Q190" s="83"/>
      <c r="R190" s="83"/>
      <c r="S190" s="83"/>
      <c r="T190" s="83"/>
      <c r="U190" s="83"/>
      <c r="V190" s="83"/>
      <c r="W190" s="83"/>
      <c r="X190" s="83"/>
      <c r="Y190" s="83"/>
      <c r="Z190" s="83"/>
      <c r="AA190" s="83"/>
      <c r="AB190" s="83"/>
      <c r="AC190" s="83"/>
      <c r="AD190" s="83"/>
      <c r="AE190" s="83"/>
      <c r="AF190" s="83"/>
      <c r="AG190" s="83"/>
      <c r="AH190" s="83"/>
      <c r="AI190" s="83"/>
      <c r="AJ190" s="83"/>
      <c r="AK190" s="83"/>
      <c r="AL190" s="83"/>
      <c r="AM190" s="83"/>
      <c r="AN190" s="83"/>
      <c r="AO190" s="83"/>
      <c r="AP190" s="83"/>
      <c r="AQ190" s="83"/>
      <c r="AR190" s="83"/>
      <c r="AS190" s="83"/>
      <c r="AT190" s="83"/>
      <c r="AU190" s="83"/>
      <c r="AV190" s="83"/>
      <c r="AW190" s="83"/>
      <c r="AX190" s="83"/>
      <c r="AY190" s="83"/>
      <c r="AZ190" s="83"/>
      <c r="BA190" s="83"/>
      <c r="BB190" s="83"/>
      <c r="BC190" s="83"/>
      <c r="BD190" s="83"/>
      <c r="BE190" s="83"/>
      <c r="BF190" s="83"/>
      <c r="BG190" s="83"/>
      <c r="BH190" s="83"/>
    </row>
    <row r="191" spans="1:60" x14ac:dyDescent="0.25">
      <c r="A191" s="83"/>
      <c r="J191" s="83"/>
      <c r="K191" s="83"/>
      <c r="L191" s="83"/>
      <c r="M191" s="83"/>
      <c r="N191" s="83"/>
      <c r="O191" s="83"/>
      <c r="P191" s="83"/>
      <c r="Q191" s="83"/>
      <c r="R191" s="83"/>
      <c r="S191" s="83"/>
      <c r="T191" s="83"/>
      <c r="U191" s="83"/>
      <c r="V191" s="83"/>
      <c r="W191" s="83"/>
      <c r="X191" s="83"/>
      <c r="Y191" s="83"/>
      <c r="Z191" s="83"/>
      <c r="AA191" s="83"/>
      <c r="AB191" s="83"/>
      <c r="AC191" s="83"/>
      <c r="AD191" s="83"/>
      <c r="AE191" s="83"/>
      <c r="AF191" s="83"/>
      <c r="AG191" s="83"/>
      <c r="AH191" s="83"/>
      <c r="AI191" s="83"/>
      <c r="AJ191" s="83"/>
      <c r="AK191" s="83"/>
      <c r="AL191" s="83"/>
      <c r="AM191" s="83"/>
      <c r="AN191" s="83"/>
      <c r="AO191" s="83"/>
      <c r="AP191" s="83"/>
      <c r="AQ191" s="83"/>
      <c r="AR191" s="83"/>
      <c r="AS191" s="83"/>
      <c r="AT191" s="83"/>
      <c r="AU191" s="83"/>
      <c r="AV191" s="83"/>
      <c r="AW191" s="83"/>
      <c r="AX191" s="83"/>
      <c r="AY191" s="83"/>
      <c r="AZ191" s="83"/>
      <c r="BA191" s="83"/>
      <c r="BB191" s="83"/>
      <c r="BC191" s="83"/>
      <c r="BD191" s="83"/>
      <c r="BE191" s="83"/>
      <c r="BF191" s="83"/>
      <c r="BG191" s="83"/>
      <c r="BH191" s="83"/>
    </row>
    <row r="192" spans="1:60" x14ac:dyDescent="0.25">
      <c r="A192" s="83"/>
      <c r="J192" s="83"/>
      <c r="K192" s="83"/>
      <c r="L192" s="83"/>
      <c r="M192" s="83"/>
      <c r="N192" s="83"/>
      <c r="O192" s="83"/>
      <c r="P192" s="83"/>
      <c r="Q192" s="83"/>
      <c r="R192" s="83"/>
      <c r="S192" s="83"/>
      <c r="T192" s="83"/>
      <c r="U192" s="83"/>
      <c r="V192" s="83"/>
      <c r="W192" s="83"/>
      <c r="X192" s="83"/>
      <c r="Y192" s="83"/>
      <c r="Z192" s="83"/>
      <c r="AA192" s="83"/>
      <c r="AB192" s="83"/>
      <c r="AC192" s="83"/>
      <c r="AD192" s="83"/>
      <c r="AE192" s="83"/>
      <c r="AF192" s="83"/>
      <c r="AG192" s="83"/>
      <c r="AH192" s="83"/>
      <c r="AI192" s="83"/>
      <c r="AJ192" s="83"/>
      <c r="AK192" s="83"/>
      <c r="AL192" s="83"/>
      <c r="AM192" s="83"/>
      <c r="AN192" s="83"/>
      <c r="AO192" s="83"/>
      <c r="AP192" s="83"/>
      <c r="AQ192" s="83"/>
      <c r="AR192" s="83"/>
      <c r="AS192" s="83"/>
      <c r="AT192" s="83"/>
      <c r="AU192" s="83"/>
      <c r="AV192" s="83"/>
      <c r="AW192" s="83"/>
      <c r="AX192" s="83"/>
      <c r="AY192" s="83"/>
      <c r="AZ192" s="83"/>
      <c r="BA192" s="83"/>
      <c r="BB192" s="83"/>
      <c r="BC192" s="83"/>
      <c r="BD192" s="83"/>
      <c r="BE192" s="83"/>
      <c r="BF192" s="83"/>
      <c r="BG192" s="83"/>
      <c r="BH192" s="83"/>
    </row>
    <row r="193" spans="1:60" x14ac:dyDescent="0.25">
      <c r="A193" s="83"/>
      <c r="J193" s="83"/>
      <c r="K193" s="83"/>
      <c r="L193" s="83"/>
      <c r="M193" s="83"/>
      <c r="N193" s="83"/>
      <c r="O193" s="83"/>
      <c r="P193" s="83"/>
      <c r="Q193" s="83"/>
      <c r="R193" s="83"/>
      <c r="S193" s="83"/>
      <c r="T193" s="83"/>
      <c r="U193" s="83"/>
      <c r="V193" s="83"/>
      <c r="W193" s="83"/>
      <c r="X193" s="83"/>
      <c r="Y193" s="83"/>
      <c r="Z193" s="83"/>
      <c r="AA193" s="83"/>
      <c r="AB193" s="83"/>
      <c r="AC193" s="83"/>
      <c r="AD193" s="83"/>
      <c r="AE193" s="83"/>
      <c r="AF193" s="83"/>
      <c r="AG193" s="83"/>
      <c r="AH193" s="83"/>
      <c r="AI193" s="83"/>
      <c r="AJ193" s="83"/>
      <c r="AK193" s="83"/>
      <c r="AL193" s="83"/>
      <c r="AM193" s="83"/>
      <c r="AN193" s="83"/>
      <c r="AO193" s="83"/>
      <c r="AP193" s="83"/>
      <c r="AQ193" s="83"/>
      <c r="AR193" s="83"/>
      <c r="AS193" s="83"/>
      <c r="AT193" s="83"/>
      <c r="AU193" s="83"/>
      <c r="AV193" s="83"/>
      <c r="AW193" s="83"/>
      <c r="AX193" s="83"/>
      <c r="AY193" s="83"/>
      <c r="AZ193" s="83"/>
      <c r="BA193" s="83"/>
      <c r="BB193" s="83"/>
      <c r="BC193" s="83"/>
      <c r="BD193" s="83"/>
      <c r="BE193" s="83"/>
      <c r="BF193" s="83"/>
      <c r="BG193" s="83"/>
      <c r="BH193" s="83"/>
    </row>
    <row r="194" spans="1:60" x14ac:dyDescent="0.25">
      <c r="A194" s="83"/>
      <c r="J194" s="83"/>
      <c r="K194" s="83"/>
      <c r="L194" s="83"/>
      <c r="M194" s="83"/>
      <c r="N194" s="83"/>
      <c r="O194" s="83"/>
      <c r="P194" s="83"/>
      <c r="Q194" s="83"/>
      <c r="R194" s="83"/>
      <c r="S194" s="83"/>
      <c r="T194" s="83"/>
      <c r="U194" s="83"/>
      <c r="V194" s="83"/>
      <c r="W194" s="83"/>
      <c r="X194" s="83"/>
      <c r="Y194" s="83"/>
      <c r="Z194" s="83"/>
      <c r="AA194" s="83"/>
      <c r="AB194" s="83"/>
      <c r="AC194" s="83"/>
      <c r="AD194" s="83"/>
      <c r="AE194" s="83"/>
      <c r="AF194" s="83"/>
      <c r="AG194" s="83"/>
      <c r="AH194" s="83"/>
      <c r="AI194" s="83"/>
      <c r="AJ194" s="83"/>
      <c r="AK194" s="83"/>
      <c r="AL194" s="83"/>
      <c r="AM194" s="83"/>
      <c r="AN194" s="83"/>
      <c r="AO194" s="83"/>
      <c r="AP194" s="83"/>
      <c r="AQ194" s="83"/>
      <c r="AR194" s="83"/>
      <c r="AS194" s="83"/>
      <c r="AT194" s="83"/>
      <c r="AU194" s="83"/>
      <c r="AV194" s="83"/>
      <c r="AW194" s="83"/>
      <c r="AX194" s="83"/>
      <c r="AY194" s="83"/>
      <c r="AZ194" s="83"/>
      <c r="BA194" s="83"/>
      <c r="BB194" s="83"/>
      <c r="BC194" s="83"/>
      <c r="BD194" s="83"/>
      <c r="BE194" s="83"/>
      <c r="BF194" s="83"/>
      <c r="BG194" s="83"/>
      <c r="BH194" s="83"/>
    </row>
    <row r="195" spans="1:60" x14ac:dyDescent="0.25">
      <c r="A195" s="83"/>
      <c r="J195" s="83"/>
      <c r="K195" s="83"/>
      <c r="L195" s="83"/>
      <c r="M195" s="83"/>
      <c r="N195" s="83"/>
      <c r="O195" s="83"/>
      <c r="P195" s="83"/>
      <c r="Q195" s="83"/>
      <c r="R195" s="83"/>
      <c r="S195" s="83"/>
      <c r="T195" s="83"/>
      <c r="U195" s="83"/>
      <c r="V195" s="83"/>
      <c r="W195" s="83"/>
      <c r="X195" s="83"/>
      <c r="Y195" s="83"/>
      <c r="Z195" s="83"/>
      <c r="AA195" s="83"/>
      <c r="AB195" s="83"/>
      <c r="AC195" s="83"/>
      <c r="AD195" s="83"/>
      <c r="AE195" s="83"/>
      <c r="AF195" s="83"/>
      <c r="AG195" s="83"/>
      <c r="AH195" s="83"/>
      <c r="AI195" s="83"/>
      <c r="AJ195" s="83"/>
      <c r="AK195" s="83"/>
      <c r="AL195" s="83"/>
      <c r="AM195" s="83"/>
      <c r="AN195" s="83"/>
      <c r="AO195" s="83"/>
      <c r="AP195" s="83"/>
      <c r="AQ195" s="83"/>
      <c r="AR195" s="83"/>
      <c r="AS195" s="83"/>
      <c r="AT195" s="83"/>
      <c r="AU195" s="83"/>
      <c r="AV195" s="83"/>
      <c r="AW195" s="83"/>
      <c r="AX195" s="83"/>
      <c r="AY195" s="83"/>
      <c r="AZ195" s="83"/>
      <c r="BA195" s="83"/>
      <c r="BB195" s="83"/>
      <c r="BC195" s="83"/>
      <c r="BD195" s="83"/>
      <c r="BE195" s="83"/>
      <c r="BF195" s="83"/>
      <c r="BG195" s="83"/>
      <c r="BH195" s="83"/>
    </row>
    <row r="196" spans="1:60" x14ac:dyDescent="0.25">
      <c r="A196" s="83"/>
      <c r="J196" s="83"/>
      <c r="K196" s="83"/>
      <c r="L196" s="83"/>
      <c r="M196" s="83"/>
      <c r="N196" s="83"/>
      <c r="O196" s="83"/>
      <c r="P196" s="83"/>
      <c r="Q196" s="83"/>
      <c r="R196" s="83"/>
      <c r="S196" s="83"/>
      <c r="T196" s="83"/>
      <c r="U196" s="83"/>
      <c r="V196" s="83"/>
      <c r="W196" s="83"/>
      <c r="X196" s="83"/>
      <c r="Y196" s="83"/>
      <c r="Z196" s="83"/>
      <c r="AA196" s="83"/>
      <c r="AB196" s="83"/>
      <c r="AC196" s="83"/>
      <c r="AD196" s="83"/>
      <c r="AE196" s="83"/>
      <c r="AF196" s="83"/>
      <c r="AG196" s="83"/>
      <c r="AH196" s="83"/>
      <c r="AI196" s="83"/>
      <c r="AJ196" s="83"/>
      <c r="AK196" s="83"/>
      <c r="AL196" s="83"/>
      <c r="AM196" s="83"/>
      <c r="AN196" s="83"/>
      <c r="AO196" s="83"/>
      <c r="AP196" s="83"/>
      <c r="AQ196" s="83"/>
      <c r="AR196" s="83"/>
      <c r="AS196" s="83"/>
      <c r="AT196" s="83"/>
      <c r="AU196" s="83"/>
      <c r="AV196" s="83"/>
      <c r="AW196" s="83"/>
      <c r="AX196" s="83"/>
      <c r="AY196" s="83"/>
      <c r="AZ196" s="83"/>
      <c r="BA196" s="83"/>
      <c r="BB196" s="83"/>
      <c r="BC196" s="83"/>
      <c r="BD196" s="83"/>
      <c r="BE196" s="83"/>
      <c r="BF196" s="83"/>
      <c r="BG196" s="83"/>
      <c r="BH196" s="83"/>
    </row>
    <row r="197" spans="1:60" x14ac:dyDescent="0.25">
      <c r="A197" s="83"/>
      <c r="J197" s="83"/>
      <c r="K197" s="83"/>
      <c r="L197" s="83"/>
      <c r="M197" s="83"/>
      <c r="N197" s="83"/>
      <c r="O197" s="83"/>
      <c r="P197" s="83"/>
      <c r="Q197" s="83"/>
      <c r="R197" s="83"/>
      <c r="S197" s="83"/>
      <c r="T197" s="83"/>
      <c r="U197" s="83"/>
      <c r="V197" s="83"/>
      <c r="W197" s="83"/>
      <c r="X197" s="83"/>
      <c r="Y197" s="83"/>
      <c r="Z197" s="83"/>
      <c r="AA197" s="83"/>
      <c r="AB197" s="83"/>
      <c r="AC197" s="83"/>
      <c r="AD197" s="83"/>
      <c r="AE197" s="83"/>
      <c r="AF197" s="83"/>
      <c r="AG197" s="83"/>
      <c r="AH197" s="83"/>
      <c r="AI197" s="83"/>
      <c r="AJ197" s="83"/>
      <c r="AK197" s="83"/>
      <c r="AL197" s="83"/>
      <c r="AM197" s="83"/>
      <c r="AN197" s="83"/>
      <c r="AO197" s="83"/>
      <c r="AP197" s="83"/>
      <c r="AQ197" s="83"/>
      <c r="AR197" s="83"/>
      <c r="AS197" s="83"/>
      <c r="AT197" s="83"/>
      <c r="AU197" s="83"/>
      <c r="AV197" s="83"/>
      <c r="AW197" s="83"/>
      <c r="AX197" s="83"/>
      <c r="AY197" s="83"/>
      <c r="AZ197" s="83"/>
      <c r="BA197" s="83"/>
      <c r="BB197" s="83"/>
      <c r="BC197" s="83"/>
      <c r="BD197" s="83"/>
      <c r="BE197" s="83"/>
      <c r="BF197" s="83"/>
      <c r="BG197" s="83"/>
      <c r="BH197" s="83"/>
    </row>
    <row r="198" spans="1:60" x14ac:dyDescent="0.25">
      <c r="A198" s="83"/>
      <c r="J198" s="83"/>
      <c r="K198" s="83"/>
      <c r="L198" s="83"/>
      <c r="M198" s="83"/>
      <c r="N198" s="83"/>
      <c r="O198" s="83"/>
      <c r="P198" s="83"/>
      <c r="Q198" s="83"/>
      <c r="R198" s="83"/>
      <c r="S198" s="83"/>
      <c r="T198" s="83"/>
      <c r="U198" s="83"/>
      <c r="V198" s="83"/>
      <c r="W198" s="83"/>
      <c r="X198" s="83"/>
      <c r="Y198" s="83"/>
      <c r="Z198" s="83"/>
      <c r="AA198" s="83"/>
      <c r="AB198" s="83"/>
      <c r="AC198" s="83"/>
      <c r="AD198" s="83"/>
      <c r="AE198" s="83"/>
      <c r="AF198" s="83"/>
      <c r="AG198" s="83"/>
      <c r="AH198" s="83"/>
      <c r="AI198" s="83"/>
      <c r="AJ198" s="83"/>
      <c r="AK198" s="83"/>
      <c r="AL198" s="83"/>
      <c r="AM198" s="83"/>
      <c r="AN198" s="83"/>
      <c r="AO198" s="83"/>
      <c r="AP198" s="83"/>
      <c r="AQ198" s="83"/>
      <c r="AR198" s="83"/>
      <c r="AS198" s="83"/>
      <c r="AT198" s="83"/>
      <c r="AU198" s="83"/>
      <c r="AV198" s="83"/>
      <c r="AW198" s="83"/>
      <c r="AX198" s="83"/>
      <c r="AY198" s="83"/>
      <c r="AZ198" s="83"/>
      <c r="BA198" s="83"/>
      <c r="BB198" s="83"/>
      <c r="BC198" s="83"/>
      <c r="BD198" s="83"/>
      <c r="BE198" s="83"/>
      <c r="BF198" s="83"/>
      <c r="BG198" s="83"/>
      <c r="BH198" s="83"/>
    </row>
    <row r="199" spans="1:60" x14ac:dyDescent="0.25">
      <c r="A199" s="83"/>
      <c r="J199" s="83"/>
      <c r="K199" s="83"/>
      <c r="L199" s="83"/>
      <c r="M199" s="83"/>
      <c r="N199" s="83"/>
      <c r="O199" s="83"/>
      <c r="P199" s="83"/>
      <c r="Q199" s="83"/>
      <c r="R199" s="83"/>
      <c r="S199" s="83"/>
      <c r="T199" s="83"/>
      <c r="U199" s="83"/>
      <c r="V199" s="83"/>
      <c r="W199" s="83"/>
      <c r="X199" s="83"/>
      <c r="Y199" s="83"/>
      <c r="Z199" s="83"/>
      <c r="AA199" s="83"/>
      <c r="AB199" s="83"/>
      <c r="AC199" s="83"/>
      <c r="AD199" s="83"/>
      <c r="AE199" s="83"/>
      <c r="AF199" s="83"/>
      <c r="AG199" s="83"/>
      <c r="AH199" s="83"/>
      <c r="AI199" s="83"/>
      <c r="AJ199" s="83"/>
      <c r="AK199" s="83"/>
      <c r="AL199" s="83"/>
      <c r="AM199" s="83"/>
      <c r="AN199" s="83"/>
      <c r="AO199" s="83"/>
      <c r="AP199" s="83"/>
      <c r="AQ199" s="83"/>
      <c r="AR199" s="83"/>
      <c r="AS199" s="83"/>
      <c r="AT199" s="83"/>
      <c r="AU199" s="83"/>
      <c r="AV199" s="83"/>
      <c r="AW199" s="83"/>
      <c r="AX199" s="83"/>
      <c r="AY199" s="83"/>
      <c r="AZ199" s="83"/>
      <c r="BA199" s="83"/>
      <c r="BB199" s="83"/>
      <c r="BC199" s="83"/>
      <c r="BD199" s="83"/>
      <c r="BE199" s="83"/>
      <c r="BF199" s="83"/>
      <c r="BG199" s="83"/>
      <c r="BH199" s="83"/>
    </row>
    <row r="200" spans="1:60" x14ac:dyDescent="0.25">
      <c r="A200" s="83"/>
      <c r="J200" s="83"/>
      <c r="K200" s="83"/>
      <c r="L200" s="83"/>
      <c r="M200" s="83"/>
      <c r="N200" s="83"/>
      <c r="O200" s="83"/>
      <c r="P200" s="83"/>
      <c r="Q200" s="83"/>
      <c r="R200" s="83"/>
      <c r="S200" s="83"/>
      <c r="T200" s="83"/>
      <c r="U200" s="83"/>
      <c r="V200" s="83"/>
      <c r="W200" s="83"/>
      <c r="X200" s="83"/>
      <c r="Y200" s="83"/>
      <c r="Z200" s="83"/>
      <c r="AA200" s="83"/>
      <c r="AB200" s="83"/>
      <c r="AC200" s="83"/>
      <c r="AD200" s="83"/>
      <c r="AE200" s="83"/>
      <c r="AF200" s="83"/>
      <c r="AG200" s="83"/>
      <c r="AH200" s="83"/>
      <c r="AI200" s="83"/>
      <c r="AJ200" s="83"/>
      <c r="AK200" s="83"/>
      <c r="AL200" s="83"/>
      <c r="AM200" s="83"/>
      <c r="AN200" s="83"/>
      <c r="AO200" s="83"/>
      <c r="AP200" s="83"/>
      <c r="AQ200" s="83"/>
      <c r="AR200" s="83"/>
      <c r="AS200" s="83"/>
      <c r="AT200" s="83"/>
      <c r="AU200" s="83"/>
      <c r="AV200" s="83"/>
      <c r="AW200" s="83"/>
      <c r="AX200" s="83"/>
      <c r="AY200" s="83"/>
      <c r="AZ200" s="83"/>
      <c r="BA200" s="83"/>
      <c r="BB200" s="83"/>
      <c r="BC200" s="83"/>
      <c r="BD200" s="83"/>
      <c r="BE200" s="83"/>
      <c r="BF200" s="83"/>
      <c r="BG200" s="83"/>
      <c r="BH200" s="83"/>
    </row>
    <row r="201" spans="1:60" x14ac:dyDescent="0.25">
      <c r="A201" s="83"/>
      <c r="J201" s="83"/>
      <c r="K201" s="83"/>
      <c r="L201" s="83"/>
      <c r="M201" s="83"/>
      <c r="N201" s="83"/>
      <c r="O201" s="83"/>
      <c r="P201" s="83"/>
      <c r="Q201" s="83"/>
      <c r="R201" s="83"/>
      <c r="S201" s="83"/>
      <c r="T201" s="83"/>
      <c r="U201" s="83"/>
      <c r="V201" s="83"/>
      <c r="W201" s="83"/>
      <c r="X201" s="83"/>
      <c r="Y201" s="83"/>
      <c r="Z201" s="83"/>
      <c r="AA201" s="83"/>
      <c r="AB201" s="83"/>
      <c r="AC201" s="83"/>
      <c r="AD201" s="83"/>
      <c r="AE201" s="83"/>
      <c r="AF201" s="83"/>
      <c r="AG201" s="83"/>
      <c r="AH201" s="83"/>
      <c r="AI201" s="83"/>
      <c r="AJ201" s="83"/>
      <c r="AK201" s="83"/>
      <c r="AL201" s="83"/>
      <c r="AM201" s="83"/>
      <c r="AN201" s="83"/>
      <c r="AO201" s="83"/>
      <c r="AP201" s="83"/>
      <c r="AQ201" s="83"/>
      <c r="AR201" s="83"/>
      <c r="AS201" s="83"/>
      <c r="AT201" s="83"/>
      <c r="AU201" s="83"/>
      <c r="AV201" s="83"/>
      <c r="AW201" s="83"/>
      <c r="AX201" s="83"/>
      <c r="AY201" s="83"/>
      <c r="AZ201" s="83"/>
      <c r="BA201" s="83"/>
      <c r="BB201" s="83"/>
      <c r="BC201" s="83"/>
      <c r="BD201" s="83"/>
      <c r="BE201" s="83"/>
      <c r="BF201" s="83"/>
      <c r="BG201" s="83"/>
      <c r="BH201" s="83"/>
    </row>
    <row r="202" spans="1:60" x14ac:dyDescent="0.25">
      <c r="A202" s="83"/>
      <c r="J202" s="83"/>
      <c r="K202" s="83"/>
      <c r="L202" s="83"/>
      <c r="M202" s="83"/>
      <c r="N202" s="83"/>
      <c r="O202" s="83"/>
      <c r="P202" s="83"/>
      <c r="Q202" s="83"/>
      <c r="R202" s="83"/>
      <c r="S202" s="83"/>
      <c r="T202" s="83"/>
      <c r="U202" s="83"/>
      <c r="V202" s="83"/>
      <c r="W202" s="83"/>
      <c r="X202" s="83"/>
      <c r="Y202" s="83"/>
      <c r="Z202" s="83"/>
      <c r="AA202" s="83"/>
      <c r="AB202" s="83"/>
      <c r="AC202" s="83"/>
      <c r="AD202" s="83"/>
      <c r="AE202" s="83"/>
      <c r="AF202" s="83"/>
      <c r="AG202" s="83"/>
      <c r="AH202" s="83"/>
      <c r="AI202" s="83"/>
      <c r="AJ202" s="83"/>
      <c r="AK202" s="83"/>
      <c r="AL202" s="83"/>
      <c r="AM202" s="83"/>
      <c r="AN202" s="83"/>
      <c r="AO202" s="83"/>
      <c r="AP202" s="83"/>
      <c r="AQ202" s="83"/>
      <c r="AR202" s="83"/>
      <c r="AS202" s="83"/>
      <c r="AT202" s="83"/>
      <c r="AU202" s="83"/>
      <c r="AV202" s="83"/>
      <c r="AW202" s="83"/>
      <c r="AX202" s="83"/>
      <c r="AY202" s="83"/>
      <c r="AZ202" s="83"/>
      <c r="BA202" s="83"/>
      <c r="BB202" s="83"/>
      <c r="BC202" s="83"/>
      <c r="BD202" s="83"/>
      <c r="BE202" s="83"/>
      <c r="BF202" s="83"/>
      <c r="BG202" s="83"/>
      <c r="BH202" s="83"/>
    </row>
    <row r="203" spans="1:60" x14ac:dyDescent="0.25">
      <c r="A203" s="83"/>
      <c r="J203" s="83"/>
      <c r="K203" s="83"/>
      <c r="L203" s="83"/>
      <c r="M203" s="83"/>
      <c r="N203" s="83"/>
      <c r="O203" s="83"/>
      <c r="P203" s="83"/>
      <c r="Q203" s="83"/>
      <c r="R203" s="83"/>
      <c r="S203" s="83"/>
      <c r="T203" s="83"/>
      <c r="U203" s="83"/>
      <c r="V203" s="83"/>
      <c r="W203" s="83"/>
      <c r="X203" s="83"/>
      <c r="Y203" s="83"/>
      <c r="Z203" s="83"/>
      <c r="AA203" s="83"/>
      <c r="AB203" s="83"/>
      <c r="AC203" s="83"/>
      <c r="AD203" s="83"/>
      <c r="AE203" s="83"/>
      <c r="AF203" s="83"/>
      <c r="AG203" s="83"/>
      <c r="AH203" s="83"/>
      <c r="AI203" s="83"/>
      <c r="AJ203" s="83"/>
      <c r="AK203" s="83"/>
      <c r="AL203" s="83"/>
      <c r="AM203" s="83"/>
      <c r="AN203" s="83"/>
      <c r="AO203" s="83"/>
      <c r="AP203" s="83"/>
      <c r="AQ203" s="83"/>
      <c r="AR203" s="83"/>
      <c r="AS203" s="83"/>
      <c r="AT203" s="83"/>
      <c r="AU203" s="83"/>
      <c r="AV203" s="83"/>
      <c r="AW203" s="83"/>
      <c r="AX203" s="83"/>
      <c r="AY203" s="83"/>
      <c r="AZ203" s="83"/>
      <c r="BA203" s="83"/>
      <c r="BB203" s="83"/>
      <c r="BC203" s="83"/>
      <c r="BD203" s="83"/>
      <c r="BE203" s="83"/>
      <c r="BF203" s="83"/>
      <c r="BG203" s="83"/>
      <c r="BH203" s="83"/>
    </row>
    <row r="204" spans="1:60" x14ac:dyDescent="0.25">
      <c r="A204" s="83"/>
      <c r="J204" s="83"/>
      <c r="K204" s="83"/>
      <c r="L204" s="83"/>
      <c r="M204" s="83"/>
      <c r="N204" s="83"/>
      <c r="O204" s="83"/>
      <c r="P204" s="83"/>
      <c r="Q204" s="83"/>
      <c r="R204" s="83"/>
      <c r="S204" s="83"/>
      <c r="T204" s="83"/>
      <c r="U204" s="83"/>
      <c r="V204" s="83"/>
      <c r="W204" s="83"/>
      <c r="X204" s="83"/>
      <c r="Y204" s="83"/>
      <c r="Z204" s="83"/>
      <c r="AA204" s="83"/>
      <c r="AB204" s="83"/>
      <c r="AC204" s="83"/>
      <c r="AD204" s="83"/>
      <c r="AE204" s="83"/>
      <c r="AF204" s="83"/>
      <c r="AG204" s="83"/>
      <c r="AH204" s="83"/>
      <c r="AI204" s="83"/>
      <c r="AJ204" s="83"/>
      <c r="AK204" s="83"/>
      <c r="AL204" s="83"/>
      <c r="AM204" s="83"/>
      <c r="AN204" s="83"/>
      <c r="AO204" s="83"/>
      <c r="AP204" s="83"/>
      <c r="AQ204" s="83"/>
      <c r="AR204" s="83"/>
      <c r="AS204" s="83"/>
      <c r="AT204" s="83"/>
      <c r="AU204" s="83"/>
      <c r="AV204" s="83"/>
      <c r="AW204" s="83"/>
      <c r="AX204" s="83"/>
      <c r="AY204" s="83"/>
      <c r="AZ204" s="83"/>
      <c r="BA204" s="83"/>
      <c r="BB204" s="83"/>
      <c r="BC204" s="83"/>
      <c r="BD204" s="83"/>
      <c r="BE204" s="83"/>
      <c r="BF204" s="83"/>
      <c r="BG204" s="83"/>
      <c r="BH204" s="83"/>
    </row>
    <row r="205" spans="1:60" x14ac:dyDescent="0.25">
      <c r="A205" s="83"/>
      <c r="J205" s="83"/>
      <c r="K205" s="83"/>
      <c r="L205" s="83"/>
      <c r="M205" s="83"/>
      <c r="N205" s="83"/>
      <c r="O205" s="83"/>
      <c r="P205" s="83"/>
      <c r="Q205" s="83"/>
      <c r="R205" s="83"/>
      <c r="S205" s="83"/>
      <c r="T205" s="83"/>
      <c r="U205" s="83"/>
      <c r="V205" s="83"/>
      <c r="W205" s="83"/>
      <c r="X205" s="83"/>
      <c r="Y205" s="83"/>
      <c r="Z205" s="83"/>
      <c r="AA205" s="83"/>
      <c r="AB205" s="83"/>
      <c r="AC205" s="83"/>
      <c r="AD205" s="83"/>
      <c r="AE205" s="83"/>
      <c r="AF205" s="83"/>
      <c r="AG205" s="83"/>
      <c r="AH205" s="83"/>
      <c r="AI205" s="83"/>
      <c r="AJ205" s="83"/>
      <c r="AK205" s="83"/>
      <c r="AL205" s="83"/>
      <c r="AM205" s="83"/>
      <c r="AN205" s="83"/>
      <c r="AO205" s="83"/>
      <c r="AP205" s="83"/>
      <c r="AQ205" s="83"/>
      <c r="AR205" s="83"/>
      <c r="AS205" s="83"/>
      <c r="AT205" s="83"/>
      <c r="AU205" s="83"/>
      <c r="AV205" s="83"/>
      <c r="AW205" s="83"/>
      <c r="AX205" s="83"/>
      <c r="AY205" s="83"/>
      <c r="AZ205" s="83"/>
      <c r="BA205" s="83"/>
      <c r="BB205" s="83"/>
      <c r="BC205" s="83"/>
      <c r="BD205" s="83"/>
      <c r="BE205" s="83"/>
      <c r="BF205" s="83"/>
      <c r="BG205" s="83"/>
      <c r="BH205" s="83"/>
    </row>
    <row r="206" spans="1:60" x14ac:dyDescent="0.25">
      <c r="A206" s="83"/>
      <c r="J206" s="83"/>
      <c r="K206" s="83"/>
      <c r="L206" s="83"/>
      <c r="M206" s="83"/>
      <c r="N206" s="83"/>
      <c r="O206" s="83"/>
      <c r="P206" s="83"/>
      <c r="Q206" s="83"/>
      <c r="R206" s="83"/>
      <c r="S206" s="83"/>
      <c r="T206" s="83"/>
      <c r="U206" s="83"/>
      <c r="V206" s="83"/>
      <c r="W206" s="83"/>
      <c r="X206" s="83"/>
      <c r="Y206" s="83"/>
      <c r="Z206" s="83"/>
      <c r="AA206" s="83"/>
      <c r="AB206" s="83"/>
      <c r="AC206" s="83"/>
      <c r="AD206" s="83"/>
      <c r="AE206" s="83"/>
      <c r="AF206" s="83"/>
      <c r="AG206" s="83"/>
      <c r="AH206" s="83"/>
      <c r="AI206" s="83"/>
      <c r="AJ206" s="83"/>
      <c r="AK206" s="83"/>
      <c r="AL206" s="83"/>
      <c r="AM206" s="83"/>
      <c r="AN206" s="83"/>
      <c r="AO206" s="83"/>
      <c r="AP206" s="83"/>
      <c r="AQ206" s="83"/>
      <c r="AR206" s="83"/>
      <c r="AS206" s="83"/>
      <c r="AT206" s="83"/>
      <c r="AU206" s="83"/>
      <c r="AV206" s="83"/>
      <c r="AW206" s="83"/>
      <c r="AX206" s="83"/>
      <c r="AY206" s="83"/>
      <c r="AZ206" s="83"/>
      <c r="BA206" s="83"/>
      <c r="BB206" s="83"/>
      <c r="BC206" s="83"/>
      <c r="BD206" s="83"/>
      <c r="BE206" s="83"/>
      <c r="BF206" s="83"/>
      <c r="BG206" s="83"/>
      <c r="BH206" s="83"/>
    </row>
    <row r="207" spans="1:60" x14ac:dyDescent="0.25">
      <c r="A207" s="83"/>
      <c r="J207" s="83"/>
      <c r="K207" s="83"/>
      <c r="L207" s="83"/>
      <c r="M207" s="83"/>
      <c r="N207" s="83"/>
      <c r="O207" s="83"/>
      <c r="P207" s="83"/>
      <c r="Q207" s="83"/>
      <c r="R207" s="83"/>
      <c r="S207" s="83"/>
      <c r="T207" s="83"/>
      <c r="U207" s="83"/>
      <c r="V207" s="83"/>
      <c r="W207" s="83"/>
      <c r="X207" s="83"/>
      <c r="Y207" s="83"/>
      <c r="Z207" s="83"/>
      <c r="AA207" s="83"/>
      <c r="AB207" s="83"/>
      <c r="AC207" s="83"/>
      <c r="AD207" s="83"/>
      <c r="AE207" s="83"/>
      <c r="AF207" s="83"/>
      <c r="AG207" s="83"/>
      <c r="AH207" s="83"/>
      <c r="AI207" s="83"/>
      <c r="AJ207" s="83"/>
      <c r="AK207" s="83"/>
      <c r="AL207" s="83"/>
      <c r="AM207" s="83"/>
      <c r="AN207" s="83"/>
      <c r="AO207" s="83"/>
      <c r="AP207" s="83"/>
      <c r="AQ207" s="83"/>
      <c r="AR207" s="83"/>
      <c r="AS207" s="83"/>
      <c r="AT207" s="83"/>
      <c r="AU207" s="83"/>
      <c r="AV207" s="83"/>
      <c r="AW207" s="83"/>
      <c r="AX207" s="83"/>
      <c r="AY207" s="83"/>
      <c r="AZ207" s="83"/>
      <c r="BA207" s="83"/>
      <c r="BB207" s="83"/>
      <c r="BC207" s="83"/>
      <c r="BD207" s="83"/>
      <c r="BE207" s="83"/>
      <c r="BF207" s="83"/>
      <c r="BG207" s="83"/>
      <c r="BH207" s="83"/>
    </row>
    <row r="208" spans="1:60" x14ac:dyDescent="0.25">
      <c r="A208" s="83"/>
      <c r="J208" s="83"/>
      <c r="K208" s="83"/>
      <c r="L208" s="83"/>
      <c r="M208" s="83"/>
      <c r="N208" s="83"/>
      <c r="O208" s="83"/>
      <c r="P208" s="83"/>
      <c r="Q208" s="83"/>
      <c r="R208" s="83"/>
      <c r="S208" s="83"/>
      <c r="T208" s="83"/>
      <c r="U208" s="83"/>
      <c r="V208" s="83"/>
      <c r="W208" s="83"/>
      <c r="X208" s="83"/>
      <c r="Y208" s="83"/>
      <c r="Z208" s="83"/>
      <c r="AA208" s="83"/>
      <c r="AB208" s="83"/>
      <c r="AC208" s="83"/>
      <c r="AD208" s="83"/>
      <c r="AE208" s="83"/>
      <c r="AF208" s="83"/>
      <c r="AG208" s="83"/>
      <c r="AH208" s="83"/>
      <c r="AI208" s="83"/>
      <c r="AJ208" s="83"/>
      <c r="AK208" s="83"/>
      <c r="AL208" s="83"/>
      <c r="AM208" s="83"/>
      <c r="AN208" s="83"/>
      <c r="AO208" s="83"/>
      <c r="AP208" s="83"/>
      <c r="AQ208" s="83"/>
      <c r="AR208" s="83"/>
      <c r="AS208" s="83"/>
      <c r="AT208" s="83"/>
      <c r="AU208" s="83"/>
      <c r="AV208" s="83"/>
      <c r="AW208" s="83"/>
      <c r="AX208" s="83"/>
      <c r="AY208" s="83"/>
      <c r="AZ208" s="83"/>
      <c r="BA208" s="83"/>
      <c r="BB208" s="83"/>
      <c r="BC208" s="83"/>
      <c r="BD208" s="83"/>
      <c r="BE208" s="83"/>
      <c r="BF208" s="83"/>
      <c r="BG208" s="83"/>
      <c r="BH208" s="83"/>
    </row>
    <row r="209" spans="1:60" x14ac:dyDescent="0.25">
      <c r="A209" s="83"/>
      <c r="J209" s="83"/>
      <c r="K209" s="83"/>
      <c r="L209" s="83"/>
      <c r="M209" s="83"/>
      <c r="N209" s="83"/>
      <c r="O209" s="83"/>
      <c r="P209" s="83"/>
      <c r="Q209" s="83"/>
      <c r="R209" s="83"/>
      <c r="S209" s="83"/>
      <c r="T209" s="83"/>
      <c r="U209" s="83"/>
      <c r="V209" s="83"/>
      <c r="W209" s="83"/>
      <c r="X209" s="83"/>
      <c r="Y209" s="83"/>
      <c r="Z209" s="83"/>
      <c r="AA209" s="83"/>
      <c r="AB209" s="83"/>
      <c r="AC209" s="83"/>
      <c r="AD209" s="83"/>
      <c r="AE209" s="83"/>
      <c r="AF209" s="83"/>
      <c r="AG209" s="83"/>
      <c r="AH209" s="83"/>
      <c r="AI209" s="83"/>
      <c r="AJ209" s="83"/>
      <c r="AK209" s="83"/>
      <c r="AL209" s="83"/>
      <c r="AM209" s="83"/>
      <c r="AN209" s="83"/>
      <c r="AO209" s="83"/>
      <c r="AP209" s="83"/>
      <c r="AQ209" s="83"/>
      <c r="AR209" s="83"/>
      <c r="AS209" s="83"/>
      <c r="AT209" s="83"/>
      <c r="AU209" s="83"/>
      <c r="AV209" s="83"/>
      <c r="AW209" s="83"/>
      <c r="AX209" s="83"/>
      <c r="AY209" s="83"/>
      <c r="AZ209" s="83"/>
      <c r="BA209" s="83"/>
      <c r="BB209" s="83"/>
      <c r="BC209" s="83"/>
      <c r="BD209" s="83"/>
      <c r="BE209" s="83"/>
      <c r="BF209" s="83"/>
      <c r="BG209" s="83"/>
      <c r="BH209" s="83"/>
    </row>
    <row r="210" spans="1:60" x14ac:dyDescent="0.25">
      <c r="A210" s="83"/>
      <c r="J210" s="83"/>
      <c r="K210" s="83"/>
      <c r="L210" s="83"/>
      <c r="M210" s="83"/>
      <c r="N210" s="83"/>
      <c r="O210" s="83"/>
      <c r="P210" s="83"/>
      <c r="Q210" s="83"/>
      <c r="R210" s="83"/>
      <c r="S210" s="83"/>
      <c r="T210" s="83"/>
      <c r="U210" s="83"/>
      <c r="V210" s="83"/>
      <c r="W210" s="83"/>
      <c r="X210" s="83"/>
      <c r="Y210" s="83"/>
      <c r="Z210" s="83"/>
      <c r="AA210" s="83"/>
      <c r="AB210" s="83"/>
      <c r="AC210" s="83"/>
      <c r="AD210" s="83"/>
      <c r="AE210" s="83"/>
      <c r="AF210" s="83"/>
      <c r="AG210" s="83"/>
      <c r="AH210" s="83"/>
      <c r="AI210" s="83"/>
      <c r="AJ210" s="83"/>
      <c r="AK210" s="83"/>
      <c r="AL210" s="83"/>
      <c r="AM210" s="83"/>
      <c r="AN210" s="83"/>
      <c r="AO210" s="83"/>
      <c r="AP210" s="83"/>
      <c r="AQ210" s="83"/>
      <c r="AR210" s="83"/>
      <c r="AS210" s="83"/>
      <c r="AT210" s="83"/>
      <c r="AU210" s="83"/>
      <c r="AV210" s="83"/>
      <c r="AW210" s="83"/>
      <c r="AX210" s="83"/>
      <c r="AY210" s="83"/>
      <c r="AZ210" s="83"/>
      <c r="BA210" s="83"/>
      <c r="BB210" s="83"/>
      <c r="BC210" s="83"/>
      <c r="BD210" s="83"/>
      <c r="BE210" s="83"/>
      <c r="BF210" s="83"/>
      <c r="BG210" s="83"/>
      <c r="BH210" s="83"/>
    </row>
    <row r="211" spans="1:60" x14ac:dyDescent="0.25">
      <c r="A211" s="83"/>
      <c r="J211" s="83"/>
      <c r="K211" s="83"/>
      <c r="L211" s="83"/>
      <c r="M211" s="83"/>
      <c r="N211" s="83"/>
      <c r="O211" s="83"/>
      <c r="P211" s="83"/>
      <c r="Q211" s="83"/>
      <c r="R211" s="83"/>
      <c r="S211" s="83"/>
      <c r="T211" s="83"/>
      <c r="U211" s="83"/>
      <c r="V211" s="83"/>
      <c r="W211" s="83"/>
      <c r="X211" s="83"/>
      <c r="Y211" s="83"/>
      <c r="Z211" s="83"/>
      <c r="AA211" s="83"/>
      <c r="AB211" s="83"/>
      <c r="AC211" s="83"/>
      <c r="AD211" s="83"/>
      <c r="AE211" s="83"/>
      <c r="AF211" s="83"/>
      <c r="AG211" s="83"/>
      <c r="AH211" s="83"/>
      <c r="AI211" s="83"/>
      <c r="AJ211" s="83"/>
      <c r="AK211" s="83"/>
      <c r="AL211" s="83"/>
      <c r="AM211" s="83"/>
      <c r="AN211" s="83"/>
      <c r="AO211" s="83"/>
      <c r="AP211" s="83"/>
      <c r="AQ211" s="83"/>
      <c r="AR211" s="83"/>
      <c r="AS211" s="83"/>
      <c r="AT211" s="83"/>
      <c r="AU211" s="83"/>
      <c r="AV211" s="83"/>
      <c r="AW211" s="83"/>
      <c r="AX211" s="83"/>
      <c r="AY211" s="83"/>
      <c r="AZ211" s="83"/>
      <c r="BA211" s="83"/>
      <c r="BB211" s="83"/>
      <c r="BC211" s="83"/>
      <c r="BD211" s="83"/>
      <c r="BE211" s="83"/>
      <c r="BF211" s="83"/>
      <c r="BG211" s="83"/>
      <c r="BH211" s="83"/>
    </row>
    <row r="212" spans="1:60" x14ac:dyDescent="0.25">
      <c r="A212" s="83"/>
      <c r="J212" s="83"/>
      <c r="K212" s="83"/>
      <c r="L212" s="83"/>
      <c r="M212" s="83"/>
      <c r="N212" s="83"/>
      <c r="O212" s="83"/>
      <c r="P212" s="83"/>
      <c r="Q212" s="83"/>
      <c r="R212" s="83"/>
      <c r="S212" s="83"/>
      <c r="T212" s="83"/>
      <c r="U212" s="83"/>
      <c r="V212" s="83"/>
      <c r="W212" s="83"/>
      <c r="X212" s="83"/>
      <c r="Y212" s="83"/>
      <c r="Z212" s="83"/>
      <c r="AA212" s="83"/>
      <c r="AB212" s="83"/>
      <c r="AC212" s="83"/>
      <c r="AD212" s="83"/>
      <c r="AE212" s="83"/>
      <c r="AF212" s="83"/>
      <c r="AG212" s="83"/>
      <c r="AH212" s="83"/>
      <c r="AI212" s="83"/>
      <c r="AJ212" s="83"/>
      <c r="AK212" s="83"/>
      <c r="AL212" s="83"/>
      <c r="AM212" s="83"/>
      <c r="AN212" s="83"/>
      <c r="AO212" s="83"/>
      <c r="AP212" s="83"/>
      <c r="AQ212" s="83"/>
      <c r="AR212" s="83"/>
      <c r="AS212" s="83"/>
      <c r="AT212" s="83"/>
      <c r="AU212" s="83"/>
      <c r="AV212" s="83"/>
      <c r="AW212" s="83"/>
      <c r="AX212" s="83"/>
      <c r="AY212" s="83"/>
      <c r="AZ212" s="83"/>
      <c r="BA212" s="83"/>
      <c r="BB212" s="83"/>
      <c r="BC212" s="83"/>
      <c r="BD212" s="83"/>
      <c r="BE212" s="83"/>
      <c r="BF212" s="83"/>
      <c r="BG212" s="83"/>
      <c r="BH212" s="83"/>
    </row>
    <row r="213" spans="1:60" x14ac:dyDescent="0.25">
      <c r="A213" s="83"/>
      <c r="J213" s="83"/>
      <c r="K213" s="83"/>
      <c r="L213" s="83"/>
      <c r="M213" s="83"/>
      <c r="N213" s="83"/>
      <c r="O213" s="83"/>
      <c r="P213" s="83"/>
      <c r="Q213" s="83"/>
      <c r="R213" s="83"/>
      <c r="S213" s="83"/>
      <c r="T213" s="83"/>
      <c r="U213" s="83"/>
      <c r="V213" s="83"/>
      <c r="W213" s="83"/>
      <c r="X213" s="83"/>
      <c r="Y213" s="83"/>
      <c r="Z213" s="83"/>
      <c r="AA213" s="83"/>
      <c r="AB213" s="83"/>
      <c r="AC213" s="83"/>
      <c r="AD213" s="83"/>
      <c r="AE213" s="83"/>
      <c r="AF213" s="83"/>
      <c r="AG213" s="83"/>
      <c r="AH213" s="83"/>
      <c r="AI213" s="83"/>
      <c r="AJ213" s="83"/>
      <c r="AK213" s="83"/>
      <c r="AL213" s="83"/>
      <c r="AM213" s="83"/>
      <c r="AN213" s="83"/>
      <c r="AO213" s="83"/>
      <c r="AP213" s="83"/>
      <c r="AQ213" s="83"/>
      <c r="AR213" s="83"/>
      <c r="AS213" s="83"/>
      <c r="AT213" s="83"/>
      <c r="AU213" s="83"/>
      <c r="AV213" s="83"/>
      <c r="AW213" s="83"/>
      <c r="AX213" s="83"/>
      <c r="AY213" s="83"/>
      <c r="AZ213" s="83"/>
      <c r="BA213" s="83"/>
      <c r="BB213" s="83"/>
      <c r="BC213" s="83"/>
      <c r="BD213" s="83"/>
      <c r="BE213" s="83"/>
      <c r="BF213" s="83"/>
      <c r="BG213" s="83"/>
      <c r="BH213" s="83"/>
    </row>
    <row r="214" spans="1:60" x14ac:dyDescent="0.25">
      <c r="A214" s="83"/>
      <c r="J214" s="83"/>
      <c r="K214" s="83"/>
      <c r="L214" s="83"/>
      <c r="M214" s="83"/>
      <c r="N214" s="83"/>
      <c r="O214" s="83"/>
      <c r="P214" s="83"/>
      <c r="Q214" s="83"/>
      <c r="R214" s="83"/>
      <c r="S214" s="83"/>
      <c r="T214" s="83"/>
      <c r="U214" s="83"/>
      <c r="V214" s="83"/>
      <c r="W214" s="83"/>
      <c r="X214" s="83"/>
      <c r="Y214" s="83"/>
      <c r="Z214" s="83"/>
      <c r="AA214" s="83"/>
      <c r="AB214" s="83"/>
      <c r="AC214" s="83"/>
      <c r="AD214" s="83"/>
      <c r="AE214" s="83"/>
      <c r="AF214" s="83"/>
      <c r="AG214" s="83"/>
      <c r="AH214" s="83"/>
      <c r="AI214" s="83"/>
      <c r="AJ214" s="83"/>
      <c r="AK214" s="83"/>
      <c r="AL214" s="83"/>
      <c r="AM214" s="83"/>
      <c r="AN214" s="83"/>
      <c r="AO214" s="83"/>
      <c r="AP214" s="83"/>
      <c r="AQ214" s="83"/>
      <c r="AR214" s="83"/>
      <c r="AS214" s="83"/>
      <c r="AT214" s="83"/>
      <c r="AU214" s="83"/>
      <c r="AV214" s="83"/>
      <c r="AW214" s="83"/>
      <c r="AX214" s="83"/>
      <c r="AY214" s="83"/>
      <c r="AZ214" s="83"/>
      <c r="BA214" s="83"/>
      <c r="BB214" s="83"/>
      <c r="BC214" s="83"/>
      <c r="BD214" s="83"/>
      <c r="BE214" s="83"/>
      <c r="BF214" s="83"/>
      <c r="BG214" s="83"/>
      <c r="BH214" s="83"/>
    </row>
    <row r="215" spans="1:60" x14ac:dyDescent="0.25">
      <c r="A215" s="83"/>
      <c r="J215" s="83"/>
      <c r="K215" s="83"/>
      <c r="L215" s="83"/>
      <c r="M215" s="83"/>
      <c r="N215" s="83"/>
      <c r="O215" s="83"/>
      <c r="P215" s="83"/>
      <c r="Q215" s="83"/>
      <c r="R215" s="83"/>
      <c r="S215" s="83"/>
      <c r="T215" s="83"/>
      <c r="U215" s="83"/>
      <c r="V215" s="83"/>
      <c r="W215" s="83"/>
      <c r="X215" s="83"/>
      <c r="Y215" s="83"/>
      <c r="Z215" s="83"/>
      <c r="AA215" s="83"/>
      <c r="AB215" s="83"/>
      <c r="AC215" s="83"/>
      <c r="AD215" s="83"/>
      <c r="AE215" s="83"/>
      <c r="AF215" s="83"/>
      <c r="AG215" s="83"/>
      <c r="AH215" s="83"/>
      <c r="AI215" s="83"/>
      <c r="AJ215" s="83"/>
      <c r="AK215" s="83"/>
      <c r="AL215" s="83"/>
      <c r="AM215" s="83"/>
      <c r="AN215" s="83"/>
      <c r="AO215" s="83"/>
      <c r="AP215" s="83"/>
      <c r="AQ215" s="83"/>
      <c r="AR215" s="83"/>
      <c r="AS215" s="83"/>
      <c r="AT215" s="83"/>
      <c r="AU215" s="83"/>
      <c r="AV215" s="83"/>
      <c r="AW215" s="83"/>
      <c r="AX215" s="83"/>
      <c r="AY215" s="83"/>
      <c r="AZ215" s="83"/>
      <c r="BA215" s="83"/>
      <c r="BB215" s="83"/>
      <c r="BC215" s="83"/>
      <c r="BD215" s="83"/>
      <c r="BE215" s="83"/>
      <c r="BF215" s="83"/>
      <c r="BG215" s="83"/>
      <c r="BH215" s="83"/>
    </row>
    <row r="216" spans="1:60" x14ac:dyDescent="0.25">
      <c r="A216" s="83"/>
      <c r="J216" s="83"/>
      <c r="K216" s="83"/>
      <c r="L216" s="83"/>
      <c r="M216" s="83"/>
      <c r="N216" s="83"/>
      <c r="O216" s="83"/>
      <c r="P216" s="83"/>
      <c r="Q216" s="83"/>
      <c r="R216" s="83"/>
      <c r="S216" s="83"/>
      <c r="T216" s="83"/>
      <c r="U216" s="83"/>
      <c r="V216" s="83"/>
      <c r="W216" s="83"/>
      <c r="X216" s="83"/>
      <c r="Y216" s="83"/>
      <c r="Z216" s="83"/>
      <c r="AA216" s="83"/>
      <c r="AB216" s="83"/>
      <c r="AC216" s="83"/>
      <c r="AD216" s="83"/>
      <c r="AE216" s="83"/>
      <c r="AF216" s="83"/>
      <c r="AG216" s="83"/>
      <c r="AH216" s="83"/>
      <c r="AI216" s="83"/>
      <c r="AJ216" s="83"/>
      <c r="AK216" s="83"/>
      <c r="AL216" s="83"/>
      <c r="AM216" s="83"/>
      <c r="AN216" s="83"/>
      <c r="AO216" s="83"/>
      <c r="AP216" s="83"/>
      <c r="AQ216" s="83"/>
      <c r="AR216" s="83"/>
      <c r="AS216" s="83"/>
      <c r="AT216" s="83"/>
      <c r="AU216" s="83"/>
      <c r="AV216" s="83"/>
      <c r="AW216" s="83"/>
      <c r="AX216" s="83"/>
      <c r="AY216" s="83"/>
      <c r="AZ216" s="83"/>
      <c r="BA216" s="83"/>
      <c r="BB216" s="83"/>
      <c r="BC216" s="83"/>
      <c r="BD216" s="83"/>
      <c r="BE216" s="83"/>
      <c r="BF216" s="83"/>
      <c r="BG216" s="83"/>
      <c r="BH216" s="83"/>
    </row>
    <row r="217" spans="1:60" x14ac:dyDescent="0.25">
      <c r="A217" s="83"/>
      <c r="J217" s="83"/>
      <c r="K217" s="83"/>
      <c r="L217" s="83"/>
      <c r="M217" s="83"/>
      <c r="N217" s="83"/>
      <c r="O217" s="83"/>
      <c r="P217" s="83"/>
      <c r="Q217" s="83"/>
      <c r="R217" s="83"/>
      <c r="S217" s="83"/>
      <c r="T217" s="83"/>
      <c r="U217" s="83"/>
      <c r="V217" s="83"/>
      <c r="W217" s="83"/>
      <c r="X217" s="83"/>
      <c r="Y217" s="83"/>
      <c r="Z217" s="83"/>
      <c r="AA217" s="83"/>
      <c r="AB217" s="83"/>
      <c r="AC217" s="83"/>
      <c r="AD217" s="83"/>
      <c r="AE217" s="83"/>
      <c r="AF217" s="83"/>
      <c r="AG217" s="83"/>
      <c r="AH217" s="83"/>
      <c r="AI217" s="83"/>
      <c r="AJ217" s="83"/>
      <c r="AK217" s="83"/>
      <c r="AL217" s="83"/>
      <c r="AM217" s="83"/>
      <c r="AN217" s="83"/>
      <c r="AO217" s="83"/>
      <c r="AP217" s="83"/>
      <c r="AQ217" s="83"/>
      <c r="AR217" s="83"/>
      <c r="AS217" s="83"/>
      <c r="AT217" s="83"/>
      <c r="AU217" s="83"/>
      <c r="AV217" s="83"/>
      <c r="AW217" s="83"/>
      <c r="AX217" s="83"/>
      <c r="AY217" s="83"/>
      <c r="AZ217" s="83"/>
      <c r="BA217" s="83"/>
      <c r="BB217" s="83"/>
      <c r="BC217" s="83"/>
      <c r="BD217" s="83"/>
      <c r="BE217" s="83"/>
      <c r="BF217" s="83"/>
      <c r="BG217" s="83"/>
      <c r="BH217" s="83"/>
    </row>
    <row r="218" spans="1:60" x14ac:dyDescent="0.25">
      <c r="A218" s="83"/>
      <c r="J218" s="83"/>
      <c r="K218" s="83"/>
      <c r="L218" s="83"/>
      <c r="M218" s="83"/>
      <c r="N218" s="83"/>
      <c r="O218" s="83"/>
      <c r="P218" s="83"/>
      <c r="Q218" s="83"/>
      <c r="R218" s="83"/>
      <c r="S218" s="83"/>
      <c r="T218" s="83"/>
      <c r="U218" s="83"/>
      <c r="V218" s="83"/>
      <c r="W218" s="83"/>
      <c r="X218" s="83"/>
      <c r="Y218" s="83"/>
      <c r="Z218" s="83"/>
      <c r="AA218" s="83"/>
      <c r="AB218" s="83"/>
      <c r="AC218" s="83"/>
      <c r="AD218" s="83"/>
      <c r="AE218" s="83"/>
      <c r="AF218" s="83"/>
      <c r="AG218" s="83"/>
      <c r="AH218" s="83"/>
      <c r="AI218" s="83"/>
      <c r="AJ218" s="83"/>
      <c r="AK218" s="83"/>
      <c r="AL218" s="83"/>
      <c r="AM218" s="83"/>
      <c r="AN218" s="83"/>
      <c r="AO218" s="83"/>
      <c r="AP218" s="83"/>
      <c r="AQ218" s="83"/>
      <c r="AR218" s="83"/>
      <c r="AS218" s="83"/>
      <c r="AT218" s="83"/>
      <c r="AU218" s="83"/>
      <c r="AV218" s="83"/>
      <c r="AW218" s="83"/>
      <c r="AX218" s="83"/>
      <c r="AY218" s="83"/>
      <c r="AZ218" s="83"/>
      <c r="BA218" s="83"/>
      <c r="BB218" s="83"/>
      <c r="BC218" s="83"/>
      <c r="BD218" s="83"/>
      <c r="BE218" s="83"/>
      <c r="BF218" s="83"/>
      <c r="BG218" s="83"/>
      <c r="BH218" s="83"/>
    </row>
    <row r="219" spans="1:60" x14ac:dyDescent="0.25">
      <c r="A219" s="83"/>
      <c r="J219" s="83"/>
      <c r="K219" s="83"/>
      <c r="L219" s="83"/>
      <c r="M219" s="83"/>
      <c r="N219" s="83"/>
      <c r="O219" s="83"/>
      <c r="P219" s="83"/>
      <c r="Q219" s="83"/>
      <c r="R219" s="83"/>
      <c r="S219" s="83"/>
      <c r="T219" s="83"/>
      <c r="U219" s="83"/>
      <c r="V219" s="83"/>
      <c r="W219" s="83"/>
      <c r="X219" s="83"/>
      <c r="Y219" s="83"/>
      <c r="Z219" s="83"/>
      <c r="AA219" s="83"/>
      <c r="AB219" s="83"/>
      <c r="AC219" s="83"/>
      <c r="AD219" s="83"/>
      <c r="AE219" s="83"/>
      <c r="AF219" s="83"/>
      <c r="AG219" s="83"/>
      <c r="AH219" s="83"/>
      <c r="AI219" s="83"/>
      <c r="AJ219" s="83"/>
      <c r="AK219" s="83"/>
      <c r="AL219" s="83"/>
      <c r="AM219" s="83"/>
      <c r="AN219" s="83"/>
      <c r="AO219" s="83"/>
      <c r="AP219" s="83"/>
      <c r="AQ219" s="83"/>
      <c r="AR219" s="83"/>
      <c r="AS219" s="83"/>
      <c r="AT219" s="83"/>
      <c r="AU219" s="83"/>
      <c r="AV219" s="83"/>
      <c r="AW219" s="83"/>
      <c r="AX219" s="83"/>
      <c r="AY219" s="83"/>
      <c r="AZ219" s="83"/>
      <c r="BA219" s="83"/>
      <c r="BB219" s="83"/>
      <c r="BC219" s="83"/>
      <c r="BD219" s="83"/>
      <c r="BE219" s="83"/>
      <c r="BF219" s="83"/>
      <c r="BG219" s="83"/>
      <c r="BH219" s="83"/>
    </row>
    <row r="220" spans="1:60" x14ac:dyDescent="0.25">
      <c r="A220" s="83"/>
      <c r="J220" s="83"/>
      <c r="K220" s="83"/>
      <c r="L220" s="83"/>
      <c r="M220" s="83"/>
      <c r="N220" s="83"/>
      <c r="O220" s="83"/>
      <c r="P220" s="83"/>
      <c r="Q220" s="83"/>
      <c r="R220" s="83"/>
      <c r="S220" s="83"/>
      <c r="T220" s="83"/>
      <c r="U220" s="83"/>
      <c r="V220" s="83"/>
      <c r="W220" s="83"/>
      <c r="X220" s="83"/>
      <c r="Y220" s="83"/>
      <c r="Z220" s="83"/>
      <c r="AA220" s="83"/>
      <c r="AB220" s="83"/>
      <c r="AC220" s="83"/>
      <c r="AD220" s="83"/>
      <c r="AE220" s="83"/>
      <c r="AF220" s="83"/>
      <c r="AG220" s="83"/>
      <c r="AH220" s="83"/>
      <c r="AI220" s="83"/>
      <c r="AJ220" s="83"/>
      <c r="AK220" s="83"/>
      <c r="AL220" s="83"/>
      <c r="AM220" s="83"/>
      <c r="AN220" s="83"/>
      <c r="AO220" s="83"/>
      <c r="AP220" s="83"/>
      <c r="AQ220" s="83"/>
      <c r="AR220" s="83"/>
      <c r="AS220" s="83"/>
      <c r="AT220" s="83"/>
      <c r="AU220" s="83"/>
      <c r="AV220" s="83"/>
      <c r="AW220" s="83"/>
      <c r="AX220" s="83"/>
      <c r="AY220" s="83"/>
      <c r="AZ220" s="83"/>
      <c r="BA220" s="83"/>
      <c r="BB220" s="83"/>
      <c r="BC220" s="83"/>
      <c r="BD220" s="83"/>
      <c r="BE220" s="83"/>
      <c r="BF220" s="83"/>
      <c r="BG220" s="83"/>
      <c r="BH220" s="83"/>
    </row>
    <row r="221" spans="1:60" x14ac:dyDescent="0.25">
      <c r="A221" s="83"/>
      <c r="J221" s="83"/>
      <c r="K221" s="83"/>
      <c r="L221" s="83"/>
      <c r="M221" s="83"/>
      <c r="N221" s="83"/>
      <c r="O221" s="83"/>
      <c r="P221" s="83"/>
      <c r="Q221" s="83"/>
      <c r="R221" s="83"/>
      <c r="S221" s="83"/>
      <c r="T221" s="83"/>
      <c r="U221" s="83"/>
      <c r="V221" s="83"/>
      <c r="W221" s="83"/>
      <c r="X221" s="83"/>
      <c r="Y221" s="83"/>
      <c r="Z221" s="83"/>
      <c r="AA221" s="83"/>
      <c r="AB221" s="83"/>
      <c r="AC221" s="83"/>
      <c r="AD221" s="83"/>
      <c r="AE221" s="83"/>
      <c r="AF221" s="83"/>
      <c r="AG221" s="83"/>
      <c r="AH221" s="83"/>
      <c r="AI221" s="83"/>
      <c r="AJ221" s="83"/>
      <c r="AK221" s="83"/>
      <c r="AL221" s="83"/>
      <c r="AM221" s="83"/>
      <c r="AN221" s="83"/>
      <c r="AO221" s="83"/>
      <c r="AP221" s="83"/>
      <c r="AQ221" s="83"/>
      <c r="AR221" s="83"/>
      <c r="AS221" s="83"/>
      <c r="AT221" s="83"/>
      <c r="AU221" s="83"/>
      <c r="AV221" s="83"/>
      <c r="AW221" s="83"/>
      <c r="AX221" s="83"/>
      <c r="AY221" s="83"/>
      <c r="AZ221" s="83"/>
      <c r="BA221" s="83"/>
      <c r="BB221" s="83"/>
      <c r="BC221" s="83"/>
      <c r="BD221" s="83"/>
      <c r="BE221" s="83"/>
      <c r="BF221" s="83"/>
      <c r="BG221" s="83"/>
      <c r="BH221" s="83"/>
    </row>
    <row r="222" spans="1:60" x14ac:dyDescent="0.25">
      <c r="A222" s="83"/>
      <c r="J222" s="83"/>
      <c r="K222" s="83"/>
      <c r="L222" s="83"/>
      <c r="M222" s="83"/>
      <c r="N222" s="83"/>
      <c r="O222" s="83"/>
      <c r="P222" s="83"/>
      <c r="Q222" s="83"/>
      <c r="R222" s="83"/>
      <c r="S222" s="83"/>
      <c r="T222" s="83"/>
      <c r="U222" s="83"/>
      <c r="V222" s="83"/>
      <c r="W222" s="83"/>
      <c r="X222" s="83"/>
      <c r="Y222" s="83"/>
      <c r="Z222" s="83"/>
      <c r="AA222" s="83"/>
      <c r="AB222" s="83"/>
      <c r="AC222" s="83"/>
      <c r="AD222" s="83"/>
      <c r="AE222" s="83"/>
      <c r="AF222" s="83"/>
      <c r="AG222" s="83"/>
      <c r="AH222" s="83"/>
      <c r="AI222" s="83"/>
      <c r="AJ222" s="83"/>
      <c r="AK222" s="83"/>
      <c r="AL222" s="83"/>
      <c r="AM222" s="83"/>
      <c r="AN222" s="83"/>
      <c r="AO222" s="83"/>
      <c r="AP222" s="83"/>
      <c r="AQ222" s="83"/>
      <c r="AR222" s="83"/>
      <c r="AS222" s="83"/>
      <c r="AT222" s="83"/>
      <c r="AU222" s="83"/>
      <c r="AV222" s="83"/>
      <c r="AW222" s="83"/>
      <c r="AX222" s="83"/>
      <c r="AY222" s="83"/>
      <c r="AZ222" s="83"/>
      <c r="BA222" s="83"/>
      <c r="BB222" s="83"/>
      <c r="BC222" s="83"/>
      <c r="BD222" s="83"/>
      <c r="BE222" s="83"/>
      <c r="BF222" s="83"/>
      <c r="BG222" s="83"/>
      <c r="BH222" s="83"/>
    </row>
    <row r="223" spans="1:60" x14ac:dyDescent="0.25">
      <c r="A223" s="83"/>
      <c r="J223" s="83"/>
      <c r="K223" s="83"/>
      <c r="L223" s="83"/>
      <c r="M223" s="83"/>
      <c r="N223" s="83"/>
      <c r="O223" s="83"/>
      <c r="P223" s="83"/>
      <c r="Q223" s="83"/>
      <c r="R223" s="83"/>
      <c r="S223" s="83"/>
      <c r="T223" s="83"/>
      <c r="U223" s="83"/>
      <c r="V223" s="83"/>
      <c r="W223" s="83"/>
      <c r="X223" s="83"/>
      <c r="Y223" s="83"/>
      <c r="Z223" s="83"/>
      <c r="AA223" s="83"/>
      <c r="AB223" s="83"/>
      <c r="AC223" s="83"/>
      <c r="AD223" s="83"/>
      <c r="AE223" s="83"/>
      <c r="AF223" s="83"/>
      <c r="AG223" s="83"/>
      <c r="AH223" s="83"/>
      <c r="AI223" s="83"/>
      <c r="AJ223" s="83"/>
      <c r="AK223" s="83"/>
      <c r="AL223" s="83"/>
      <c r="AM223" s="83"/>
      <c r="AN223" s="83"/>
      <c r="AO223" s="83"/>
      <c r="AP223" s="83"/>
      <c r="AQ223" s="83"/>
      <c r="AR223" s="83"/>
      <c r="AS223" s="83"/>
      <c r="AT223" s="83"/>
      <c r="AU223" s="83"/>
      <c r="AV223" s="83"/>
      <c r="AW223" s="83"/>
      <c r="AX223" s="83"/>
      <c r="AY223" s="83"/>
      <c r="AZ223" s="83"/>
      <c r="BA223" s="83"/>
      <c r="BB223" s="83"/>
      <c r="BC223" s="83"/>
      <c r="BD223" s="83"/>
      <c r="BE223" s="83"/>
      <c r="BF223" s="83"/>
      <c r="BG223" s="83"/>
      <c r="BH223" s="83"/>
    </row>
    <row r="224" spans="1:60" x14ac:dyDescent="0.25">
      <c r="A224" s="83"/>
      <c r="J224" s="83"/>
      <c r="K224" s="83"/>
      <c r="L224" s="83"/>
      <c r="M224" s="83"/>
      <c r="N224" s="83"/>
      <c r="O224" s="83"/>
      <c r="P224" s="83"/>
      <c r="Q224" s="83"/>
      <c r="R224" s="83"/>
      <c r="S224" s="83"/>
      <c r="T224" s="83"/>
      <c r="U224" s="83"/>
      <c r="V224" s="83"/>
      <c r="W224" s="83"/>
      <c r="X224" s="83"/>
      <c r="Y224" s="83"/>
      <c r="Z224" s="83"/>
      <c r="AA224" s="83"/>
      <c r="AB224" s="83"/>
      <c r="AC224" s="83"/>
      <c r="AD224" s="83"/>
      <c r="AE224" s="83"/>
      <c r="AF224" s="83"/>
      <c r="AG224" s="83"/>
      <c r="AH224" s="83"/>
      <c r="AI224" s="83"/>
      <c r="AJ224" s="83"/>
      <c r="AK224" s="83"/>
      <c r="AL224" s="83"/>
      <c r="AM224" s="83"/>
      <c r="AN224" s="83"/>
      <c r="AO224" s="83"/>
      <c r="AP224" s="83"/>
      <c r="AQ224" s="83"/>
      <c r="AR224" s="83"/>
      <c r="AS224" s="83"/>
      <c r="AT224" s="83"/>
      <c r="AU224" s="83"/>
      <c r="AV224" s="83"/>
      <c r="AW224" s="83"/>
      <c r="AX224" s="83"/>
      <c r="AY224" s="83"/>
      <c r="AZ224" s="83"/>
      <c r="BA224" s="83"/>
      <c r="BB224" s="83"/>
      <c r="BC224" s="83"/>
      <c r="BD224" s="83"/>
      <c r="BE224" s="83"/>
      <c r="BF224" s="83"/>
      <c r="BG224" s="83"/>
      <c r="BH224" s="83"/>
    </row>
    <row r="225" spans="1:60" x14ac:dyDescent="0.25">
      <c r="A225" s="83"/>
      <c r="J225" s="83"/>
      <c r="K225" s="83"/>
      <c r="L225" s="83"/>
      <c r="M225" s="83"/>
      <c r="N225" s="83"/>
      <c r="O225" s="83"/>
      <c r="P225" s="83"/>
      <c r="Q225" s="83"/>
      <c r="R225" s="83"/>
      <c r="S225" s="83"/>
      <c r="T225" s="83"/>
      <c r="U225" s="83"/>
      <c r="V225" s="83"/>
      <c r="W225" s="83"/>
      <c r="X225" s="83"/>
      <c r="Y225" s="83"/>
      <c r="Z225" s="83"/>
      <c r="AA225" s="83"/>
      <c r="AB225" s="83"/>
      <c r="AC225" s="83"/>
      <c r="AD225" s="83"/>
      <c r="AE225" s="83"/>
      <c r="AF225" s="83"/>
      <c r="AG225" s="83"/>
      <c r="AH225" s="83"/>
      <c r="AI225" s="83"/>
      <c r="AJ225" s="83"/>
      <c r="AK225" s="83"/>
      <c r="AL225" s="83"/>
      <c r="AM225" s="83"/>
      <c r="AN225" s="83"/>
      <c r="AO225" s="83"/>
      <c r="AP225" s="83"/>
      <c r="AQ225" s="83"/>
      <c r="AR225" s="83"/>
      <c r="AS225" s="83"/>
      <c r="AT225" s="83"/>
      <c r="AU225" s="83"/>
      <c r="AV225" s="83"/>
      <c r="AW225" s="83"/>
      <c r="AX225" s="83"/>
      <c r="AY225" s="83"/>
      <c r="AZ225" s="83"/>
      <c r="BA225" s="83"/>
      <c r="BB225" s="83"/>
      <c r="BC225" s="83"/>
      <c r="BD225" s="83"/>
      <c r="BE225" s="83"/>
      <c r="BF225" s="83"/>
      <c r="BG225" s="83"/>
      <c r="BH225" s="83"/>
    </row>
    <row r="226" spans="1:60" x14ac:dyDescent="0.25">
      <c r="A226" s="83"/>
      <c r="J226" s="83"/>
      <c r="K226" s="83"/>
      <c r="L226" s="83"/>
      <c r="M226" s="83"/>
      <c r="N226" s="83"/>
      <c r="O226" s="83"/>
      <c r="P226" s="83"/>
      <c r="Q226" s="83"/>
      <c r="R226" s="83"/>
      <c r="S226" s="83"/>
      <c r="T226" s="83"/>
      <c r="U226" s="83"/>
      <c r="V226" s="83"/>
      <c r="W226" s="83"/>
      <c r="X226" s="83"/>
      <c r="Y226" s="83"/>
      <c r="Z226" s="83"/>
      <c r="AA226" s="83"/>
      <c r="AB226" s="83"/>
      <c r="AC226" s="83"/>
      <c r="AD226" s="83"/>
      <c r="AE226" s="83"/>
      <c r="AF226" s="83"/>
      <c r="AG226" s="83"/>
      <c r="AH226" s="83"/>
      <c r="AI226" s="83"/>
      <c r="AJ226" s="83"/>
      <c r="AK226" s="83"/>
      <c r="AL226" s="83"/>
      <c r="AM226" s="83"/>
      <c r="AN226" s="83"/>
      <c r="AO226" s="83"/>
      <c r="AP226" s="83"/>
      <c r="AQ226" s="83"/>
      <c r="AR226" s="83"/>
      <c r="AS226" s="83"/>
      <c r="AT226" s="83"/>
      <c r="AU226" s="83"/>
      <c r="AV226" s="83"/>
      <c r="AW226" s="83"/>
      <c r="AX226" s="83"/>
      <c r="AY226" s="83"/>
      <c r="AZ226" s="83"/>
      <c r="BA226" s="83"/>
      <c r="BB226" s="83"/>
      <c r="BC226" s="83"/>
      <c r="BD226" s="83"/>
      <c r="BE226" s="83"/>
      <c r="BF226" s="83"/>
      <c r="BG226" s="83"/>
      <c r="BH226" s="83"/>
    </row>
    <row r="227" spans="1:60" x14ac:dyDescent="0.25">
      <c r="A227" s="83"/>
      <c r="J227" s="83"/>
      <c r="K227" s="83"/>
      <c r="L227" s="83"/>
      <c r="M227" s="83"/>
      <c r="N227" s="83"/>
      <c r="O227" s="83"/>
      <c r="P227" s="83"/>
      <c r="Q227" s="83"/>
      <c r="R227" s="83"/>
      <c r="S227" s="83"/>
      <c r="T227" s="83"/>
      <c r="U227" s="83"/>
      <c r="V227" s="83"/>
      <c r="W227" s="83"/>
      <c r="X227" s="83"/>
      <c r="Y227" s="83"/>
      <c r="Z227" s="83"/>
      <c r="AA227" s="83"/>
      <c r="AB227" s="83"/>
      <c r="AC227" s="83"/>
      <c r="AD227" s="83"/>
      <c r="AE227" s="83"/>
      <c r="AF227" s="83"/>
      <c r="AG227" s="83"/>
      <c r="AH227" s="83"/>
      <c r="AI227" s="83"/>
      <c r="AJ227" s="83"/>
      <c r="AK227" s="83"/>
      <c r="AL227" s="83"/>
      <c r="AM227" s="83"/>
      <c r="AN227" s="83"/>
      <c r="AO227" s="83"/>
      <c r="AP227" s="83"/>
      <c r="AQ227" s="83"/>
      <c r="AR227" s="83"/>
      <c r="AS227" s="83"/>
      <c r="AT227" s="83"/>
      <c r="AU227" s="83"/>
      <c r="AV227" s="83"/>
      <c r="AW227" s="83"/>
      <c r="AX227" s="83"/>
      <c r="AY227" s="83"/>
      <c r="AZ227" s="83"/>
      <c r="BA227" s="83"/>
      <c r="BB227" s="83"/>
      <c r="BC227" s="83"/>
      <c r="BD227" s="83"/>
      <c r="BE227" s="83"/>
      <c r="BF227" s="83"/>
      <c r="BG227" s="83"/>
      <c r="BH227" s="83"/>
    </row>
    <row r="228" spans="1:60" x14ac:dyDescent="0.25">
      <c r="A228" s="83"/>
      <c r="J228" s="83"/>
      <c r="K228" s="83"/>
      <c r="L228" s="83"/>
      <c r="M228" s="83"/>
      <c r="N228" s="83"/>
      <c r="O228" s="83"/>
      <c r="P228" s="83"/>
      <c r="Q228" s="83"/>
      <c r="R228" s="83"/>
      <c r="S228" s="83"/>
      <c r="T228" s="83"/>
      <c r="U228" s="83"/>
      <c r="V228" s="83"/>
      <c r="W228" s="83"/>
      <c r="X228" s="83"/>
      <c r="Y228" s="83"/>
      <c r="Z228" s="83"/>
      <c r="AA228" s="83"/>
      <c r="AB228" s="83"/>
      <c r="AC228" s="83"/>
      <c r="AD228" s="83"/>
      <c r="AE228" s="83"/>
      <c r="AF228" s="83"/>
      <c r="AG228" s="83"/>
      <c r="AH228" s="83"/>
      <c r="AI228" s="83"/>
      <c r="AJ228" s="83"/>
      <c r="AK228" s="83"/>
      <c r="AL228" s="83"/>
      <c r="AM228" s="83"/>
      <c r="AN228" s="83"/>
      <c r="AO228" s="83"/>
      <c r="AP228" s="83"/>
      <c r="AQ228" s="83"/>
      <c r="AR228" s="83"/>
      <c r="AS228" s="83"/>
      <c r="AT228" s="83"/>
      <c r="AU228" s="83"/>
      <c r="AV228" s="83"/>
      <c r="AW228" s="83"/>
      <c r="AX228" s="83"/>
      <c r="AY228" s="83"/>
      <c r="AZ228" s="83"/>
      <c r="BA228" s="83"/>
      <c r="BB228" s="83"/>
      <c r="BC228" s="83"/>
      <c r="BD228" s="83"/>
      <c r="BE228" s="83"/>
      <c r="BF228" s="83"/>
      <c r="BG228" s="83"/>
      <c r="BH228" s="83"/>
    </row>
    <row r="229" spans="1:60" x14ac:dyDescent="0.25">
      <c r="A229" s="83"/>
      <c r="J229" s="83"/>
      <c r="K229" s="83"/>
      <c r="L229" s="83"/>
      <c r="M229" s="83"/>
      <c r="N229" s="83"/>
      <c r="O229" s="83"/>
      <c r="P229" s="83"/>
      <c r="Q229" s="83"/>
      <c r="R229" s="83"/>
      <c r="S229" s="83"/>
      <c r="T229" s="83"/>
      <c r="U229" s="83"/>
      <c r="V229" s="83"/>
      <c r="W229" s="83"/>
      <c r="X229" s="83"/>
      <c r="Y229" s="83"/>
      <c r="Z229" s="83"/>
      <c r="AA229" s="83"/>
      <c r="AB229" s="83"/>
      <c r="AC229" s="83"/>
      <c r="AD229" s="83"/>
      <c r="AE229" s="83"/>
      <c r="AF229" s="83"/>
      <c r="AG229" s="83"/>
      <c r="AH229" s="83"/>
      <c r="AI229" s="83"/>
      <c r="AJ229" s="83"/>
      <c r="AK229" s="83"/>
      <c r="AL229" s="83"/>
      <c r="AM229" s="83"/>
      <c r="AN229" s="83"/>
      <c r="AO229" s="83"/>
      <c r="AP229" s="83"/>
      <c r="AQ229" s="83"/>
      <c r="AR229" s="83"/>
      <c r="AS229" s="83"/>
      <c r="AT229" s="83"/>
      <c r="AU229" s="83"/>
      <c r="AV229" s="83"/>
      <c r="AW229" s="83"/>
      <c r="AX229" s="83"/>
      <c r="AY229" s="83"/>
      <c r="AZ229" s="83"/>
      <c r="BA229" s="83"/>
      <c r="BB229" s="83"/>
      <c r="BC229" s="83"/>
      <c r="BD229" s="83"/>
      <c r="BE229" s="83"/>
      <c r="BF229" s="83"/>
      <c r="BG229" s="83"/>
      <c r="BH229" s="83"/>
    </row>
    <row r="230" spans="1:60" x14ac:dyDescent="0.25">
      <c r="A230" s="83"/>
      <c r="J230" s="83"/>
      <c r="K230" s="83"/>
      <c r="L230" s="83"/>
      <c r="M230" s="83"/>
      <c r="N230" s="83"/>
      <c r="O230" s="83"/>
      <c r="P230" s="83"/>
      <c r="Q230" s="83"/>
      <c r="R230" s="83"/>
      <c r="S230" s="83"/>
      <c r="T230" s="83"/>
      <c r="U230" s="83"/>
      <c r="V230" s="83"/>
      <c r="W230" s="83"/>
      <c r="X230" s="83"/>
      <c r="Y230" s="83"/>
      <c r="Z230" s="83"/>
      <c r="AA230" s="83"/>
      <c r="AB230" s="83"/>
      <c r="AC230" s="83"/>
      <c r="AD230" s="83"/>
      <c r="AE230" s="83"/>
      <c r="AF230" s="83"/>
      <c r="AG230" s="83"/>
      <c r="AH230" s="83"/>
      <c r="AI230" s="83"/>
      <c r="AJ230" s="83"/>
      <c r="AK230" s="83"/>
      <c r="AL230" s="83"/>
      <c r="AM230" s="83"/>
      <c r="AN230" s="83"/>
      <c r="AO230" s="83"/>
      <c r="AP230" s="83"/>
      <c r="AQ230" s="83"/>
      <c r="AR230" s="83"/>
      <c r="AS230" s="83"/>
      <c r="AT230" s="83"/>
      <c r="AU230" s="83"/>
      <c r="AV230" s="83"/>
      <c r="AW230" s="83"/>
      <c r="AX230" s="83"/>
      <c r="AY230" s="83"/>
      <c r="AZ230" s="83"/>
      <c r="BA230" s="83"/>
      <c r="BB230" s="83"/>
      <c r="BC230" s="83"/>
      <c r="BD230" s="83"/>
      <c r="BE230" s="83"/>
      <c r="BF230" s="83"/>
      <c r="BG230" s="83"/>
      <c r="BH230" s="83"/>
    </row>
    <row r="231" spans="1:60" x14ac:dyDescent="0.25">
      <c r="A231" s="83"/>
      <c r="J231" s="83"/>
      <c r="K231" s="83"/>
      <c r="L231" s="83"/>
      <c r="M231" s="83"/>
      <c r="N231" s="83"/>
      <c r="O231" s="83"/>
      <c r="P231" s="83"/>
      <c r="Q231" s="83"/>
      <c r="R231" s="83"/>
      <c r="S231" s="83"/>
      <c r="T231" s="83"/>
      <c r="U231" s="83"/>
      <c r="V231" s="83"/>
      <c r="W231" s="83"/>
      <c r="X231" s="83"/>
      <c r="Y231" s="83"/>
      <c r="Z231" s="83"/>
      <c r="AA231" s="83"/>
      <c r="AB231" s="83"/>
      <c r="AC231" s="83"/>
      <c r="AD231" s="83"/>
      <c r="AE231" s="83"/>
      <c r="AF231" s="83"/>
      <c r="AG231" s="83"/>
      <c r="AH231" s="83"/>
      <c r="AI231" s="83"/>
      <c r="AJ231" s="83"/>
      <c r="AK231" s="83"/>
      <c r="AL231" s="83"/>
      <c r="AM231" s="83"/>
      <c r="AN231" s="83"/>
      <c r="AO231" s="83"/>
      <c r="AP231" s="83"/>
      <c r="AQ231" s="83"/>
      <c r="AR231" s="83"/>
      <c r="AS231" s="83"/>
      <c r="AT231" s="83"/>
      <c r="AU231" s="83"/>
      <c r="AV231" s="83"/>
      <c r="AW231" s="83"/>
      <c r="AX231" s="83"/>
      <c r="AY231" s="83"/>
      <c r="AZ231" s="83"/>
      <c r="BA231" s="83"/>
      <c r="BB231" s="83"/>
      <c r="BC231" s="83"/>
      <c r="BD231" s="83"/>
      <c r="BE231" s="83"/>
      <c r="BF231" s="83"/>
      <c r="BG231" s="83"/>
      <c r="BH231" s="83"/>
    </row>
    <row r="232" spans="1:60" x14ac:dyDescent="0.25">
      <c r="A232" s="83"/>
      <c r="J232" s="83"/>
      <c r="K232" s="83"/>
      <c r="L232" s="83"/>
      <c r="M232" s="83"/>
      <c r="N232" s="83"/>
      <c r="O232" s="83"/>
      <c r="P232" s="83"/>
      <c r="Q232" s="83"/>
      <c r="R232" s="83"/>
      <c r="S232" s="83"/>
      <c r="T232" s="83"/>
      <c r="U232" s="83"/>
      <c r="V232" s="83"/>
      <c r="W232" s="83"/>
      <c r="X232" s="83"/>
      <c r="Y232" s="83"/>
      <c r="Z232" s="83"/>
      <c r="AA232" s="83"/>
      <c r="AB232" s="83"/>
      <c r="AC232" s="83"/>
      <c r="AD232" s="83"/>
      <c r="AE232" s="83"/>
      <c r="AF232" s="83"/>
      <c r="AG232" s="83"/>
      <c r="AH232" s="83"/>
      <c r="AI232" s="83"/>
      <c r="AJ232" s="83"/>
      <c r="AK232" s="83"/>
      <c r="AL232" s="83"/>
      <c r="AM232" s="83"/>
      <c r="AN232" s="83"/>
      <c r="AO232" s="83"/>
      <c r="AP232" s="83"/>
      <c r="AQ232" s="83"/>
      <c r="AR232" s="83"/>
      <c r="AS232" s="83"/>
      <c r="AT232" s="83"/>
      <c r="AU232" s="83"/>
      <c r="AV232" s="83"/>
      <c r="AW232" s="83"/>
      <c r="AX232" s="83"/>
      <c r="AY232" s="83"/>
      <c r="AZ232" s="83"/>
      <c r="BA232" s="83"/>
      <c r="BB232" s="83"/>
      <c r="BC232" s="83"/>
      <c r="BD232" s="83"/>
      <c r="BE232" s="83"/>
      <c r="BF232" s="83"/>
      <c r="BG232" s="83"/>
      <c r="BH232" s="83"/>
    </row>
    <row r="233" spans="1:60" x14ac:dyDescent="0.25">
      <c r="A233" s="83"/>
      <c r="J233" s="83"/>
      <c r="K233" s="83"/>
      <c r="L233" s="83"/>
      <c r="M233" s="83"/>
      <c r="N233" s="83"/>
      <c r="O233" s="83"/>
      <c r="P233" s="83"/>
      <c r="Q233" s="83"/>
      <c r="R233" s="83"/>
      <c r="S233" s="83"/>
      <c r="T233" s="83"/>
      <c r="U233" s="83"/>
      <c r="V233" s="83"/>
      <c r="W233" s="83"/>
      <c r="X233" s="83"/>
      <c r="Y233" s="83"/>
      <c r="Z233" s="83"/>
      <c r="AA233" s="83"/>
      <c r="AB233" s="83"/>
      <c r="AC233" s="83"/>
      <c r="AD233" s="83"/>
      <c r="AE233" s="83"/>
      <c r="AF233" s="83"/>
      <c r="AG233" s="83"/>
      <c r="AH233" s="83"/>
      <c r="AI233" s="83"/>
      <c r="AJ233" s="83"/>
      <c r="AK233" s="83"/>
      <c r="AL233" s="83"/>
      <c r="AM233" s="83"/>
      <c r="AN233" s="83"/>
      <c r="AO233" s="83"/>
      <c r="AP233" s="83"/>
      <c r="AQ233" s="83"/>
      <c r="AR233" s="83"/>
      <c r="AS233" s="83"/>
      <c r="AT233" s="83"/>
      <c r="AU233" s="83"/>
      <c r="AV233" s="83"/>
      <c r="AW233" s="83"/>
      <c r="AX233" s="83"/>
      <c r="AY233" s="83"/>
      <c r="AZ233" s="83"/>
      <c r="BA233" s="83"/>
      <c r="BB233" s="83"/>
      <c r="BC233" s="83"/>
      <c r="BD233" s="83"/>
      <c r="BE233" s="83"/>
      <c r="BF233" s="83"/>
      <c r="BG233" s="83"/>
      <c r="BH233" s="83"/>
    </row>
    <row r="234" spans="1:60" x14ac:dyDescent="0.25">
      <c r="A234" s="83"/>
      <c r="J234" s="83"/>
      <c r="K234" s="83"/>
      <c r="L234" s="83"/>
      <c r="M234" s="83"/>
      <c r="N234" s="83"/>
      <c r="O234" s="83"/>
      <c r="P234" s="83"/>
      <c r="Q234" s="83"/>
      <c r="R234" s="83"/>
      <c r="S234" s="83"/>
      <c r="T234" s="83"/>
      <c r="U234" s="83"/>
      <c r="V234" s="83"/>
      <c r="W234" s="83"/>
      <c r="X234" s="83"/>
      <c r="Y234" s="83"/>
      <c r="Z234" s="83"/>
      <c r="AA234" s="83"/>
      <c r="AB234" s="83"/>
      <c r="AC234" s="83"/>
      <c r="AD234" s="83"/>
      <c r="AE234" s="83"/>
      <c r="AF234" s="83"/>
      <c r="AG234" s="83"/>
      <c r="AH234" s="83"/>
      <c r="AI234" s="83"/>
      <c r="AJ234" s="83"/>
      <c r="AK234" s="83"/>
      <c r="AL234" s="83"/>
      <c r="AM234" s="83"/>
      <c r="AN234" s="83"/>
      <c r="AO234" s="83"/>
      <c r="AP234" s="83"/>
      <c r="AQ234" s="83"/>
      <c r="AR234" s="83"/>
      <c r="AS234" s="83"/>
      <c r="AT234" s="83"/>
      <c r="AU234" s="83"/>
      <c r="AV234" s="83"/>
      <c r="AW234" s="83"/>
      <c r="AX234" s="83"/>
      <c r="AY234" s="83"/>
      <c r="AZ234" s="83"/>
      <c r="BA234" s="83"/>
      <c r="BB234" s="83"/>
      <c r="BC234" s="83"/>
      <c r="BD234" s="83"/>
      <c r="BE234" s="83"/>
      <c r="BF234" s="83"/>
      <c r="BG234" s="83"/>
      <c r="BH234" s="83"/>
    </row>
    <row r="235" spans="1:60" x14ac:dyDescent="0.25">
      <c r="A235" s="83"/>
      <c r="J235" s="83"/>
      <c r="K235" s="83"/>
      <c r="L235" s="83"/>
      <c r="M235" s="83"/>
      <c r="N235" s="83"/>
      <c r="O235" s="83"/>
      <c r="P235" s="83"/>
      <c r="Q235" s="83"/>
      <c r="R235" s="83"/>
      <c r="S235" s="83"/>
      <c r="T235" s="83"/>
      <c r="U235" s="83"/>
      <c r="V235" s="83"/>
      <c r="W235" s="83"/>
      <c r="X235" s="83"/>
      <c r="Y235" s="83"/>
      <c r="Z235" s="83"/>
      <c r="AA235" s="83"/>
      <c r="AB235" s="83"/>
      <c r="AC235" s="83"/>
      <c r="AD235" s="83"/>
      <c r="AE235" s="83"/>
      <c r="AF235" s="83"/>
      <c r="AG235" s="83"/>
      <c r="AH235" s="83"/>
      <c r="AI235" s="83"/>
      <c r="AJ235" s="83"/>
      <c r="AK235" s="83"/>
      <c r="AL235" s="83"/>
      <c r="AM235" s="83"/>
      <c r="AN235" s="83"/>
      <c r="AO235" s="83"/>
      <c r="AP235" s="83"/>
      <c r="AQ235" s="83"/>
      <c r="AR235" s="83"/>
      <c r="AS235" s="83"/>
      <c r="AT235" s="83"/>
      <c r="AU235" s="83"/>
      <c r="AV235" s="83"/>
      <c r="AW235" s="83"/>
      <c r="AX235" s="83"/>
      <c r="AY235" s="83"/>
      <c r="AZ235" s="83"/>
      <c r="BA235" s="83"/>
      <c r="BB235" s="83"/>
      <c r="BC235" s="83"/>
      <c r="BD235" s="83"/>
      <c r="BE235" s="83"/>
      <c r="BF235" s="83"/>
      <c r="BG235" s="83"/>
      <c r="BH235" s="83"/>
    </row>
    <row r="236" spans="1:60" x14ac:dyDescent="0.25">
      <c r="A236" s="83"/>
      <c r="J236" s="83"/>
      <c r="K236" s="83"/>
      <c r="L236" s="83"/>
      <c r="M236" s="83"/>
      <c r="N236" s="83"/>
      <c r="O236" s="83"/>
      <c r="P236" s="83"/>
      <c r="Q236" s="83"/>
      <c r="R236" s="83"/>
      <c r="S236" s="83"/>
      <c r="T236" s="83"/>
      <c r="U236" s="83"/>
      <c r="V236" s="83"/>
      <c r="W236" s="83"/>
      <c r="X236" s="83"/>
      <c r="Y236" s="83"/>
      <c r="Z236" s="83"/>
      <c r="AA236" s="83"/>
      <c r="AB236" s="83"/>
      <c r="AC236" s="83"/>
      <c r="AD236" s="83"/>
      <c r="AE236" s="83"/>
      <c r="AF236" s="83"/>
      <c r="AG236" s="83"/>
      <c r="AH236" s="83"/>
      <c r="AI236" s="83"/>
      <c r="AJ236" s="83"/>
      <c r="AK236" s="83"/>
      <c r="AL236" s="83"/>
      <c r="AM236" s="83"/>
      <c r="AN236" s="83"/>
      <c r="AO236" s="83"/>
      <c r="AP236" s="83"/>
      <c r="AQ236" s="83"/>
      <c r="AR236" s="83"/>
      <c r="AS236" s="83"/>
      <c r="AT236" s="83"/>
      <c r="AU236" s="83"/>
      <c r="AV236" s="83"/>
      <c r="AW236" s="83"/>
      <c r="AX236" s="83"/>
      <c r="AY236" s="83"/>
      <c r="AZ236" s="83"/>
      <c r="BA236" s="83"/>
      <c r="BB236" s="83"/>
      <c r="BC236" s="83"/>
      <c r="BD236" s="83"/>
      <c r="BE236" s="83"/>
      <c r="BF236" s="83"/>
      <c r="BG236" s="83"/>
      <c r="BH236" s="83"/>
    </row>
    <row r="237" spans="1:60" x14ac:dyDescent="0.25">
      <c r="A237" s="83"/>
      <c r="J237" s="83"/>
      <c r="K237" s="83"/>
      <c r="L237" s="83"/>
      <c r="M237" s="83"/>
      <c r="N237" s="83"/>
      <c r="O237" s="83"/>
      <c r="P237" s="83"/>
      <c r="Q237" s="83"/>
      <c r="R237" s="83"/>
      <c r="S237" s="83"/>
      <c r="T237" s="83"/>
      <c r="U237" s="83"/>
      <c r="V237" s="83"/>
      <c r="W237" s="83"/>
      <c r="X237" s="83"/>
      <c r="Y237" s="83"/>
      <c r="Z237" s="83"/>
      <c r="AA237" s="83"/>
      <c r="AB237" s="83"/>
      <c r="AC237" s="83"/>
      <c r="AD237" s="83"/>
      <c r="AE237" s="83"/>
      <c r="AF237" s="83"/>
      <c r="AG237" s="83"/>
      <c r="AH237" s="83"/>
      <c r="AI237" s="83"/>
      <c r="AJ237" s="83"/>
      <c r="AK237" s="83"/>
      <c r="AL237" s="83"/>
      <c r="AM237" s="83"/>
      <c r="AN237" s="83"/>
      <c r="AO237" s="83"/>
      <c r="AP237" s="83"/>
      <c r="AQ237" s="83"/>
      <c r="AR237" s="83"/>
      <c r="AS237" s="83"/>
      <c r="AT237" s="83"/>
      <c r="AU237" s="83"/>
      <c r="AV237" s="83"/>
      <c r="AW237" s="83"/>
      <c r="AX237" s="83"/>
      <c r="AY237" s="83"/>
      <c r="AZ237" s="83"/>
      <c r="BA237" s="83"/>
      <c r="BB237" s="83"/>
      <c r="BC237" s="83"/>
      <c r="BD237" s="83"/>
      <c r="BE237" s="83"/>
      <c r="BF237" s="83"/>
      <c r="BG237" s="83"/>
      <c r="BH237" s="83"/>
    </row>
    <row r="238" spans="1:60" x14ac:dyDescent="0.25">
      <c r="A238" s="83"/>
      <c r="J238" s="83"/>
      <c r="K238" s="83"/>
      <c r="L238" s="83"/>
      <c r="M238" s="83"/>
      <c r="N238" s="83"/>
      <c r="O238" s="83"/>
      <c r="P238" s="83"/>
      <c r="Q238" s="83"/>
      <c r="R238" s="83"/>
      <c r="S238" s="83"/>
      <c r="T238" s="83"/>
      <c r="U238" s="83"/>
      <c r="V238" s="83"/>
      <c r="W238" s="83"/>
      <c r="X238" s="83"/>
      <c r="Y238" s="83"/>
      <c r="Z238" s="83"/>
      <c r="AA238" s="83"/>
      <c r="AB238" s="83"/>
      <c r="AC238" s="83"/>
      <c r="AD238" s="83"/>
      <c r="AE238" s="83"/>
      <c r="AF238" s="83"/>
      <c r="AG238" s="83"/>
      <c r="AH238" s="83"/>
      <c r="AI238" s="83"/>
      <c r="AJ238" s="83"/>
      <c r="AK238" s="83"/>
      <c r="AL238" s="83"/>
      <c r="AM238" s="83"/>
      <c r="AN238" s="83"/>
      <c r="AO238" s="83"/>
      <c r="AP238" s="83"/>
      <c r="AQ238" s="83"/>
      <c r="AR238" s="83"/>
      <c r="AS238" s="83"/>
      <c r="AT238" s="83"/>
      <c r="AU238" s="83"/>
      <c r="AV238" s="83"/>
      <c r="AW238" s="83"/>
      <c r="AX238" s="83"/>
      <c r="AY238" s="83"/>
      <c r="AZ238" s="83"/>
      <c r="BA238" s="83"/>
      <c r="BB238" s="83"/>
      <c r="BC238" s="83"/>
      <c r="BD238" s="83"/>
      <c r="BE238" s="83"/>
      <c r="BF238" s="83"/>
      <c r="BG238" s="83"/>
      <c r="BH238" s="83"/>
    </row>
    <row r="239" spans="1:60" x14ac:dyDescent="0.25">
      <c r="A239" s="83"/>
      <c r="J239" s="83"/>
      <c r="K239" s="83"/>
      <c r="L239" s="83"/>
      <c r="M239" s="83"/>
      <c r="N239" s="83"/>
      <c r="O239" s="83"/>
      <c r="P239" s="83"/>
      <c r="Q239" s="83"/>
      <c r="R239" s="83"/>
      <c r="S239" s="83"/>
      <c r="T239" s="83"/>
      <c r="U239" s="83"/>
      <c r="V239" s="83"/>
      <c r="W239" s="83"/>
      <c r="X239" s="83"/>
      <c r="Y239" s="83"/>
      <c r="Z239" s="83"/>
      <c r="AA239" s="83"/>
      <c r="AB239" s="83"/>
      <c r="AC239" s="83"/>
      <c r="AD239" s="83"/>
      <c r="AE239" s="83"/>
      <c r="AF239" s="83"/>
      <c r="AG239" s="83"/>
      <c r="AH239" s="83"/>
      <c r="AI239" s="83"/>
      <c r="AJ239" s="83"/>
      <c r="AK239" s="83"/>
      <c r="AL239" s="83"/>
      <c r="AM239" s="83"/>
      <c r="AN239" s="83"/>
      <c r="AO239" s="83"/>
      <c r="AP239" s="83"/>
      <c r="AQ239" s="83"/>
      <c r="AR239" s="83"/>
      <c r="AS239" s="83"/>
      <c r="AT239" s="83"/>
      <c r="AU239" s="83"/>
      <c r="AV239" s="83"/>
      <c r="AW239" s="83"/>
      <c r="AX239" s="83"/>
      <c r="AY239" s="83"/>
      <c r="AZ239" s="83"/>
      <c r="BA239" s="83"/>
      <c r="BB239" s="83"/>
      <c r="BC239" s="83"/>
      <c r="BD239" s="83"/>
      <c r="BE239" s="83"/>
      <c r="BF239" s="83"/>
      <c r="BG239" s="83"/>
      <c r="BH239" s="83"/>
    </row>
    <row r="240" spans="1:60" x14ac:dyDescent="0.25">
      <c r="A240" s="83"/>
      <c r="J240" s="83"/>
      <c r="K240" s="83"/>
      <c r="L240" s="83"/>
      <c r="M240" s="83"/>
      <c r="N240" s="83"/>
      <c r="O240" s="83"/>
      <c r="P240" s="83"/>
      <c r="Q240" s="83"/>
      <c r="R240" s="83"/>
      <c r="S240" s="83"/>
      <c r="T240" s="83"/>
      <c r="U240" s="83"/>
      <c r="V240" s="83"/>
      <c r="W240" s="83"/>
      <c r="X240" s="83"/>
      <c r="Y240" s="83"/>
      <c r="Z240" s="83"/>
      <c r="AA240" s="83"/>
      <c r="AB240" s="83"/>
      <c r="AC240" s="83"/>
      <c r="AD240" s="83"/>
      <c r="AE240" s="83"/>
      <c r="AF240" s="83"/>
      <c r="AG240" s="83"/>
      <c r="AH240" s="83"/>
      <c r="AI240" s="83"/>
      <c r="AJ240" s="83"/>
      <c r="AK240" s="83"/>
      <c r="AL240" s="83"/>
      <c r="AM240" s="83"/>
      <c r="AN240" s="83"/>
      <c r="AO240" s="83"/>
      <c r="AP240" s="83"/>
      <c r="AQ240" s="83"/>
      <c r="AR240" s="83"/>
      <c r="AS240" s="83"/>
      <c r="AT240" s="83"/>
      <c r="AU240" s="83"/>
      <c r="AV240" s="83"/>
      <c r="AW240" s="83"/>
      <c r="AX240" s="83"/>
      <c r="AY240" s="83"/>
      <c r="AZ240" s="83"/>
      <c r="BA240" s="83"/>
      <c r="BB240" s="83"/>
      <c r="BC240" s="83"/>
      <c r="BD240" s="83"/>
      <c r="BE240" s="83"/>
      <c r="BF240" s="83"/>
      <c r="BG240" s="83"/>
      <c r="BH240" s="83"/>
    </row>
    <row r="241" spans="1:60" x14ac:dyDescent="0.25">
      <c r="A241" s="83"/>
      <c r="J241" s="83"/>
      <c r="K241" s="83"/>
      <c r="L241" s="83"/>
      <c r="M241" s="83"/>
      <c r="N241" s="83"/>
      <c r="O241" s="83"/>
      <c r="P241" s="83"/>
      <c r="Q241" s="83"/>
      <c r="R241" s="83"/>
      <c r="S241" s="83"/>
      <c r="T241" s="83"/>
      <c r="U241" s="83"/>
      <c r="V241" s="83"/>
      <c r="W241" s="83"/>
      <c r="X241" s="83"/>
      <c r="Y241" s="83"/>
      <c r="Z241" s="83"/>
      <c r="AA241" s="83"/>
      <c r="AB241" s="83"/>
      <c r="AC241" s="83"/>
      <c r="AD241" s="83"/>
      <c r="AE241" s="83"/>
      <c r="AF241" s="83"/>
      <c r="AG241" s="83"/>
      <c r="AH241" s="83"/>
      <c r="AI241" s="83"/>
      <c r="AJ241" s="83"/>
      <c r="AK241" s="83"/>
      <c r="AL241" s="83"/>
      <c r="AM241" s="83"/>
      <c r="AN241" s="83"/>
      <c r="AO241" s="83"/>
      <c r="AP241" s="83"/>
      <c r="AQ241" s="83"/>
      <c r="AR241" s="83"/>
      <c r="AS241" s="83"/>
      <c r="AT241" s="83"/>
      <c r="AU241" s="83"/>
      <c r="AV241" s="83"/>
      <c r="AW241" s="83"/>
      <c r="AX241" s="83"/>
      <c r="AY241" s="83"/>
      <c r="AZ241" s="83"/>
      <c r="BA241" s="83"/>
      <c r="BB241" s="83"/>
      <c r="BC241" s="83"/>
      <c r="BD241" s="83"/>
      <c r="BE241" s="83"/>
      <c r="BF241" s="83"/>
      <c r="BG241" s="83"/>
      <c r="BH241" s="83"/>
    </row>
    <row r="242" spans="1:60" x14ac:dyDescent="0.25">
      <c r="A242" s="83"/>
      <c r="J242" s="83"/>
      <c r="K242" s="83"/>
      <c r="L242" s="83"/>
      <c r="M242" s="83"/>
      <c r="N242" s="83"/>
      <c r="O242" s="83"/>
      <c r="P242" s="83"/>
      <c r="Q242" s="83"/>
      <c r="R242" s="83"/>
      <c r="S242" s="83"/>
      <c r="T242" s="83"/>
      <c r="U242" s="83"/>
      <c r="V242" s="83"/>
      <c r="W242" s="83"/>
      <c r="X242" s="83"/>
      <c r="Y242" s="83"/>
      <c r="Z242" s="83"/>
      <c r="AA242" s="83"/>
      <c r="AB242" s="83"/>
      <c r="AC242" s="83"/>
      <c r="AD242" s="83"/>
      <c r="AE242" s="83"/>
      <c r="AF242" s="83"/>
      <c r="AG242" s="83"/>
      <c r="AH242" s="83"/>
      <c r="AI242" s="83"/>
      <c r="AJ242" s="83"/>
      <c r="AK242" s="83"/>
      <c r="AL242" s="83"/>
      <c r="AM242" s="83"/>
      <c r="AN242" s="83"/>
      <c r="AO242" s="83"/>
      <c r="AP242" s="83"/>
      <c r="AQ242" s="83"/>
      <c r="AR242" s="83"/>
      <c r="AS242" s="83"/>
      <c r="AT242" s="83"/>
      <c r="AU242" s="83"/>
      <c r="AV242" s="83"/>
      <c r="AW242" s="83"/>
      <c r="AX242" s="83"/>
      <c r="AY242" s="83"/>
      <c r="AZ242" s="83"/>
      <c r="BA242" s="83"/>
      <c r="BB242" s="83"/>
      <c r="BC242" s="83"/>
      <c r="BD242" s="83"/>
      <c r="BE242" s="83"/>
      <c r="BF242" s="83"/>
      <c r="BG242" s="83"/>
      <c r="BH242" s="83"/>
    </row>
    <row r="243" spans="1:60" x14ac:dyDescent="0.25">
      <c r="A243" s="83"/>
      <c r="J243" s="83"/>
      <c r="K243" s="83"/>
      <c r="L243" s="83"/>
      <c r="M243" s="83"/>
      <c r="N243" s="83"/>
      <c r="O243" s="83"/>
      <c r="P243" s="83"/>
      <c r="Q243" s="83"/>
      <c r="R243" s="83"/>
      <c r="S243" s="83"/>
      <c r="T243" s="83"/>
      <c r="U243" s="83"/>
      <c r="V243" s="83"/>
      <c r="W243" s="83"/>
      <c r="X243" s="83"/>
      <c r="Y243" s="83"/>
      <c r="Z243" s="83"/>
      <c r="AA243" s="83"/>
      <c r="AB243" s="83"/>
      <c r="AC243" s="83"/>
      <c r="AD243" s="83"/>
      <c r="AE243" s="83"/>
      <c r="AF243" s="83"/>
      <c r="AG243" s="83"/>
      <c r="AH243" s="83"/>
      <c r="AI243" s="83"/>
      <c r="AJ243" s="83"/>
      <c r="AK243" s="83"/>
      <c r="AL243" s="83"/>
      <c r="AM243" s="83"/>
      <c r="AN243" s="83"/>
      <c r="AO243" s="83"/>
      <c r="AP243" s="83"/>
      <c r="AQ243" s="83"/>
      <c r="AR243" s="83"/>
      <c r="AS243" s="83"/>
      <c r="AT243" s="83"/>
      <c r="AU243" s="83"/>
      <c r="AV243" s="83"/>
      <c r="AW243" s="83"/>
      <c r="AX243" s="83"/>
      <c r="AY243" s="83"/>
      <c r="AZ243" s="83"/>
      <c r="BA243" s="83"/>
      <c r="BB243" s="83"/>
      <c r="BC243" s="83"/>
      <c r="BD243" s="83"/>
      <c r="BE243" s="83"/>
      <c r="BF243" s="83"/>
      <c r="BG243" s="83"/>
      <c r="BH243" s="83"/>
    </row>
    <row r="244" spans="1:60" x14ac:dyDescent="0.25">
      <c r="A244" s="83"/>
      <c r="J244" s="83"/>
      <c r="K244" s="83"/>
      <c r="L244" s="83"/>
      <c r="M244" s="83"/>
      <c r="N244" s="83"/>
      <c r="O244" s="83"/>
      <c r="P244" s="83"/>
      <c r="Q244" s="83"/>
      <c r="R244" s="83"/>
      <c r="S244" s="83"/>
      <c r="T244" s="83"/>
      <c r="U244" s="83"/>
      <c r="V244" s="83"/>
      <c r="W244" s="83"/>
      <c r="X244" s="83"/>
      <c r="Y244" s="83"/>
      <c r="Z244" s="83"/>
      <c r="AA244" s="83"/>
      <c r="AB244" s="83"/>
      <c r="AC244" s="83"/>
      <c r="AD244" s="83"/>
      <c r="AE244" s="83"/>
      <c r="AF244" s="83"/>
      <c r="AG244" s="83"/>
      <c r="AH244" s="83"/>
      <c r="AI244" s="83"/>
      <c r="AJ244" s="83"/>
      <c r="AK244" s="83"/>
      <c r="AL244" s="83"/>
      <c r="AM244" s="83"/>
      <c r="AN244" s="83"/>
      <c r="AO244" s="83"/>
      <c r="AP244" s="83"/>
      <c r="AQ244" s="83"/>
      <c r="AR244" s="83"/>
      <c r="AS244" s="83"/>
      <c r="AT244" s="83"/>
      <c r="AU244" s="83"/>
      <c r="AV244" s="83"/>
      <c r="AW244" s="83"/>
      <c r="AX244" s="83"/>
      <c r="AY244" s="83"/>
      <c r="AZ244" s="83"/>
      <c r="BA244" s="83"/>
      <c r="BB244" s="83"/>
      <c r="BC244" s="83"/>
      <c r="BD244" s="83"/>
      <c r="BE244" s="83"/>
      <c r="BF244" s="83"/>
      <c r="BG244" s="83"/>
      <c r="BH244" s="83"/>
    </row>
    <row r="245" spans="1:60" x14ac:dyDescent="0.25">
      <c r="A245" s="83"/>
    </row>
    <row r="246" spans="1:60" x14ac:dyDescent="0.25">
      <c r="A246" s="83"/>
    </row>
    <row r="247" spans="1:60" x14ac:dyDescent="0.25">
      <c r="A247" s="83"/>
    </row>
    <row r="248" spans="1:60" x14ac:dyDescent="0.25">
      <c r="A248" s="83"/>
    </row>
  </sheetData>
  <sheetProtection algorithmName="SHA-512" hashValue="pk41qPkreGaIienBHjYN6qHrG0CgO529+BqkFfOkTGgU8ieLIk2ly7oHCkTe6nIJwtUs4b/6dT5t6eEiLeXG7Q==" saltValue="1Vg2zxH2JXOw6ZLmo/E9SA==" spinCount="100000" sheet="1" objects="1" scenarios="1"/>
  <mergeCells count="17">
    <mergeCell ref="J56:O61"/>
    <mergeCell ref="P56:U61"/>
    <mergeCell ref="V56:AA61"/>
    <mergeCell ref="AB56:AG61"/>
    <mergeCell ref="AH56:AM61"/>
    <mergeCell ref="AO16:AT25"/>
    <mergeCell ref="E16:I25"/>
    <mergeCell ref="AO6:AT15"/>
    <mergeCell ref="B2:I4"/>
    <mergeCell ref="J2:AM4"/>
    <mergeCell ref="B6:D55"/>
    <mergeCell ref="E6:I15"/>
    <mergeCell ref="E46:I55"/>
    <mergeCell ref="AO36:AT45"/>
    <mergeCell ref="E36:I45"/>
    <mergeCell ref="AO26:AT35"/>
    <mergeCell ref="E26:I35"/>
  </mergeCells>
  <pageMargins left="0.7" right="0.7" top="0.75" bottom="0.75" header="0.3" footer="0.3"/>
  <pageSetup orientation="portrait" r:id="rId1"/>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sheetPr>
    <tabColor rgb="FF00B0F0"/>
  </sheetPr>
  <dimension ref="A1:AK55"/>
  <sheetViews>
    <sheetView zoomScale="80" zoomScaleNormal="80" workbookViewId="0">
      <selection activeCell="C6" sqref="C6"/>
    </sheetView>
  </sheetViews>
  <sheetFormatPr baseColWidth="10" defaultColWidth="11.42578125" defaultRowHeight="15" x14ac:dyDescent="0.25"/>
  <cols>
    <col min="2" max="2" width="24.140625" customWidth="1"/>
    <col min="3" max="3" width="70.140625" customWidth="1"/>
    <col min="4" max="4" width="29.85546875" customWidth="1"/>
  </cols>
  <sheetData>
    <row r="1" spans="1:37" ht="23.25" x14ac:dyDescent="0.25">
      <c r="A1" s="83"/>
      <c r="B1" s="581" t="s">
        <v>236</v>
      </c>
      <c r="C1" s="581"/>
      <c r="D1" s="581"/>
      <c r="E1" s="83"/>
      <c r="F1" s="83"/>
      <c r="G1" s="83"/>
      <c r="H1" s="83"/>
      <c r="I1" s="83"/>
      <c r="J1" s="83"/>
      <c r="K1" s="83"/>
      <c r="L1" s="83"/>
      <c r="M1" s="83"/>
      <c r="N1" s="83"/>
      <c r="O1" s="83"/>
      <c r="P1" s="83"/>
      <c r="Q1" s="83"/>
      <c r="R1" s="83"/>
      <c r="S1" s="83"/>
      <c r="T1" s="83"/>
      <c r="U1" s="83"/>
      <c r="V1" s="83"/>
      <c r="W1" s="83"/>
      <c r="X1" s="83"/>
      <c r="Y1" s="83"/>
      <c r="Z1" s="83"/>
      <c r="AA1" s="83"/>
      <c r="AB1" s="83"/>
      <c r="AC1" s="83"/>
      <c r="AD1" s="83"/>
      <c r="AE1" s="83"/>
    </row>
    <row r="2" spans="1:37" x14ac:dyDescent="0.25">
      <c r="A2" s="83"/>
      <c r="B2" s="83"/>
      <c r="C2" s="83"/>
      <c r="D2" s="83"/>
      <c r="E2" s="83"/>
      <c r="F2" s="83"/>
      <c r="G2" s="83"/>
      <c r="H2" s="83"/>
      <c r="I2" s="83"/>
      <c r="J2" s="83"/>
      <c r="K2" s="83"/>
      <c r="L2" s="83"/>
      <c r="M2" s="83"/>
      <c r="N2" s="83"/>
      <c r="O2" s="83"/>
      <c r="P2" s="83"/>
      <c r="Q2" s="83"/>
      <c r="R2" s="83"/>
      <c r="S2" s="83"/>
      <c r="T2" s="83"/>
      <c r="U2" s="83"/>
      <c r="V2" s="83"/>
      <c r="W2" s="83"/>
      <c r="X2" s="83"/>
      <c r="Y2" s="83"/>
      <c r="Z2" s="83"/>
      <c r="AA2" s="83"/>
      <c r="AB2" s="83"/>
      <c r="AC2" s="83"/>
      <c r="AD2" s="83"/>
      <c r="AE2" s="83"/>
    </row>
    <row r="3" spans="1:37" ht="25.5" x14ac:dyDescent="0.25">
      <c r="A3" s="83"/>
      <c r="B3" s="11"/>
      <c r="C3" s="12" t="s">
        <v>237</v>
      </c>
      <c r="D3" s="12" t="s">
        <v>220</v>
      </c>
      <c r="E3" s="83"/>
      <c r="F3" s="83"/>
      <c r="G3" s="83"/>
      <c r="H3" s="83"/>
      <c r="I3" s="83"/>
      <c r="J3" s="83"/>
      <c r="K3" s="83"/>
      <c r="L3" s="83"/>
      <c r="M3" s="83"/>
      <c r="N3" s="83"/>
      <c r="O3" s="83"/>
      <c r="P3" s="83"/>
      <c r="Q3" s="83"/>
      <c r="R3" s="83"/>
      <c r="S3" s="83"/>
      <c r="T3" s="83"/>
      <c r="U3" s="83"/>
      <c r="V3" s="83"/>
      <c r="W3" s="83"/>
      <c r="X3" s="83"/>
      <c r="Y3" s="83"/>
      <c r="Z3" s="83"/>
      <c r="AA3" s="83"/>
      <c r="AB3" s="83"/>
      <c r="AC3" s="83"/>
      <c r="AD3" s="83"/>
      <c r="AE3" s="83"/>
    </row>
    <row r="4" spans="1:37" ht="51" x14ac:dyDescent="0.25">
      <c r="A4" s="83"/>
      <c r="B4" s="13" t="s">
        <v>238</v>
      </c>
      <c r="C4" s="14" t="s">
        <v>239</v>
      </c>
      <c r="D4" s="15">
        <v>0.2</v>
      </c>
      <c r="E4" s="83"/>
      <c r="F4" s="83"/>
      <c r="G4" s="83"/>
      <c r="H4" s="83"/>
      <c r="I4" s="83"/>
      <c r="J4" s="83"/>
      <c r="K4" s="83"/>
      <c r="L4" s="83"/>
      <c r="M4" s="83"/>
      <c r="N4" s="83"/>
      <c r="O4" s="83"/>
      <c r="P4" s="83"/>
      <c r="Q4" s="83"/>
      <c r="R4" s="83"/>
      <c r="S4" s="83"/>
      <c r="T4" s="83"/>
      <c r="U4" s="83"/>
      <c r="V4" s="83"/>
      <c r="W4" s="83"/>
      <c r="X4" s="83"/>
      <c r="Y4" s="83"/>
      <c r="Z4" s="83"/>
      <c r="AA4" s="83"/>
      <c r="AB4" s="83"/>
      <c r="AC4" s="83"/>
      <c r="AD4" s="83"/>
      <c r="AE4" s="83"/>
    </row>
    <row r="5" spans="1:37" ht="51" x14ac:dyDescent="0.25">
      <c r="A5" s="83"/>
      <c r="B5" s="16" t="s">
        <v>240</v>
      </c>
      <c r="C5" s="17" t="s">
        <v>241</v>
      </c>
      <c r="D5" s="18">
        <v>0.4</v>
      </c>
      <c r="E5" s="83"/>
      <c r="F5" s="83"/>
      <c r="G5" s="83"/>
      <c r="H5" s="83"/>
      <c r="I5" s="83"/>
      <c r="J5" s="83"/>
      <c r="K5" s="83"/>
      <c r="L5" s="83"/>
      <c r="M5" s="83"/>
      <c r="N5" s="83"/>
      <c r="O5" s="83"/>
      <c r="P5" s="83"/>
      <c r="Q5" s="83"/>
      <c r="R5" s="83"/>
      <c r="S5" s="83"/>
      <c r="T5" s="83"/>
      <c r="U5" s="83"/>
      <c r="V5" s="83"/>
      <c r="W5" s="83"/>
      <c r="X5" s="83"/>
      <c r="Y5" s="83"/>
      <c r="Z5" s="83"/>
      <c r="AA5" s="83"/>
      <c r="AB5" s="83"/>
      <c r="AC5" s="83"/>
      <c r="AD5" s="83"/>
      <c r="AE5" s="83"/>
    </row>
    <row r="6" spans="1:37" ht="51" x14ac:dyDescent="0.25">
      <c r="A6" s="83"/>
      <c r="B6" s="19" t="s">
        <v>242</v>
      </c>
      <c r="C6" s="17" t="s">
        <v>243</v>
      </c>
      <c r="D6" s="18">
        <v>0.6</v>
      </c>
      <c r="E6" s="83"/>
      <c r="F6" s="83"/>
      <c r="G6" s="83"/>
      <c r="H6" s="83"/>
      <c r="I6" s="83"/>
      <c r="J6" s="83"/>
      <c r="K6" s="83"/>
      <c r="L6" s="83"/>
      <c r="M6" s="83"/>
      <c r="N6" s="83"/>
      <c r="O6" s="83"/>
      <c r="P6" s="83"/>
      <c r="Q6" s="83"/>
      <c r="R6" s="83"/>
      <c r="S6" s="83"/>
      <c r="T6" s="83"/>
      <c r="U6" s="83"/>
      <c r="V6" s="83"/>
      <c r="W6" s="83"/>
      <c r="X6" s="83"/>
      <c r="Y6" s="83"/>
      <c r="Z6" s="83"/>
      <c r="AA6" s="83"/>
      <c r="AB6" s="83"/>
      <c r="AC6" s="83"/>
      <c r="AD6" s="83"/>
      <c r="AE6" s="83"/>
    </row>
    <row r="7" spans="1:37" ht="76.5" x14ac:dyDescent="0.25">
      <c r="A7" s="83"/>
      <c r="B7" s="20" t="s">
        <v>244</v>
      </c>
      <c r="C7" s="17" t="s">
        <v>245</v>
      </c>
      <c r="D7" s="18">
        <v>0.8</v>
      </c>
      <c r="E7" s="83"/>
      <c r="F7" s="83"/>
      <c r="G7" s="83"/>
      <c r="H7" s="83"/>
      <c r="I7" s="83"/>
      <c r="J7" s="83"/>
      <c r="K7" s="83"/>
      <c r="L7" s="83"/>
      <c r="M7" s="83"/>
      <c r="N7" s="83"/>
      <c r="O7" s="83"/>
      <c r="P7" s="83"/>
      <c r="Q7" s="83"/>
      <c r="R7" s="83"/>
      <c r="S7" s="83"/>
      <c r="T7" s="83"/>
      <c r="U7" s="83"/>
      <c r="V7" s="83"/>
      <c r="W7" s="83"/>
      <c r="X7" s="83"/>
      <c r="Y7" s="83"/>
      <c r="Z7" s="83"/>
      <c r="AA7" s="83"/>
      <c r="AB7" s="83"/>
      <c r="AC7" s="83"/>
      <c r="AD7" s="83"/>
      <c r="AE7" s="83"/>
    </row>
    <row r="8" spans="1:37" ht="51" x14ac:dyDescent="0.25">
      <c r="A8" s="83"/>
      <c r="B8" s="21" t="s">
        <v>246</v>
      </c>
      <c r="C8" s="17" t="s">
        <v>247</v>
      </c>
      <c r="D8" s="18">
        <v>1</v>
      </c>
      <c r="E8" s="83"/>
      <c r="F8" s="83"/>
      <c r="G8" s="83"/>
      <c r="H8" s="83"/>
      <c r="I8" s="83"/>
      <c r="J8" s="83"/>
      <c r="K8" s="83"/>
      <c r="L8" s="83"/>
      <c r="M8" s="83"/>
      <c r="N8" s="83"/>
      <c r="O8" s="83"/>
      <c r="P8" s="83"/>
      <c r="Q8" s="83"/>
      <c r="R8" s="83"/>
      <c r="S8" s="83"/>
      <c r="T8" s="83"/>
      <c r="U8" s="83"/>
      <c r="V8" s="83"/>
      <c r="W8" s="83"/>
      <c r="X8" s="83"/>
      <c r="Y8" s="83"/>
      <c r="Z8" s="83"/>
      <c r="AA8" s="83"/>
      <c r="AB8" s="83"/>
      <c r="AC8" s="83"/>
      <c r="AD8" s="83"/>
      <c r="AE8" s="83"/>
    </row>
    <row r="9" spans="1:37" x14ac:dyDescent="0.25">
      <c r="A9" s="83"/>
      <c r="B9" s="104"/>
      <c r="C9" s="104"/>
      <c r="D9" s="104"/>
      <c r="E9" s="83"/>
      <c r="F9" s="83"/>
      <c r="G9" s="83"/>
      <c r="H9" s="83"/>
      <c r="I9" s="83"/>
      <c r="J9" s="83"/>
      <c r="K9" s="83"/>
      <c r="L9" s="83"/>
      <c r="M9" s="83"/>
      <c r="N9" s="83"/>
      <c r="O9" s="83"/>
      <c r="P9" s="83"/>
      <c r="Q9" s="83"/>
      <c r="R9" s="83"/>
      <c r="S9" s="83"/>
      <c r="T9" s="83"/>
      <c r="U9" s="83"/>
      <c r="V9" s="83"/>
      <c r="W9" s="83"/>
      <c r="X9" s="83"/>
      <c r="Y9" s="83"/>
      <c r="Z9" s="83"/>
      <c r="AA9" s="83"/>
      <c r="AB9" s="83"/>
      <c r="AC9" s="83"/>
      <c r="AD9" s="83"/>
      <c r="AE9" s="83"/>
      <c r="AF9" s="83"/>
      <c r="AG9" s="83"/>
      <c r="AH9" s="83"/>
      <c r="AI9" s="83"/>
      <c r="AJ9" s="83"/>
      <c r="AK9" s="83"/>
    </row>
    <row r="10" spans="1:37" ht="16.5" x14ac:dyDescent="0.25">
      <c r="A10" s="83"/>
      <c r="B10" s="105"/>
      <c r="C10" s="104"/>
      <c r="D10" s="104"/>
      <c r="E10" s="83"/>
      <c r="F10" s="83"/>
      <c r="G10" s="83"/>
      <c r="H10" s="83"/>
      <c r="I10" s="83"/>
      <c r="J10" s="83"/>
      <c r="K10" s="83"/>
      <c r="L10" s="83"/>
      <c r="M10" s="83"/>
      <c r="N10" s="83"/>
      <c r="O10" s="83"/>
      <c r="P10" s="83"/>
      <c r="Q10" s="83"/>
      <c r="R10" s="83"/>
      <c r="S10" s="83"/>
      <c r="T10" s="83"/>
      <c r="U10" s="83"/>
      <c r="V10" s="83"/>
      <c r="W10" s="83"/>
      <c r="X10" s="83"/>
      <c r="Y10" s="83"/>
      <c r="Z10" s="83"/>
      <c r="AA10" s="83"/>
      <c r="AB10" s="83"/>
      <c r="AC10" s="83"/>
      <c r="AD10" s="83"/>
      <c r="AE10" s="83"/>
      <c r="AF10" s="83"/>
      <c r="AG10" s="83"/>
      <c r="AH10" s="83"/>
      <c r="AI10" s="83"/>
      <c r="AJ10" s="83"/>
      <c r="AK10" s="83"/>
    </row>
    <row r="11" spans="1:37" x14ac:dyDescent="0.25">
      <c r="A11" s="83"/>
      <c r="B11" s="104"/>
      <c r="C11" s="104"/>
      <c r="D11" s="104"/>
      <c r="E11" s="83"/>
      <c r="F11" s="83"/>
      <c r="G11" s="83"/>
      <c r="H11" s="83"/>
      <c r="I11" s="83"/>
      <c r="J11" s="83"/>
      <c r="K11" s="83"/>
      <c r="L11" s="83"/>
      <c r="M11" s="83"/>
      <c r="N11" s="83"/>
      <c r="O11" s="83"/>
      <c r="P11" s="83"/>
      <c r="Q11" s="83"/>
      <c r="R11" s="83"/>
      <c r="S11" s="83"/>
      <c r="T11" s="83"/>
      <c r="U11" s="83"/>
      <c r="V11" s="83"/>
      <c r="W11" s="83"/>
      <c r="X11" s="83"/>
      <c r="Y11" s="83"/>
      <c r="Z11" s="83"/>
      <c r="AA11" s="83"/>
      <c r="AB11" s="83"/>
      <c r="AC11" s="83"/>
      <c r="AD11" s="83"/>
      <c r="AE11" s="83"/>
      <c r="AF11" s="83"/>
      <c r="AG11" s="83"/>
      <c r="AH11" s="83"/>
      <c r="AI11" s="83"/>
      <c r="AJ11" s="83"/>
      <c r="AK11" s="83"/>
    </row>
    <row r="12" spans="1:37" x14ac:dyDescent="0.25">
      <c r="A12" s="83"/>
      <c r="B12" s="104"/>
      <c r="C12" s="104"/>
      <c r="D12" s="104"/>
      <c r="E12" s="83"/>
      <c r="F12" s="83"/>
      <c r="G12" s="83"/>
      <c r="H12" s="83"/>
      <c r="I12" s="83"/>
      <c r="J12" s="83"/>
      <c r="K12" s="83"/>
      <c r="L12" s="83"/>
      <c r="M12" s="83"/>
      <c r="N12" s="83"/>
      <c r="O12" s="83"/>
      <c r="P12" s="83"/>
      <c r="Q12" s="83"/>
      <c r="R12" s="83"/>
      <c r="S12" s="83"/>
      <c r="T12" s="83"/>
      <c r="U12" s="83"/>
      <c r="V12" s="83"/>
      <c r="W12" s="83"/>
      <c r="X12" s="83"/>
      <c r="Y12" s="83"/>
      <c r="Z12" s="83"/>
      <c r="AA12" s="83"/>
      <c r="AB12" s="83"/>
      <c r="AC12" s="83"/>
      <c r="AD12" s="83"/>
      <c r="AE12" s="83"/>
      <c r="AF12" s="83"/>
      <c r="AG12" s="83"/>
      <c r="AH12" s="83"/>
      <c r="AI12" s="83"/>
      <c r="AJ12" s="83"/>
      <c r="AK12" s="83"/>
    </row>
    <row r="13" spans="1:37" x14ac:dyDescent="0.25">
      <c r="A13" s="83"/>
      <c r="B13" s="104"/>
      <c r="C13" s="104"/>
      <c r="D13" s="104"/>
      <c r="E13" s="83"/>
      <c r="F13" s="83"/>
      <c r="G13" s="83"/>
      <c r="H13" s="83"/>
      <c r="I13" s="83"/>
      <c r="J13" s="83"/>
      <c r="K13" s="83"/>
      <c r="L13" s="83"/>
      <c r="M13" s="83"/>
      <c r="N13" s="83"/>
      <c r="O13" s="83"/>
      <c r="P13" s="83"/>
      <c r="Q13" s="83"/>
      <c r="R13" s="83"/>
      <c r="S13" s="83"/>
      <c r="T13" s="83"/>
      <c r="U13" s="83"/>
      <c r="V13" s="83"/>
      <c r="W13" s="83"/>
      <c r="X13" s="83"/>
      <c r="Y13" s="83"/>
      <c r="Z13" s="83"/>
      <c r="AA13" s="83"/>
      <c r="AB13" s="83"/>
      <c r="AC13" s="83"/>
      <c r="AD13" s="83"/>
      <c r="AE13" s="83"/>
      <c r="AF13" s="83"/>
      <c r="AG13" s="83"/>
      <c r="AH13" s="83"/>
      <c r="AI13" s="83"/>
      <c r="AJ13" s="83"/>
      <c r="AK13" s="83"/>
    </row>
    <row r="14" spans="1:37" x14ac:dyDescent="0.25">
      <c r="A14" s="83"/>
      <c r="B14" s="104"/>
      <c r="C14" s="104"/>
      <c r="D14" s="104"/>
      <c r="E14" s="83"/>
      <c r="F14" s="83"/>
      <c r="G14" s="83"/>
      <c r="H14" s="83"/>
      <c r="I14" s="83"/>
      <c r="J14" s="83"/>
      <c r="K14" s="83"/>
      <c r="L14" s="83"/>
      <c r="M14" s="83"/>
      <c r="N14" s="83"/>
      <c r="O14" s="83"/>
      <c r="P14" s="83"/>
      <c r="Q14" s="83"/>
      <c r="R14" s="83"/>
      <c r="S14" s="83"/>
      <c r="T14" s="83"/>
      <c r="U14" s="83"/>
      <c r="V14" s="83"/>
      <c r="W14" s="83"/>
      <c r="X14" s="83"/>
      <c r="Y14" s="83"/>
      <c r="Z14" s="83"/>
      <c r="AA14" s="83"/>
      <c r="AB14" s="83"/>
      <c r="AC14" s="83"/>
      <c r="AD14" s="83"/>
      <c r="AE14" s="83"/>
      <c r="AF14" s="83"/>
      <c r="AG14" s="83"/>
      <c r="AH14" s="83"/>
      <c r="AI14" s="83"/>
      <c r="AJ14" s="83"/>
      <c r="AK14" s="83"/>
    </row>
    <row r="15" spans="1:37" x14ac:dyDescent="0.25">
      <c r="A15" s="83"/>
      <c r="B15" s="104"/>
      <c r="C15" s="104"/>
      <c r="D15" s="104"/>
      <c r="E15" s="83"/>
      <c r="F15" s="83"/>
      <c r="G15" s="83"/>
      <c r="H15" s="83"/>
      <c r="I15" s="83"/>
      <c r="J15" s="83"/>
      <c r="K15" s="83"/>
      <c r="L15" s="83"/>
      <c r="M15" s="83"/>
      <c r="N15" s="83"/>
      <c r="O15" s="83"/>
      <c r="P15" s="83"/>
      <c r="Q15" s="83"/>
      <c r="R15" s="83"/>
      <c r="S15" s="83"/>
      <c r="T15" s="83"/>
      <c r="U15" s="83"/>
      <c r="V15" s="83"/>
      <c r="W15" s="83"/>
      <c r="X15" s="83"/>
      <c r="Y15" s="83"/>
      <c r="Z15" s="83"/>
      <c r="AA15" s="83"/>
      <c r="AB15" s="83"/>
      <c r="AC15" s="83"/>
      <c r="AD15" s="83"/>
      <c r="AE15" s="83"/>
      <c r="AF15" s="83"/>
      <c r="AG15" s="83"/>
      <c r="AH15" s="83"/>
      <c r="AI15" s="83"/>
      <c r="AJ15" s="83"/>
      <c r="AK15" s="83"/>
    </row>
    <row r="16" spans="1:37" x14ac:dyDescent="0.25">
      <c r="A16" s="83"/>
      <c r="B16" s="104"/>
      <c r="C16" s="104"/>
      <c r="D16" s="104"/>
      <c r="E16" s="83"/>
      <c r="F16" s="83"/>
      <c r="G16" s="83"/>
      <c r="H16" s="83"/>
      <c r="I16" s="83"/>
      <c r="J16" s="83"/>
      <c r="K16" s="83"/>
      <c r="L16" s="83"/>
      <c r="M16" s="83"/>
      <c r="N16" s="83"/>
      <c r="O16" s="83"/>
      <c r="P16" s="83"/>
      <c r="Q16" s="83"/>
      <c r="R16" s="83"/>
      <c r="S16" s="83"/>
      <c r="T16" s="83"/>
      <c r="U16" s="83"/>
      <c r="V16" s="83"/>
      <c r="W16" s="83"/>
      <c r="X16" s="83"/>
      <c r="Y16" s="83"/>
      <c r="Z16" s="83"/>
      <c r="AA16" s="83"/>
      <c r="AB16" s="83"/>
      <c r="AC16" s="83"/>
      <c r="AD16" s="83"/>
      <c r="AE16" s="83"/>
      <c r="AF16" s="83"/>
      <c r="AG16" s="83"/>
      <c r="AH16" s="83"/>
      <c r="AI16" s="83"/>
      <c r="AJ16" s="83"/>
      <c r="AK16" s="83"/>
    </row>
    <row r="17" spans="1:37" x14ac:dyDescent="0.25">
      <c r="A17" s="83"/>
      <c r="B17" s="104"/>
      <c r="C17" s="104"/>
      <c r="D17" s="104"/>
      <c r="E17" s="83"/>
      <c r="F17" s="83"/>
      <c r="G17" s="83"/>
      <c r="H17" s="83"/>
      <c r="I17" s="83"/>
      <c r="J17" s="83"/>
      <c r="K17" s="83"/>
      <c r="L17" s="83"/>
      <c r="M17" s="83"/>
      <c r="N17" s="83"/>
      <c r="O17" s="83"/>
      <c r="P17" s="83"/>
      <c r="Q17" s="83"/>
      <c r="R17" s="83"/>
      <c r="S17" s="83"/>
      <c r="T17" s="83"/>
      <c r="U17" s="83"/>
      <c r="V17" s="83"/>
      <c r="W17" s="83"/>
      <c r="X17" s="83"/>
      <c r="Y17" s="83"/>
      <c r="Z17" s="83"/>
      <c r="AA17" s="83"/>
      <c r="AB17" s="83"/>
      <c r="AC17" s="83"/>
      <c r="AD17" s="83"/>
      <c r="AE17" s="83"/>
      <c r="AF17" s="83"/>
      <c r="AG17" s="83"/>
      <c r="AH17" s="83"/>
      <c r="AI17" s="83"/>
      <c r="AJ17" s="83"/>
      <c r="AK17" s="83"/>
    </row>
    <row r="18" spans="1:37" x14ac:dyDescent="0.25">
      <c r="A18" s="83"/>
      <c r="B18" s="104"/>
      <c r="C18" s="104"/>
      <c r="D18" s="104"/>
      <c r="E18" s="83"/>
      <c r="F18" s="83"/>
      <c r="G18" s="83"/>
      <c r="H18" s="83"/>
      <c r="I18" s="83"/>
      <c r="J18" s="83"/>
      <c r="K18" s="83"/>
      <c r="L18" s="83"/>
      <c r="M18" s="83"/>
      <c r="N18" s="83"/>
      <c r="O18" s="83"/>
      <c r="P18" s="83"/>
      <c r="Q18" s="83"/>
      <c r="R18" s="83"/>
      <c r="S18" s="83"/>
      <c r="T18" s="83"/>
      <c r="U18" s="83"/>
      <c r="V18" s="83"/>
      <c r="W18" s="83"/>
      <c r="X18" s="83"/>
      <c r="Y18" s="83"/>
      <c r="Z18" s="83"/>
      <c r="AA18" s="83"/>
      <c r="AB18" s="83"/>
      <c r="AC18" s="83"/>
      <c r="AD18" s="83"/>
      <c r="AE18" s="83"/>
      <c r="AF18" s="83"/>
      <c r="AG18" s="83"/>
      <c r="AH18" s="83"/>
      <c r="AI18" s="83"/>
      <c r="AJ18" s="83"/>
      <c r="AK18" s="83"/>
    </row>
    <row r="19" spans="1:37" x14ac:dyDescent="0.25">
      <c r="A19" s="83"/>
      <c r="B19" s="83"/>
      <c r="C19" s="83"/>
      <c r="D19" s="83"/>
      <c r="E19" s="83"/>
      <c r="F19" s="83"/>
      <c r="G19" s="83"/>
      <c r="H19" s="83"/>
      <c r="I19" s="83"/>
      <c r="J19" s="83"/>
      <c r="K19" s="83"/>
      <c r="L19" s="83"/>
      <c r="M19" s="83"/>
      <c r="N19" s="83"/>
      <c r="O19" s="83"/>
      <c r="P19" s="83"/>
      <c r="Q19" s="83"/>
      <c r="R19" s="83"/>
      <c r="S19" s="83"/>
      <c r="T19" s="83"/>
      <c r="U19" s="83"/>
      <c r="V19" s="83"/>
      <c r="W19" s="83"/>
      <c r="X19" s="83"/>
      <c r="Y19" s="83"/>
      <c r="Z19" s="83"/>
      <c r="AA19" s="83"/>
      <c r="AB19" s="83"/>
      <c r="AC19" s="83"/>
      <c r="AD19" s="83"/>
      <c r="AE19" s="83"/>
      <c r="AF19" s="83"/>
      <c r="AG19" s="83"/>
      <c r="AH19" s="83"/>
      <c r="AI19" s="83"/>
      <c r="AJ19" s="83"/>
      <c r="AK19" s="83"/>
    </row>
    <row r="20" spans="1:37" x14ac:dyDescent="0.25">
      <c r="A20" s="83"/>
      <c r="B20" s="83"/>
      <c r="C20" s="83"/>
      <c r="D20" s="83"/>
      <c r="E20" s="83"/>
      <c r="F20" s="83"/>
      <c r="G20" s="83"/>
      <c r="H20" s="83"/>
      <c r="I20" s="83"/>
      <c r="J20" s="83"/>
      <c r="K20" s="83"/>
      <c r="L20" s="83"/>
      <c r="M20" s="83"/>
      <c r="N20" s="83"/>
      <c r="O20" s="83"/>
      <c r="P20" s="83"/>
      <c r="Q20" s="83"/>
      <c r="R20" s="83"/>
      <c r="S20" s="83"/>
      <c r="T20" s="83"/>
      <c r="U20" s="83"/>
      <c r="V20" s="83"/>
      <c r="W20" s="83"/>
      <c r="X20" s="83"/>
      <c r="Y20" s="83"/>
      <c r="Z20" s="83"/>
      <c r="AA20" s="83"/>
      <c r="AB20" s="83"/>
      <c r="AC20" s="83"/>
      <c r="AD20" s="83"/>
      <c r="AE20" s="83"/>
      <c r="AF20" s="83"/>
      <c r="AG20" s="83"/>
      <c r="AH20" s="83"/>
      <c r="AI20" s="83"/>
      <c r="AJ20" s="83"/>
      <c r="AK20" s="83"/>
    </row>
    <row r="21" spans="1:37" x14ac:dyDescent="0.25">
      <c r="A21" s="83"/>
      <c r="B21" s="83"/>
      <c r="C21" s="83"/>
      <c r="D21" s="83"/>
      <c r="E21" s="83"/>
      <c r="F21" s="83"/>
      <c r="G21" s="83"/>
      <c r="H21" s="83"/>
      <c r="I21" s="83"/>
      <c r="J21" s="83"/>
      <c r="K21" s="83"/>
      <c r="L21" s="83"/>
      <c r="M21" s="83"/>
      <c r="N21" s="83"/>
      <c r="O21" s="83"/>
      <c r="P21" s="83"/>
      <c r="Q21" s="83"/>
      <c r="R21" s="83"/>
      <c r="S21" s="83"/>
      <c r="T21" s="83"/>
      <c r="U21" s="83"/>
      <c r="V21" s="83"/>
      <c r="W21" s="83"/>
      <c r="X21" s="83"/>
      <c r="Y21" s="83"/>
      <c r="Z21" s="83"/>
      <c r="AA21" s="83"/>
      <c r="AB21" s="83"/>
      <c r="AC21" s="83"/>
      <c r="AD21" s="83"/>
      <c r="AE21" s="83"/>
      <c r="AF21" s="83"/>
      <c r="AG21" s="83"/>
      <c r="AH21" s="83"/>
      <c r="AI21" s="83"/>
      <c r="AJ21" s="83"/>
      <c r="AK21" s="83"/>
    </row>
    <row r="22" spans="1:37" x14ac:dyDescent="0.25">
      <c r="A22" s="83"/>
      <c r="B22" s="83"/>
      <c r="C22" s="83"/>
      <c r="D22" s="83"/>
      <c r="E22" s="83"/>
      <c r="F22" s="83"/>
      <c r="G22" s="83"/>
      <c r="H22" s="83"/>
      <c r="I22" s="83"/>
      <c r="J22" s="83"/>
      <c r="K22" s="83"/>
      <c r="L22" s="83"/>
      <c r="M22" s="83"/>
      <c r="N22" s="83"/>
      <c r="O22" s="83"/>
      <c r="P22" s="83"/>
      <c r="Q22" s="83"/>
      <c r="R22" s="83"/>
      <c r="S22" s="83"/>
      <c r="T22" s="83"/>
      <c r="U22" s="83"/>
      <c r="V22" s="83"/>
      <c r="W22" s="83"/>
      <c r="X22" s="83"/>
      <c r="Y22" s="83"/>
      <c r="Z22" s="83"/>
      <c r="AA22" s="83"/>
      <c r="AB22" s="83"/>
      <c r="AC22" s="83"/>
      <c r="AD22" s="83"/>
      <c r="AE22" s="83"/>
      <c r="AF22" s="83"/>
      <c r="AG22" s="83"/>
      <c r="AH22" s="83"/>
      <c r="AI22" s="83"/>
      <c r="AJ22" s="83"/>
      <c r="AK22" s="83"/>
    </row>
    <row r="23" spans="1:37" x14ac:dyDescent="0.25">
      <c r="A23" s="83"/>
      <c r="B23" s="83"/>
      <c r="C23" s="83"/>
      <c r="D23" s="83"/>
      <c r="E23" s="83"/>
      <c r="F23" s="83"/>
      <c r="G23" s="83"/>
      <c r="H23" s="83"/>
      <c r="I23" s="83"/>
      <c r="J23" s="83"/>
      <c r="K23" s="83"/>
      <c r="L23" s="83"/>
      <c r="M23" s="83"/>
      <c r="N23" s="83"/>
      <c r="O23" s="83"/>
      <c r="P23" s="83"/>
      <c r="Q23" s="83"/>
      <c r="R23" s="83"/>
      <c r="S23" s="83"/>
      <c r="T23" s="83"/>
      <c r="U23" s="83"/>
      <c r="V23" s="83"/>
      <c r="W23" s="83"/>
      <c r="X23" s="83"/>
      <c r="Y23" s="83"/>
      <c r="Z23" s="83"/>
      <c r="AA23" s="83"/>
      <c r="AB23" s="83"/>
      <c r="AC23" s="83"/>
      <c r="AD23" s="83"/>
      <c r="AE23" s="83"/>
      <c r="AF23" s="83"/>
      <c r="AG23" s="83"/>
      <c r="AH23" s="83"/>
      <c r="AI23" s="83"/>
      <c r="AJ23" s="83"/>
      <c r="AK23" s="83"/>
    </row>
    <row r="24" spans="1:37" x14ac:dyDescent="0.25">
      <c r="A24" s="83"/>
      <c r="B24" s="83"/>
      <c r="C24" s="83"/>
      <c r="D24" s="83"/>
      <c r="E24" s="83"/>
      <c r="F24" s="83"/>
      <c r="G24" s="83"/>
      <c r="H24" s="83"/>
      <c r="I24" s="83"/>
      <c r="J24" s="83"/>
      <c r="K24" s="83"/>
      <c r="L24" s="83"/>
      <c r="M24" s="83"/>
      <c r="N24" s="83"/>
      <c r="O24" s="83"/>
      <c r="P24" s="83"/>
      <c r="Q24" s="83"/>
      <c r="R24" s="83"/>
      <c r="S24" s="83"/>
      <c r="T24" s="83"/>
      <c r="U24" s="83"/>
      <c r="V24" s="83"/>
      <c r="W24" s="83"/>
      <c r="X24" s="83"/>
      <c r="Y24" s="83"/>
      <c r="Z24" s="83"/>
      <c r="AA24" s="83"/>
      <c r="AB24" s="83"/>
      <c r="AC24" s="83"/>
      <c r="AD24" s="83"/>
      <c r="AE24" s="83"/>
      <c r="AF24" s="83"/>
      <c r="AG24" s="83"/>
      <c r="AH24" s="83"/>
      <c r="AI24" s="83"/>
      <c r="AJ24" s="83"/>
      <c r="AK24" s="83"/>
    </row>
    <row r="25" spans="1:37" x14ac:dyDescent="0.25">
      <c r="A25" s="83"/>
      <c r="B25" s="83"/>
      <c r="C25" s="83"/>
      <c r="D25" s="83"/>
      <c r="E25" s="83"/>
      <c r="F25" s="83"/>
      <c r="G25" s="83"/>
      <c r="H25" s="83"/>
      <c r="I25" s="83"/>
      <c r="J25" s="83"/>
      <c r="K25" s="83"/>
      <c r="L25" s="83"/>
      <c r="M25" s="83"/>
      <c r="N25" s="83"/>
      <c r="O25" s="83"/>
      <c r="P25" s="83"/>
      <c r="Q25" s="83"/>
      <c r="R25" s="83"/>
      <c r="S25" s="83"/>
      <c r="T25" s="83"/>
      <c r="U25" s="83"/>
      <c r="V25" s="83"/>
      <c r="W25" s="83"/>
      <c r="X25" s="83"/>
      <c r="Y25" s="83"/>
      <c r="Z25" s="83"/>
      <c r="AA25" s="83"/>
      <c r="AB25" s="83"/>
      <c r="AC25" s="83"/>
      <c r="AD25" s="83"/>
      <c r="AE25" s="83"/>
      <c r="AF25" s="83"/>
      <c r="AG25" s="83"/>
      <c r="AH25" s="83"/>
      <c r="AI25" s="83"/>
      <c r="AJ25" s="83"/>
      <c r="AK25" s="83"/>
    </row>
    <row r="26" spans="1:37" x14ac:dyDescent="0.25">
      <c r="A26" s="83"/>
      <c r="B26" s="83"/>
      <c r="C26" s="83"/>
      <c r="D26" s="83"/>
      <c r="E26" s="83"/>
      <c r="F26" s="83"/>
      <c r="G26" s="83"/>
      <c r="H26" s="83"/>
      <c r="I26" s="83"/>
      <c r="J26" s="83"/>
      <c r="K26" s="83"/>
      <c r="L26" s="83"/>
      <c r="M26" s="83"/>
      <c r="N26" s="83"/>
      <c r="O26" s="83"/>
      <c r="P26" s="83"/>
      <c r="Q26" s="83"/>
      <c r="R26" s="83"/>
      <c r="S26" s="83"/>
      <c r="T26" s="83"/>
      <c r="U26" s="83"/>
      <c r="V26" s="83"/>
      <c r="W26" s="83"/>
      <c r="X26" s="83"/>
      <c r="Y26" s="83"/>
      <c r="Z26" s="83"/>
      <c r="AA26" s="83"/>
      <c r="AB26" s="83"/>
      <c r="AC26" s="83"/>
      <c r="AD26" s="83"/>
      <c r="AE26" s="83"/>
      <c r="AF26" s="83"/>
      <c r="AG26" s="83"/>
      <c r="AH26" s="83"/>
      <c r="AI26" s="83"/>
      <c r="AJ26" s="83"/>
      <c r="AK26" s="83"/>
    </row>
    <row r="27" spans="1:37" x14ac:dyDescent="0.25">
      <c r="A27" s="83"/>
      <c r="B27" s="83"/>
      <c r="C27" s="83"/>
      <c r="D27" s="83"/>
      <c r="E27" s="83"/>
      <c r="F27" s="83"/>
      <c r="G27" s="83"/>
      <c r="H27" s="83"/>
      <c r="I27" s="83"/>
      <c r="J27" s="83"/>
      <c r="K27" s="83"/>
      <c r="L27" s="83"/>
      <c r="M27" s="83"/>
      <c r="N27" s="83"/>
      <c r="O27" s="83"/>
      <c r="P27" s="83"/>
      <c r="Q27" s="83"/>
      <c r="R27" s="83"/>
      <c r="S27" s="83"/>
      <c r="T27" s="83"/>
      <c r="U27" s="83"/>
      <c r="V27" s="83"/>
      <c r="W27" s="83"/>
      <c r="X27" s="83"/>
      <c r="Y27" s="83"/>
      <c r="Z27" s="83"/>
      <c r="AA27" s="83"/>
      <c r="AB27" s="83"/>
      <c r="AC27" s="83"/>
      <c r="AD27" s="83"/>
      <c r="AE27" s="83"/>
      <c r="AF27" s="83"/>
      <c r="AG27" s="83"/>
      <c r="AH27" s="83"/>
      <c r="AI27" s="83"/>
      <c r="AJ27" s="83"/>
      <c r="AK27" s="83"/>
    </row>
    <row r="28" spans="1:37" x14ac:dyDescent="0.25">
      <c r="A28" s="83"/>
      <c r="B28" s="83"/>
      <c r="C28" s="83"/>
      <c r="D28" s="83"/>
      <c r="E28" s="83"/>
      <c r="F28" s="83"/>
      <c r="G28" s="83"/>
      <c r="H28" s="83"/>
      <c r="I28" s="83"/>
      <c r="J28" s="83"/>
      <c r="K28" s="83"/>
      <c r="L28" s="83"/>
      <c r="M28" s="83"/>
      <c r="N28" s="83"/>
      <c r="O28" s="83"/>
      <c r="P28" s="83"/>
      <c r="Q28" s="83"/>
      <c r="R28" s="83"/>
      <c r="S28" s="83"/>
      <c r="T28" s="83"/>
      <c r="U28" s="83"/>
      <c r="V28" s="83"/>
      <c r="W28" s="83"/>
      <c r="X28" s="83"/>
      <c r="Y28" s="83"/>
      <c r="Z28" s="83"/>
      <c r="AA28" s="83"/>
      <c r="AB28" s="83"/>
      <c r="AC28" s="83"/>
      <c r="AD28" s="83"/>
      <c r="AE28" s="83"/>
      <c r="AF28" s="83"/>
      <c r="AG28" s="83"/>
      <c r="AH28" s="83"/>
      <c r="AI28" s="83"/>
      <c r="AJ28" s="83"/>
      <c r="AK28" s="83"/>
    </row>
    <row r="29" spans="1:37" x14ac:dyDescent="0.25">
      <c r="A29" s="83"/>
      <c r="B29" s="83"/>
      <c r="C29" s="83"/>
      <c r="D29" s="83"/>
      <c r="E29" s="83"/>
      <c r="F29" s="83"/>
      <c r="G29" s="83"/>
      <c r="H29" s="83"/>
      <c r="I29" s="83"/>
      <c r="J29" s="83"/>
      <c r="K29" s="83"/>
      <c r="L29" s="83"/>
      <c r="M29" s="83"/>
      <c r="N29" s="83"/>
      <c r="O29" s="83"/>
      <c r="P29" s="83"/>
      <c r="Q29" s="83"/>
      <c r="R29" s="83"/>
      <c r="S29" s="83"/>
      <c r="T29" s="83"/>
      <c r="U29" s="83"/>
      <c r="V29" s="83"/>
      <c r="W29" s="83"/>
      <c r="X29" s="83"/>
      <c r="Y29" s="83"/>
      <c r="Z29" s="83"/>
      <c r="AA29" s="83"/>
      <c r="AB29" s="83"/>
      <c r="AC29" s="83"/>
      <c r="AD29" s="83"/>
      <c r="AE29" s="83"/>
      <c r="AF29" s="83"/>
      <c r="AG29" s="83"/>
      <c r="AH29" s="83"/>
      <c r="AI29" s="83"/>
      <c r="AJ29" s="83"/>
      <c r="AK29" s="83"/>
    </row>
    <row r="30" spans="1:37" x14ac:dyDescent="0.25">
      <c r="A30" s="83"/>
      <c r="B30" s="83"/>
      <c r="C30" s="83"/>
      <c r="D30" s="83"/>
      <c r="E30" s="83"/>
      <c r="F30" s="83"/>
      <c r="G30" s="83"/>
      <c r="H30" s="83"/>
      <c r="I30" s="83"/>
      <c r="J30" s="83"/>
      <c r="K30" s="83"/>
      <c r="L30" s="83"/>
      <c r="M30" s="83"/>
      <c r="N30" s="83"/>
      <c r="O30" s="83"/>
      <c r="P30" s="83"/>
      <c r="Q30" s="83"/>
      <c r="R30" s="83"/>
      <c r="S30" s="83"/>
      <c r="T30" s="83"/>
      <c r="U30" s="83"/>
      <c r="V30" s="83"/>
      <c r="W30" s="83"/>
      <c r="X30" s="83"/>
      <c r="Y30" s="83"/>
      <c r="Z30" s="83"/>
      <c r="AA30" s="83"/>
      <c r="AB30" s="83"/>
      <c r="AC30" s="83"/>
      <c r="AD30" s="83"/>
      <c r="AE30" s="83"/>
      <c r="AF30" s="83"/>
      <c r="AG30" s="83"/>
      <c r="AH30" s="83"/>
      <c r="AI30" s="83"/>
      <c r="AJ30" s="83"/>
      <c r="AK30" s="83"/>
    </row>
    <row r="31" spans="1:37" x14ac:dyDescent="0.25">
      <c r="A31" s="83"/>
      <c r="B31" s="83"/>
      <c r="C31" s="83"/>
      <c r="D31" s="83"/>
      <c r="E31" s="83"/>
      <c r="F31" s="83"/>
      <c r="G31" s="83"/>
      <c r="H31" s="83"/>
      <c r="I31" s="83"/>
      <c r="J31" s="83"/>
      <c r="K31" s="83"/>
      <c r="L31" s="83"/>
      <c r="M31" s="83"/>
      <c r="N31" s="83"/>
      <c r="O31" s="83"/>
      <c r="P31" s="83"/>
      <c r="Q31" s="83"/>
      <c r="R31" s="83"/>
      <c r="S31" s="83"/>
      <c r="T31" s="83"/>
      <c r="U31" s="83"/>
      <c r="V31" s="83"/>
      <c r="W31" s="83"/>
      <c r="X31" s="83"/>
      <c r="Y31" s="83"/>
      <c r="Z31" s="83"/>
      <c r="AA31" s="83"/>
      <c r="AB31" s="83"/>
      <c r="AC31" s="83"/>
      <c r="AD31" s="83"/>
      <c r="AE31" s="83"/>
      <c r="AF31" s="83"/>
      <c r="AG31" s="83"/>
      <c r="AH31" s="83"/>
      <c r="AI31" s="83"/>
      <c r="AJ31" s="83"/>
      <c r="AK31" s="83"/>
    </row>
    <row r="32" spans="1:37" x14ac:dyDescent="0.25">
      <c r="A32" s="83"/>
      <c r="B32" s="83"/>
      <c r="C32" s="83"/>
      <c r="D32" s="83"/>
      <c r="E32" s="83"/>
      <c r="F32" s="83"/>
      <c r="G32" s="83"/>
      <c r="H32" s="83"/>
      <c r="I32" s="83"/>
      <c r="J32" s="83"/>
      <c r="K32" s="83"/>
      <c r="L32" s="83"/>
      <c r="M32" s="83"/>
      <c r="N32" s="83"/>
      <c r="O32" s="83"/>
      <c r="P32" s="83"/>
      <c r="Q32" s="83"/>
      <c r="R32" s="83"/>
      <c r="S32" s="83"/>
      <c r="T32" s="83"/>
      <c r="U32" s="83"/>
      <c r="V32" s="83"/>
      <c r="W32" s="83"/>
      <c r="X32" s="83"/>
      <c r="Y32" s="83"/>
      <c r="Z32" s="83"/>
      <c r="AA32" s="83"/>
      <c r="AB32" s="83"/>
      <c r="AC32" s="83"/>
      <c r="AD32" s="83"/>
      <c r="AE32" s="83"/>
      <c r="AF32" s="83"/>
      <c r="AG32" s="83"/>
      <c r="AH32" s="83"/>
      <c r="AI32" s="83"/>
      <c r="AJ32" s="83"/>
      <c r="AK32" s="83"/>
    </row>
    <row r="33" spans="1:31" x14ac:dyDescent="0.25">
      <c r="A33" s="83"/>
      <c r="E33" s="83"/>
      <c r="F33" s="83"/>
      <c r="G33" s="83"/>
      <c r="H33" s="83"/>
      <c r="I33" s="83"/>
      <c r="J33" s="83"/>
      <c r="K33" s="83"/>
      <c r="L33" s="83"/>
      <c r="M33" s="83"/>
      <c r="N33" s="83"/>
      <c r="O33" s="83"/>
      <c r="P33" s="83"/>
      <c r="Q33" s="83"/>
      <c r="R33" s="83"/>
      <c r="S33" s="83"/>
      <c r="T33" s="83"/>
      <c r="U33" s="83"/>
      <c r="V33" s="83"/>
      <c r="W33" s="83"/>
      <c r="X33" s="83"/>
      <c r="Y33" s="83"/>
      <c r="Z33" s="83"/>
      <c r="AA33" s="83"/>
      <c r="AB33" s="83"/>
      <c r="AC33" s="83"/>
      <c r="AD33" s="83"/>
      <c r="AE33" s="83"/>
    </row>
    <row r="34" spans="1:31" x14ac:dyDescent="0.25">
      <c r="A34" s="83"/>
      <c r="E34" s="83"/>
      <c r="F34" s="83"/>
      <c r="G34" s="83"/>
      <c r="H34" s="83"/>
      <c r="I34" s="83"/>
      <c r="J34" s="83"/>
      <c r="K34" s="83"/>
      <c r="L34" s="83"/>
      <c r="M34" s="83"/>
      <c r="N34" s="83"/>
      <c r="O34" s="83"/>
      <c r="P34" s="83"/>
      <c r="Q34" s="83"/>
      <c r="R34" s="83"/>
      <c r="S34" s="83"/>
      <c r="T34" s="83"/>
      <c r="U34" s="83"/>
      <c r="V34" s="83"/>
      <c r="W34" s="83"/>
      <c r="X34" s="83"/>
      <c r="Y34" s="83"/>
      <c r="Z34" s="83"/>
      <c r="AA34" s="83"/>
      <c r="AB34" s="83"/>
      <c r="AC34" s="83"/>
      <c r="AD34" s="83"/>
      <c r="AE34" s="83"/>
    </row>
    <row r="35" spans="1:31" x14ac:dyDescent="0.25">
      <c r="A35" s="83"/>
    </row>
    <row r="36" spans="1:31" x14ac:dyDescent="0.25">
      <c r="A36" s="83"/>
    </row>
    <row r="37" spans="1:31" x14ac:dyDescent="0.25">
      <c r="A37" s="83"/>
    </row>
    <row r="38" spans="1:31" x14ac:dyDescent="0.25">
      <c r="A38" s="83"/>
    </row>
    <row r="39" spans="1:31" x14ac:dyDescent="0.25">
      <c r="A39" s="83"/>
    </row>
    <row r="40" spans="1:31" x14ac:dyDescent="0.25">
      <c r="A40" s="83"/>
    </row>
    <row r="41" spans="1:31" x14ac:dyDescent="0.25">
      <c r="A41" s="83"/>
    </row>
    <row r="42" spans="1:31" x14ac:dyDescent="0.25">
      <c r="A42" s="83"/>
    </row>
    <row r="43" spans="1:31" x14ac:dyDescent="0.25">
      <c r="A43" s="83"/>
    </row>
    <row r="44" spans="1:31" x14ac:dyDescent="0.25">
      <c r="A44" s="83"/>
    </row>
    <row r="45" spans="1:31" x14ac:dyDescent="0.25">
      <c r="A45" s="83"/>
    </row>
    <row r="46" spans="1:31" x14ac:dyDescent="0.25">
      <c r="A46" s="83"/>
    </row>
    <row r="47" spans="1:31" x14ac:dyDescent="0.25">
      <c r="A47" s="83"/>
    </row>
    <row r="48" spans="1:31" x14ac:dyDescent="0.25">
      <c r="A48" s="83"/>
    </row>
    <row r="49" spans="1:1" x14ac:dyDescent="0.25">
      <c r="A49" s="83"/>
    </row>
    <row r="50" spans="1:1" x14ac:dyDescent="0.25">
      <c r="A50" s="83"/>
    </row>
    <row r="51" spans="1:1" x14ac:dyDescent="0.25">
      <c r="A51" s="83"/>
    </row>
    <row r="52" spans="1:1" x14ac:dyDescent="0.25">
      <c r="A52" s="83"/>
    </row>
    <row r="53" spans="1:1" x14ac:dyDescent="0.25">
      <c r="A53" s="83"/>
    </row>
    <row r="54" spans="1:1" x14ac:dyDescent="0.25">
      <c r="A54" s="83"/>
    </row>
    <row r="55" spans="1:1" x14ac:dyDescent="0.25">
      <c r="A55" s="83"/>
    </row>
  </sheetData>
  <mergeCells count="1">
    <mergeCell ref="B1:D1"/>
  </mergeCells>
  <pageMargins left="0.7" right="0.7" top="0.75" bottom="0.75" header="0.3" footer="0.3"/>
  <pageSetup orientation="portrait" r:id="rId1"/>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tabColor theme="6" tint="-0.249977111117893"/>
  </sheetPr>
  <dimension ref="A1:U232"/>
  <sheetViews>
    <sheetView zoomScale="60" zoomScaleNormal="60" workbookViewId="0">
      <selection activeCell="C5" sqref="C5"/>
    </sheetView>
  </sheetViews>
  <sheetFormatPr baseColWidth="10" defaultColWidth="11.42578125" defaultRowHeight="15" x14ac:dyDescent="0.25"/>
  <cols>
    <col min="2" max="2" width="40.42578125" customWidth="1"/>
    <col min="3" max="3" width="74.85546875" customWidth="1"/>
    <col min="4" max="4" width="135" bestFit="1" customWidth="1"/>
    <col min="5" max="5" width="144.7109375" bestFit="1" customWidth="1"/>
  </cols>
  <sheetData>
    <row r="1" spans="1:21" ht="33.75" x14ac:dyDescent="0.25">
      <c r="A1" s="83"/>
      <c r="B1" s="582" t="s">
        <v>248</v>
      </c>
      <c r="C1" s="582"/>
      <c r="D1" s="582"/>
      <c r="E1" s="83"/>
      <c r="F1" s="83"/>
      <c r="G1" s="83"/>
      <c r="H1" s="83"/>
      <c r="I1" s="83"/>
      <c r="J1" s="83"/>
      <c r="K1" s="83"/>
      <c r="L1" s="83"/>
      <c r="M1" s="83"/>
      <c r="N1" s="83"/>
      <c r="O1" s="83"/>
      <c r="P1" s="83"/>
      <c r="Q1" s="83"/>
      <c r="R1" s="83"/>
      <c r="S1" s="83"/>
      <c r="T1" s="83"/>
      <c r="U1" s="83"/>
    </row>
    <row r="2" spans="1:21" x14ac:dyDescent="0.25">
      <c r="A2" s="83"/>
      <c r="B2" s="83"/>
      <c r="C2" s="83"/>
      <c r="D2" s="83"/>
      <c r="E2" s="83"/>
      <c r="F2" s="83"/>
      <c r="G2" s="83"/>
      <c r="H2" s="83"/>
      <c r="I2" s="83"/>
      <c r="J2" s="83"/>
      <c r="K2" s="83"/>
      <c r="L2" s="83"/>
      <c r="M2" s="83"/>
      <c r="N2" s="83"/>
      <c r="O2" s="83"/>
      <c r="P2" s="83"/>
      <c r="Q2" s="83"/>
      <c r="R2" s="83"/>
      <c r="S2" s="83"/>
      <c r="T2" s="83"/>
      <c r="U2" s="83"/>
    </row>
    <row r="3" spans="1:21" ht="30" x14ac:dyDescent="0.25">
      <c r="A3" s="83"/>
      <c r="B3" s="101"/>
      <c r="C3" s="36" t="s">
        <v>249</v>
      </c>
      <c r="D3" s="36" t="s">
        <v>250</v>
      </c>
      <c r="E3" s="83"/>
      <c r="F3" s="83"/>
      <c r="G3" s="83"/>
      <c r="H3" s="83"/>
      <c r="I3" s="83"/>
      <c r="J3" s="83"/>
      <c r="K3" s="83"/>
      <c r="L3" s="83"/>
      <c r="M3" s="83"/>
      <c r="N3" s="83"/>
      <c r="O3" s="83"/>
      <c r="P3" s="83"/>
      <c r="Q3" s="83"/>
      <c r="R3" s="83"/>
      <c r="S3" s="83"/>
      <c r="T3" s="83"/>
      <c r="U3" s="83"/>
    </row>
    <row r="4" spans="1:21" ht="33.75" x14ac:dyDescent="0.25">
      <c r="A4" s="100" t="s">
        <v>251</v>
      </c>
      <c r="B4" s="39" t="s">
        <v>252</v>
      </c>
      <c r="C4" s="44" t="s">
        <v>253</v>
      </c>
      <c r="D4" s="37" t="s">
        <v>254</v>
      </c>
      <c r="E4" s="83"/>
      <c r="F4" s="83"/>
      <c r="G4" s="83"/>
      <c r="H4" s="83"/>
      <c r="I4" s="83"/>
      <c r="J4" s="83"/>
      <c r="K4" s="83"/>
      <c r="L4" s="83"/>
      <c r="M4" s="83"/>
      <c r="N4" s="83"/>
      <c r="O4" s="83"/>
      <c r="P4" s="83"/>
      <c r="Q4" s="83"/>
      <c r="R4" s="83"/>
      <c r="S4" s="83"/>
      <c r="T4" s="83"/>
      <c r="U4" s="83"/>
    </row>
    <row r="5" spans="1:21" ht="67.5" x14ac:dyDescent="0.25">
      <c r="A5" s="100" t="s">
        <v>255</v>
      </c>
      <c r="B5" s="40" t="s">
        <v>256</v>
      </c>
      <c r="C5" s="45" t="s">
        <v>257</v>
      </c>
      <c r="D5" s="38" t="s">
        <v>258</v>
      </c>
      <c r="E5" s="83"/>
      <c r="F5" s="83"/>
      <c r="G5" s="83"/>
      <c r="H5" s="83"/>
      <c r="I5" s="83"/>
      <c r="J5" s="83"/>
      <c r="K5" s="83"/>
      <c r="L5" s="83"/>
      <c r="M5" s="83"/>
      <c r="N5" s="83"/>
      <c r="O5" s="83"/>
      <c r="P5" s="83"/>
      <c r="Q5" s="83"/>
      <c r="R5" s="83"/>
      <c r="S5" s="83"/>
      <c r="T5" s="83"/>
      <c r="U5" s="83"/>
    </row>
    <row r="6" spans="1:21" ht="67.5" x14ac:dyDescent="0.25">
      <c r="A6" s="100" t="s">
        <v>226</v>
      </c>
      <c r="B6" s="41" t="s">
        <v>259</v>
      </c>
      <c r="C6" s="45" t="s">
        <v>260</v>
      </c>
      <c r="D6" s="38" t="s">
        <v>261</v>
      </c>
      <c r="E6" s="83"/>
      <c r="F6" s="83"/>
      <c r="G6" s="83"/>
      <c r="H6" s="83"/>
      <c r="I6" s="83"/>
      <c r="J6" s="83"/>
      <c r="K6" s="83"/>
      <c r="L6" s="83"/>
      <c r="M6" s="83"/>
      <c r="N6" s="83"/>
      <c r="O6" s="83"/>
      <c r="P6" s="83"/>
      <c r="Q6" s="83"/>
      <c r="R6" s="83"/>
      <c r="S6" s="83"/>
      <c r="T6" s="83"/>
      <c r="U6" s="83"/>
    </row>
    <row r="7" spans="1:21" ht="101.25" x14ac:dyDescent="0.25">
      <c r="A7" s="100" t="s">
        <v>262</v>
      </c>
      <c r="B7" s="42" t="s">
        <v>263</v>
      </c>
      <c r="C7" s="45" t="s">
        <v>264</v>
      </c>
      <c r="D7" s="38" t="s">
        <v>265</v>
      </c>
      <c r="E7" s="83"/>
      <c r="F7" s="83"/>
      <c r="G7" s="83"/>
      <c r="H7" s="83"/>
      <c r="I7" s="83"/>
      <c r="J7" s="83"/>
      <c r="K7" s="83"/>
      <c r="L7" s="83"/>
      <c r="M7" s="83"/>
      <c r="N7" s="83"/>
      <c r="O7" s="83"/>
      <c r="P7" s="83"/>
      <c r="Q7" s="83"/>
      <c r="R7" s="83"/>
      <c r="S7" s="83"/>
      <c r="T7" s="83"/>
      <c r="U7" s="83"/>
    </row>
    <row r="8" spans="1:21" ht="67.5" x14ac:dyDescent="0.25">
      <c r="A8" s="100" t="s">
        <v>266</v>
      </c>
      <c r="B8" s="43" t="s">
        <v>267</v>
      </c>
      <c r="C8" s="45" t="s">
        <v>268</v>
      </c>
      <c r="D8" s="38" t="s">
        <v>269</v>
      </c>
      <c r="E8" s="83"/>
      <c r="F8" s="83"/>
      <c r="G8" s="83"/>
      <c r="H8" s="83"/>
      <c r="I8" s="83"/>
      <c r="J8" s="83"/>
      <c r="K8" s="83"/>
      <c r="L8" s="83"/>
      <c r="M8" s="83"/>
      <c r="N8" s="83"/>
      <c r="O8" s="83"/>
      <c r="P8" s="83"/>
      <c r="Q8" s="83"/>
      <c r="R8" s="83"/>
      <c r="S8" s="83"/>
      <c r="T8" s="83"/>
      <c r="U8" s="83"/>
    </row>
    <row r="9" spans="1:21" ht="20.25" x14ac:dyDescent="0.25">
      <c r="A9" s="100"/>
      <c r="B9" s="100"/>
      <c r="C9" s="102"/>
      <c r="D9" s="102"/>
      <c r="E9" s="83"/>
      <c r="F9" s="83"/>
      <c r="G9" s="83"/>
      <c r="H9" s="83"/>
      <c r="I9" s="83"/>
      <c r="J9" s="83"/>
      <c r="K9" s="83"/>
      <c r="L9" s="83"/>
      <c r="M9" s="83"/>
      <c r="N9" s="83"/>
      <c r="O9" s="83"/>
      <c r="P9" s="83"/>
      <c r="Q9" s="83"/>
      <c r="R9" s="83"/>
      <c r="S9" s="83"/>
      <c r="T9" s="83"/>
      <c r="U9" s="83"/>
    </row>
    <row r="10" spans="1:21" ht="16.5" x14ac:dyDescent="0.25">
      <c r="A10" s="100"/>
      <c r="B10" s="103"/>
      <c r="C10" s="103"/>
      <c r="D10" s="103"/>
      <c r="E10" s="83"/>
      <c r="F10" s="83"/>
      <c r="G10" s="83"/>
      <c r="H10" s="83"/>
      <c r="I10" s="83"/>
      <c r="J10" s="83"/>
      <c r="K10" s="83"/>
      <c r="L10" s="83"/>
      <c r="M10" s="83"/>
      <c r="N10" s="83"/>
      <c r="O10" s="83"/>
      <c r="P10" s="83"/>
      <c r="Q10" s="83"/>
      <c r="R10" s="83"/>
      <c r="S10" s="83"/>
      <c r="T10" s="83"/>
      <c r="U10" s="83"/>
    </row>
    <row r="11" spans="1:21" x14ac:dyDescent="0.25">
      <c r="A11" s="100"/>
      <c r="B11" s="100" t="s">
        <v>270</v>
      </c>
      <c r="C11" s="100" t="s">
        <v>271</v>
      </c>
      <c r="D11" s="100" t="s">
        <v>182</v>
      </c>
      <c r="E11" s="83"/>
      <c r="F11" s="83"/>
      <c r="G11" s="83"/>
      <c r="H11" s="83"/>
      <c r="I11" s="83"/>
      <c r="J11" s="83"/>
      <c r="K11" s="83"/>
      <c r="L11" s="83"/>
      <c r="M11" s="83"/>
      <c r="N11" s="83"/>
      <c r="O11" s="83"/>
      <c r="P11" s="83"/>
      <c r="Q11" s="83"/>
      <c r="R11" s="83"/>
      <c r="S11" s="83"/>
      <c r="T11" s="83"/>
      <c r="U11" s="83"/>
    </row>
    <row r="12" spans="1:21" x14ac:dyDescent="0.25">
      <c r="A12" s="100"/>
      <c r="B12" s="100" t="s">
        <v>272</v>
      </c>
      <c r="C12" s="100" t="s">
        <v>273</v>
      </c>
      <c r="D12" s="100" t="s">
        <v>274</v>
      </c>
      <c r="E12" s="83"/>
      <c r="F12" s="83"/>
      <c r="G12" s="83"/>
      <c r="H12" s="83"/>
      <c r="I12" s="83"/>
      <c r="J12" s="83"/>
      <c r="K12" s="83"/>
      <c r="L12" s="83"/>
      <c r="M12" s="83"/>
      <c r="N12" s="83"/>
      <c r="O12" s="83"/>
      <c r="P12" s="83"/>
      <c r="Q12" s="83"/>
      <c r="R12" s="83"/>
      <c r="S12" s="83"/>
      <c r="T12" s="83"/>
      <c r="U12" s="83"/>
    </row>
    <row r="13" spans="1:21" x14ac:dyDescent="0.25">
      <c r="A13" s="100"/>
      <c r="B13" s="100"/>
      <c r="C13" s="100" t="s">
        <v>275</v>
      </c>
      <c r="D13" s="100" t="s">
        <v>163</v>
      </c>
      <c r="E13" s="83"/>
      <c r="F13" s="83"/>
      <c r="G13" s="83"/>
      <c r="H13" s="83"/>
      <c r="I13" s="83"/>
      <c r="J13" s="83"/>
      <c r="K13" s="83"/>
      <c r="L13" s="83"/>
      <c r="M13" s="83"/>
      <c r="N13" s="83"/>
      <c r="O13" s="83"/>
      <c r="P13" s="83"/>
      <c r="Q13" s="83"/>
      <c r="R13" s="83"/>
      <c r="S13" s="83"/>
      <c r="T13" s="83"/>
      <c r="U13" s="83"/>
    </row>
    <row r="14" spans="1:21" x14ac:dyDescent="0.25">
      <c r="A14" s="100"/>
      <c r="B14" s="100"/>
      <c r="C14" s="100" t="s">
        <v>276</v>
      </c>
      <c r="D14" s="100" t="s">
        <v>277</v>
      </c>
      <c r="E14" s="83"/>
      <c r="F14" s="83"/>
      <c r="G14" s="83"/>
      <c r="H14" s="83"/>
      <c r="I14" s="83"/>
      <c r="J14" s="83"/>
      <c r="K14" s="83"/>
      <c r="L14" s="83"/>
      <c r="M14" s="83"/>
      <c r="N14" s="83"/>
      <c r="O14" s="83"/>
      <c r="P14" s="83"/>
      <c r="Q14" s="83"/>
      <c r="R14" s="83"/>
      <c r="S14" s="83"/>
      <c r="T14" s="83"/>
      <c r="U14" s="83"/>
    </row>
    <row r="15" spans="1:21" x14ac:dyDescent="0.25">
      <c r="A15" s="100"/>
      <c r="B15" s="100"/>
      <c r="C15" s="100" t="s">
        <v>278</v>
      </c>
      <c r="D15" s="100" t="s">
        <v>279</v>
      </c>
      <c r="E15" s="83"/>
      <c r="F15" s="83"/>
      <c r="G15" s="83"/>
      <c r="H15" s="83"/>
      <c r="I15" s="83"/>
      <c r="J15" s="83"/>
      <c r="K15" s="83"/>
      <c r="L15" s="83"/>
      <c r="M15" s="83"/>
      <c r="N15" s="83"/>
      <c r="O15" s="83"/>
      <c r="P15" s="83"/>
      <c r="Q15" s="83"/>
      <c r="R15" s="83"/>
      <c r="S15" s="83"/>
      <c r="T15" s="83"/>
      <c r="U15" s="83"/>
    </row>
    <row r="16" spans="1:21" x14ac:dyDescent="0.25">
      <c r="A16" s="100"/>
      <c r="B16" s="100"/>
      <c r="C16" s="100"/>
      <c r="D16" s="100"/>
      <c r="E16" s="83"/>
      <c r="F16" s="83"/>
      <c r="G16" s="83"/>
      <c r="H16" s="83"/>
      <c r="I16" s="83"/>
      <c r="J16" s="83"/>
      <c r="K16" s="83"/>
      <c r="L16" s="83"/>
      <c r="M16" s="83"/>
      <c r="N16" s="83"/>
      <c r="O16" s="83"/>
    </row>
    <row r="17" spans="1:15" x14ac:dyDescent="0.25">
      <c r="A17" s="100"/>
      <c r="B17" s="100"/>
      <c r="C17" s="100"/>
      <c r="D17" s="100"/>
      <c r="E17" s="83"/>
      <c r="F17" s="83"/>
      <c r="G17" s="83"/>
      <c r="H17" s="83"/>
      <c r="I17" s="83"/>
      <c r="J17" s="83"/>
      <c r="K17" s="83"/>
      <c r="L17" s="83"/>
      <c r="M17" s="83"/>
      <c r="N17" s="83"/>
      <c r="O17" s="83"/>
    </row>
    <row r="18" spans="1:15" x14ac:dyDescent="0.25">
      <c r="A18" s="100"/>
      <c r="B18" s="104"/>
      <c r="C18" s="104"/>
      <c r="D18" s="104"/>
      <c r="E18" s="83"/>
      <c r="F18" s="83"/>
      <c r="G18" s="83"/>
      <c r="H18" s="83"/>
      <c r="I18" s="83"/>
      <c r="J18" s="83"/>
      <c r="K18" s="83"/>
      <c r="L18" s="83"/>
      <c r="M18" s="83"/>
      <c r="N18" s="83"/>
      <c r="O18" s="83"/>
    </row>
    <row r="19" spans="1:15" x14ac:dyDescent="0.25">
      <c r="A19" s="100"/>
      <c r="B19" s="104"/>
      <c r="C19" s="104"/>
      <c r="D19" s="104"/>
      <c r="E19" s="83"/>
      <c r="F19" s="83"/>
      <c r="G19" s="83"/>
      <c r="H19" s="83"/>
      <c r="I19" s="83"/>
      <c r="J19" s="83"/>
      <c r="K19" s="83"/>
      <c r="L19" s="83"/>
      <c r="M19" s="83"/>
      <c r="N19" s="83"/>
      <c r="O19" s="83"/>
    </row>
    <row r="20" spans="1:15" x14ac:dyDescent="0.25">
      <c r="A20" s="100"/>
      <c r="B20" s="104"/>
      <c r="C20" s="104"/>
      <c r="D20" s="104"/>
      <c r="E20" s="83"/>
      <c r="F20" s="83"/>
      <c r="G20" s="83"/>
      <c r="H20" s="83"/>
      <c r="I20" s="83"/>
      <c r="J20" s="83"/>
      <c r="K20" s="83"/>
      <c r="L20" s="83"/>
      <c r="M20" s="83"/>
      <c r="N20" s="83"/>
      <c r="O20" s="83"/>
    </row>
    <row r="21" spans="1:15" x14ac:dyDescent="0.25">
      <c r="A21" s="100"/>
      <c r="B21" s="104"/>
      <c r="C21" s="104"/>
      <c r="D21" s="104"/>
      <c r="E21" s="83"/>
      <c r="F21" s="83"/>
      <c r="G21" s="83"/>
      <c r="H21" s="83"/>
      <c r="I21" s="83"/>
      <c r="J21" s="83"/>
      <c r="K21" s="83"/>
      <c r="L21" s="83"/>
      <c r="M21" s="83"/>
      <c r="N21" s="83"/>
      <c r="O21" s="83"/>
    </row>
    <row r="22" spans="1:15" ht="20.25" x14ac:dyDescent="0.25">
      <c r="A22" s="100"/>
      <c r="B22" s="100"/>
      <c r="C22" s="102"/>
      <c r="D22" s="102"/>
      <c r="E22" s="83"/>
      <c r="F22" s="83"/>
      <c r="G22" s="83"/>
      <c r="H22" s="83"/>
      <c r="I22" s="83"/>
      <c r="J22" s="83"/>
      <c r="K22" s="83"/>
      <c r="L22" s="83"/>
      <c r="M22" s="83"/>
      <c r="N22" s="83"/>
      <c r="O22" s="83"/>
    </row>
    <row r="23" spans="1:15" ht="20.25" x14ac:dyDescent="0.25">
      <c r="A23" s="100"/>
      <c r="B23" s="100"/>
      <c r="C23" s="102"/>
      <c r="D23" s="102"/>
      <c r="E23" s="83"/>
      <c r="F23" s="83"/>
      <c r="G23" s="83"/>
      <c r="H23" s="83"/>
      <c r="I23" s="83"/>
      <c r="J23" s="83"/>
      <c r="K23" s="83"/>
      <c r="L23" s="83"/>
      <c r="M23" s="83"/>
      <c r="N23" s="83"/>
      <c r="O23" s="83"/>
    </row>
    <row r="24" spans="1:15" ht="20.25" x14ac:dyDescent="0.25">
      <c r="A24" s="100"/>
      <c r="B24" s="100"/>
      <c r="C24" s="102"/>
      <c r="D24" s="102"/>
      <c r="E24" s="83"/>
      <c r="F24" s="83"/>
      <c r="G24" s="83"/>
      <c r="H24" s="83"/>
      <c r="I24" s="83"/>
      <c r="J24" s="83"/>
      <c r="K24" s="83"/>
      <c r="L24" s="83"/>
      <c r="M24" s="83"/>
      <c r="N24" s="83"/>
      <c r="O24" s="83"/>
    </row>
    <row r="25" spans="1:15" ht="20.25" x14ac:dyDescent="0.25">
      <c r="A25" s="100"/>
      <c r="B25" s="100"/>
      <c r="C25" s="102"/>
      <c r="D25" s="102"/>
      <c r="E25" s="83"/>
      <c r="F25" s="83"/>
      <c r="G25" s="83"/>
      <c r="H25" s="83"/>
      <c r="I25" s="83"/>
      <c r="J25" s="83"/>
      <c r="K25" s="83"/>
      <c r="L25" s="83"/>
      <c r="M25" s="83"/>
      <c r="N25" s="83"/>
      <c r="O25" s="83"/>
    </row>
    <row r="26" spans="1:15" ht="20.25" x14ac:dyDescent="0.25">
      <c r="A26" s="100"/>
      <c r="B26" s="100"/>
      <c r="C26" s="102"/>
      <c r="D26" s="102"/>
      <c r="E26" s="83"/>
      <c r="F26" s="83"/>
      <c r="G26" s="83"/>
      <c r="H26" s="83"/>
      <c r="I26" s="83"/>
      <c r="J26" s="83"/>
      <c r="K26" s="83"/>
      <c r="L26" s="83"/>
      <c r="M26" s="83"/>
      <c r="N26" s="83"/>
      <c r="O26" s="83"/>
    </row>
    <row r="27" spans="1:15" ht="20.25" x14ac:dyDescent="0.25">
      <c r="A27" s="100"/>
      <c r="B27" s="100"/>
      <c r="C27" s="102"/>
      <c r="D27" s="102"/>
      <c r="E27" s="83"/>
      <c r="F27" s="83"/>
      <c r="G27" s="83"/>
      <c r="H27" s="83"/>
      <c r="I27" s="83"/>
      <c r="J27" s="83"/>
      <c r="K27" s="83"/>
      <c r="L27" s="83"/>
      <c r="M27" s="83"/>
      <c r="N27" s="83"/>
      <c r="O27" s="83"/>
    </row>
    <row r="28" spans="1:15" ht="20.25" x14ac:dyDescent="0.25">
      <c r="A28" s="100"/>
      <c r="B28" s="100"/>
      <c r="C28" s="102"/>
      <c r="D28" s="102"/>
      <c r="E28" s="83"/>
      <c r="F28" s="83"/>
      <c r="G28" s="83"/>
      <c r="H28" s="83"/>
      <c r="I28" s="83"/>
      <c r="J28" s="83"/>
      <c r="K28" s="83"/>
      <c r="L28" s="83"/>
      <c r="M28" s="83"/>
      <c r="N28" s="83"/>
      <c r="O28" s="83"/>
    </row>
    <row r="29" spans="1:15" ht="20.25" x14ac:dyDescent="0.25">
      <c r="A29" s="100"/>
      <c r="B29" s="100"/>
      <c r="C29" s="102"/>
      <c r="D29" s="102"/>
      <c r="E29" s="83"/>
      <c r="F29" s="83"/>
      <c r="G29" s="83"/>
      <c r="H29" s="83"/>
      <c r="I29" s="83"/>
      <c r="J29" s="83"/>
      <c r="K29" s="83"/>
      <c r="L29" s="83"/>
      <c r="M29" s="83"/>
      <c r="N29" s="83"/>
      <c r="O29" s="83"/>
    </row>
    <row r="30" spans="1:15" ht="20.25" x14ac:dyDescent="0.25">
      <c r="A30" s="100"/>
      <c r="B30" s="100"/>
      <c r="C30" s="102"/>
      <c r="D30" s="102"/>
      <c r="E30" s="83"/>
      <c r="F30" s="83"/>
      <c r="G30" s="83"/>
      <c r="H30" s="83"/>
      <c r="I30" s="83"/>
      <c r="J30" s="83"/>
      <c r="K30" s="83"/>
      <c r="L30" s="83"/>
      <c r="M30" s="83"/>
      <c r="N30" s="83"/>
      <c r="O30" s="83"/>
    </row>
    <row r="31" spans="1:15" ht="20.25" x14ac:dyDescent="0.25">
      <c r="A31" s="100"/>
      <c r="B31" s="100"/>
      <c r="C31" s="102"/>
      <c r="D31" s="102"/>
      <c r="E31" s="83"/>
      <c r="F31" s="83"/>
      <c r="G31" s="83"/>
      <c r="H31" s="83"/>
      <c r="I31" s="83"/>
      <c r="J31" s="83"/>
      <c r="K31" s="83"/>
      <c r="L31" s="83"/>
      <c r="M31" s="83"/>
      <c r="N31" s="83"/>
      <c r="O31" s="83"/>
    </row>
    <row r="32" spans="1:15" ht="20.25" x14ac:dyDescent="0.25">
      <c r="A32" s="100"/>
      <c r="B32" s="100"/>
      <c r="C32" s="102"/>
      <c r="D32" s="102"/>
      <c r="E32" s="83"/>
      <c r="F32" s="83"/>
      <c r="G32" s="83"/>
      <c r="H32" s="83"/>
      <c r="I32" s="83"/>
      <c r="J32" s="83"/>
      <c r="K32" s="83"/>
      <c r="L32" s="83"/>
      <c r="M32" s="83"/>
      <c r="N32" s="83"/>
      <c r="O32" s="83"/>
    </row>
    <row r="33" spans="1:15" ht="20.25" x14ac:dyDescent="0.25">
      <c r="A33" s="100"/>
      <c r="B33" s="100"/>
      <c r="C33" s="102"/>
      <c r="D33" s="102"/>
      <c r="E33" s="83"/>
      <c r="F33" s="83"/>
      <c r="G33" s="83"/>
      <c r="H33" s="83"/>
      <c r="I33" s="83"/>
      <c r="J33" s="83"/>
      <c r="K33" s="83"/>
      <c r="L33" s="83"/>
      <c r="M33" s="83"/>
      <c r="N33" s="83"/>
      <c r="O33" s="83"/>
    </row>
    <row r="34" spans="1:15" ht="20.25" x14ac:dyDescent="0.25">
      <c r="A34" s="100"/>
      <c r="B34" s="100"/>
      <c r="C34" s="102"/>
      <c r="D34" s="102"/>
      <c r="E34" s="83"/>
      <c r="F34" s="83"/>
      <c r="G34" s="83"/>
      <c r="H34" s="83"/>
      <c r="I34" s="83"/>
      <c r="J34" s="83"/>
      <c r="K34" s="83"/>
      <c r="L34" s="83"/>
      <c r="M34" s="83"/>
      <c r="N34" s="83"/>
      <c r="O34" s="83"/>
    </row>
    <row r="35" spans="1:15" ht="20.25" x14ac:dyDescent="0.25">
      <c r="A35" s="100"/>
      <c r="B35" s="100"/>
      <c r="C35" s="102"/>
      <c r="D35" s="102"/>
      <c r="E35" s="83"/>
      <c r="F35" s="83"/>
      <c r="G35" s="83"/>
      <c r="H35" s="83"/>
      <c r="I35" s="83"/>
      <c r="J35" s="83"/>
      <c r="K35" s="83"/>
      <c r="L35" s="83"/>
      <c r="M35" s="83"/>
      <c r="N35" s="83"/>
      <c r="O35" s="83"/>
    </row>
    <row r="36" spans="1:15" ht="20.25" x14ac:dyDescent="0.25">
      <c r="A36" s="100"/>
      <c r="B36" s="100"/>
      <c r="C36" s="102"/>
      <c r="D36" s="102"/>
      <c r="E36" s="83"/>
      <c r="F36" s="83"/>
      <c r="G36" s="83"/>
      <c r="H36" s="83"/>
      <c r="I36" s="83"/>
      <c r="J36" s="83"/>
      <c r="K36" s="83"/>
      <c r="L36" s="83"/>
      <c r="M36" s="83"/>
      <c r="N36" s="83"/>
      <c r="O36" s="83"/>
    </row>
    <row r="37" spans="1:15" ht="20.25" x14ac:dyDescent="0.25">
      <c r="A37" s="100"/>
      <c r="B37" s="100"/>
      <c r="C37" s="102"/>
      <c r="D37" s="102"/>
      <c r="E37" s="83"/>
      <c r="F37" s="83"/>
      <c r="G37" s="83"/>
      <c r="H37" s="83"/>
      <c r="I37" s="83"/>
      <c r="J37" s="83"/>
      <c r="K37" s="83"/>
      <c r="L37" s="83"/>
      <c r="M37" s="83"/>
      <c r="N37" s="83"/>
      <c r="O37" s="83"/>
    </row>
    <row r="38" spans="1:15" ht="20.25" x14ac:dyDescent="0.25">
      <c r="A38" s="100"/>
      <c r="B38" s="100"/>
      <c r="C38" s="102"/>
      <c r="D38" s="102"/>
      <c r="E38" s="83"/>
      <c r="F38" s="83"/>
      <c r="G38" s="83"/>
      <c r="H38" s="83"/>
      <c r="I38" s="83"/>
      <c r="J38" s="83"/>
      <c r="K38" s="83"/>
      <c r="L38" s="83"/>
      <c r="M38" s="83"/>
      <c r="N38" s="83"/>
      <c r="O38" s="83"/>
    </row>
    <row r="39" spans="1:15" ht="20.25" x14ac:dyDescent="0.25">
      <c r="A39" s="100"/>
      <c r="B39" s="100"/>
      <c r="C39" s="102"/>
      <c r="D39" s="102"/>
      <c r="E39" s="83"/>
      <c r="F39" s="83"/>
      <c r="G39" s="83"/>
      <c r="H39" s="83"/>
      <c r="I39" s="83"/>
      <c r="J39" s="83"/>
      <c r="K39" s="83"/>
      <c r="L39" s="83"/>
      <c r="M39" s="83"/>
      <c r="N39" s="83"/>
      <c r="O39" s="83"/>
    </row>
    <row r="40" spans="1:15" ht="20.25" x14ac:dyDescent="0.25">
      <c r="A40" s="100"/>
      <c r="B40" s="100"/>
      <c r="C40" s="102"/>
      <c r="D40" s="102"/>
      <c r="E40" s="83"/>
      <c r="F40" s="83"/>
      <c r="G40" s="83"/>
      <c r="H40" s="83"/>
      <c r="I40" s="83"/>
      <c r="J40" s="83"/>
      <c r="K40" s="83"/>
      <c r="L40" s="83"/>
      <c r="M40" s="83"/>
      <c r="N40" s="83"/>
      <c r="O40" s="83"/>
    </row>
    <row r="41" spans="1:15" ht="20.25" x14ac:dyDescent="0.25">
      <c r="A41" s="100"/>
      <c r="B41" s="100"/>
      <c r="C41" s="102"/>
      <c r="D41" s="102"/>
      <c r="E41" s="83"/>
      <c r="F41" s="83"/>
      <c r="G41" s="83"/>
      <c r="H41" s="83"/>
      <c r="I41" s="83"/>
      <c r="J41" s="83"/>
      <c r="K41" s="83"/>
      <c r="L41" s="83"/>
      <c r="M41" s="83"/>
      <c r="N41" s="83"/>
      <c r="O41" s="83"/>
    </row>
    <row r="42" spans="1:15" ht="20.25" x14ac:dyDescent="0.25">
      <c r="A42" s="100"/>
      <c r="B42" s="100"/>
      <c r="C42" s="102"/>
      <c r="D42" s="102"/>
      <c r="E42" s="83"/>
      <c r="F42" s="83"/>
      <c r="G42" s="83"/>
      <c r="H42" s="83"/>
      <c r="I42" s="83"/>
      <c r="J42" s="83"/>
      <c r="K42" s="83"/>
      <c r="L42" s="83"/>
      <c r="M42" s="83"/>
      <c r="N42" s="83"/>
      <c r="O42" s="83"/>
    </row>
    <row r="43" spans="1:15" ht="20.25" x14ac:dyDescent="0.25">
      <c r="A43" s="100"/>
      <c r="B43" s="100"/>
      <c r="C43" s="102"/>
      <c r="D43" s="102"/>
      <c r="E43" s="83"/>
      <c r="F43" s="83"/>
      <c r="G43" s="83"/>
      <c r="H43" s="83"/>
      <c r="I43" s="83"/>
      <c r="J43" s="83"/>
      <c r="K43" s="83"/>
      <c r="L43" s="83"/>
      <c r="M43" s="83"/>
      <c r="N43" s="83"/>
      <c r="O43" s="83"/>
    </row>
    <row r="44" spans="1:15" ht="20.25" x14ac:dyDescent="0.25">
      <c r="A44" s="100"/>
      <c r="B44" s="100"/>
      <c r="C44" s="102"/>
      <c r="D44" s="102"/>
      <c r="E44" s="83"/>
      <c r="F44" s="83"/>
      <c r="G44" s="83"/>
      <c r="H44" s="83"/>
      <c r="I44" s="83"/>
      <c r="J44" s="83"/>
      <c r="K44" s="83"/>
      <c r="L44" s="83"/>
      <c r="M44" s="83"/>
      <c r="N44" s="83"/>
      <c r="O44" s="83"/>
    </row>
    <row r="45" spans="1:15" ht="20.25" x14ac:dyDescent="0.25">
      <c r="A45" s="100"/>
      <c r="B45" s="100"/>
      <c r="C45" s="102"/>
      <c r="D45" s="102"/>
      <c r="E45" s="83"/>
      <c r="F45" s="83"/>
      <c r="G45" s="83"/>
      <c r="H45" s="83"/>
      <c r="I45" s="83"/>
      <c r="J45" s="83"/>
      <c r="K45" s="83"/>
      <c r="L45" s="83"/>
      <c r="M45" s="83"/>
      <c r="N45" s="83"/>
      <c r="O45" s="83"/>
    </row>
    <row r="46" spans="1:15" ht="20.25" x14ac:dyDescent="0.25">
      <c r="A46" s="100"/>
      <c r="B46" s="100"/>
      <c r="C46" s="102"/>
      <c r="D46" s="102"/>
      <c r="E46" s="83"/>
      <c r="F46" s="83"/>
      <c r="G46" s="83"/>
      <c r="H46" s="83"/>
      <c r="I46" s="83"/>
      <c r="J46" s="83"/>
      <c r="K46" s="83"/>
      <c r="L46" s="83"/>
      <c r="M46" s="83"/>
      <c r="N46" s="83"/>
      <c r="O46" s="83"/>
    </row>
    <row r="47" spans="1:15" ht="20.25" x14ac:dyDescent="0.25">
      <c r="A47" s="100"/>
      <c r="B47" s="100"/>
      <c r="C47" s="102"/>
      <c r="D47" s="102"/>
      <c r="E47" s="83"/>
      <c r="F47" s="83"/>
      <c r="G47" s="83"/>
      <c r="H47" s="83"/>
      <c r="I47" s="83"/>
      <c r="J47" s="83"/>
      <c r="K47" s="83"/>
      <c r="L47" s="83"/>
      <c r="M47" s="83"/>
      <c r="N47" s="83"/>
      <c r="O47" s="83"/>
    </row>
    <row r="48" spans="1:15" ht="20.25" x14ac:dyDescent="0.25">
      <c r="A48" s="100"/>
      <c r="B48" s="100"/>
      <c r="C48" s="102"/>
      <c r="D48" s="102"/>
      <c r="E48" s="83"/>
      <c r="F48" s="83"/>
      <c r="G48" s="83"/>
      <c r="H48" s="83"/>
      <c r="I48" s="83"/>
      <c r="J48" s="83"/>
      <c r="K48" s="83"/>
      <c r="L48" s="83"/>
      <c r="M48" s="83"/>
      <c r="N48" s="83"/>
      <c r="O48" s="83"/>
    </row>
    <row r="49" spans="1:15" ht="20.25" x14ac:dyDescent="0.25">
      <c r="A49" s="100"/>
      <c r="B49" s="100"/>
      <c r="C49" s="102"/>
      <c r="D49" s="102"/>
      <c r="E49" s="83"/>
      <c r="F49" s="83"/>
      <c r="G49" s="83"/>
      <c r="H49" s="83"/>
      <c r="I49" s="83"/>
      <c r="J49" s="83"/>
      <c r="K49" s="83"/>
      <c r="L49" s="83"/>
      <c r="M49" s="83"/>
      <c r="N49" s="83"/>
      <c r="O49" s="83"/>
    </row>
    <row r="50" spans="1:15" ht="20.25" x14ac:dyDescent="0.25">
      <c r="A50" s="100"/>
      <c r="B50" s="100"/>
      <c r="C50" s="102"/>
      <c r="D50" s="102"/>
      <c r="E50" s="83"/>
      <c r="F50" s="83"/>
      <c r="G50" s="83"/>
      <c r="H50" s="83"/>
      <c r="I50" s="83"/>
      <c r="J50" s="83"/>
      <c r="K50" s="83"/>
      <c r="L50" s="83"/>
      <c r="M50" s="83"/>
      <c r="N50" s="83"/>
      <c r="O50" s="83"/>
    </row>
    <row r="51" spans="1:15" ht="20.25" x14ac:dyDescent="0.25">
      <c r="A51" s="100"/>
      <c r="B51" s="100"/>
      <c r="C51" s="102"/>
      <c r="D51" s="102"/>
      <c r="E51" s="83"/>
      <c r="F51" s="83"/>
      <c r="G51" s="83"/>
      <c r="H51" s="83"/>
      <c r="I51" s="83"/>
      <c r="J51" s="83"/>
      <c r="K51" s="83"/>
      <c r="L51" s="83"/>
      <c r="M51" s="83"/>
      <c r="N51" s="83"/>
      <c r="O51" s="83"/>
    </row>
    <row r="52" spans="1:15" ht="20.25" x14ac:dyDescent="0.25">
      <c r="A52" s="100"/>
      <c r="B52" s="23"/>
      <c r="C52" s="34"/>
      <c r="D52" s="34"/>
    </row>
    <row r="53" spans="1:15" ht="20.25" x14ac:dyDescent="0.25">
      <c r="A53" s="100"/>
      <c r="B53" s="23"/>
      <c r="C53" s="34"/>
      <c r="D53" s="34"/>
    </row>
    <row r="54" spans="1:15" ht="20.25" x14ac:dyDescent="0.25">
      <c r="A54" s="100"/>
      <c r="B54" s="23"/>
      <c r="C54" s="34"/>
      <c r="D54" s="34"/>
    </row>
    <row r="55" spans="1:15" ht="20.25" x14ac:dyDescent="0.25">
      <c r="A55" s="100"/>
      <c r="B55" s="23"/>
      <c r="C55" s="34"/>
      <c r="D55" s="34"/>
    </row>
    <row r="56" spans="1:15" ht="20.25" x14ac:dyDescent="0.25">
      <c r="A56" s="100"/>
      <c r="B56" s="23"/>
      <c r="C56" s="34"/>
      <c r="D56" s="34"/>
    </row>
    <row r="57" spans="1:15" ht="20.25" x14ac:dyDescent="0.25">
      <c r="A57" s="100"/>
      <c r="B57" s="23"/>
      <c r="C57" s="34"/>
      <c r="D57" s="34"/>
    </row>
    <row r="58" spans="1:15" ht="20.25" x14ac:dyDescent="0.25">
      <c r="A58" s="100"/>
      <c r="B58" s="23"/>
      <c r="C58" s="34"/>
      <c r="D58" s="34"/>
    </row>
    <row r="59" spans="1:15" ht="20.25" x14ac:dyDescent="0.25">
      <c r="A59" s="100"/>
      <c r="B59" s="23"/>
      <c r="C59" s="34"/>
      <c r="D59" s="34"/>
    </row>
    <row r="60" spans="1:15" ht="20.25" x14ac:dyDescent="0.25">
      <c r="A60" s="100"/>
      <c r="B60" s="23"/>
      <c r="C60" s="34"/>
      <c r="D60" s="34"/>
    </row>
    <row r="61" spans="1:15" ht="20.25" x14ac:dyDescent="0.25">
      <c r="A61" s="100"/>
      <c r="B61" s="23"/>
      <c r="C61" s="34"/>
      <c r="D61" s="34"/>
    </row>
    <row r="62" spans="1:15" ht="20.25" x14ac:dyDescent="0.25">
      <c r="A62" s="100"/>
      <c r="B62" s="23"/>
      <c r="C62" s="34"/>
      <c r="D62" s="34"/>
    </row>
    <row r="63" spans="1:15" ht="20.25" x14ac:dyDescent="0.25">
      <c r="A63" s="100"/>
      <c r="B63" s="23"/>
      <c r="C63" s="34"/>
      <c r="D63" s="34"/>
    </row>
    <row r="64" spans="1:15" ht="20.25" x14ac:dyDescent="0.25">
      <c r="A64" s="100"/>
      <c r="B64" s="23"/>
      <c r="C64" s="34"/>
      <c r="D64" s="34"/>
    </row>
    <row r="65" spans="1:4" ht="20.25" x14ac:dyDescent="0.25">
      <c r="A65" s="100"/>
      <c r="B65" s="23"/>
      <c r="C65" s="34"/>
      <c r="D65" s="34"/>
    </row>
    <row r="66" spans="1:4" ht="20.25" x14ac:dyDescent="0.25">
      <c r="A66" s="100"/>
      <c r="B66" s="23"/>
      <c r="C66" s="34"/>
      <c r="D66" s="34"/>
    </row>
    <row r="67" spans="1:4" ht="20.25" x14ac:dyDescent="0.25">
      <c r="A67" s="100"/>
      <c r="B67" s="23"/>
      <c r="C67" s="34"/>
      <c r="D67" s="34"/>
    </row>
    <row r="68" spans="1:4" ht="20.25" x14ac:dyDescent="0.25">
      <c r="A68" s="100"/>
      <c r="B68" s="23"/>
      <c r="C68" s="34"/>
      <c r="D68" s="34"/>
    </row>
    <row r="69" spans="1:4" ht="20.25" x14ac:dyDescent="0.25">
      <c r="A69" s="100"/>
      <c r="B69" s="23"/>
      <c r="C69" s="34"/>
      <c r="D69" s="34"/>
    </row>
    <row r="70" spans="1:4" ht="20.25" x14ac:dyDescent="0.25">
      <c r="A70" s="100"/>
      <c r="B70" s="23"/>
      <c r="C70" s="34"/>
      <c r="D70" s="34"/>
    </row>
    <row r="71" spans="1:4" ht="20.25" x14ac:dyDescent="0.25">
      <c r="A71" s="100"/>
      <c r="B71" s="23"/>
      <c r="C71" s="34"/>
      <c r="D71" s="34"/>
    </row>
    <row r="72" spans="1:4" ht="20.25" x14ac:dyDescent="0.25">
      <c r="A72" s="100"/>
      <c r="B72" s="23"/>
      <c r="C72" s="34"/>
      <c r="D72" s="34"/>
    </row>
    <row r="73" spans="1:4" ht="20.25" x14ac:dyDescent="0.25">
      <c r="A73" s="100"/>
      <c r="B73" s="23"/>
      <c r="C73" s="34"/>
      <c r="D73" s="34"/>
    </row>
    <row r="74" spans="1:4" ht="20.25" x14ac:dyDescent="0.25">
      <c r="A74" s="100"/>
      <c r="B74" s="23"/>
      <c r="C74" s="34"/>
      <c r="D74" s="34"/>
    </row>
    <row r="75" spans="1:4" ht="20.25" x14ac:dyDescent="0.25">
      <c r="A75" s="100"/>
      <c r="B75" s="23"/>
      <c r="C75" s="34"/>
      <c r="D75" s="34"/>
    </row>
    <row r="76" spans="1:4" ht="20.25" x14ac:dyDescent="0.25">
      <c r="A76" s="100"/>
      <c r="B76" s="23"/>
      <c r="C76" s="34"/>
      <c r="D76" s="34"/>
    </row>
    <row r="77" spans="1:4" ht="20.25" x14ac:dyDescent="0.25">
      <c r="A77" s="100"/>
      <c r="B77" s="23"/>
      <c r="C77" s="34"/>
      <c r="D77" s="34"/>
    </row>
    <row r="78" spans="1:4" ht="20.25" x14ac:dyDescent="0.25">
      <c r="A78" s="100"/>
      <c r="B78" s="23"/>
      <c r="C78" s="34"/>
      <c r="D78" s="34"/>
    </row>
    <row r="79" spans="1:4" ht="20.25" x14ac:dyDescent="0.25">
      <c r="A79" s="100"/>
      <c r="B79" s="23"/>
      <c r="C79" s="34"/>
      <c r="D79" s="34"/>
    </row>
    <row r="80" spans="1:4" ht="20.25" x14ac:dyDescent="0.25">
      <c r="A80" s="100"/>
      <c r="B80" s="23"/>
      <c r="C80" s="34"/>
      <c r="D80" s="34"/>
    </row>
    <row r="81" spans="1:4" ht="20.25" x14ac:dyDescent="0.25">
      <c r="A81" s="100"/>
      <c r="B81" s="23"/>
      <c r="C81" s="34"/>
      <c r="D81" s="34"/>
    </row>
    <row r="82" spans="1:4" ht="20.25" x14ac:dyDescent="0.25">
      <c r="A82" s="100"/>
      <c r="B82" s="23"/>
      <c r="C82" s="34"/>
      <c r="D82" s="34"/>
    </row>
    <row r="83" spans="1:4" ht="20.25" x14ac:dyDescent="0.25">
      <c r="A83" s="100"/>
      <c r="B83" s="23"/>
      <c r="C83" s="34"/>
      <c r="D83" s="34"/>
    </row>
    <row r="84" spans="1:4" ht="20.25" x14ac:dyDescent="0.25">
      <c r="A84" s="100"/>
      <c r="B84" s="23"/>
      <c r="C84" s="34"/>
      <c r="D84" s="34"/>
    </row>
    <row r="85" spans="1:4" ht="20.25" x14ac:dyDescent="0.25">
      <c r="A85" s="100"/>
      <c r="B85" s="23"/>
      <c r="C85" s="34"/>
      <c r="D85" s="34"/>
    </row>
    <row r="86" spans="1:4" ht="20.25" x14ac:dyDescent="0.25">
      <c r="A86" s="100"/>
      <c r="B86" s="23"/>
      <c r="C86" s="34"/>
      <c r="D86" s="34"/>
    </row>
    <row r="87" spans="1:4" ht="20.25" x14ac:dyDescent="0.25">
      <c r="A87" s="100"/>
      <c r="B87" s="23"/>
      <c r="C87" s="34"/>
      <c r="D87" s="34"/>
    </row>
    <row r="88" spans="1:4" ht="20.25" x14ac:dyDescent="0.25">
      <c r="A88" s="100"/>
      <c r="B88" s="23"/>
      <c r="C88" s="34"/>
      <c r="D88" s="34"/>
    </row>
    <row r="89" spans="1:4" ht="20.25" x14ac:dyDescent="0.25">
      <c r="A89" s="100"/>
      <c r="B89" s="23"/>
      <c r="C89" s="34"/>
      <c r="D89" s="34"/>
    </row>
    <row r="90" spans="1:4" ht="20.25" x14ac:dyDescent="0.25">
      <c r="A90" s="100"/>
      <c r="B90" s="23"/>
      <c r="C90" s="34"/>
      <c r="D90" s="34"/>
    </row>
    <row r="91" spans="1:4" ht="20.25" x14ac:dyDescent="0.25">
      <c r="A91" s="100"/>
      <c r="B91" s="23"/>
      <c r="C91" s="34"/>
      <c r="D91" s="34"/>
    </row>
    <row r="92" spans="1:4" ht="20.25" x14ac:dyDescent="0.25">
      <c r="A92" s="100"/>
      <c r="B92" s="23"/>
      <c r="C92" s="34"/>
      <c r="D92" s="34"/>
    </row>
    <row r="93" spans="1:4" ht="20.25" x14ac:dyDescent="0.25">
      <c r="A93" s="100"/>
      <c r="B93" s="23"/>
      <c r="C93" s="34"/>
      <c r="D93" s="34"/>
    </row>
    <row r="94" spans="1:4" ht="20.25" x14ac:dyDescent="0.25">
      <c r="A94" s="100"/>
      <c r="B94" s="23"/>
      <c r="C94" s="34"/>
      <c r="D94" s="34"/>
    </row>
    <row r="95" spans="1:4" ht="20.25" x14ac:dyDescent="0.25">
      <c r="A95" s="100"/>
      <c r="B95" s="23"/>
      <c r="C95" s="34"/>
      <c r="D95" s="34"/>
    </row>
    <row r="96" spans="1:4" ht="20.25" x14ac:dyDescent="0.25">
      <c r="A96" s="100"/>
      <c r="B96" s="23"/>
      <c r="C96" s="34"/>
      <c r="D96" s="34"/>
    </row>
    <row r="97" spans="1:4" ht="20.25" x14ac:dyDescent="0.25">
      <c r="A97" s="100"/>
      <c r="B97" s="23"/>
      <c r="C97" s="34"/>
      <c r="D97" s="34"/>
    </row>
    <row r="98" spans="1:4" ht="20.25" x14ac:dyDescent="0.25">
      <c r="A98" s="100"/>
      <c r="B98" s="23"/>
      <c r="C98" s="34"/>
      <c r="D98" s="34"/>
    </row>
    <row r="99" spans="1:4" ht="20.25" x14ac:dyDescent="0.25">
      <c r="A99" s="100"/>
      <c r="B99" s="23"/>
      <c r="C99" s="34"/>
      <c r="D99" s="34"/>
    </row>
    <row r="100" spans="1:4" ht="20.25" x14ac:dyDescent="0.25">
      <c r="A100" s="100"/>
      <c r="B100" s="23"/>
      <c r="C100" s="34"/>
      <c r="D100" s="34"/>
    </row>
    <row r="101" spans="1:4" ht="20.25" x14ac:dyDescent="0.25">
      <c r="A101" s="100"/>
      <c r="B101" s="23"/>
      <c r="C101" s="34"/>
      <c r="D101" s="34"/>
    </row>
    <row r="102" spans="1:4" ht="20.25" x14ac:dyDescent="0.25">
      <c r="A102" s="100"/>
      <c r="B102" s="23"/>
      <c r="C102" s="34"/>
      <c r="D102" s="34"/>
    </row>
    <row r="103" spans="1:4" ht="20.25" x14ac:dyDescent="0.25">
      <c r="A103" s="100"/>
      <c r="B103" s="23"/>
      <c r="C103" s="34"/>
      <c r="D103" s="34"/>
    </row>
    <row r="104" spans="1:4" ht="20.25" x14ac:dyDescent="0.25">
      <c r="A104" s="100"/>
      <c r="B104" s="23"/>
      <c r="C104" s="34"/>
      <c r="D104" s="34"/>
    </row>
    <row r="105" spans="1:4" ht="20.25" x14ac:dyDescent="0.25">
      <c r="A105" s="100"/>
      <c r="B105" s="23"/>
      <c r="C105" s="34"/>
      <c r="D105" s="34"/>
    </row>
    <row r="106" spans="1:4" ht="20.25" x14ac:dyDescent="0.25">
      <c r="A106" s="100"/>
      <c r="B106" s="23"/>
      <c r="C106" s="34"/>
      <c r="D106" s="34"/>
    </row>
    <row r="107" spans="1:4" ht="20.25" x14ac:dyDescent="0.25">
      <c r="A107" s="100"/>
      <c r="B107" s="23"/>
      <c r="C107" s="34"/>
      <c r="D107" s="34"/>
    </row>
    <row r="108" spans="1:4" ht="20.25" x14ac:dyDescent="0.25">
      <c r="A108" s="100"/>
      <c r="B108" s="23"/>
      <c r="C108" s="34"/>
      <c r="D108" s="34"/>
    </row>
    <row r="109" spans="1:4" ht="20.25" x14ac:dyDescent="0.25">
      <c r="A109" s="100"/>
      <c r="B109" s="23"/>
      <c r="C109" s="34"/>
      <c r="D109" s="34"/>
    </row>
    <row r="110" spans="1:4" ht="20.25" x14ac:dyDescent="0.25">
      <c r="A110" s="100"/>
      <c r="B110" s="23"/>
      <c r="C110" s="34"/>
      <c r="D110" s="34"/>
    </row>
    <row r="111" spans="1:4" ht="20.25" x14ac:dyDescent="0.25">
      <c r="A111" s="100"/>
      <c r="B111" s="23"/>
      <c r="C111" s="34"/>
      <c r="D111" s="34"/>
    </row>
    <row r="112" spans="1:4" ht="20.25" x14ac:dyDescent="0.25">
      <c r="A112" s="100"/>
      <c r="B112" s="23"/>
      <c r="C112" s="34"/>
      <c r="D112" s="34"/>
    </row>
    <row r="113" spans="1:4" ht="20.25" x14ac:dyDescent="0.25">
      <c r="A113" s="100"/>
      <c r="B113" s="23"/>
      <c r="C113" s="34"/>
      <c r="D113" s="34"/>
    </row>
    <row r="114" spans="1:4" ht="20.25" x14ac:dyDescent="0.25">
      <c r="A114" s="100"/>
      <c r="B114" s="23"/>
      <c r="C114" s="34"/>
      <c r="D114" s="34"/>
    </row>
    <row r="115" spans="1:4" ht="20.25" x14ac:dyDescent="0.25">
      <c r="A115" s="100"/>
      <c r="B115" s="23"/>
      <c r="C115" s="34"/>
      <c r="D115" s="34"/>
    </row>
    <row r="116" spans="1:4" ht="20.25" x14ac:dyDescent="0.25">
      <c r="A116" s="100"/>
      <c r="B116" s="23"/>
      <c r="C116" s="34"/>
      <c r="D116" s="34"/>
    </row>
    <row r="117" spans="1:4" ht="20.25" x14ac:dyDescent="0.25">
      <c r="A117" s="100"/>
      <c r="B117" s="23"/>
      <c r="C117" s="34"/>
      <c r="D117" s="34"/>
    </row>
    <row r="118" spans="1:4" ht="20.25" x14ac:dyDescent="0.25">
      <c r="A118" s="100"/>
      <c r="B118" s="23"/>
      <c r="C118" s="34"/>
      <c r="D118" s="34"/>
    </row>
    <row r="119" spans="1:4" ht="20.25" x14ac:dyDescent="0.25">
      <c r="A119" s="100"/>
      <c r="B119" s="23"/>
      <c r="C119" s="34"/>
      <c r="D119" s="34"/>
    </row>
    <row r="120" spans="1:4" ht="20.25" x14ac:dyDescent="0.25">
      <c r="A120" s="100"/>
      <c r="B120" s="23"/>
      <c r="C120" s="34"/>
      <c r="D120" s="34"/>
    </row>
    <row r="121" spans="1:4" ht="20.25" x14ac:dyDescent="0.25">
      <c r="A121" s="100"/>
      <c r="B121" s="23"/>
      <c r="C121" s="34"/>
      <c r="D121" s="34"/>
    </row>
    <row r="122" spans="1:4" ht="20.25" x14ac:dyDescent="0.25">
      <c r="A122" s="100"/>
      <c r="B122" s="23"/>
      <c r="C122" s="34"/>
      <c r="D122" s="34"/>
    </row>
    <row r="123" spans="1:4" ht="20.25" x14ac:dyDescent="0.25">
      <c r="A123" s="100"/>
      <c r="B123" s="23"/>
      <c r="C123" s="34"/>
      <c r="D123" s="34"/>
    </row>
    <row r="124" spans="1:4" ht="20.25" x14ac:dyDescent="0.25">
      <c r="A124" s="100"/>
      <c r="B124" s="23"/>
      <c r="C124" s="34"/>
      <c r="D124" s="34"/>
    </row>
    <row r="125" spans="1:4" ht="20.25" x14ac:dyDescent="0.25">
      <c r="A125" s="100"/>
      <c r="B125" s="23"/>
      <c r="C125" s="34"/>
      <c r="D125" s="34"/>
    </row>
    <row r="126" spans="1:4" ht="20.25" x14ac:dyDescent="0.25">
      <c r="A126" s="100"/>
      <c r="B126" s="23"/>
      <c r="C126" s="34"/>
      <c r="D126" s="34"/>
    </row>
    <row r="127" spans="1:4" ht="20.25" x14ac:dyDescent="0.25">
      <c r="A127" s="100"/>
      <c r="B127" s="23"/>
      <c r="C127" s="34"/>
      <c r="D127" s="34"/>
    </row>
    <row r="128" spans="1:4" ht="20.25" x14ac:dyDescent="0.25">
      <c r="A128" s="100"/>
      <c r="B128" s="23"/>
      <c r="C128" s="34"/>
      <c r="D128" s="34"/>
    </row>
    <row r="129" spans="1:4" ht="20.25" x14ac:dyDescent="0.25">
      <c r="A129" s="100"/>
      <c r="B129" s="23"/>
      <c r="C129" s="34"/>
      <c r="D129" s="34"/>
    </row>
    <row r="130" spans="1:4" ht="20.25" x14ac:dyDescent="0.25">
      <c r="A130" s="100"/>
      <c r="B130" s="23"/>
      <c r="C130" s="34"/>
      <c r="D130" s="34"/>
    </row>
    <row r="131" spans="1:4" ht="20.25" x14ac:dyDescent="0.25">
      <c r="A131" s="100"/>
      <c r="B131" s="23"/>
      <c r="C131" s="34"/>
      <c r="D131" s="34"/>
    </row>
    <row r="132" spans="1:4" ht="20.25" x14ac:dyDescent="0.25">
      <c r="A132" s="100"/>
      <c r="B132" s="23"/>
      <c r="C132" s="34"/>
      <c r="D132" s="34"/>
    </row>
    <row r="133" spans="1:4" ht="20.25" x14ac:dyDescent="0.25">
      <c r="A133" s="100"/>
      <c r="B133" s="23"/>
      <c r="C133" s="34"/>
      <c r="D133" s="34"/>
    </row>
    <row r="134" spans="1:4" ht="20.25" x14ac:dyDescent="0.25">
      <c r="A134" s="100"/>
      <c r="B134" s="23"/>
      <c r="C134" s="34"/>
      <c r="D134" s="34"/>
    </row>
    <row r="135" spans="1:4" ht="20.25" x14ac:dyDescent="0.25">
      <c r="A135" s="100"/>
      <c r="B135" s="23"/>
      <c r="C135" s="34"/>
      <c r="D135" s="34"/>
    </row>
    <row r="136" spans="1:4" ht="20.25" x14ac:dyDescent="0.25">
      <c r="A136" s="100"/>
      <c r="B136" s="23"/>
      <c r="C136" s="34"/>
      <c r="D136" s="34"/>
    </row>
    <row r="137" spans="1:4" ht="20.25" x14ac:dyDescent="0.25">
      <c r="A137" s="100"/>
      <c r="B137" s="23"/>
      <c r="C137" s="34"/>
      <c r="D137" s="34"/>
    </row>
    <row r="138" spans="1:4" ht="20.25" x14ac:dyDescent="0.25">
      <c r="A138" s="100"/>
      <c r="B138" s="23"/>
      <c r="C138" s="34"/>
      <c r="D138" s="34"/>
    </row>
    <row r="139" spans="1:4" ht="20.25" x14ac:dyDescent="0.25">
      <c r="A139" s="100"/>
      <c r="B139" s="23"/>
      <c r="C139" s="34"/>
      <c r="D139" s="34"/>
    </row>
    <row r="140" spans="1:4" ht="20.25" x14ac:dyDescent="0.25">
      <c r="A140" s="100"/>
      <c r="B140" s="23"/>
      <c r="C140" s="34"/>
      <c r="D140" s="34"/>
    </row>
    <row r="141" spans="1:4" ht="20.25" x14ac:dyDescent="0.25">
      <c r="A141" s="100"/>
      <c r="B141" s="23"/>
      <c r="C141" s="34"/>
      <c r="D141" s="34"/>
    </row>
    <row r="142" spans="1:4" ht="20.25" x14ac:dyDescent="0.25">
      <c r="A142" s="100"/>
      <c r="B142" s="23"/>
      <c r="C142" s="34"/>
      <c r="D142" s="34"/>
    </row>
    <row r="143" spans="1:4" ht="20.25" x14ac:dyDescent="0.25">
      <c r="A143" s="100"/>
      <c r="B143" s="23"/>
      <c r="C143" s="34"/>
      <c r="D143" s="34"/>
    </row>
    <row r="144" spans="1:4" ht="20.25" x14ac:dyDescent="0.25">
      <c r="A144" s="100"/>
      <c r="B144" s="23"/>
      <c r="C144" s="34"/>
      <c r="D144" s="34"/>
    </row>
    <row r="145" spans="1:4" ht="20.25" x14ac:dyDescent="0.25">
      <c r="A145" s="100"/>
      <c r="B145" s="23"/>
      <c r="C145" s="34"/>
      <c r="D145" s="34"/>
    </row>
    <row r="146" spans="1:4" ht="20.25" x14ac:dyDescent="0.25">
      <c r="A146" s="100"/>
      <c r="B146" s="23"/>
      <c r="C146" s="34"/>
      <c r="D146" s="34"/>
    </row>
    <row r="147" spans="1:4" ht="20.25" x14ac:dyDescent="0.25">
      <c r="A147" s="100"/>
      <c r="B147" s="23"/>
      <c r="C147" s="34"/>
      <c r="D147" s="34"/>
    </row>
    <row r="148" spans="1:4" ht="20.25" x14ac:dyDescent="0.25">
      <c r="A148" s="100"/>
      <c r="B148" s="23"/>
      <c r="C148" s="34"/>
      <c r="D148" s="34"/>
    </row>
    <row r="149" spans="1:4" ht="20.25" x14ac:dyDescent="0.25">
      <c r="A149" s="100"/>
      <c r="B149" s="23"/>
      <c r="C149" s="34"/>
      <c r="D149" s="34"/>
    </row>
    <row r="150" spans="1:4" ht="20.25" x14ac:dyDescent="0.25">
      <c r="A150" s="100"/>
      <c r="B150" s="23"/>
      <c r="C150" s="34"/>
      <c r="D150" s="34"/>
    </row>
    <row r="151" spans="1:4" ht="20.25" x14ac:dyDescent="0.25">
      <c r="A151" s="100"/>
      <c r="B151" s="23"/>
      <c r="C151" s="34"/>
      <c r="D151" s="34"/>
    </row>
    <row r="152" spans="1:4" ht="20.25" x14ac:dyDescent="0.25">
      <c r="A152" s="100"/>
      <c r="B152" s="23"/>
      <c r="C152" s="34"/>
      <c r="D152" s="34"/>
    </row>
    <row r="153" spans="1:4" ht="20.25" x14ac:dyDescent="0.25">
      <c r="A153" s="100"/>
      <c r="B153" s="23"/>
      <c r="C153" s="34"/>
      <c r="D153" s="34"/>
    </row>
    <row r="154" spans="1:4" ht="20.25" x14ac:dyDescent="0.25">
      <c r="A154" s="100"/>
      <c r="B154" s="23"/>
      <c r="C154" s="34"/>
      <c r="D154" s="34"/>
    </row>
    <row r="155" spans="1:4" ht="20.25" x14ac:dyDescent="0.25">
      <c r="A155" s="100"/>
      <c r="B155" s="23"/>
      <c r="C155" s="34"/>
      <c r="D155" s="34"/>
    </row>
    <row r="156" spans="1:4" ht="20.25" x14ac:dyDescent="0.25">
      <c r="A156" s="100"/>
      <c r="B156" s="23"/>
      <c r="C156" s="34"/>
      <c r="D156" s="34"/>
    </row>
    <row r="157" spans="1:4" ht="20.25" x14ac:dyDescent="0.25">
      <c r="A157" s="100"/>
      <c r="B157" s="23"/>
      <c r="C157" s="34"/>
      <c r="D157" s="34"/>
    </row>
    <row r="158" spans="1:4" ht="20.25" x14ac:dyDescent="0.25">
      <c r="A158" s="100"/>
      <c r="B158" s="23"/>
      <c r="C158" s="34"/>
      <c r="D158" s="34"/>
    </row>
    <row r="159" spans="1:4" ht="20.25" x14ac:dyDescent="0.25">
      <c r="A159" s="100"/>
      <c r="B159" s="23"/>
      <c r="C159" s="34"/>
      <c r="D159" s="34"/>
    </row>
    <row r="160" spans="1:4" ht="20.25" x14ac:dyDescent="0.25">
      <c r="A160" s="100"/>
      <c r="B160" s="23"/>
      <c r="C160" s="34"/>
      <c r="D160" s="34"/>
    </row>
    <row r="161" spans="1:4" ht="20.25" x14ac:dyDescent="0.25">
      <c r="A161" s="100"/>
      <c r="B161" s="23"/>
      <c r="C161" s="34"/>
      <c r="D161" s="34"/>
    </row>
    <row r="162" spans="1:4" ht="20.25" x14ac:dyDescent="0.25">
      <c r="A162" s="100"/>
      <c r="B162" s="23"/>
      <c r="C162" s="34"/>
      <c r="D162" s="34"/>
    </row>
    <row r="163" spans="1:4" ht="20.25" x14ac:dyDescent="0.25">
      <c r="A163" s="100"/>
      <c r="B163" s="23"/>
      <c r="C163" s="34"/>
      <c r="D163" s="34"/>
    </row>
    <row r="164" spans="1:4" ht="20.25" x14ac:dyDescent="0.25">
      <c r="A164" s="100"/>
      <c r="B164" s="23"/>
      <c r="C164" s="34"/>
      <c r="D164" s="34"/>
    </row>
    <row r="165" spans="1:4" ht="20.25" x14ac:dyDescent="0.25">
      <c r="A165" s="100"/>
      <c r="B165" s="23"/>
      <c r="C165" s="34"/>
      <c r="D165" s="34"/>
    </row>
    <row r="166" spans="1:4" ht="20.25" x14ac:dyDescent="0.25">
      <c r="A166" s="100"/>
      <c r="B166" s="23"/>
      <c r="C166" s="34"/>
      <c r="D166" s="34"/>
    </row>
    <row r="167" spans="1:4" ht="20.25" x14ac:dyDescent="0.25">
      <c r="A167" s="100"/>
      <c r="B167" s="23"/>
      <c r="C167" s="34"/>
      <c r="D167" s="34"/>
    </row>
    <row r="168" spans="1:4" ht="20.25" x14ac:dyDescent="0.25">
      <c r="A168" s="100"/>
      <c r="B168" s="23"/>
      <c r="C168" s="34"/>
      <c r="D168" s="34"/>
    </row>
    <row r="169" spans="1:4" ht="20.25" x14ac:dyDescent="0.25">
      <c r="A169" s="100"/>
      <c r="B169" s="23"/>
      <c r="C169" s="34"/>
      <c r="D169" s="34"/>
    </row>
    <row r="170" spans="1:4" ht="20.25" x14ac:dyDescent="0.25">
      <c r="A170" s="100"/>
      <c r="B170" s="23"/>
      <c r="C170" s="34"/>
      <c r="D170" s="34"/>
    </row>
    <row r="171" spans="1:4" ht="20.25" x14ac:dyDescent="0.25">
      <c r="A171" s="100"/>
      <c r="B171" s="23"/>
      <c r="C171" s="34"/>
      <c r="D171" s="34"/>
    </row>
    <row r="172" spans="1:4" ht="20.25" x14ac:dyDescent="0.25">
      <c r="A172" s="100"/>
      <c r="B172" s="23"/>
      <c r="C172" s="34"/>
      <c r="D172" s="34"/>
    </row>
    <row r="173" spans="1:4" ht="20.25" x14ac:dyDescent="0.25">
      <c r="A173" s="100"/>
      <c r="B173" s="23"/>
      <c r="C173" s="34"/>
      <c r="D173" s="34"/>
    </row>
    <row r="174" spans="1:4" ht="20.25" x14ac:dyDescent="0.25">
      <c r="A174" s="100"/>
      <c r="B174" s="23"/>
      <c r="C174" s="34"/>
      <c r="D174" s="34"/>
    </row>
    <row r="175" spans="1:4" ht="20.25" x14ac:dyDescent="0.25">
      <c r="A175" s="100"/>
      <c r="B175" s="23"/>
      <c r="C175" s="34"/>
      <c r="D175" s="34"/>
    </row>
    <row r="176" spans="1:4" ht="20.25" x14ac:dyDescent="0.25">
      <c r="A176" s="100"/>
      <c r="B176" s="23"/>
      <c r="C176" s="34"/>
      <c r="D176" s="34"/>
    </row>
    <row r="177" spans="1:4" ht="20.25" x14ac:dyDescent="0.25">
      <c r="A177" s="100"/>
      <c r="B177" s="23"/>
      <c r="C177" s="34"/>
      <c r="D177" s="34"/>
    </row>
    <row r="178" spans="1:4" ht="20.25" x14ac:dyDescent="0.25">
      <c r="A178" s="100"/>
      <c r="B178" s="23"/>
      <c r="C178" s="34"/>
      <c r="D178" s="34"/>
    </row>
    <row r="179" spans="1:4" ht="20.25" x14ac:dyDescent="0.25">
      <c r="A179" s="100"/>
      <c r="B179" s="23"/>
      <c r="C179" s="34"/>
      <c r="D179" s="34"/>
    </row>
    <row r="180" spans="1:4" ht="20.25" x14ac:dyDescent="0.25">
      <c r="A180" s="100"/>
      <c r="B180" s="23"/>
      <c r="C180" s="34"/>
      <c r="D180" s="34"/>
    </row>
    <row r="181" spans="1:4" ht="20.25" x14ac:dyDescent="0.25">
      <c r="A181" s="100"/>
      <c r="B181" s="23"/>
      <c r="C181" s="34"/>
      <c r="D181" s="34"/>
    </row>
    <row r="182" spans="1:4" ht="20.25" x14ac:dyDescent="0.25">
      <c r="A182" s="100"/>
      <c r="B182" s="23"/>
      <c r="C182" s="34"/>
      <c r="D182" s="34"/>
    </row>
    <row r="183" spans="1:4" ht="20.25" x14ac:dyDescent="0.25">
      <c r="A183" s="100"/>
      <c r="B183" s="23"/>
      <c r="C183" s="34"/>
      <c r="D183" s="34"/>
    </row>
    <row r="184" spans="1:4" ht="20.25" x14ac:dyDescent="0.25">
      <c r="A184" s="100"/>
      <c r="B184" s="23"/>
      <c r="C184" s="34"/>
      <c r="D184" s="34"/>
    </row>
    <row r="185" spans="1:4" ht="20.25" x14ac:dyDescent="0.25">
      <c r="A185" s="100"/>
      <c r="B185" s="23"/>
      <c r="C185" s="34"/>
      <c r="D185" s="34"/>
    </row>
    <row r="186" spans="1:4" ht="20.25" x14ac:dyDescent="0.25">
      <c r="A186" s="100"/>
      <c r="B186" s="23"/>
      <c r="C186" s="34"/>
      <c r="D186" s="34"/>
    </row>
    <row r="187" spans="1:4" ht="20.25" x14ac:dyDescent="0.25">
      <c r="A187" s="100"/>
      <c r="B187" s="23"/>
      <c r="C187" s="34"/>
      <c r="D187" s="34"/>
    </row>
    <row r="188" spans="1:4" ht="20.25" x14ac:dyDescent="0.25">
      <c r="A188" s="100"/>
      <c r="B188" s="23"/>
      <c r="C188" s="34"/>
      <c r="D188" s="34"/>
    </row>
    <row r="189" spans="1:4" ht="20.25" x14ac:dyDescent="0.25">
      <c r="A189" s="100"/>
      <c r="B189" s="23"/>
      <c r="C189" s="34"/>
      <c r="D189" s="34"/>
    </row>
    <row r="190" spans="1:4" ht="20.25" x14ac:dyDescent="0.25">
      <c r="A190" s="100"/>
      <c r="B190" s="23"/>
      <c r="C190" s="34"/>
      <c r="D190" s="34"/>
    </row>
    <row r="191" spans="1:4" ht="20.25" x14ac:dyDescent="0.25">
      <c r="A191" s="100"/>
      <c r="B191" s="23"/>
      <c r="C191" s="34"/>
      <c r="D191" s="34"/>
    </row>
    <row r="192" spans="1:4" ht="20.25" x14ac:dyDescent="0.25">
      <c r="A192" s="100"/>
      <c r="B192" s="23"/>
      <c r="C192" s="34"/>
      <c r="D192" s="34"/>
    </row>
    <row r="193" spans="1:4" ht="20.25" x14ac:dyDescent="0.25">
      <c r="A193" s="100"/>
      <c r="B193" s="23"/>
      <c r="C193" s="34"/>
      <c r="D193" s="34"/>
    </row>
    <row r="194" spans="1:4" ht="20.25" x14ac:dyDescent="0.25">
      <c r="A194" s="100"/>
      <c r="B194" s="23"/>
      <c r="C194" s="34"/>
      <c r="D194" s="34"/>
    </row>
    <row r="195" spans="1:4" ht="20.25" x14ac:dyDescent="0.25">
      <c r="A195" s="100"/>
      <c r="B195" s="23"/>
      <c r="C195" s="34"/>
      <c r="D195" s="34"/>
    </row>
    <row r="196" spans="1:4" ht="20.25" x14ac:dyDescent="0.25">
      <c r="A196" s="100"/>
      <c r="B196" s="23"/>
      <c r="C196" s="34"/>
      <c r="D196" s="34"/>
    </row>
    <row r="197" spans="1:4" ht="20.25" x14ac:dyDescent="0.25">
      <c r="A197" s="100"/>
      <c r="B197" s="23"/>
      <c r="C197" s="34"/>
      <c r="D197" s="34"/>
    </row>
    <row r="198" spans="1:4" ht="20.25" x14ac:dyDescent="0.25">
      <c r="A198" s="100"/>
      <c r="B198" s="23"/>
      <c r="C198" s="34"/>
      <c r="D198" s="34"/>
    </row>
    <row r="199" spans="1:4" ht="20.25" x14ac:dyDescent="0.25">
      <c r="A199" s="100"/>
      <c r="B199" s="23"/>
      <c r="C199" s="34"/>
      <c r="D199" s="34"/>
    </row>
    <row r="200" spans="1:4" ht="20.25" x14ac:dyDescent="0.25">
      <c r="A200" s="100"/>
      <c r="B200" s="23"/>
      <c r="C200" s="34"/>
      <c r="D200" s="34"/>
    </row>
    <row r="201" spans="1:4" ht="20.25" x14ac:dyDescent="0.25">
      <c r="A201" s="100"/>
      <c r="B201" s="23"/>
      <c r="C201" s="34"/>
      <c r="D201" s="34"/>
    </row>
    <row r="202" spans="1:4" ht="20.25" x14ac:dyDescent="0.25">
      <c r="A202" s="100"/>
      <c r="B202" s="23"/>
      <c r="C202" s="34"/>
      <c r="D202" s="34"/>
    </row>
    <row r="203" spans="1:4" ht="20.25" x14ac:dyDescent="0.25">
      <c r="A203" s="100"/>
      <c r="B203" s="23"/>
      <c r="C203" s="34"/>
      <c r="D203" s="34"/>
    </row>
    <row r="204" spans="1:4" ht="20.25" x14ac:dyDescent="0.25">
      <c r="A204" s="100"/>
      <c r="B204" s="23"/>
      <c r="C204" s="34"/>
      <c r="D204" s="34"/>
    </row>
    <row r="205" spans="1:4" ht="20.25" x14ac:dyDescent="0.25">
      <c r="A205" s="100"/>
      <c r="B205" s="23"/>
      <c r="C205" s="34"/>
      <c r="D205" s="34"/>
    </row>
    <row r="206" spans="1:4" ht="20.25" x14ac:dyDescent="0.25">
      <c r="A206" s="100"/>
      <c r="B206" s="23"/>
      <c r="C206" s="34"/>
      <c r="D206" s="34"/>
    </row>
    <row r="207" spans="1:4" ht="20.25" x14ac:dyDescent="0.25">
      <c r="A207" s="100"/>
      <c r="B207" s="23"/>
      <c r="C207" s="34"/>
      <c r="D207" s="34"/>
    </row>
    <row r="208" spans="1:4" x14ac:dyDescent="0.25">
      <c r="A208" s="83"/>
      <c r="B208" s="23"/>
      <c r="C208" s="23"/>
      <c r="D208" s="23"/>
    </row>
    <row r="209" spans="1:8" ht="20.25" x14ac:dyDescent="0.25">
      <c r="A209" s="83"/>
      <c r="B209" s="30" t="s">
        <v>280</v>
      </c>
      <c r="C209" s="30" t="s">
        <v>281</v>
      </c>
      <c r="D209" s="33" t="s">
        <v>280</v>
      </c>
      <c r="E209" s="33" t="s">
        <v>281</v>
      </c>
    </row>
    <row r="210" spans="1:8" ht="21" x14ac:dyDescent="0.35">
      <c r="A210" s="83"/>
      <c r="B210" s="31" t="s">
        <v>282</v>
      </c>
      <c r="C210" s="31" t="s">
        <v>283</v>
      </c>
      <c r="D210" t="s">
        <v>282</v>
      </c>
      <c r="F210" t="str">
        <f>IF(NOT(ISBLANK(D210)),D210,IF(NOT(ISBLANK(E210)),"     "&amp;E210,FALSE))</f>
        <v>Afectación Económica o presupuestal</v>
      </c>
      <c r="G210" t="s">
        <v>282</v>
      </c>
      <c r="H210" t="str">
        <f>IF(NOT(ISERROR(MATCH(G210,_xlfn.ANCHORARRAY(B221),0))),F223&amp;"Por favor no seleccionar los criterios de impacto",G210)</f>
        <v>❌Por favor no seleccionar los criterios de impacto</v>
      </c>
    </row>
    <row r="211" spans="1:8" ht="21" x14ac:dyDescent="0.35">
      <c r="A211" s="83"/>
      <c r="B211" s="31" t="s">
        <v>282</v>
      </c>
      <c r="C211" s="31" t="s">
        <v>257</v>
      </c>
      <c r="E211" t="s">
        <v>283</v>
      </c>
      <c r="F211" t="str">
        <f t="shared" ref="F211:F221" si="0">IF(NOT(ISBLANK(D211)),D211,IF(NOT(ISBLANK(E211)),"     "&amp;E211,FALSE))</f>
        <v xml:space="preserve">     Afectación menor a 10 SMLMV .</v>
      </c>
    </row>
    <row r="212" spans="1:8" ht="21" x14ac:dyDescent="0.35">
      <c r="A212" s="83"/>
      <c r="B212" s="31" t="s">
        <v>282</v>
      </c>
      <c r="C212" s="31" t="s">
        <v>260</v>
      </c>
      <c r="E212" t="s">
        <v>257</v>
      </c>
      <c r="F212" t="str">
        <f t="shared" si="0"/>
        <v xml:space="preserve">     Entre 10 y 50 SMLMV </v>
      </c>
    </row>
    <row r="213" spans="1:8" ht="21" x14ac:dyDescent="0.35">
      <c r="A213" s="83"/>
      <c r="B213" s="31" t="s">
        <v>282</v>
      </c>
      <c r="C213" s="31" t="s">
        <v>264</v>
      </c>
      <c r="E213" t="s">
        <v>260</v>
      </c>
      <c r="F213" t="str">
        <f t="shared" si="0"/>
        <v xml:space="preserve">     Entre 50 y 100 SMLMV </v>
      </c>
    </row>
    <row r="214" spans="1:8" ht="21" x14ac:dyDescent="0.35">
      <c r="A214" s="83"/>
      <c r="B214" s="31" t="s">
        <v>282</v>
      </c>
      <c r="C214" s="31" t="s">
        <v>268</v>
      </c>
      <c r="E214" t="s">
        <v>264</v>
      </c>
      <c r="F214" t="str">
        <f t="shared" si="0"/>
        <v xml:space="preserve">     Entre 100 y 500 SMLMV </v>
      </c>
    </row>
    <row r="215" spans="1:8" ht="21" x14ac:dyDescent="0.35">
      <c r="A215" s="83"/>
      <c r="B215" s="31" t="s">
        <v>250</v>
      </c>
      <c r="C215" s="31" t="s">
        <v>254</v>
      </c>
      <c r="E215" t="s">
        <v>268</v>
      </c>
      <c r="F215" t="str">
        <f t="shared" si="0"/>
        <v xml:space="preserve">     Mayor a 500 SMLMV </v>
      </c>
    </row>
    <row r="216" spans="1:8" ht="21" x14ac:dyDescent="0.35">
      <c r="A216" s="83"/>
      <c r="B216" s="31" t="s">
        <v>250</v>
      </c>
      <c r="C216" s="31" t="s">
        <v>258</v>
      </c>
      <c r="D216" t="s">
        <v>250</v>
      </c>
      <c r="F216" t="str">
        <f t="shared" si="0"/>
        <v>Pérdida Reputacional</v>
      </c>
    </row>
    <row r="217" spans="1:8" ht="21" x14ac:dyDescent="0.35">
      <c r="A217" s="83"/>
      <c r="B217" s="31" t="s">
        <v>250</v>
      </c>
      <c r="C217" s="31" t="s">
        <v>261</v>
      </c>
      <c r="E217" t="s">
        <v>254</v>
      </c>
      <c r="F217" t="str">
        <f t="shared" si="0"/>
        <v xml:space="preserve">     El riesgo afecta la imagen de alguna área de la organización</v>
      </c>
    </row>
    <row r="218" spans="1:8" ht="21" x14ac:dyDescent="0.35">
      <c r="A218" s="83"/>
      <c r="B218" s="31" t="s">
        <v>250</v>
      </c>
      <c r="C218" s="31" t="s">
        <v>265</v>
      </c>
      <c r="E218" t="s">
        <v>258</v>
      </c>
      <c r="F218" t="str">
        <f t="shared" si="0"/>
        <v xml:space="preserve">     El riesgo afecta la imagen de la entidad internamente, de conocimiento general, nivel interno, de junta dircetiva y accionistas y/o de provedores</v>
      </c>
    </row>
    <row r="219" spans="1:8" ht="21" x14ac:dyDescent="0.35">
      <c r="A219" s="83"/>
      <c r="B219" s="31" t="s">
        <v>250</v>
      </c>
      <c r="C219" s="31" t="s">
        <v>269</v>
      </c>
      <c r="E219" t="s">
        <v>261</v>
      </c>
      <c r="F219" t="str">
        <f t="shared" si="0"/>
        <v xml:space="preserve">     El riesgo afecta la imagen de la entidad con algunos usuarios de relevancia frente al logro de los objetivos</v>
      </c>
    </row>
    <row r="220" spans="1:8" x14ac:dyDescent="0.25">
      <c r="A220" s="83"/>
      <c r="B220" s="32"/>
      <c r="C220" s="32"/>
      <c r="E220" t="s">
        <v>265</v>
      </c>
      <c r="F220" t="str">
        <f t="shared" si="0"/>
        <v xml:space="preserve">     El riesgo afecta la imagen de de la entidad con efecto publicitario sostenido a nivel de sector administrativo, nivel departamental o municipal</v>
      </c>
    </row>
    <row r="221" spans="1:8" x14ac:dyDescent="0.25">
      <c r="A221" s="83"/>
      <c r="B221" s="32" t="str" cm="1">
        <f t="array" ref="B221:B223">_xlfn.UNIQUE(Tabla1[[#All],[Criterios]])</f>
        <v>Criterios</v>
      </c>
      <c r="C221" s="32"/>
      <c r="E221" t="s">
        <v>269</v>
      </c>
      <c r="F221" t="str">
        <f t="shared" si="0"/>
        <v xml:space="preserve">     El riesgo afecta la imagen de la entidad a nivel nacional, con efecto publicitarios sostenible a nivel país</v>
      </c>
    </row>
    <row r="222" spans="1:8" x14ac:dyDescent="0.25">
      <c r="A222" s="83"/>
      <c r="B222" s="32" t="str">
        <v>Afectación Económica o presupuestal</v>
      </c>
      <c r="C222" s="32"/>
    </row>
    <row r="223" spans="1:8" x14ac:dyDescent="0.25">
      <c r="B223" s="32" t="str">
        <v>Pérdida Reputacional</v>
      </c>
      <c r="C223" s="32"/>
      <c r="F223" s="35" t="s">
        <v>284</v>
      </c>
    </row>
    <row r="224" spans="1:8" x14ac:dyDescent="0.25">
      <c r="B224" s="22"/>
      <c r="C224" s="22"/>
      <c r="F224" s="35" t="s">
        <v>285</v>
      </c>
    </row>
    <row r="225" spans="2:4" x14ac:dyDescent="0.25">
      <c r="B225" s="22"/>
      <c r="C225" s="22"/>
    </row>
    <row r="226" spans="2:4" x14ac:dyDescent="0.25">
      <c r="B226" s="22"/>
      <c r="C226" s="22"/>
    </row>
    <row r="227" spans="2:4" x14ac:dyDescent="0.25">
      <c r="B227" s="22"/>
      <c r="C227" s="22"/>
      <c r="D227" s="22"/>
    </row>
    <row r="228" spans="2:4" x14ac:dyDescent="0.25">
      <c r="B228" s="22"/>
      <c r="C228" s="22"/>
      <c r="D228" s="22"/>
    </row>
    <row r="229" spans="2:4" x14ac:dyDescent="0.25">
      <c r="B229" s="22"/>
      <c r="C229" s="22"/>
      <c r="D229" s="22"/>
    </row>
    <row r="230" spans="2:4" x14ac:dyDescent="0.25">
      <c r="B230" s="22"/>
      <c r="C230" s="22"/>
      <c r="D230" s="22"/>
    </row>
    <row r="231" spans="2:4" x14ac:dyDescent="0.25">
      <c r="B231" s="22"/>
      <c r="C231" s="22"/>
      <c r="D231" s="22"/>
    </row>
    <row r="232" spans="2:4" x14ac:dyDescent="0.25">
      <c r="B232" s="22"/>
      <c r="C232" s="22"/>
      <c r="D232" s="22"/>
    </row>
  </sheetData>
  <mergeCells count="1">
    <mergeCell ref="B1:D1"/>
  </mergeCells>
  <dataValidations disablePrompts="1" count="1">
    <dataValidation type="list" allowBlank="1" showInputMessage="1" showErrorMessage="1" sqref="G210" xr:uid="{00000000-0002-0000-0600-000000000000}">
      <formula1>$F$210:$F$221</formula1>
    </dataValidation>
  </dataValidations>
  <pageMargins left="0.7" right="0.7" top="0.75" bottom="0.75" header="0.3" footer="0.3"/>
  <pageSetup orientation="portrait" r:id="rId2"/>
  <tableParts count="1">
    <tablePart r:id="rId3"/>
  </tableParts>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700-000000000000}">
  <sheetPr>
    <tabColor theme="7" tint="-0.249977111117893"/>
  </sheetPr>
  <dimension ref="B1:F16"/>
  <sheetViews>
    <sheetView workbookViewId="0">
      <selection activeCell="D9" sqref="D9:D10"/>
    </sheetView>
  </sheetViews>
  <sheetFormatPr baseColWidth="10" defaultColWidth="14.28515625" defaultRowHeight="12.75" x14ac:dyDescent="0.2"/>
  <cols>
    <col min="1" max="2" width="14.28515625" style="85"/>
    <col min="3" max="3" width="17" style="85" customWidth="1"/>
    <col min="4" max="4" width="14.28515625" style="85"/>
    <col min="5" max="5" width="46" style="85" customWidth="1"/>
    <col min="6" max="16384" width="14.28515625" style="85"/>
  </cols>
  <sheetData>
    <row r="1" spans="2:6" ht="24" customHeight="1" thickBot="1" x14ac:dyDescent="0.25">
      <c r="B1" s="583" t="s">
        <v>286</v>
      </c>
      <c r="C1" s="584"/>
      <c r="D1" s="584"/>
      <c r="E1" s="584"/>
      <c r="F1" s="585"/>
    </row>
    <row r="2" spans="2:6" ht="16.5" thickBot="1" x14ac:dyDescent="0.3">
      <c r="B2" s="86"/>
      <c r="C2" s="86"/>
      <c r="D2" s="86"/>
      <c r="E2" s="86"/>
      <c r="F2" s="86"/>
    </row>
    <row r="3" spans="2:6" ht="16.5" thickBot="1" x14ac:dyDescent="0.25">
      <c r="B3" s="587" t="s">
        <v>287</v>
      </c>
      <c r="C3" s="588"/>
      <c r="D3" s="588"/>
      <c r="E3" s="98" t="s">
        <v>288</v>
      </c>
      <c r="F3" s="99" t="s">
        <v>289</v>
      </c>
    </row>
    <row r="4" spans="2:6" ht="31.5" x14ac:dyDescent="0.2">
      <c r="B4" s="589" t="s">
        <v>290</v>
      </c>
      <c r="C4" s="591" t="s">
        <v>154</v>
      </c>
      <c r="D4" s="87" t="s">
        <v>165</v>
      </c>
      <c r="E4" s="88" t="s">
        <v>291</v>
      </c>
      <c r="F4" s="89">
        <v>0.25</v>
      </c>
    </row>
    <row r="5" spans="2:6" ht="47.25" x14ac:dyDescent="0.2">
      <c r="B5" s="590"/>
      <c r="C5" s="592"/>
      <c r="D5" s="90" t="s">
        <v>292</v>
      </c>
      <c r="E5" s="91" t="s">
        <v>293</v>
      </c>
      <c r="F5" s="92">
        <v>0.15</v>
      </c>
    </row>
    <row r="6" spans="2:6" ht="47.25" x14ac:dyDescent="0.2">
      <c r="B6" s="590"/>
      <c r="C6" s="592"/>
      <c r="D6" s="90" t="s">
        <v>294</v>
      </c>
      <c r="E6" s="91" t="s">
        <v>295</v>
      </c>
      <c r="F6" s="92">
        <v>0.1</v>
      </c>
    </row>
    <row r="7" spans="2:6" ht="63" x14ac:dyDescent="0.2">
      <c r="B7" s="590"/>
      <c r="C7" s="592" t="s">
        <v>155</v>
      </c>
      <c r="D7" s="90" t="s">
        <v>296</v>
      </c>
      <c r="E7" s="91" t="s">
        <v>297</v>
      </c>
      <c r="F7" s="92">
        <v>0.25</v>
      </c>
    </row>
    <row r="8" spans="2:6" ht="31.5" x14ac:dyDescent="0.2">
      <c r="B8" s="590"/>
      <c r="C8" s="592"/>
      <c r="D8" s="90" t="s">
        <v>166</v>
      </c>
      <c r="E8" s="91" t="s">
        <v>298</v>
      </c>
      <c r="F8" s="92">
        <v>0.15</v>
      </c>
    </row>
    <row r="9" spans="2:6" ht="47.25" x14ac:dyDescent="0.2">
      <c r="B9" s="590" t="s">
        <v>299</v>
      </c>
      <c r="C9" s="592" t="s">
        <v>157</v>
      </c>
      <c r="D9" s="90" t="s">
        <v>167</v>
      </c>
      <c r="E9" s="91" t="s">
        <v>300</v>
      </c>
      <c r="F9" s="93" t="s">
        <v>301</v>
      </c>
    </row>
    <row r="10" spans="2:6" ht="63" x14ac:dyDescent="0.2">
      <c r="B10" s="590"/>
      <c r="C10" s="592"/>
      <c r="D10" s="90" t="s">
        <v>302</v>
      </c>
      <c r="E10" s="91" t="s">
        <v>303</v>
      </c>
      <c r="F10" s="93" t="s">
        <v>301</v>
      </c>
    </row>
    <row r="11" spans="2:6" ht="47.25" x14ac:dyDescent="0.2">
      <c r="B11" s="590"/>
      <c r="C11" s="592" t="s">
        <v>158</v>
      </c>
      <c r="D11" s="90" t="s">
        <v>168</v>
      </c>
      <c r="E11" s="91" t="s">
        <v>304</v>
      </c>
      <c r="F11" s="93" t="s">
        <v>301</v>
      </c>
    </row>
    <row r="12" spans="2:6" ht="47.25" x14ac:dyDescent="0.2">
      <c r="B12" s="590"/>
      <c r="C12" s="592"/>
      <c r="D12" s="90" t="s">
        <v>305</v>
      </c>
      <c r="E12" s="91" t="s">
        <v>306</v>
      </c>
      <c r="F12" s="93" t="s">
        <v>301</v>
      </c>
    </row>
    <row r="13" spans="2:6" ht="31.5" x14ac:dyDescent="0.2">
      <c r="B13" s="590"/>
      <c r="C13" s="592" t="s">
        <v>159</v>
      </c>
      <c r="D13" s="90" t="s">
        <v>169</v>
      </c>
      <c r="E13" s="91" t="s">
        <v>307</v>
      </c>
      <c r="F13" s="93" t="s">
        <v>301</v>
      </c>
    </row>
    <row r="14" spans="2:6" ht="32.25" thickBot="1" x14ac:dyDescent="0.25">
      <c r="B14" s="593"/>
      <c r="C14" s="594"/>
      <c r="D14" s="94" t="s">
        <v>308</v>
      </c>
      <c r="E14" s="95" t="s">
        <v>309</v>
      </c>
      <c r="F14" s="96" t="s">
        <v>301</v>
      </c>
    </row>
    <row r="15" spans="2:6" ht="49.5" customHeight="1" x14ac:dyDescent="0.2">
      <c r="B15" s="586" t="s">
        <v>310</v>
      </c>
      <c r="C15" s="586"/>
      <c r="D15" s="586"/>
      <c r="E15" s="586"/>
      <c r="F15" s="586"/>
    </row>
    <row r="16" spans="2:6" ht="27" customHeight="1" x14ac:dyDescent="0.25">
      <c r="B16" s="97"/>
    </row>
  </sheetData>
  <mergeCells count="10">
    <mergeCell ref="B1:F1"/>
    <mergeCell ref="B15:F15"/>
    <mergeCell ref="B3:D3"/>
    <mergeCell ref="B4:B8"/>
    <mergeCell ref="C4:C6"/>
    <mergeCell ref="C7:C8"/>
    <mergeCell ref="B9:B14"/>
    <mergeCell ref="C9:C10"/>
    <mergeCell ref="C11:C12"/>
    <mergeCell ref="C13:C14"/>
  </mergeCells>
  <pageMargins left="0.7" right="0.7" top="0.75" bottom="0.75" header="0.3" footer="0.3"/>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800-000000000000}">
  <dimension ref="B2:E19"/>
  <sheetViews>
    <sheetView topLeftCell="A4" workbookViewId="0">
      <selection activeCell="B13" sqref="B13:B19"/>
    </sheetView>
  </sheetViews>
  <sheetFormatPr baseColWidth="10" defaultColWidth="11.42578125" defaultRowHeight="15" x14ac:dyDescent="0.25"/>
  <sheetData>
    <row r="2" spans="2:5" x14ac:dyDescent="0.25">
      <c r="B2" t="s">
        <v>311</v>
      </c>
      <c r="E2" t="s">
        <v>312</v>
      </c>
    </row>
    <row r="3" spans="2:5" x14ac:dyDescent="0.25">
      <c r="B3" t="s">
        <v>313</v>
      </c>
      <c r="E3" t="s">
        <v>178</v>
      </c>
    </row>
    <row r="4" spans="2:5" x14ac:dyDescent="0.25">
      <c r="B4" t="s">
        <v>314</v>
      </c>
      <c r="E4" t="s">
        <v>160</v>
      </c>
    </row>
    <row r="5" spans="2:5" x14ac:dyDescent="0.25">
      <c r="B5" t="s">
        <v>170</v>
      </c>
    </row>
    <row r="8" spans="2:5" x14ac:dyDescent="0.25">
      <c r="B8" t="s">
        <v>315</v>
      </c>
    </row>
    <row r="9" spans="2:5" x14ac:dyDescent="0.25">
      <c r="B9" t="s">
        <v>316</v>
      </c>
    </row>
    <row r="10" spans="2:5" x14ac:dyDescent="0.25">
      <c r="B10" t="s">
        <v>317</v>
      </c>
    </row>
    <row r="13" spans="2:5" x14ac:dyDescent="0.25">
      <c r="B13" t="s">
        <v>318</v>
      </c>
    </row>
    <row r="14" spans="2:5" x14ac:dyDescent="0.25">
      <c r="B14" t="s">
        <v>162</v>
      </c>
    </row>
    <row r="15" spans="2:5" x14ac:dyDescent="0.25">
      <c r="B15" t="s">
        <v>319</v>
      </c>
    </row>
    <row r="16" spans="2:5" x14ac:dyDescent="0.25">
      <c r="B16" t="s">
        <v>320</v>
      </c>
    </row>
    <row r="17" spans="2:2" x14ac:dyDescent="0.25">
      <c r="B17" t="s">
        <v>321</v>
      </c>
    </row>
    <row r="18" spans="2:2" x14ac:dyDescent="0.25">
      <c r="B18" t="s">
        <v>322</v>
      </c>
    </row>
    <row r="19" spans="2:2" x14ac:dyDescent="0.25">
      <c r="B19" t="s">
        <v>323</v>
      </c>
    </row>
  </sheetData>
  <sortState xmlns:xlrd2="http://schemas.microsoft.com/office/spreadsheetml/2017/richdata2" ref="B2:B5">
    <sortCondition ref="B2:B5"/>
  </sortState>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10</vt:i4>
      </vt:variant>
    </vt:vector>
  </HeadingPairs>
  <TitlesOfParts>
    <vt:vector size="10" baseType="lpstr">
      <vt:lpstr>Intructivo </vt:lpstr>
      <vt:lpstr>CONTEXTO</vt:lpstr>
      <vt:lpstr>Mapa de Riesgos</vt:lpstr>
      <vt:lpstr>Matriz Calor Inherente</vt:lpstr>
      <vt:lpstr>Matriz Calor Residual</vt:lpstr>
      <vt:lpstr>Tabla probabilidad</vt:lpstr>
      <vt:lpstr>Tabla Impacto</vt:lpstr>
      <vt:lpstr>Tabla Valoración controles</vt:lpstr>
      <vt:lpstr>Opciones Tratamiento</vt:lpstr>
      <vt:lpstr>Hoja1</vt:lpstr>
    </vt:vector>
  </TitlesOfParts>
  <Manager/>
  <Company>Hewlett-Packard</Company>
  <LinksUpToDate>false</LinksUpToDate>
  <SharedDoc>false</SharedDoc>
  <HyperlinkBase/>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Myrian Cubillos Benavides</dc:creator>
  <cp:keywords/>
  <dc:description/>
  <cp:lastModifiedBy>Sandra Yanneth Holguin Martinez</cp:lastModifiedBy>
  <cp:revision/>
  <dcterms:created xsi:type="dcterms:W3CDTF">2020-03-24T23:12:47Z</dcterms:created>
  <dcterms:modified xsi:type="dcterms:W3CDTF">2025-04-24T22:14:51Z</dcterms:modified>
  <cp:category/>
  <cp:contentStatus/>
</cp:coreProperties>
</file>