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CA3640F8-3F74-4441-B21B-6F9481780A4E}"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 l="1"/>
  <c r="Q57" i="1"/>
  <c r="T51" i="1"/>
  <c r="T45" i="1"/>
  <c r="T56" i="1"/>
  <c r="Q56" i="1"/>
  <c r="K56" i="1"/>
  <c r="T55" i="1"/>
  <c r="Q55" i="1"/>
  <c r="AB56" i="1" s="1"/>
  <c r="AA56" i="1" s="1"/>
  <c r="K55" i="1"/>
  <c r="T54" i="1"/>
  <c r="Q54" i="1"/>
  <c r="K54" i="1"/>
  <c r="T53" i="1"/>
  <c r="Q53" i="1"/>
  <c r="AB54" i="1" s="1"/>
  <c r="AA54" i="1" s="1"/>
  <c r="K53" i="1"/>
  <c r="T52" i="1"/>
  <c r="Q52" i="1"/>
  <c r="K52" i="1"/>
  <c r="Q51" i="1"/>
  <c r="K51" i="1"/>
  <c r="L51" i="1" s="1"/>
  <c r="H51" i="1"/>
  <c r="AB53" i="1" l="1"/>
  <c r="AA53" i="1" s="1"/>
  <c r="X54" i="1"/>
  <c r="Z54" i="1" s="1"/>
  <c r="AB52" i="1"/>
  <c r="AA52" i="1" s="1"/>
  <c r="AB55" i="1"/>
  <c r="AA55" i="1" s="1"/>
  <c r="M51" i="1"/>
  <c r="AB51" i="1" s="1"/>
  <c r="AA51" i="1" s="1"/>
  <c r="N51" i="1"/>
  <c r="Y54" i="1"/>
  <c r="AC54" i="1" s="1"/>
  <c r="X55" i="1"/>
  <c r="I51" i="1"/>
  <c r="X51" i="1" s="1"/>
  <c r="X52" i="1"/>
  <c r="X56" i="1"/>
  <c r="X53" i="1"/>
  <c r="Y51" i="1" l="1"/>
  <c r="AC51" i="1" s="1"/>
  <c r="Z51" i="1"/>
  <c r="Z55" i="1"/>
  <c r="Y55" i="1"/>
  <c r="AC55" i="1" s="1"/>
  <c r="Y53" i="1"/>
  <c r="AC53" i="1" s="1"/>
  <c r="Z53" i="1"/>
  <c r="Y56" i="1"/>
  <c r="AC56" i="1" s="1"/>
  <c r="Z56" i="1"/>
  <c r="Y52" i="1"/>
  <c r="AC52" i="1" s="1"/>
  <c r="Z52" i="1"/>
  <c r="T50" i="1" l="1"/>
  <c r="Q50" i="1"/>
  <c r="AB50" i="1" s="1"/>
  <c r="AA50" i="1" s="1"/>
  <c r="K50" i="1"/>
  <c r="T49" i="1"/>
  <c r="Q49" i="1"/>
  <c r="X50" i="1" s="1"/>
  <c r="K49" i="1"/>
  <c r="T48" i="1"/>
  <c r="Q48" i="1"/>
  <c r="X49" i="1" s="1"/>
  <c r="Z49" i="1" s="1"/>
  <c r="K48" i="1"/>
  <c r="T47" i="1"/>
  <c r="Q47" i="1"/>
  <c r="AB47" i="1" s="1"/>
  <c r="AA47" i="1" s="1"/>
  <c r="K47" i="1"/>
  <c r="T46" i="1"/>
  <c r="Q46" i="1"/>
  <c r="K46" i="1"/>
  <c r="Q45" i="1"/>
  <c r="K45" i="1"/>
  <c r="H45" i="1"/>
  <c r="T39" i="1"/>
  <c r="K44" i="1"/>
  <c r="K43" i="1"/>
  <c r="K42" i="1"/>
  <c r="K41" i="1"/>
  <c r="AA44" i="1"/>
  <c r="Y44" i="1"/>
  <c r="T44" i="1"/>
  <c r="AA43" i="1"/>
  <c r="Y43" i="1"/>
  <c r="AC43" i="1" s="1"/>
  <c r="T43" i="1"/>
  <c r="AB42" i="1"/>
  <c r="AA42" i="1" s="1"/>
  <c r="Y42" i="1"/>
  <c r="AC42" i="1" s="1"/>
  <c r="T42" i="1"/>
  <c r="AB41" i="1"/>
  <c r="AA41" i="1" s="1"/>
  <c r="Y41" i="1"/>
  <c r="AC41" i="1" s="1"/>
  <c r="T41" i="1"/>
  <c r="AB40" i="1"/>
  <c r="AA40" i="1" s="1"/>
  <c r="Y40" i="1"/>
  <c r="T40" i="1"/>
  <c r="Q39" i="1"/>
  <c r="H39" i="1"/>
  <c r="I39" i="1" s="1"/>
  <c r="K40" i="1"/>
  <c r="X39" i="1" l="1"/>
  <c r="Y39" i="1" s="1"/>
  <c r="X48" i="1"/>
  <c r="Z48" i="1" s="1"/>
  <c r="L45" i="1"/>
  <c r="N45" i="1" s="1"/>
  <c r="AB48" i="1"/>
  <c r="AA48" i="1" s="1"/>
  <c r="AB49" i="1"/>
  <c r="AA49" i="1" s="1"/>
  <c r="X47" i="1"/>
  <c r="Y47" i="1" s="1"/>
  <c r="AC47" i="1" s="1"/>
  <c r="AC40" i="1"/>
  <c r="AC44" i="1"/>
  <c r="X46" i="1"/>
  <c r="X45" i="1"/>
  <c r="Y50" i="1"/>
  <c r="AC50" i="1" s="1"/>
  <c r="Z50" i="1"/>
  <c r="Y46" i="1"/>
  <c r="Z46" i="1"/>
  <c r="Y48" i="1"/>
  <c r="AC48" i="1" s="1"/>
  <c r="I45" i="1"/>
  <c r="AB46" i="1"/>
  <c r="AA46" i="1" s="1"/>
  <c r="Y49" i="1"/>
  <c r="AC49" i="1" s="1"/>
  <c r="Z47" i="1" l="1"/>
  <c r="Z39" i="1"/>
  <c r="M45" i="1"/>
  <c r="AB45" i="1" s="1"/>
  <c r="AA45" i="1" s="1"/>
  <c r="Y45" i="1"/>
  <c r="Z45" i="1"/>
  <c r="AC46" i="1"/>
  <c r="AC45" i="1" l="1"/>
  <c r="T33" i="1"/>
  <c r="T25" i="1"/>
  <c r="T20" i="1"/>
  <c r="C8" i="1"/>
  <c r="C7" i="1"/>
  <c r="Q12" i="1" l="1"/>
  <c r="H63" i="1" l="1"/>
  <c r="I63" i="1" s="1"/>
  <c r="T69" i="1"/>
  <c r="T63" i="1"/>
  <c r="K64" i="1"/>
  <c r="Q64" i="1"/>
  <c r="T64" i="1"/>
  <c r="K65" i="1"/>
  <c r="Q65" i="1"/>
  <c r="T65" i="1"/>
  <c r="K66" i="1"/>
  <c r="Q66" i="1"/>
  <c r="T66" i="1"/>
  <c r="K67" i="1"/>
  <c r="Q67" i="1"/>
  <c r="T67" i="1"/>
  <c r="K68" i="1"/>
  <c r="Q68" i="1"/>
  <c r="T68" i="1"/>
  <c r="H69" i="1"/>
  <c r="I69" i="1" s="1"/>
  <c r="K70" i="1"/>
  <c r="Q70" i="1"/>
  <c r="T70" i="1"/>
  <c r="K71" i="1"/>
  <c r="Q71" i="1"/>
  <c r="T71" i="1"/>
  <c r="K72" i="1"/>
  <c r="Q72" i="1"/>
  <c r="T72" i="1"/>
  <c r="K73" i="1"/>
  <c r="Q73" i="1"/>
  <c r="T73" i="1"/>
  <c r="K74" i="1"/>
  <c r="Q74" i="1"/>
  <c r="T74" i="1"/>
  <c r="AB67" i="1" l="1"/>
  <c r="AA67" i="1" s="1"/>
  <c r="X71" i="1"/>
  <c r="Y71" i="1" s="1"/>
  <c r="AB66" i="1"/>
  <c r="AA66" i="1" s="1"/>
  <c r="AB70" i="1"/>
  <c r="AA70" i="1" s="1"/>
  <c r="AB69" i="1"/>
  <c r="AA69" i="1" s="1"/>
  <c r="X69" i="1"/>
  <c r="Z69" i="1" s="1"/>
  <c r="X65" i="1"/>
  <c r="Z65" i="1" s="1"/>
  <c r="X74" i="1"/>
  <c r="Z74" i="1" s="1"/>
  <c r="X70" i="1"/>
  <c r="Z70" i="1" s="1"/>
  <c r="X68" i="1"/>
  <c r="Y68" i="1" s="1"/>
  <c r="X66" i="1"/>
  <c r="Z66" i="1" s="1"/>
  <c r="X73" i="1"/>
  <c r="Y73" i="1" s="1"/>
  <c r="AB71" i="1"/>
  <c r="AA71" i="1" s="1"/>
  <c r="X67" i="1"/>
  <c r="Y67" i="1" s="1"/>
  <c r="X72" i="1"/>
  <c r="Z72" i="1" s="1"/>
  <c r="X63" i="1"/>
  <c r="AB73" i="1"/>
  <c r="AA73" i="1" s="1"/>
  <c r="AB65" i="1"/>
  <c r="AA65" i="1" s="1"/>
  <c r="AB74" i="1"/>
  <c r="AA74" i="1" s="1"/>
  <c r="AB72" i="1"/>
  <c r="AA72" i="1" s="1"/>
  <c r="AB64" i="1"/>
  <c r="AA64" i="1" s="1"/>
  <c r="AB68" i="1"/>
  <c r="AA68" i="1" s="1"/>
  <c r="X64" i="1"/>
  <c r="Z71" i="1" l="1"/>
  <c r="AC68" i="1"/>
  <c r="AC71" i="1"/>
  <c r="Y66" i="1"/>
  <c r="AC66" i="1" s="1"/>
  <c r="AC67" i="1"/>
  <c r="Y65" i="1"/>
  <c r="AC65" i="1" s="1"/>
  <c r="Z68" i="1"/>
  <c r="Y72" i="1"/>
  <c r="AC72" i="1" s="1"/>
  <c r="Y69" i="1"/>
  <c r="AC69" i="1" s="1"/>
  <c r="Y74" i="1"/>
  <c r="AC74" i="1" s="1"/>
  <c r="Y70" i="1"/>
  <c r="AC70" i="1" s="1"/>
  <c r="Z67" i="1"/>
  <c r="Z73" i="1"/>
  <c r="Y63" i="1"/>
  <c r="Z63" i="1"/>
  <c r="AC73" i="1"/>
  <c r="Y64" i="1"/>
  <c r="AC64" i="1" s="1"/>
  <c r="Z64" i="1"/>
  <c r="T12" i="1" l="1"/>
  <c r="H12" i="1" l="1"/>
  <c r="I12" i="1" s="1"/>
  <c r="K62" i="1"/>
  <c r="K36" i="1"/>
  <c r="K59" i="1"/>
  <c r="K35" i="1"/>
  <c r="K32" i="1"/>
  <c r="K61" i="1"/>
  <c r="K29" i="1"/>
  <c r="K24" i="1"/>
  <c r="K22" i="1"/>
  <c r="K60" i="1"/>
  <c r="K21" i="1"/>
  <c r="K37" i="1"/>
  <c r="K31" i="1"/>
  <c r="K38" i="1"/>
  <c r="K23" i="1"/>
  <c r="K58" i="1"/>
  <c r="K30" i="1"/>
  <c r="K34" i="1"/>
  <c r="K20" i="1"/>
  <c r="K28" i="1"/>
  <c r="F221" i="13" l="1"/>
  <c r="F211" i="13"/>
  <c r="F212" i="13"/>
  <c r="F213" i="13"/>
  <c r="F214" i="13"/>
  <c r="F215" i="13"/>
  <c r="F216" i="13"/>
  <c r="F217" i="13"/>
  <c r="F218" i="13"/>
  <c r="F219" i="13"/>
  <c r="F220" i="13"/>
  <c r="F210" i="13"/>
  <c r="K18" i="1"/>
  <c r="K17" i="1"/>
  <c r="K15" i="1"/>
  <c r="B221" i="13" a="1"/>
  <c r="K16" i="1"/>
  <c r="K14" i="1"/>
  <c r="B221" i="13" l="1"/>
  <c r="K39" i="1" s="1"/>
  <c r="L39" i="1" s="1"/>
  <c r="M39" i="1" l="1"/>
  <c r="AB39" i="1" s="1"/>
  <c r="AA39" i="1" s="1"/>
  <c r="AC39" i="1" s="1"/>
  <c r="N39" i="1"/>
  <c r="K63" i="1"/>
  <c r="L63" i="1" s="1"/>
  <c r="K69" i="1"/>
  <c r="L69"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9" i="1" l="1"/>
  <c r="N69" i="1"/>
  <c r="N63" i="1"/>
  <c r="M63" i="1"/>
  <c r="AB63" i="1" s="1"/>
  <c r="AA63" i="1" s="1"/>
  <c r="AC63" i="1" s="1"/>
  <c r="T62" i="1"/>
  <c r="Q62" i="1"/>
  <c r="T61" i="1"/>
  <c r="Q61" i="1"/>
  <c r="T60" i="1"/>
  <c r="Q60" i="1"/>
  <c r="T59" i="1"/>
  <c r="Q59" i="1"/>
  <c r="T58" i="1"/>
  <c r="Q58" i="1"/>
  <c r="T57" i="1"/>
  <c r="H57" i="1"/>
  <c r="I57" i="1" s="1"/>
  <c r="T38" i="1"/>
  <c r="Q38" i="1"/>
  <c r="T37" i="1"/>
  <c r="Q37" i="1"/>
  <c r="T36" i="1"/>
  <c r="Q36" i="1"/>
  <c r="T35" i="1"/>
  <c r="Q35" i="1"/>
  <c r="T34" i="1"/>
  <c r="Q34" i="1"/>
  <c r="Q33" i="1"/>
  <c r="H33" i="1"/>
  <c r="I33" i="1" s="1"/>
  <c r="T32" i="1"/>
  <c r="Q32" i="1"/>
  <c r="T31" i="1"/>
  <c r="Q31" i="1"/>
  <c r="T30" i="1"/>
  <c r="Q30" i="1"/>
  <c r="T29" i="1"/>
  <c r="Q29" i="1"/>
  <c r="T28" i="1"/>
  <c r="Q28" i="1"/>
  <c r="Q25" i="1"/>
  <c r="H25" i="1"/>
  <c r="I25" i="1" s="1"/>
  <c r="H19" i="1"/>
  <c r="Q18" i="1"/>
  <c r="Q17" i="1"/>
  <c r="T24" i="1"/>
  <c r="Q24" i="1"/>
  <c r="T23" i="1"/>
  <c r="Q23" i="1"/>
  <c r="T22" i="1"/>
  <c r="Q22" i="1"/>
  <c r="T21" i="1"/>
  <c r="Q21" i="1"/>
  <c r="Q20" i="1"/>
  <c r="T19" i="1"/>
  <c r="Q19" i="1"/>
  <c r="X33" i="1" l="1"/>
  <c r="X25" i="1"/>
  <c r="X57" i="1"/>
  <c r="X30" i="1"/>
  <c r="X61" i="1"/>
  <c r="X35" i="1"/>
  <c r="X32" i="1"/>
  <c r="X38" i="1"/>
  <c r="X37" i="1"/>
  <c r="X36" i="1"/>
  <c r="AB58" i="1"/>
  <c r="X59" i="1"/>
  <c r="X58" i="1"/>
  <c r="X34" i="1"/>
  <c r="X60" i="1"/>
  <c r="X62" i="1"/>
  <c r="X29" i="1"/>
  <c r="X31" i="1"/>
  <c r="AB34" i="1"/>
  <c r="I19" i="1"/>
  <c r="X19" i="1" s="1"/>
  <c r="Y33" i="1" l="1"/>
  <c r="Z33" i="1"/>
  <c r="Y25" i="1"/>
  <c r="Z25" i="1"/>
  <c r="Y57" i="1"/>
  <c r="Z57" i="1"/>
  <c r="Z58" i="1" s="1"/>
  <c r="Z34" i="1"/>
  <c r="Y35" i="1" s="1"/>
  <c r="Y19" i="1"/>
  <c r="Z19" i="1"/>
  <c r="X20" i="1" s="1"/>
  <c r="X28" i="1" l="1"/>
  <c r="Y28" i="1" s="1"/>
  <c r="Y58" i="1"/>
  <c r="Y34" i="1"/>
  <c r="Z59" i="1"/>
  <c r="Y59" i="1"/>
  <c r="Z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4" i="1"/>
  <c r="T17" i="1"/>
  <c r="T18" i="1"/>
  <c r="Z28" i="1" l="1"/>
  <c r="Y29" i="1" s="1"/>
  <c r="Y60" i="1"/>
  <c r="Z60" i="1"/>
  <c r="Z29" i="1"/>
  <c r="Z30" i="1" s="1"/>
  <c r="Y37" i="1"/>
  <c r="Y20" i="1"/>
  <c r="Z20" i="1"/>
  <c r="X21" i="1" s="1"/>
  <c r="Y21" i="1" s="1"/>
  <c r="Y61" i="1" l="1"/>
  <c r="Z61" i="1"/>
  <c r="Y30" i="1"/>
  <c r="Y36" i="1"/>
  <c r="Z36" i="1"/>
  <c r="Z37" i="1"/>
  <c r="Z21" i="1"/>
  <c r="X22" i="1" s="1"/>
  <c r="Y22" i="1" s="1"/>
  <c r="Y62" i="1" l="1"/>
  <c r="Z62" i="1"/>
  <c r="Y31" i="1"/>
  <c r="Z31" i="1"/>
  <c r="Y32" i="1" s="1"/>
  <c r="Y38" i="1"/>
  <c r="Z38" i="1"/>
  <c r="Z22" i="1"/>
  <c r="X23" i="1" s="1"/>
  <c r="Z23" i="1" s="1"/>
  <c r="X24" i="1" s="1"/>
  <c r="X12" i="1"/>
  <c r="Y12" i="1" s="1"/>
  <c r="Z32" i="1" l="1"/>
  <c r="Y23" i="1"/>
  <c r="Y24" i="1"/>
  <c r="Z24" i="1"/>
  <c r="Q14" i="1"/>
  <c r="Z12" i="1" l="1"/>
  <c r="X14" i="1" s="1"/>
  <c r="Y14" i="1" l="1"/>
  <c r="Z14" i="1" l="1"/>
  <c r="X17" i="1" l="1"/>
  <c r="Y17" i="1" l="1"/>
  <c r="Z17" i="1"/>
  <c r="X18" i="1" s="1"/>
  <c r="Y18" i="1" l="1"/>
  <c r="Z18" i="1"/>
  <c r="K33" i="1" l="1"/>
  <c r="L33" i="1" s="1"/>
  <c r="K25" i="1"/>
  <c r="L25" i="1" s="1"/>
  <c r="K57" i="1"/>
  <c r="L57" i="1" s="1"/>
  <c r="K12" i="1"/>
  <c r="L12" i="1" s="1"/>
  <c r="K19" i="1"/>
  <c r="L19"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7" i="1"/>
  <c r="AJ42" i="18"/>
  <c r="AJ18" i="18"/>
  <c r="AD26" i="18"/>
  <c r="L10" i="18"/>
  <c r="AD10" i="18"/>
  <c r="X18" i="18"/>
  <c r="AD42" i="18"/>
  <c r="L18" i="18"/>
  <c r="R10" i="18"/>
  <c r="N57"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5" i="1"/>
  <c r="T14" i="18"/>
  <c r="T22" i="18"/>
  <c r="N6" i="18"/>
  <c r="AL30" i="18"/>
  <c r="Z22" i="18"/>
  <c r="Z14" i="18"/>
  <c r="M25" i="1"/>
  <c r="AB25" i="1" s="1"/>
  <c r="AA25" i="1" s="1"/>
  <c r="AC25" i="1" s="1"/>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M33" i="1"/>
  <c r="AB33" i="1" s="1"/>
  <c r="AA33" i="1" s="1"/>
  <c r="AC33" i="1" s="1"/>
  <c r="J40" i="18"/>
  <c r="J16" i="18"/>
  <c r="P16" i="18"/>
  <c r="V8" i="18"/>
  <c r="J8" i="18"/>
  <c r="J24" i="18"/>
  <c r="AH16" i="18"/>
  <c r="AB16" i="18"/>
  <c r="AB40" i="18"/>
  <c r="P32" i="18"/>
  <c r="P40" i="18"/>
  <c r="AH24" i="18"/>
  <c r="AB32" i="18"/>
  <c r="J32" i="18"/>
  <c r="V16" i="18"/>
  <c r="V40" i="18"/>
  <c r="AH32" i="18"/>
  <c r="V24" i="18"/>
  <c r="V32" i="18"/>
  <c r="AH8" i="18"/>
  <c r="AB8" i="18"/>
  <c r="P8" i="18"/>
  <c r="N33" i="1"/>
  <c r="AH40" i="18"/>
  <c r="AB24" i="18"/>
  <c r="P24" i="18"/>
  <c r="AD38" i="18"/>
  <c r="L30" i="18"/>
  <c r="AD30" i="18"/>
  <c r="AJ6" i="18"/>
  <c r="L14" i="18"/>
  <c r="L22" i="18"/>
  <c r="X6" i="18"/>
  <c r="L6" i="18"/>
  <c r="N19" i="1"/>
  <c r="R38" i="18"/>
  <c r="AJ38" i="18"/>
  <c r="L38" i="18"/>
  <c r="AD6" i="18"/>
  <c r="R6" i="18"/>
  <c r="AJ30" i="18"/>
  <c r="R30" i="18"/>
  <c r="AD22" i="18"/>
  <c r="AJ14" i="18"/>
  <c r="AJ22" i="18"/>
  <c r="AD14" i="18"/>
  <c r="X38" i="18"/>
  <c r="X14" i="18"/>
  <c r="R22" i="18"/>
  <c r="X22" i="18"/>
  <c r="M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4" i="1" s="1"/>
  <c r="N12" i="1"/>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B57" i="1" l="1"/>
  <c r="AA57" i="1" s="1"/>
  <c r="AA12" i="1"/>
  <c r="AB19" i="1"/>
  <c r="V22" i="19" l="1"/>
  <c r="J28" i="19"/>
  <c r="AB28" i="1"/>
  <c r="AA28" i="1" s="1"/>
  <c r="AA19" i="1"/>
  <c r="J47" i="19" s="1"/>
  <c r="AB20" i="1"/>
  <c r="AB21"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29"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17" i="19"/>
  <c r="AC5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18" i="19"/>
  <c r="P48" i="19"/>
  <c r="AB8" i="19"/>
  <c r="J18" i="19"/>
  <c r="AA14" i="1"/>
  <c r="AA58" i="1"/>
  <c r="AB59" i="1"/>
  <c r="AA34" i="1"/>
  <c r="AB35" i="1"/>
  <c r="J7" i="19" l="1"/>
  <c r="AH38" i="19"/>
  <c r="V18" i="19"/>
  <c r="AH18" i="19"/>
  <c r="AH28" i="19"/>
  <c r="AB48" i="19"/>
  <c r="AH8" i="19"/>
  <c r="J8" i="19"/>
  <c r="AB18" i="19"/>
  <c r="J48" i="19"/>
  <c r="P38" i="19"/>
  <c r="J38" i="19"/>
  <c r="V48" i="19"/>
  <c r="AH48" i="19"/>
  <c r="V8" i="19"/>
  <c r="AB28" i="19"/>
  <c r="P7" i="19"/>
  <c r="P47" i="19"/>
  <c r="AH17" i="19"/>
  <c r="V27" i="19"/>
  <c r="V37" i="19"/>
  <c r="V38" i="19"/>
  <c r="P8" i="19"/>
  <c r="AB38" i="19"/>
  <c r="P28" i="19"/>
  <c r="V28" i="19"/>
  <c r="P17" i="19"/>
  <c r="AH32" i="19"/>
  <c r="AB52" i="19"/>
  <c r="J32" i="19"/>
  <c r="V12" i="19"/>
  <c r="J42" i="19"/>
  <c r="J12" i="19"/>
  <c r="J22" i="19"/>
  <c r="AB12" i="19"/>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0" i="1"/>
  <c r="W27" i="19" s="1"/>
  <c r="P37" i="19"/>
  <c r="J27" i="19"/>
  <c r="AH7" i="19"/>
  <c r="AH27" i="19"/>
  <c r="V17" i="19"/>
  <c r="AC19"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2" i="1"/>
  <c r="AA21" i="1"/>
  <c r="AA35" i="1"/>
  <c r="AB36" i="1"/>
  <c r="AA59" i="1"/>
  <c r="AB60"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4"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30" i="1"/>
  <c r="AA29" i="1"/>
  <c r="K39" i="19"/>
  <c r="AC39" i="19"/>
  <c r="W29" i="19"/>
  <c r="AI49" i="19"/>
  <c r="W9" i="19"/>
  <c r="AC19" i="19"/>
  <c r="Q49" i="19"/>
  <c r="W49" i="19"/>
  <c r="AC9" i="19"/>
  <c r="AI9" i="19"/>
  <c r="Q29" i="19"/>
  <c r="W39" i="19"/>
  <c r="Q39" i="19"/>
  <c r="AC34"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8"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8" i="1"/>
  <c r="K7" i="19" l="1"/>
  <c r="Q7" i="19"/>
  <c r="AI37" i="19"/>
  <c r="AC17" i="19"/>
  <c r="AC27" i="19"/>
  <c r="Q27" i="19"/>
  <c r="AI7" i="19"/>
  <c r="K17" i="19"/>
  <c r="W37" i="19"/>
  <c r="AI27" i="19"/>
  <c r="K27" i="19"/>
  <c r="AC37" i="19"/>
  <c r="W47" i="19"/>
  <c r="AI47" i="19"/>
  <c r="AC7" i="19"/>
  <c r="K47" i="19"/>
  <c r="Q17" i="19"/>
  <c r="K37" i="19"/>
  <c r="AI17" i="19"/>
  <c r="AC20" i="1"/>
  <c r="W7" i="19"/>
  <c r="Q47" i="19"/>
  <c r="Q37" i="19"/>
  <c r="AC47" i="19"/>
  <c r="W17" i="19"/>
  <c r="AA17" i="1"/>
  <c r="AB18" i="1"/>
  <c r="AA18"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0" i="1"/>
  <c r="AB61"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31" i="1"/>
  <c r="AA31" i="1" s="1"/>
  <c r="AA30" i="1"/>
  <c r="AB32" i="1"/>
  <c r="AA32" i="1" s="1"/>
  <c r="AJ43" i="19"/>
  <c r="AD33" i="19"/>
  <c r="X33" i="19"/>
  <c r="X13" i="19"/>
  <c r="AD43" i="19"/>
  <c r="L43" i="19"/>
  <c r="AC59"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9"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5" i="1"/>
  <c r="AD9" i="19"/>
  <c r="AJ49" i="19"/>
  <c r="L39" i="19"/>
  <c r="R19" i="19"/>
  <c r="AJ39" i="19"/>
  <c r="AJ29" i="19"/>
  <c r="AJ19" i="19"/>
  <c r="AJ9" i="19"/>
  <c r="AD49" i="19"/>
  <c r="L19" i="19"/>
  <c r="L29" i="19"/>
  <c r="R49" i="19"/>
  <c r="AG39" i="19" l="1"/>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0"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31"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A61" i="1"/>
  <c r="AB62" i="1"/>
  <c r="AA62"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2"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0"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1"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<sst xmlns="http://schemas.openxmlformats.org/spreadsheetml/2006/main" count="523" uniqueCount="334">
  <si>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</si>
  <si>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</si>
  <si>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</si>
  <si>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</si>
  <si>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</si>
  <si>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</si>
  <si>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</si>
  <si>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</si>
  <si>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</si>
  <si>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</si>
  <si>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</si>
  <si>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</si>
  <si>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</si>
  <si>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</si>
  <si>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</si>
  <si>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</si>
  <si>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</si>
  <si>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</si>
  <si>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</si>
  <si>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</si>
  <si>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</si>
  <si>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</si>
  <si>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</si>
  <si>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</si>
  <si>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</si>
  <si>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</si>
  <si>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</si>
  <si>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</si>
  <si>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</si>
  <si>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</si>
  <si>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</si>
  <si>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</si>
  <si>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</si>
  <si>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</si>
  <si>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</si>
  <si>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</si>
  <si>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</si>
  <si>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</si>
  <si>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</si>
  <si>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</si>
  <si>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</si>
  <si>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</si>
  <si>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</si>
  <si>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</si>
  <si>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</si>
  <si>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</si>
  <si>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</si>
  <si>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</si>
  <si>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</si>
  <si>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</si>
  <si>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</si>
  <si>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</si>
  <si>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</si>
  <si>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</si>
  <si>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</si>
  <si>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</si>
  <si>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</si>
  <si>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</si>
  <si>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</si>
  <si>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</si>
  <si>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</si>
  <si>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</si>
  <si>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</si>
  <si>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</si>
  <si>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</si>
  <si>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</si>
  <si>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</si>
  <si>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</si>
  <si>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</si>
  <si>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</si>
  <si>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</si>
  <si>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</si>
  <si>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</si>
  <si>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</si>
  <si>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</si>
  <si>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</si>
  <si>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</si>
  <si>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</si>
  <si>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</si>
  <si>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</si>
  <si>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 ESPACIO PÚBLICO</t>
  </si>
  <si>
    <t>ALCANCE:</t>
  </si>
  <si>
    <t>Inicia con la formulación de planes, programas y proyectos de inversión municipal y termina con el seguimiento y retroalimentación a todos los procesos.</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</si>
  <si>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</si>
  <si>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</si>
  <si>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</si>
  <si>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</si>
  <si>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</si>
  <si>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</si>
  <si>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Contribuir al mejoramiento de la calidad de vida de la ciudadanía de Bucaramanga por medio de la defensa del espacio público, de unaóptima administración del patrimonio inmobiliario de la ciudad y de la construcción de una nueva cultura del espacio público,que garantice su uso y disfrute común,y promueva la participación ciudadana.</t>
  </si>
  <si>
    <t>Plan de Acción
 Plan de Ordenamiento Territorial                    
Plan Anticorrupcion                                    Planes de Trabajo MIPG</t>
  </si>
  <si>
    <t>Formulacion de Planes, programas y proyectos y seguimiento a planes institucionales.</t>
  </si>
  <si>
    <t>MATRIZ DOFA</t>
  </si>
  <si>
    <t>DEBILIDADES</t>
  </si>
  <si>
    <t>AMENAZAS</t>
  </si>
  <si>
    <t>Limitados Recursos Financieros y Humanos para atender toda la problemática económica y social, derivada de la administración de bienes inmuebles de propiedad del municipio y de la administración del espacio público.</t>
  </si>
  <si>
    <t>Posibles emergencias sanitarias.</t>
  </si>
  <si>
    <t xml:space="preserve">Insuficiente infraestructura  fisica y tecnológica que garantice el normal funcionamiento de la Administración Municipal frente a los requerimientos ciudadanos.  </t>
  </si>
  <si>
    <t>Cambios en la normatividad de las Políticas Nacionales.</t>
  </si>
  <si>
    <t>Afectación del Orden Público por Políticas Estatales.</t>
  </si>
  <si>
    <t>Incremento de la Población migrante de ventas en el espacio público.</t>
  </si>
  <si>
    <t>FORTALEZAS</t>
  </si>
  <si>
    <t>OPORTUNIDADES</t>
  </si>
  <si>
    <t xml:space="preserve">Conocimiento y experiencia del personal vinculado al proceso.  </t>
  </si>
  <si>
    <t xml:space="preserve">Reconocimiento de la atención de calidad brindada por los servidores públicos.  </t>
  </si>
  <si>
    <t xml:space="preserve">Empoderamiento, responsabilidad y compromiso por líderes de proceso en cumplimiento de las estrategias corporativas.  </t>
  </si>
  <si>
    <t xml:space="preserve">Buenas prácticas bajo lineamientos del Departamento Nacional de Planeación.  </t>
  </si>
  <si>
    <t>Digitalizacion del archivo de gestión del DADEP.</t>
  </si>
  <si>
    <t>Integración de estrategias con entidades de gobierno o regionales, nacionales, cooperación internacional y sector privado para la consecución de recursos y ejecución de  proyectos.</t>
  </si>
  <si>
    <t xml:space="preserve">Actualización permanente del inventario general del patrimonio inmobiliario municipal. </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</si>
  <si>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</si>
  <si>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</si>
  <si>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</si>
  <si>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</si>
  <si>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</si>
  <si>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</si>
  <si>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</si>
  <si>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</si>
  <si>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</si>
  <si>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</si>
  <si>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</si>
  <si>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</si>
  <si>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</si>
  <si>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</si>
  <si>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</si>
  <si>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</si>
  <si>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</si>
  <si>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</si>
  <si>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</si>
  <si>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</si>
  <si>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</si>
  <si>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</si>
  <si>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</si>
  <si>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</si>
  <si>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</si>
  <si>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</si>
  <si>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</si>
  <si>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</si>
  <si>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</si>
  <si>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</si>
  <si>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</si>
  <si>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</si>
  <si>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</si>
  <si>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</si>
  <si>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</si>
  <si>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</si>
  <si>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</si>
  <si>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</si>
  <si>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</si>
  <si>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Investigaciones y sanciones de los entes de control, así como la pérdida de confianza y credibilidad de la ciudadanía</t>
  </si>
  <si>
    <t>Falta de estrategias para proteger, sensibilizar, defender, preservar y mantener el Espacio Público</t>
  </si>
  <si>
    <t>Posibilidad de afectación económica y reputacional por investigaciones y sanciones de los entes de control, así como la pérdida de confianza y credibilidad de la ciudadanía, debido a la falta de estrategias para proteger, sensibilizar, defender, preservar y mantener el Espacio Público</t>
  </si>
  <si>
    <t>Ejecucion y Administracion de procesos</t>
  </si>
  <si>
    <t xml:space="preserve">     El riesgo afecta la imagen de de la entidad con efecto publicitario sostenido a nivel de sector administrativo, nivel departamental o municipal</t>
  </si>
  <si>
    <t>El Director del Departamento Administrativo de la Defensoría del Espacio Público verifica e implementa la estrategia para la defensa y preservación del espacio público a través de los diversos mecanismos institucionales vigentes.</t>
  </si>
  <si>
    <t>Preventivo</t>
  </si>
  <si>
    <t>Manual</t>
  </si>
  <si>
    <t>Documentado</t>
  </si>
  <si>
    <t>Continua</t>
  </si>
  <si>
    <t>Con Registro</t>
  </si>
  <si>
    <t>Reducir (mitigar)</t>
  </si>
  <si>
    <t xml:space="preserve">Elaborar una estrategia educativa informal en cultura para proteger, sensibilizar, defender, preservar y mantener el espacio público del municipio de Bucaramanga, con cronograma de actividades. </t>
  </si>
  <si>
    <t>Director del DADEP y profesional asignado</t>
  </si>
  <si>
    <t>Documento estrategia (1)</t>
  </si>
  <si>
    <t>Ejecutar el 100% del cronograma establecido en la estrategia educativa informal en cultura para proteger, sensibilizar, defender, preservar y mantener el espacio público del municipio de Bucaramanga.</t>
  </si>
  <si>
    <t>Actas y memorias de las actividades formuladas en el cronograma</t>
  </si>
  <si>
    <t>Uso inadecuado de los bienes inmuebles propiedad del Municipio</t>
  </si>
  <si>
    <t>Posibilidad de afectación económica y reputacional por uso inadecuado de los bienes inmuebles propiedad del Municipio, debido a la pretensión de ocupantes irregulares en adquirir el dominio por prescripción adquisitiva, ignorando que son bienes de uso público.</t>
  </si>
  <si>
    <t>Daños Activos Fisicos</t>
  </si>
  <si>
    <t>El Director del Departamento Administrativo de la Defensoría del Espacio Público identifica los inmuebles ocupados irregularmente por terceros y establece acuerdos voluntarios y/o querellas policivas, de acuerdo con la normatividad vigente a través del "Formato visita de inspaección técnica y ocular DADEP  F-GEP-1800-238,37-019"  y consolida el informe de seguimiento.</t>
  </si>
  <si>
    <t>Realizar seguimiento semestral a 150 visitas anuales de inspección ocular para identificar los  inmuebles ocupados irregularmente por terceros, estableciendo acuerdos voluntarios y/o querellas policivas.</t>
  </si>
  <si>
    <t>Informe de seguimiento (2)
e informe de visitas de inspección (150)</t>
  </si>
  <si>
    <t xml:space="preserve">El Director del Departamento Administrativo de la Defensoría del Espacio Publico  verifica la recuperación de los bienes inmuebles propiedad del Municipio de Bucaramanga a través de informes de seguimiento a los Procesos policivos.  </t>
  </si>
  <si>
    <t>Realizar seguimiento semestral a los impulsos procesales y demás actuaciones que buscan la recuperación de predios mediante los procesos policivos.</t>
  </si>
  <si>
    <t>Informe de seguimiento (2)</t>
  </si>
  <si>
    <t>Reputacional</t>
  </si>
  <si>
    <t>Incumplimiento de la normatividad archivística en los documentos emanados del DADEP</t>
  </si>
  <si>
    <t>Posibilidad de afectación reputacional por posibles investigaciones y sanciones disciplinarias por entes de control, debido al incumplimiento de la Ley 594 del 2000 en los documentos generados por el DADEP</t>
  </si>
  <si>
    <t xml:space="preserve">     El riesgo afecta la imagen de la entidad con algunos usuarios de relevancia frente al logro de los objetivos</t>
  </si>
  <si>
    <t>El área de archivo del DADEP encargado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</si>
  <si>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60% de las Transferencias documentales primarias del DADEP en los tiempos establecidos en el cronograma para la vigencia que aplique según la tabla de retención documental vigente</t>
  </si>
  <si>
    <t>Acta de transferencia documental F-GDO-8600-238,37-022</t>
  </si>
  <si>
    <t>Organizar el 40% de los expedientes producidos por el DADEP, semestralmente.</t>
  </si>
  <si>
    <t xml:space="preserve">Informe de seguimiento a la organización documental 
F-GDO-8600-238,37-033 (2) </t>
  </si>
  <si>
    <t>Elaborar el 40% de los inventarios documentales de los archivos producidos por el DADEP, semestralmente.</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</si>
  <si>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</si>
  <si>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</si>
  <si>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de la Administración Central, debido a la mala planeación al momento de realizar la contratación, sin tener en cuenta los tiempos de la ejecución del mismo, constituyendo reservas presupuestales</t>
  </si>
  <si>
    <t>El profesional apoyo de contratación y el profesional encargado de presupuesto en el DADEP, realizarán el seguimiento al presupuesto en materia de contratación, conforme al principio de planeación, con el fin de evitar la constitución de reservas presupuestales a través del sistema financiero.</t>
  </si>
  <si>
    <t>Realizar reunión de trabajo trimestral de seguimiento, liderada por el supervisor de los contratos a fin de revisar el estado de saldos pendientes de pago de las reservas presupuestales emitido por la Secretaría de Hacienda</t>
  </si>
  <si>
    <t>Lider de proceso y profesional asignado</t>
  </si>
  <si>
    <t>Acta de reunion (4)</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</si>
  <si>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</si>
  <si>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 por el DADEP.</t>
  </si>
  <si>
    <t xml:space="preserve">La profesional encargada revisa las acciones correctivas establecidas y plasmadas en los Planes de Mejoramiento de auditorías internas suscritos, a través de seguimientos con los responsables de su cumplimiento </t>
  </si>
  <si>
    <t>Realizar  un seguimiento cuatrimestral a las acciones establecidas en los Planes de Mejoramiento de auditorías internas suscritos por el DADEP.</t>
  </si>
  <si>
    <t>Lider de proceso y
Profesional encargada</t>
  </si>
  <si>
    <t>Actas de seguimiento (3)</t>
  </si>
  <si>
    <t>Investigaciones disciplinarias por la autoridad competente</t>
  </si>
  <si>
    <t xml:space="preserve">incumplimiento de la Ley 1712 del 2014 y Resolucion 1519 de 2020 de MINTIC respecto a la obligación de publicación de información en la página web institucional </t>
  </si>
  <si>
    <t>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t>
  </si>
  <si>
    <t>El profesional asignado por el supervisor del contrato, revisa la información sujeta a publicación de acuerdo con lo establecido en la Resolución 1519 de 2020 y sus anexos, y verifica a través de la pagina web institucional su cumplimiento</t>
  </si>
  <si>
    <t>Solicitar al área TIC la publicación del 100% de documentos a cargo del DADEP, de acuerdo con los estandares establecidos en la Resolucuión 1519 de 2020</t>
  </si>
  <si>
    <t>Solicitudes de publicación enviados al área TIC y pantallazos de las publicaciones.</t>
  </si>
  <si>
    <t xml:space="preserve">Investigaciones y sanciones  por entes de control </t>
  </si>
  <si>
    <t>Falta de cumplimiento de metas del Plan de Desarrollo Municipal programadas para la vigencia</t>
  </si>
  <si>
    <t>Posibilidad de afectación reputacional por posibles investigaciones y sanciones disciplinarias por entes de control, debido a la falta de cumplimiento de metas del Plan de Desarrollo Municipal programadas para la vigencia</t>
  </si>
  <si>
    <t>El profesional responsable del DADEP realiza monitoreo al Plan de Desarrollo Municipal 2024-2027, con el objetivo de verificar el avance en el cumplimiento físico de las metas y/o ejecución de recursos financieros, siguiendo los lineamientos del orden nacional y normas vigentes.</t>
  </si>
  <si>
    <t>Realizar monitoreo trimestral al Plan de Desarrollo Municipal para verificar el avance en el cumplimiento físico de metas y ejecución de recursos financieros</t>
  </si>
  <si>
    <t xml:space="preserve">Investigaciones disciplinarias  </t>
  </si>
  <si>
    <t>Perdida de expedientes recibidos en el marco de las funciones de la Dependencia.</t>
  </si>
  <si>
    <t>Posibilidad de afectación reputacional por posibles investigaciones disciplinarias, debido a la perdida de expedientes archivados y de gestión en el marco de las funciones de la Dependencia.</t>
  </si>
  <si>
    <t xml:space="preserve">Los profesionales responsables del manejo de los expedientes en el DADEP, reciben y verifican que la información de la Dependencia se encuentre completa tanto en la asginación interna como en el retorno al archivo de gestión. </t>
  </si>
  <si>
    <t>Realizar seguimiento semestral al manejo de expedientes gestionados al DADEP y  verifican que la información de la Dependencia se encuentre completa tanto en la asignación interna (préstamo) como en el retorno al archivo de gestión.</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</si>
  <si>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</si>
  <si>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</si>
  <si>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</si>
  <si>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</si>
  <si>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</si>
  <si>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</si>
  <si>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</si>
  <si>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</si>
  <si>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</si>
  <si>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</si>
  <si>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</si>
  <si>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</si>
  <si>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</si>
  <si>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</si>
  <si>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</si>
  <si>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</si>
  <si>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</si>
  <si>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</si>
  <si>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</si>
  <si>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</si>
  <si>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</si>
  <si>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</si>
  <si>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</si>
  <si>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</si>
  <si>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</si>
  <si>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</si>
  <si>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</si>
  <si>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</si>
  <si>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</si>
  <si>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</si>
  <si>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</si>
  <si>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</si>
  <si>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</si>
  <si>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</si>
  <si>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</si>
  <si>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</si>
  <si>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</si>
  <si>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</si>
  <si>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</si>
  <si>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</si>
  <si>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</si>
  <si>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</si>
  <si>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</si>
  <si>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</si>
  <si>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</si>
  <si>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</si>
  <si>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</si>
  <si>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</si>
  <si>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</si>
  <si>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</si>
  <si>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</si>
  <si>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</si>
  <si>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</si>
  <si>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</si>
  <si>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</si>
  <si>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</si>
  <si>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</si>
  <si>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</si>
  <si>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</si>
  <si>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</si>
  <si>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</si>
  <si>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</si>
  <si>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</si>
  <si>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</si>
  <si>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</si>
  <si>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</si>
  <si>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</si>
  <si>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</si>
  <si>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</si>
  <si>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</si>
  <si>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</si>
  <si>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</si>
  <si>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</si>
  <si>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</si>
  <si>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</si>
  <si>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</si>
  <si>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</si>
  <si>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</si>
  <si>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</si>
  <si>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</si>
  <si>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</si>
  <si>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</si>
  <si>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</si>
  <si>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</si>
  <si>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</si>
  <si>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</si>
  <si>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</si>
  <si>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</si>
  <si>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</si>
  <si>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</si>
  <si>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</si>
  <si>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</si>
  <si>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</si>
  <si>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</si>
  <si>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</si>
  <si>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</si>
  <si>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</si>
  <si>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</si>
  <si>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</si>
  <si>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</si>
  <si>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</si>
  <si>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</si>
  <si>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</si>
  <si>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</si>
  <si>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</si>
  <si>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</si>
  <si>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</si>
  <si>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</si>
  <si>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</si>
  <si>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</si>
  <si>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</si>
  <si>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</si>
  <si>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</si>
  <si>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</si>
  <si>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</si>
  <si>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</si>
  <si>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</si>
  <si>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pretensión de ocupantes irregulares en adquirir el dominio por prescripción adquisitiva, ignorando que son bienes de uso público.</t>
  </si>
  <si>
    <t>investigaciones y sanciones disciplinarias por entes de control</t>
  </si>
  <si>
    <t>incumplimiento de las acciones correctivas y de mejora, en los tiempos estipulados y plasmados en los Planes de Mejoramiento de auditorías internas,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</si>
</sst>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color rgb="FF00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thin">
        <color indexed="64"/>
      </left>
      <right style="thin">
        <color rgb="FF000000"/>
      </right>
      <top style="medium">
        <color rgb="FF000000"/>
      </top>
      <bottom/>
      <diagonal/>
    </border>
    <border>
      <left style="thin">
        <color indexed="64"/>
      </left>
      <right style="thin">
        <color rgb="FF000000"/>
      </right>
      <top/>
      <bottom/>
      <diagonal/>
    </border>
    <border>
      <left style="thin">
        <color indexed="64"/>
      </left>
      <right style="thin">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9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164" fontId="1" fillId="0" borderId="2" xfId="1" applyNumberFormat="1" applyFont="1" applyBorder="1" applyAlignment="1">
      <alignment horizontal="center" vertical="top"/>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2" fillId="0" borderId="0" xfId="0" applyFont="1"/>
    <xf numFmtId="0" fontId="67" fillId="16" borderId="0" xfId="0" applyFont="1" applyFill="1" applyAlignment="1">
      <alignment horizontal="left" vertical="top" wrapText="1"/>
    </xf>
    <xf numFmtId="0" fontId="67" fillId="16" borderId="0" xfId="0" applyFont="1" applyFill="1" applyAlignment="1">
      <alignment wrapText="1"/>
    </xf>
    <xf numFmtId="0" fontId="70" fillId="17" borderId="97" xfId="0" applyFont="1" applyFill="1" applyBorder="1" applyAlignment="1">
      <alignment horizontal="left" vertical="center" wrapText="1" indent="1"/>
    </xf>
    <xf numFmtId="0" fontId="72" fillId="17" borderId="109" xfId="0" applyFont="1" applyFill="1" applyBorder="1" applyAlignment="1">
      <alignment horizontal="center" vertical="center" wrapText="1"/>
    </xf>
    <xf numFmtId="0" fontId="72" fillId="17" borderId="13" xfId="0" applyFont="1" applyFill="1" applyBorder="1" applyAlignment="1">
      <alignment horizontal="center" vertical="center" wrapText="1"/>
    </xf>
    <xf numFmtId="0" fontId="62" fillId="0" borderId="32" xfId="0" applyFont="1" applyBorder="1" applyAlignment="1">
      <alignment horizontal="center" vertical="center"/>
    </xf>
    <xf numFmtId="14" fontId="62" fillId="0" borderId="32" xfId="0" applyNumberFormat="1" applyFont="1" applyBorder="1" applyAlignment="1">
      <alignment horizontal="center" vertical="center"/>
    </xf>
    <xf numFmtId="0" fontId="62" fillId="0" borderId="32" xfId="0" applyFont="1" applyBorder="1" applyAlignment="1">
      <alignment horizontal="center" vertical="center" wrapText="1"/>
    </xf>
    <xf numFmtId="0" fontId="66" fillId="0" borderId="111" xfId="0" applyFont="1" applyBorder="1" applyAlignment="1">
      <alignment horizontal="center"/>
    </xf>
    <xf numFmtId="0" fontId="48" fillId="3" borderId="94" xfId="0" applyFont="1" applyFill="1" applyBorder="1" applyAlignment="1">
      <alignment vertical="center" wrapText="1"/>
    </xf>
    <xf numFmtId="0" fontId="70" fillId="17" borderId="40" xfId="0" applyFont="1" applyFill="1" applyBorder="1" applyAlignment="1">
      <alignment horizontal="left" vertical="center" wrapText="1" indent="1"/>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4" fontId="1" fillId="3" borderId="2" xfId="0" applyNumberFormat="1" applyFont="1" applyFill="1" applyBorder="1" applyAlignment="1" applyProtection="1">
      <alignment horizontal="center" vertical="center"/>
      <protection locked="0"/>
    </xf>
    <xf numFmtId="14" fontId="1" fillId="3" borderId="10" xfId="0" applyNumberFormat="1" applyFont="1" applyFill="1" applyBorder="1" applyAlignment="1" applyProtection="1">
      <alignment horizontal="center" vertical="center"/>
      <protection locked="0"/>
    </xf>
    <xf numFmtId="0" fontId="1" fillId="0" borderId="10" xfId="0" applyFont="1" applyBorder="1" applyAlignment="1" applyProtection="1">
      <alignment horizontal="center" vertical="top" textRotation="90"/>
      <protection locked="0"/>
    </xf>
    <xf numFmtId="164" fontId="1" fillId="0" borderId="10" xfId="1" applyNumberFormat="1" applyFont="1" applyBorder="1" applyAlignment="1">
      <alignment horizontal="center" vertical="top"/>
    </xf>
    <xf numFmtId="9" fontId="1" fillId="0" borderId="29" xfId="0" applyNumberFormat="1" applyFont="1" applyBorder="1" applyAlignment="1" applyProtection="1">
      <alignment horizontal="center" vertical="top"/>
      <protection hidden="1"/>
    </xf>
    <xf numFmtId="0" fontId="50" fillId="0" borderId="2" xfId="0" applyFont="1" applyBorder="1" applyAlignment="1" applyProtection="1">
      <alignment horizontal="justify" vertical="center" wrapText="1"/>
      <protection locked="0"/>
    </xf>
    <xf numFmtId="164" fontId="1" fillId="0" borderId="2" xfId="1" applyNumberFormat="1" applyFont="1" applyFill="1" applyBorder="1" applyAlignment="1">
      <alignment horizontal="center" vertical="center"/>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76" fillId="0" borderId="35" xfId="0" applyFont="1" applyBorder="1" applyAlignment="1">
      <alignment horizontal="left" vertical="center" wrapText="1"/>
    </xf>
    <xf numFmtId="0" fontId="76" fillId="0" borderId="31" xfId="0" applyFont="1" applyBorder="1" applyAlignment="1">
      <alignment horizontal="left" vertical="center" wrapText="1"/>
    </xf>
    <xf numFmtId="0" fontId="76"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71" fillId="0" borderId="109" xfId="0" applyFont="1" applyBorder="1" applyAlignment="1">
      <alignment horizontal="center" vertical="center" wrapText="1"/>
    </xf>
    <xf numFmtId="0" fontId="71" fillId="0" borderId="73" xfId="0" applyFont="1" applyBorder="1" applyAlignment="1">
      <alignment horizontal="center" vertical="center" wrapText="1"/>
    </xf>
    <xf numFmtId="0" fontId="71" fillId="0" borderId="110" xfId="0" applyFont="1" applyBorder="1" applyAlignment="1">
      <alignment horizontal="center" vertical="center" wrapText="1"/>
    </xf>
    <xf numFmtId="0" fontId="59" fillId="0" borderId="113" xfId="0" applyFont="1" applyBorder="1" applyAlignment="1">
      <alignment horizontal="center" vertical="center" wrapText="1"/>
    </xf>
    <xf numFmtId="0" fontId="59" fillId="0" borderId="114" xfId="0" applyFont="1" applyBorder="1" applyAlignment="1">
      <alignment horizontal="center" vertical="center" wrapText="1"/>
    </xf>
    <xf numFmtId="0" fontId="59" fillId="0" borderId="115" xfId="0" applyFont="1" applyBorder="1" applyAlignment="1">
      <alignment horizontal="center" vertical="center" wrapText="1"/>
    </xf>
    <xf numFmtId="0" fontId="59" fillId="0" borderId="116" xfId="0" applyFont="1" applyBorder="1" applyAlignment="1">
      <alignment horizontal="center" vertical="center" wrapText="1"/>
    </xf>
    <xf numFmtId="0" fontId="59" fillId="0" borderId="117" xfId="0" applyFont="1" applyBorder="1" applyAlignment="1">
      <alignment horizontal="center" vertical="center" wrapText="1"/>
    </xf>
    <xf numFmtId="0" fontId="59" fillId="0" borderId="118" xfId="0" applyFont="1" applyBorder="1" applyAlignment="1">
      <alignment horizontal="center" vertical="center" wrapText="1"/>
    </xf>
    <xf numFmtId="0" fontId="76" fillId="0" borderId="35" xfId="0" applyFont="1" applyBorder="1" applyAlignment="1">
      <alignment horizontal="left" wrapText="1"/>
    </xf>
    <xf numFmtId="0" fontId="76" fillId="0" borderId="36" xfId="0" applyFont="1" applyBorder="1" applyAlignment="1">
      <alignment horizontal="left" wrapText="1"/>
    </xf>
    <xf numFmtId="0" fontId="1" fillId="0" borderId="35" xfId="0" applyFont="1" applyBorder="1" applyAlignment="1">
      <alignment horizontal="left" wrapText="1"/>
    </xf>
    <xf numFmtId="0" fontId="1" fillId="0" borderId="36" xfId="0" applyFont="1" applyBorder="1" applyAlignment="1">
      <alignment horizontal="left" wrapText="1"/>
    </xf>
    <xf numFmtId="0" fontId="1" fillId="0" borderId="96"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76" fillId="0" borderId="96" xfId="0" applyFont="1" applyBorder="1" applyAlignment="1">
      <alignment horizontal="left" wrapText="1"/>
    </xf>
    <xf numFmtId="0" fontId="76" fillId="0" borderId="102" xfId="0" applyFont="1" applyBorder="1" applyAlignment="1">
      <alignment horizontal="left" wrapText="1"/>
    </xf>
    <xf numFmtId="0" fontId="1" fillId="0" borderId="31" xfId="0" applyFont="1" applyBorder="1" applyAlignment="1">
      <alignment horizontal="left" wrapText="1"/>
    </xf>
    <xf numFmtId="0" fontId="1" fillId="0" borderId="31" xfId="0" applyFont="1" applyBorder="1" applyAlignment="1">
      <alignment horizontal="left" vertical="center" wrapText="1"/>
    </xf>
    <xf numFmtId="0" fontId="74" fillId="0" borderId="37" xfId="0" applyFont="1" applyBorder="1" applyAlignment="1">
      <alignment horizontal="left" vertical="center" wrapText="1"/>
    </xf>
    <xf numFmtId="0" fontId="74" fillId="0" borderId="38" xfId="0" applyFont="1" applyBorder="1" applyAlignment="1">
      <alignment horizontal="left" vertical="center" wrapText="1"/>
    </xf>
    <xf numFmtId="0" fontId="74" fillId="0" borderId="39" xfId="0" applyFont="1" applyBorder="1" applyAlignment="1">
      <alignment horizontal="left" vertical="center" wrapText="1"/>
    </xf>
    <xf numFmtId="0" fontId="62" fillId="0" borderId="108" xfId="0" applyFont="1" applyBorder="1" applyAlignment="1">
      <alignment horizontal="left"/>
    </xf>
    <xf numFmtId="0" fontId="62" fillId="0" borderId="100" xfId="0" applyFont="1" applyBorder="1" applyAlignment="1">
      <alignment horizontal="left"/>
    </xf>
    <xf numFmtId="0" fontId="1" fillId="0" borderId="104" xfId="0" applyFont="1" applyBorder="1" applyAlignment="1">
      <alignment horizontal="left"/>
    </xf>
    <xf numFmtId="0" fontId="1" fillId="0" borderId="77" xfId="0" applyFont="1" applyBorder="1" applyAlignment="1">
      <alignment horizontal="left"/>
    </xf>
    <xf numFmtId="0" fontId="1" fillId="0" borderId="105" xfId="0" applyFont="1" applyBorder="1" applyAlignment="1">
      <alignment horizontal="left"/>
    </xf>
    <xf numFmtId="0" fontId="62" fillId="0" borderId="35" xfId="0" applyFont="1" applyBorder="1" applyAlignment="1">
      <alignment horizontal="left" vertical="center"/>
    </xf>
    <xf numFmtId="0" fontId="62" fillId="0" borderId="31" xfId="0" applyFont="1" applyBorder="1" applyAlignment="1">
      <alignment horizontal="left" vertical="center"/>
    </xf>
    <xf numFmtId="0" fontId="62" fillId="0" borderId="36" xfId="0" applyFont="1" applyBorder="1" applyAlignment="1">
      <alignment horizontal="left" vertical="center"/>
    </xf>
    <xf numFmtId="0" fontId="74" fillId="0" borderId="106" xfId="0" applyFont="1" applyBorder="1" applyAlignment="1">
      <alignment horizontal="left" vertical="center"/>
    </xf>
    <xf numFmtId="0" fontId="74" fillId="0" borderId="36" xfId="0" applyFont="1" applyBorder="1" applyAlignment="1">
      <alignment horizontal="left" vertical="center"/>
    </xf>
    <xf numFmtId="0" fontId="74" fillId="0" borderId="104" xfId="0" applyFont="1" applyBorder="1" applyAlignment="1">
      <alignment horizontal="left" vertical="center"/>
    </xf>
    <xf numFmtId="0" fontId="74" fillId="0" borderId="105" xfId="0" applyFont="1" applyBorder="1" applyAlignment="1">
      <alignment horizontal="left" vertical="center"/>
    </xf>
    <xf numFmtId="0" fontId="62" fillId="0" borderId="37" xfId="0" applyFont="1" applyBorder="1" applyAlignment="1">
      <alignment horizontal="left" vertical="center"/>
    </xf>
    <xf numFmtId="0" fontId="62" fillId="0" borderId="38" xfId="0" applyFont="1" applyBorder="1" applyAlignment="1">
      <alignment horizontal="left" vertical="center"/>
    </xf>
    <xf numFmtId="0" fontId="62" fillId="0" borderId="39" xfId="0" applyFont="1" applyBorder="1" applyAlignment="1">
      <alignment horizontal="left" vertical="center"/>
    </xf>
    <xf numFmtId="0" fontId="74" fillId="0" borderId="107" xfId="0" applyFont="1" applyBorder="1" applyAlignment="1">
      <alignment horizontal="left" wrapText="1"/>
    </xf>
    <xf numFmtId="0" fontId="74" fillId="0" borderId="39" xfId="0" applyFont="1" applyBorder="1" applyAlignment="1">
      <alignment horizontal="left" wrapText="1"/>
    </xf>
    <xf numFmtId="0" fontId="70" fillId="20" borderId="14" xfId="0" applyFont="1" applyFill="1" applyBorder="1" applyAlignment="1">
      <alignment horizontal="center" vertical="center" wrapText="1"/>
    </xf>
    <xf numFmtId="0" fontId="70" fillId="20" borderId="0" xfId="0" applyFont="1" applyFill="1" applyAlignment="1">
      <alignment horizontal="center" vertical="center" wrapText="1"/>
    </xf>
    <xf numFmtId="0" fontId="70" fillId="20" borderId="33" xfId="0" applyFont="1" applyFill="1" applyBorder="1" applyAlignment="1">
      <alignment horizontal="center" vertical="center" wrapText="1"/>
    </xf>
    <xf numFmtId="0" fontId="70" fillId="20" borderId="45" xfId="0" applyFont="1" applyFill="1" applyBorder="1" applyAlignment="1">
      <alignment horizontal="center" vertical="center" wrapText="1"/>
    </xf>
    <xf numFmtId="0" fontId="62" fillId="0" borderId="35" xfId="0" applyFont="1" applyBorder="1" applyAlignment="1">
      <alignment horizontal="left" vertical="center" wrapText="1"/>
    </xf>
    <xf numFmtId="0" fontId="62" fillId="0" borderId="31" xfId="0" applyFont="1" applyBorder="1" applyAlignment="1">
      <alignment horizontal="left" vertical="center" wrapText="1"/>
    </xf>
    <xf numFmtId="0" fontId="62" fillId="0" borderId="36" xfId="0" applyFont="1" applyBorder="1" applyAlignment="1">
      <alignment horizontal="left" vertical="center" wrapText="1"/>
    </xf>
    <xf numFmtId="0" fontId="62" fillId="0" borderId="106" xfId="0" applyFont="1" applyBorder="1" applyAlignment="1">
      <alignment horizontal="left" vertical="center" wrapText="1"/>
    </xf>
    <xf numFmtId="0" fontId="62" fillId="0" borderId="106" xfId="0" applyFont="1" applyBorder="1" applyAlignment="1">
      <alignment horizontal="left" vertical="center"/>
    </xf>
    <xf numFmtId="0" fontId="70" fillId="17" borderId="12" xfId="0" applyFont="1" applyFill="1" applyBorder="1" applyAlignment="1">
      <alignment horizontal="center" vertical="center" wrapText="1"/>
    </xf>
    <xf numFmtId="0" fontId="70" fillId="17" borderId="19" xfId="0" applyFont="1" applyFill="1" applyBorder="1" applyAlignment="1">
      <alignment horizontal="center" vertical="center" wrapText="1"/>
    </xf>
    <xf numFmtId="0" fontId="70" fillId="17" borderId="13" xfId="0" applyFont="1" applyFill="1" applyBorder="1" applyAlignment="1">
      <alignment horizontal="center" vertical="center" wrapText="1"/>
    </xf>
    <xf numFmtId="0" fontId="72" fillId="17" borderId="12" xfId="0" applyFont="1" applyFill="1" applyBorder="1" applyAlignment="1">
      <alignment horizontal="center" vertical="center" wrapText="1"/>
    </xf>
    <xf numFmtId="0" fontId="72" fillId="17" borderId="109" xfId="0" applyFont="1" applyFill="1" applyBorder="1" applyAlignment="1">
      <alignment horizontal="center" vertical="center" wrapText="1"/>
    </xf>
    <xf numFmtId="0" fontId="61" fillId="0" borderId="0" xfId="0" applyFont="1" applyAlignment="1">
      <alignment horizontal="center" vertical="center"/>
    </xf>
    <xf numFmtId="0" fontId="74" fillId="0" borderId="106" xfId="0" applyFont="1" applyBorder="1" applyAlignment="1">
      <alignment horizontal="left" vertical="center" wrapText="1"/>
    </xf>
    <xf numFmtId="0" fontId="74" fillId="0" borderId="36" xfId="0" applyFont="1" applyBorder="1" applyAlignment="1">
      <alignment horizontal="left" vertical="center" wrapText="1"/>
    </xf>
    <xf numFmtId="0" fontId="70" fillId="20" borderId="34" xfId="0" applyFont="1" applyFill="1" applyBorder="1" applyAlignment="1">
      <alignment horizontal="center" vertical="center" wrapText="1"/>
    </xf>
    <xf numFmtId="0" fontId="73" fillId="0" borderId="12" xfId="0" applyFont="1" applyBorder="1" applyAlignment="1">
      <alignment horizontal="center" vertical="center" wrapText="1"/>
    </xf>
    <xf numFmtId="0" fontId="73" fillId="0" borderId="13"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15" xfId="0" applyFont="1" applyBorder="1" applyAlignment="1">
      <alignment horizontal="center" vertical="center" wrapText="1"/>
    </xf>
    <xf numFmtId="0" fontId="73" fillId="0" borderId="16" xfId="0" applyFont="1" applyBorder="1" applyAlignment="1">
      <alignment horizontal="center" vertical="center" wrapText="1"/>
    </xf>
    <xf numFmtId="0" fontId="73" fillId="0" borderId="17" xfId="0" applyFont="1" applyBorder="1" applyAlignment="1">
      <alignment horizontal="center" vertical="center" wrapText="1"/>
    </xf>
    <xf numFmtId="0" fontId="69" fillId="0" borderId="92" xfId="0" applyFont="1" applyBorder="1" applyAlignment="1">
      <alignment vertical="top" wrapText="1"/>
    </xf>
    <xf numFmtId="0" fontId="69" fillId="0" borderId="94" xfId="0" applyFont="1" applyBorder="1" applyAlignment="1">
      <alignment vertical="top" wrapText="1"/>
    </xf>
    <xf numFmtId="0" fontId="75" fillId="0" borderId="12" xfId="0" applyFont="1" applyBorder="1" applyAlignment="1">
      <alignment horizontal="center" vertical="center" wrapText="1"/>
    </xf>
    <xf numFmtId="0" fontId="75" fillId="0" borderId="19" xfId="0" applyFont="1" applyBorder="1" applyAlignment="1">
      <alignment horizontal="center" vertical="center" wrapText="1"/>
    </xf>
    <xf numFmtId="0" fontId="75" fillId="0" borderId="14" xfId="0" applyFont="1" applyBorder="1" applyAlignment="1">
      <alignment horizontal="center" vertical="center" wrapText="1"/>
    </xf>
    <xf numFmtId="0" fontId="75" fillId="0" borderId="0" xfId="0" applyFont="1" applyAlignment="1">
      <alignment horizontal="center" vertical="center" wrapText="1"/>
    </xf>
    <xf numFmtId="0" fontId="70" fillId="18" borderId="112" xfId="0" applyFont="1" applyFill="1" applyBorder="1" applyAlignment="1">
      <alignment horizontal="left" vertical="center" wrapText="1" indent="1"/>
    </xf>
    <xf numFmtId="0" fontId="70" fillId="18" borderId="65" xfId="0" applyFont="1" applyFill="1" applyBorder="1" applyAlignment="1">
      <alignment horizontal="left" vertical="center" wrapText="1" indent="1"/>
    </xf>
    <xf numFmtId="0" fontId="70" fillId="18" borderId="66" xfId="0" applyFont="1" applyFill="1" applyBorder="1" applyAlignment="1">
      <alignment horizontal="left" vertical="center" wrapText="1" indent="1"/>
    </xf>
    <xf numFmtId="0" fontId="71" fillId="18" borderId="98" xfId="0" applyFont="1" applyFill="1" applyBorder="1" applyAlignment="1">
      <alignment horizontal="left" vertical="center" wrapText="1" indent="1"/>
    </xf>
    <xf numFmtId="0" fontId="71" fillId="18" borderId="99" xfId="0" applyFont="1" applyFill="1" applyBorder="1" applyAlignment="1">
      <alignment horizontal="left" vertical="center" wrapText="1" indent="1"/>
    </xf>
    <xf numFmtId="0" fontId="71" fillId="18" borderId="100" xfId="0" applyFont="1" applyFill="1" applyBorder="1" applyAlignment="1">
      <alignment horizontal="left" vertical="center" wrapText="1" indent="1"/>
    </xf>
    <xf numFmtId="0" fontId="60" fillId="19" borderId="0" xfId="0" applyFont="1" applyFill="1" applyAlignment="1">
      <alignment horizontal="center" vertical="center" wrapText="1"/>
    </xf>
    <xf numFmtId="0" fontId="60" fillId="20" borderId="42" xfId="0" applyFont="1" applyFill="1" applyBorder="1" applyAlignment="1">
      <alignment horizontal="center" vertical="center" wrapText="1"/>
    </xf>
    <xf numFmtId="0" fontId="60" fillId="20" borderId="43" xfId="0" applyFont="1" applyFill="1" applyBorder="1" applyAlignment="1">
      <alignment horizontal="center" vertical="center" wrapText="1"/>
    </xf>
    <xf numFmtId="0" fontId="60" fillId="20" borderId="44" xfId="0" applyFont="1" applyFill="1" applyBorder="1" applyAlignment="1">
      <alignment horizontal="center" vertical="center" wrapText="1"/>
    </xf>
    <xf numFmtId="0" fontId="66" fillId="0" borderId="111" xfId="0" applyFont="1" applyBorder="1" applyAlignment="1">
      <alignment horizontal="center" vertical="center"/>
    </xf>
    <xf numFmtId="0" fontId="66" fillId="0" borderId="111" xfId="0" applyFont="1" applyBorder="1" applyAlignment="1">
      <alignment horizontal="center"/>
    </xf>
    <xf numFmtId="0" fontId="62" fillId="0" borderId="112" xfId="0" applyFont="1" applyBorder="1" applyAlignment="1">
      <alignment horizontal="center" vertical="center" wrapText="1"/>
    </xf>
    <xf numFmtId="0" fontId="62" fillId="0" borderId="72" xfId="0" applyFont="1" applyBorder="1" applyAlignment="1">
      <alignment horizontal="center" vertical="center" wrapText="1"/>
    </xf>
    <xf numFmtId="0" fontId="1" fillId="0" borderId="103" xfId="0" applyFont="1" applyBorder="1" applyAlignment="1">
      <alignment horizontal="left" vertical="center"/>
    </xf>
    <xf numFmtId="0" fontId="1" fillId="0" borderId="102" xfId="0" applyFont="1" applyBorder="1" applyAlignment="1">
      <alignment horizontal="left" vertical="center"/>
    </xf>
    <xf numFmtId="0" fontId="1" fillId="0" borderId="104" xfId="0" applyFont="1" applyBorder="1" applyAlignment="1">
      <alignment horizontal="left" vertical="center" wrapText="1"/>
    </xf>
    <xf numFmtId="0" fontId="1" fillId="0" borderId="77" xfId="0" applyFont="1" applyBorder="1" applyAlignment="1">
      <alignment horizontal="left" vertical="center" wrapText="1"/>
    </xf>
    <xf numFmtId="0" fontId="1" fillId="0" borderId="105" xfId="0" applyFont="1" applyBorder="1" applyAlignment="1">
      <alignment horizontal="left" vertical="center" wrapText="1"/>
    </xf>
    <xf numFmtId="0" fontId="76" fillId="0" borderId="106" xfId="0" applyFont="1" applyBorder="1" applyAlignment="1">
      <alignment horizontal="left" vertical="center" wrapText="1"/>
    </xf>
    <xf numFmtId="0" fontId="1" fillId="0" borderId="106" xfId="0" applyFont="1" applyBorder="1" applyAlignment="1">
      <alignment horizontal="left" vertical="center"/>
    </xf>
    <xf numFmtId="0" fontId="1" fillId="0" borderId="36" xfId="0" applyFont="1" applyBorder="1" applyAlignment="1">
      <alignment horizontal="left" vertical="center"/>
    </xf>
    <xf numFmtId="0" fontId="74" fillId="0" borderId="35" xfId="0" applyFont="1" applyBorder="1" applyAlignment="1">
      <alignment horizontal="left" wrapText="1"/>
    </xf>
    <xf numFmtId="0" fontId="74" fillId="0" borderId="31" xfId="0" applyFont="1" applyBorder="1" applyAlignment="1">
      <alignment horizontal="left" wrapText="1"/>
    </xf>
    <xf numFmtId="0" fontId="74" fillId="0" borderId="36" xfId="0" applyFont="1" applyBorder="1" applyAlignment="1">
      <alignment horizontal="left"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wrapText="1"/>
    </xf>
    <xf numFmtId="14" fontId="64" fillId="2" borderId="6" xfId="0" applyNumberFormat="1" applyFont="1" applyFill="1" applyBorder="1" applyAlignment="1" applyProtection="1">
      <alignment horizontal="center" vertical="center"/>
      <protection locked="0"/>
    </xf>
    <xf numFmtId="14" fontId="64" fillId="2" borderId="10" xfId="0" applyNumberFormat="1" applyFont="1" applyFill="1" applyBorder="1" applyAlignment="1" applyProtection="1">
      <alignment horizontal="center" vertical="center"/>
      <protection locked="0"/>
    </xf>
    <xf numFmtId="14" fontId="64" fillId="2" borderId="7" xfId="0" applyNumberFormat="1" applyFont="1" applyFill="1" applyBorder="1" applyAlignment="1" applyProtection="1">
      <alignment horizontal="center" vertical="center"/>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3" fillId="2" borderId="31" xfId="0" applyFont="1" applyFill="1" applyBorder="1" applyAlignment="1">
      <alignment horizontal="center" vertical="center" wrapText="1"/>
    </xf>
    <xf numFmtId="0" fontId="1" fillId="0" borderId="4"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5" xfId="0" applyFont="1" applyBorder="1" applyAlignment="1" applyProtection="1">
      <alignment horizontal="center" vertical="center" textRotation="90"/>
      <protection locked="0"/>
    </xf>
    <xf numFmtId="9" fontId="36" fillId="0" borderId="4" xfId="0" applyNumberFormat="1" applyFont="1" applyBorder="1" applyAlignment="1" applyProtection="1">
      <alignment horizontal="center" vertical="center"/>
      <protection hidden="1"/>
    </xf>
    <xf numFmtId="9" fontId="36" fillId="0" borderId="5" xfId="0" applyNumberFormat="1"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wrapText="1"/>
      <protection hidden="1"/>
    </xf>
    <xf numFmtId="0" fontId="58" fillId="0" borderId="5" xfId="0" applyFont="1" applyBorder="1" applyAlignment="1" applyProtection="1">
      <alignment horizontal="center" vertical="center" textRotation="90" wrapText="1"/>
      <protection hidden="1"/>
    </xf>
    <xf numFmtId="0" fontId="58" fillId="0" borderId="4" xfId="0" applyFont="1" applyBorder="1" applyAlignment="1" applyProtection="1">
      <alignment horizontal="center" vertical="center" textRotation="90"/>
      <protection hidden="1"/>
    </xf>
    <xf numFmtId="0" fontId="58" fillId="0" borderId="5" xfId="0" applyFont="1" applyBorder="1" applyAlignment="1" applyProtection="1">
      <alignment horizontal="center" vertical="center" textRotation="90"/>
      <protection hidden="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36" fillId="0" borderId="8" xfId="0" applyFont="1" applyBorder="1" applyAlignment="1" applyProtection="1">
      <alignment horizontal="center" vertical="center" textRotation="90"/>
      <protection locked="0"/>
    </xf>
    <xf numFmtId="0" fontId="1" fillId="0" borderId="8" xfId="0" applyFont="1" applyBorder="1" applyAlignment="1" applyProtection="1">
      <alignment horizontal="justify" vertical="center" wrapText="1"/>
      <protection locked="0"/>
    </xf>
    <xf numFmtId="0" fontId="1" fillId="0" borderId="8" xfId="0" applyFont="1" applyBorder="1" applyAlignment="1" applyProtection="1">
      <alignment horizontal="center" vertical="center"/>
      <protection hidden="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F-DPM-10100-238,37-013%20Matriz%20Mapa%20Riesgos%20de%20Gesti&#243;n%202025%20-%20PLANEACION%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G%202025%20-%20PRE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8" t="s">
        <v>0</v>
      </c>
      <c r="C2" s="229"/>
      <c r="D2" s="229"/>
      <c r="E2" s="229"/>
      <c r="F2" s="229"/>
      <c r="G2" s="229"/>
      <c r="H2" s="230"/>
    </row>
    <row r="3" spans="1:8" x14ac:dyDescent="0.25">
      <c r="B3" s="113"/>
      <c r="C3" s="114"/>
      <c r="D3" s="114"/>
      <c r="E3" s="114"/>
      <c r="F3" s="114"/>
      <c r="G3" s="114"/>
      <c r="H3" s="115"/>
    </row>
    <row r="4" spans="1:8" ht="63" customHeight="1" x14ac:dyDescent="0.25">
      <c r="B4" s="231" t="s">
        <v>1</v>
      </c>
      <c r="C4" s="232"/>
      <c r="D4" s="232"/>
      <c r="E4" s="232"/>
      <c r="F4" s="232"/>
      <c r="G4" s="232"/>
      <c r="H4" s="233"/>
    </row>
    <row r="5" spans="1:8" ht="63" customHeight="1" x14ac:dyDescent="0.25">
      <c r="B5" s="234"/>
      <c r="C5" s="235"/>
      <c r="D5" s="235"/>
      <c r="E5" s="235"/>
      <c r="F5" s="235"/>
      <c r="G5" s="235"/>
      <c r="H5" s="236"/>
    </row>
    <row r="6" spans="1:8" ht="16.5" x14ac:dyDescent="0.25">
      <c r="A6" s="116"/>
      <c r="B6" s="237" t="s">
        <v>2</v>
      </c>
      <c r="C6" s="238"/>
      <c r="D6" s="238"/>
      <c r="E6" s="238"/>
      <c r="F6" s="238"/>
      <c r="G6" s="238"/>
      <c r="H6" s="239"/>
    </row>
    <row r="7" spans="1:8" ht="95.25" customHeight="1" x14ac:dyDescent="0.25">
      <c r="A7" s="116"/>
      <c r="B7" s="240" t="s">
        <v>3</v>
      </c>
      <c r="C7" s="240"/>
      <c r="D7" s="240"/>
      <c r="E7" s="240"/>
      <c r="F7" s="240"/>
      <c r="G7" s="240"/>
      <c r="H7" s="241"/>
    </row>
    <row r="8" spans="1:8" ht="16.5" x14ac:dyDescent="0.25">
      <c r="A8" s="116"/>
      <c r="B8" s="117"/>
      <c r="C8" s="118"/>
      <c r="D8" s="118"/>
      <c r="E8" s="118"/>
      <c r="F8" s="118"/>
      <c r="G8" s="118"/>
      <c r="H8" s="119"/>
    </row>
    <row r="9" spans="1:8" ht="16.5" customHeight="1" x14ac:dyDescent="0.25">
      <c r="A9" s="116"/>
      <c r="B9" s="242" t="s">
        <v>4</v>
      </c>
      <c r="C9" s="242"/>
      <c r="D9" s="242"/>
      <c r="E9" s="242"/>
      <c r="F9" s="242"/>
      <c r="G9" s="242"/>
      <c r="H9" s="243"/>
    </row>
    <row r="10" spans="1:8" ht="16.5" customHeight="1" x14ac:dyDescent="0.25">
      <c r="A10" s="116"/>
      <c r="B10" s="242"/>
      <c r="C10" s="242"/>
      <c r="D10" s="242"/>
      <c r="E10" s="242"/>
      <c r="F10" s="242"/>
      <c r="G10" s="242"/>
      <c r="H10" s="243"/>
    </row>
    <row r="11" spans="1:8" ht="11.65" customHeight="1" x14ac:dyDescent="0.25">
      <c r="A11" s="116"/>
      <c r="B11" s="242"/>
      <c r="C11" s="242"/>
      <c r="D11" s="242"/>
      <c r="E11" s="242"/>
      <c r="F11" s="242"/>
      <c r="G11" s="242"/>
      <c r="H11" s="243"/>
    </row>
    <row r="12" spans="1:8" ht="11.65" customHeight="1" thickBot="1" x14ac:dyDescent="0.3">
      <c r="A12" s="116"/>
      <c r="B12" s="120"/>
      <c r="C12" s="120"/>
      <c r="D12" s="120"/>
      <c r="E12" s="120"/>
      <c r="F12" s="120"/>
      <c r="G12" s="120"/>
      <c r="H12" s="121"/>
    </row>
    <row r="13" spans="1:8" ht="14.25" customHeight="1" thickTop="1" x14ac:dyDescent="0.25">
      <c r="A13" s="116"/>
      <c r="B13" s="120"/>
      <c r="C13" s="227" t="s">
        <v>5</v>
      </c>
      <c r="D13" s="220"/>
      <c r="E13" s="221" t="s">
        <v>6</v>
      </c>
      <c r="F13" s="222"/>
      <c r="G13" s="120"/>
      <c r="H13" s="121"/>
    </row>
    <row r="14" spans="1:8" ht="23.25" customHeight="1" x14ac:dyDescent="0.25">
      <c r="A14" s="116"/>
      <c r="B14" s="120"/>
      <c r="C14" s="208" t="s">
        <v>7</v>
      </c>
      <c r="D14" s="209"/>
      <c r="E14" s="210" t="s">
        <v>8</v>
      </c>
      <c r="F14" s="205"/>
      <c r="G14" s="120"/>
      <c r="H14" s="121"/>
    </row>
    <row r="15" spans="1:8" ht="27" customHeight="1" x14ac:dyDescent="0.25">
      <c r="A15" s="116"/>
      <c r="B15" s="120"/>
      <c r="C15" s="208" t="s">
        <v>9</v>
      </c>
      <c r="D15" s="209"/>
      <c r="E15" s="210" t="s">
        <v>10</v>
      </c>
      <c r="F15" s="205"/>
      <c r="G15" s="120"/>
      <c r="H15" s="121"/>
    </row>
    <row r="16" spans="1:8" ht="39" customHeight="1" x14ac:dyDescent="0.25">
      <c r="A16" s="116"/>
      <c r="B16" s="120"/>
      <c r="C16" s="208" t="s">
        <v>11</v>
      </c>
      <c r="D16" s="209"/>
      <c r="E16" s="210" t="s">
        <v>12</v>
      </c>
      <c r="F16" s="205"/>
      <c r="G16" s="120"/>
      <c r="H16" s="121"/>
    </row>
    <row r="17" spans="1:8" ht="24.75" customHeight="1" x14ac:dyDescent="0.25">
      <c r="A17" s="116"/>
      <c r="B17" s="120"/>
      <c r="C17" s="208" t="s">
        <v>13</v>
      </c>
      <c r="D17" s="209"/>
      <c r="E17" s="210" t="s">
        <v>14</v>
      </c>
      <c r="F17" s="205"/>
      <c r="G17" s="120"/>
      <c r="H17" s="122"/>
    </row>
    <row r="18" spans="1:8" ht="12.4" customHeight="1" x14ac:dyDescent="0.25">
      <c r="A18" s="116"/>
      <c r="B18" s="120"/>
      <c r="C18" s="208" t="s">
        <v>15</v>
      </c>
      <c r="D18" s="209"/>
      <c r="E18" s="211" t="s">
        <v>16</v>
      </c>
      <c r="F18" s="205"/>
      <c r="G18" s="120"/>
      <c r="H18" s="121"/>
    </row>
    <row r="19" spans="1:8" ht="24" customHeight="1" thickBot="1" x14ac:dyDescent="0.3">
      <c r="A19" s="116"/>
      <c r="B19" s="120"/>
      <c r="C19" s="212" t="s">
        <v>17</v>
      </c>
      <c r="D19" s="213"/>
      <c r="E19" s="214" t="s">
        <v>18</v>
      </c>
      <c r="F19" s="215"/>
      <c r="G19" s="120"/>
      <c r="H19" s="121"/>
    </row>
    <row r="20" spans="1:8" ht="11.65" customHeight="1" thickTop="1" x14ac:dyDescent="0.25">
      <c r="A20" s="116"/>
      <c r="B20" s="120"/>
      <c r="C20" s="123"/>
      <c r="D20" s="123"/>
      <c r="E20" s="123"/>
      <c r="F20" s="123"/>
      <c r="G20" s="120"/>
      <c r="H20" s="121"/>
    </row>
    <row r="21" spans="1:8" ht="27.4" customHeight="1" thickBot="1" x14ac:dyDescent="0.3">
      <c r="A21" s="116"/>
      <c r="B21" s="216" t="s">
        <v>19</v>
      </c>
      <c r="C21" s="217"/>
      <c r="D21" s="217"/>
      <c r="E21" s="217"/>
      <c r="F21" s="217"/>
      <c r="G21" s="217"/>
      <c r="H21" s="218"/>
    </row>
    <row r="22" spans="1:8" ht="15.75" thickTop="1" x14ac:dyDescent="0.25">
      <c r="A22" s="116"/>
      <c r="B22" s="124"/>
      <c r="C22" s="219" t="s">
        <v>5</v>
      </c>
      <c r="D22" s="220"/>
      <c r="E22" s="221" t="s">
        <v>6</v>
      </c>
      <c r="F22" s="222"/>
      <c r="G22" s="123"/>
      <c r="H22" s="125"/>
    </row>
    <row r="23" spans="1:8" ht="13.5" customHeight="1" x14ac:dyDescent="0.25">
      <c r="A23" s="116"/>
      <c r="B23" s="126"/>
      <c r="C23" s="223" t="s">
        <v>7</v>
      </c>
      <c r="D23" s="224"/>
      <c r="E23" s="225" t="s">
        <v>20</v>
      </c>
      <c r="F23" s="226"/>
      <c r="G23" s="127"/>
      <c r="H23" s="128"/>
    </row>
    <row r="24" spans="1:8" ht="13.5" customHeight="1" x14ac:dyDescent="0.25">
      <c r="A24" s="116"/>
      <c r="B24" s="126"/>
      <c r="C24" s="202" t="s">
        <v>21</v>
      </c>
      <c r="D24" s="203"/>
      <c r="E24" s="204" t="s">
        <v>22</v>
      </c>
      <c r="F24" s="205"/>
      <c r="G24" s="127"/>
      <c r="H24" s="128"/>
    </row>
    <row r="25" spans="1:8" ht="13.5" customHeight="1" x14ac:dyDescent="0.25">
      <c r="A25" s="116"/>
      <c r="B25" s="126"/>
      <c r="C25" s="202" t="s">
        <v>9</v>
      </c>
      <c r="D25" s="203"/>
      <c r="E25" s="204" t="s">
        <v>23</v>
      </c>
      <c r="F25" s="205"/>
      <c r="G25" s="127"/>
      <c r="H25" s="128"/>
    </row>
    <row r="26" spans="1:8" ht="22.9" customHeight="1" x14ac:dyDescent="0.25">
      <c r="A26" s="116"/>
      <c r="B26" s="126"/>
      <c r="C26" s="202" t="s">
        <v>24</v>
      </c>
      <c r="D26" s="203"/>
      <c r="E26" s="206" t="s">
        <v>25</v>
      </c>
      <c r="F26" s="207"/>
      <c r="G26" s="127"/>
      <c r="H26" s="128"/>
    </row>
    <row r="27" spans="1:8" ht="39.75" customHeight="1" x14ac:dyDescent="0.25">
      <c r="A27" s="116"/>
      <c r="B27" s="126"/>
      <c r="C27" s="193" t="s">
        <v>26</v>
      </c>
      <c r="D27" s="201"/>
      <c r="E27" s="194" t="s">
        <v>27</v>
      </c>
      <c r="F27" s="195"/>
      <c r="G27" s="127"/>
      <c r="H27" s="129"/>
    </row>
    <row r="28" spans="1:8" ht="34.5" customHeight="1" x14ac:dyDescent="0.25">
      <c r="B28" s="130"/>
      <c r="C28" s="200" t="s">
        <v>28</v>
      </c>
      <c r="D28" s="201"/>
      <c r="E28" s="194" t="s">
        <v>29</v>
      </c>
      <c r="F28" s="195"/>
      <c r="G28" s="127"/>
      <c r="H28" s="129"/>
    </row>
    <row r="29" spans="1:8" ht="27.75" customHeight="1" x14ac:dyDescent="0.25">
      <c r="B29" s="130"/>
      <c r="C29" s="200" t="s">
        <v>30</v>
      </c>
      <c r="D29" s="201"/>
      <c r="E29" s="194" t="s">
        <v>31</v>
      </c>
      <c r="F29" s="195"/>
      <c r="G29" s="127"/>
      <c r="H29" s="129"/>
    </row>
    <row r="30" spans="1:8" ht="72" customHeight="1" x14ac:dyDescent="0.25">
      <c r="B30" s="130"/>
      <c r="C30" s="200" t="s">
        <v>32</v>
      </c>
      <c r="D30" s="201"/>
      <c r="E30" s="194" t="s">
        <v>33</v>
      </c>
      <c r="F30" s="195"/>
      <c r="G30" s="127"/>
      <c r="H30" s="129"/>
    </row>
    <row r="31" spans="1:8" ht="72.75" customHeight="1" x14ac:dyDescent="0.25">
      <c r="B31" s="130"/>
      <c r="C31" s="200" t="s">
        <v>34</v>
      </c>
      <c r="D31" s="201"/>
      <c r="E31" s="194" t="s">
        <v>35</v>
      </c>
      <c r="F31" s="195"/>
      <c r="G31" s="127"/>
      <c r="H31" s="129"/>
    </row>
    <row r="32" spans="1:8" ht="64.5" customHeight="1" x14ac:dyDescent="0.25">
      <c r="B32" s="130"/>
      <c r="C32" s="200" t="s">
        <v>36</v>
      </c>
      <c r="D32" s="201"/>
      <c r="E32" s="194" t="s">
        <v>37</v>
      </c>
      <c r="F32" s="195"/>
      <c r="G32" s="127"/>
      <c r="H32" s="129"/>
    </row>
    <row r="33" spans="2:8" ht="71.25" customHeight="1" x14ac:dyDescent="0.25">
      <c r="B33" s="130"/>
      <c r="C33" s="192" t="s">
        <v>38</v>
      </c>
      <c r="D33" s="193"/>
      <c r="E33" s="194" t="s">
        <v>39</v>
      </c>
      <c r="F33" s="195"/>
      <c r="G33" s="127"/>
      <c r="H33" s="129"/>
    </row>
    <row r="34" spans="2:8" ht="55.5" customHeight="1" x14ac:dyDescent="0.25">
      <c r="B34" s="130"/>
      <c r="C34" s="192" t="s">
        <v>40</v>
      </c>
      <c r="D34" s="193"/>
      <c r="E34" s="194" t="s">
        <v>41</v>
      </c>
      <c r="F34" s="195"/>
      <c r="G34" s="127"/>
      <c r="H34" s="129"/>
    </row>
    <row r="35" spans="2:8" ht="42" customHeight="1" x14ac:dyDescent="0.25">
      <c r="B35" s="130"/>
      <c r="C35" s="192" t="s">
        <v>42</v>
      </c>
      <c r="D35" s="193"/>
      <c r="E35" s="194" t="s">
        <v>43</v>
      </c>
      <c r="F35" s="195"/>
      <c r="G35" s="127"/>
      <c r="H35" s="129"/>
    </row>
    <row r="36" spans="2:8" ht="59.25" customHeight="1" x14ac:dyDescent="0.25">
      <c r="B36" s="130"/>
      <c r="C36" s="192" t="s">
        <v>44</v>
      </c>
      <c r="D36" s="193"/>
      <c r="E36" s="194" t="s">
        <v>45</v>
      </c>
      <c r="F36" s="195"/>
      <c r="G36" s="127"/>
      <c r="H36" s="129"/>
    </row>
    <row r="37" spans="2:8" ht="23.25" customHeight="1" x14ac:dyDescent="0.25">
      <c r="B37" s="130"/>
      <c r="C37" s="192" t="s">
        <v>46</v>
      </c>
      <c r="D37" s="193"/>
      <c r="E37" s="194" t="s">
        <v>47</v>
      </c>
      <c r="F37" s="195"/>
      <c r="G37" s="127"/>
      <c r="H37" s="129"/>
    </row>
    <row r="38" spans="2:8" ht="30.75" customHeight="1" x14ac:dyDescent="0.25">
      <c r="B38" s="130"/>
      <c r="C38" s="192" t="s">
        <v>48</v>
      </c>
      <c r="D38" s="193"/>
      <c r="E38" s="194" t="s">
        <v>49</v>
      </c>
      <c r="F38" s="195"/>
      <c r="G38" s="127"/>
      <c r="H38" s="129"/>
    </row>
    <row r="39" spans="2:8" ht="35.25" customHeight="1" x14ac:dyDescent="0.25">
      <c r="B39" s="130"/>
      <c r="C39" s="192" t="s">
        <v>48</v>
      </c>
      <c r="D39" s="193"/>
      <c r="E39" s="194" t="s">
        <v>49</v>
      </c>
      <c r="F39" s="195"/>
      <c r="G39" s="127"/>
      <c r="H39" s="129"/>
    </row>
    <row r="40" spans="2:8" ht="33" customHeight="1" x14ac:dyDescent="0.25">
      <c r="B40" s="130"/>
      <c r="C40" s="192" t="s">
        <v>50</v>
      </c>
      <c r="D40" s="193"/>
      <c r="E40" s="194" t="s">
        <v>51</v>
      </c>
      <c r="F40" s="195"/>
      <c r="G40" s="127"/>
      <c r="H40" s="129"/>
    </row>
    <row r="41" spans="2:8" ht="30" customHeight="1" x14ac:dyDescent="0.25">
      <c r="B41" s="130"/>
      <c r="C41" s="192" t="s">
        <v>52</v>
      </c>
      <c r="D41" s="193"/>
      <c r="E41" s="194" t="s">
        <v>53</v>
      </c>
      <c r="F41" s="195"/>
      <c r="G41" s="127"/>
      <c r="H41" s="129"/>
    </row>
    <row r="42" spans="2:8" ht="35.25" customHeight="1" x14ac:dyDescent="0.25">
      <c r="B42" s="130"/>
      <c r="C42" s="192" t="s">
        <v>54</v>
      </c>
      <c r="D42" s="193"/>
      <c r="E42" s="194" t="s">
        <v>55</v>
      </c>
      <c r="F42" s="195"/>
      <c r="G42" s="127"/>
      <c r="H42" s="129"/>
    </row>
    <row r="43" spans="2:8" ht="31.5" customHeight="1" x14ac:dyDescent="0.25">
      <c r="B43" s="130"/>
      <c r="C43" s="192" t="s">
        <v>56</v>
      </c>
      <c r="D43" s="193"/>
      <c r="E43" s="194" t="s">
        <v>57</v>
      </c>
      <c r="F43" s="195"/>
      <c r="G43" s="127"/>
      <c r="H43" s="129"/>
    </row>
    <row r="44" spans="2:8" ht="54" customHeight="1" x14ac:dyDescent="0.25">
      <c r="B44" s="130"/>
      <c r="C44" s="192" t="s">
        <v>58</v>
      </c>
      <c r="D44" s="193"/>
      <c r="E44" s="194" t="s">
        <v>59</v>
      </c>
      <c r="F44" s="195"/>
      <c r="G44" s="127"/>
      <c r="H44" s="129"/>
    </row>
    <row r="45" spans="2:8" ht="59.25" customHeight="1" x14ac:dyDescent="0.25">
      <c r="B45" s="130"/>
      <c r="C45" s="192" t="s">
        <v>60</v>
      </c>
      <c r="D45" s="193"/>
      <c r="E45" s="194" t="s">
        <v>61</v>
      </c>
      <c r="F45" s="195"/>
      <c r="G45" s="127"/>
      <c r="H45" s="129"/>
    </row>
    <row r="46" spans="2:8" ht="84" customHeight="1" x14ac:dyDescent="0.25">
      <c r="B46" s="130"/>
      <c r="C46" s="192" t="s">
        <v>62</v>
      </c>
      <c r="D46" s="193"/>
      <c r="E46" s="194" t="s">
        <v>63</v>
      </c>
      <c r="F46" s="195"/>
      <c r="G46" s="127"/>
      <c r="H46" s="129"/>
    </row>
    <row r="47" spans="2:8" ht="46.5" customHeight="1" thickBot="1" x14ac:dyDescent="0.3">
      <c r="B47" s="130"/>
      <c r="C47" s="196"/>
      <c r="D47" s="197"/>
      <c r="E47" s="198"/>
      <c r="F47" s="199"/>
      <c r="G47" s="127"/>
      <c r="H47" s="129"/>
    </row>
    <row r="48" spans="2:8" ht="6.75" customHeight="1" thickTop="1" x14ac:dyDescent="0.25">
      <c r="B48" s="130"/>
      <c r="C48" s="131"/>
      <c r="D48" s="131"/>
      <c r="E48" s="132"/>
      <c r="F48" s="132"/>
      <c r="G48" s="127"/>
      <c r="H48" s="129"/>
    </row>
    <row r="49" spans="2:8" x14ac:dyDescent="0.25">
      <c r="B49" s="130"/>
      <c r="C49" s="133"/>
      <c r="D49" s="133"/>
      <c r="E49" s="133"/>
      <c r="F49" s="133"/>
      <c r="G49" s="127"/>
      <c r="H49" s="129"/>
    </row>
    <row r="50" spans="2:8" ht="21" customHeight="1" x14ac:dyDescent="0.25">
      <c r="B50" s="134" t="s">
        <v>64</v>
      </c>
      <c r="C50" s="133"/>
      <c r="D50" s="133"/>
      <c r="E50" s="133"/>
      <c r="F50" s="133"/>
      <c r="G50" s="133"/>
      <c r="H50" s="135"/>
    </row>
    <row r="51" spans="2:8" ht="20.25" customHeight="1" x14ac:dyDescent="0.25">
      <c r="B51" s="134" t="s">
        <v>65</v>
      </c>
      <c r="C51" s="133"/>
      <c r="D51" s="133"/>
      <c r="E51" s="133"/>
      <c r="F51" s="133"/>
      <c r="G51" s="133"/>
      <c r="H51" s="135"/>
    </row>
    <row r="52" spans="2:8" ht="20.25" customHeight="1" x14ac:dyDescent="0.25">
      <c r="B52" s="134" t="s">
        <v>66</v>
      </c>
      <c r="C52" s="133"/>
      <c r="D52" s="133"/>
      <c r="E52" s="133"/>
      <c r="F52" s="133"/>
      <c r="G52" s="133"/>
      <c r="H52" s="135"/>
    </row>
    <row r="53" spans="2:8" ht="20.25" customHeight="1" x14ac:dyDescent="0.25">
      <c r="B53" s="134" t="s">
        <v>67</v>
      </c>
      <c r="C53" s="133"/>
      <c r="D53" s="133"/>
      <c r="E53" s="133"/>
      <c r="F53" s="133"/>
      <c r="G53" s="133"/>
      <c r="H53" s="135"/>
    </row>
    <row r="54" spans="2:8" ht="14.65" customHeight="1" x14ac:dyDescent="0.25">
      <c r="B54" s="134" t="s">
        <v>68</v>
      </c>
      <c r="C54" s="133"/>
      <c r="D54" s="133"/>
      <c r="E54" s="133"/>
      <c r="F54" s="133"/>
      <c r="G54" s="133"/>
      <c r="H54" s="135"/>
    </row>
    <row r="55" spans="2:8" ht="15.75" thickBot="1" x14ac:dyDescent="0.3">
      <c r="B55" s="136"/>
      <c r="C55" s="137"/>
      <c r="D55" s="137"/>
      <c r="E55" s="137"/>
      <c r="F55" s="137"/>
      <c r="G55" s="137"/>
      <c r="H55" s="138"/>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155</v>
      </c>
      <c r="D3" s="10" t="s">
        <v>320</v>
      </c>
    </row>
    <row r="4" spans="1:4" ht="51" x14ac:dyDescent="0.2">
      <c r="A4" s="10" t="s">
        <v>289</v>
      </c>
      <c r="D4" s="10" t="s">
        <v>321</v>
      </c>
    </row>
    <row r="5" spans="1:4" ht="51" x14ac:dyDescent="0.2">
      <c r="A5" s="10" t="s">
        <v>291</v>
      </c>
      <c r="D5" s="10" t="s">
        <v>322</v>
      </c>
    </row>
    <row r="6" spans="1:4" ht="89.25" x14ac:dyDescent="0.2">
      <c r="A6" s="10" t="s">
        <v>293</v>
      </c>
      <c r="D6" s="10" t="s">
        <v>323</v>
      </c>
    </row>
    <row r="7" spans="1:4" ht="63.75" x14ac:dyDescent="0.2">
      <c r="A7" s="10" t="s">
        <v>156</v>
      </c>
      <c r="D7" s="10" t="s">
        <v>324</v>
      </c>
    </row>
    <row r="8" spans="1:4" x14ac:dyDescent="0.2">
      <c r="A8" s="10" t="s">
        <v>157</v>
      </c>
      <c r="D8" s="10"/>
    </row>
    <row r="9" spans="1:4" x14ac:dyDescent="0.2">
      <c r="A9" s="10" t="s">
        <v>299</v>
      </c>
    </row>
    <row r="10" spans="1:4" x14ac:dyDescent="0.2">
      <c r="A10" s="10" t="s">
        <v>158</v>
      </c>
      <c r="D10" s="10" t="s">
        <v>325</v>
      </c>
    </row>
    <row r="11" spans="1:4" x14ac:dyDescent="0.2">
      <c r="A11" s="10" t="s">
        <v>302</v>
      </c>
    </row>
    <row r="12" spans="1:4" x14ac:dyDescent="0.2">
      <c r="A12" s="10" t="s">
        <v>326</v>
      </c>
      <c r="D12" s="10"/>
    </row>
    <row r="13" spans="1:4" x14ac:dyDescent="0.2">
      <c r="A13" s="10" t="s">
        <v>327</v>
      </c>
    </row>
    <row r="14" spans="1:4" x14ac:dyDescent="0.2">
      <c r="A14" s="10" t="s">
        <v>328</v>
      </c>
    </row>
    <row r="16" spans="1:4" x14ac:dyDescent="0.2">
      <c r="A16" s="10" t="s">
        <v>329</v>
      </c>
    </row>
    <row r="17" spans="1:1" x14ac:dyDescent="0.2">
      <c r="A17" s="10" t="s">
        <v>308</v>
      </c>
    </row>
    <row r="18" spans="1:1" x14ac:dyDescent="0.2">
      <c r="A18" s="10" t="s">
        <v>310</v>
      </c>
    </row>
    <row r="20" spans="1:1" x14ac:dyDescent="0.2">
      <c r="A20" s="10" t="s">
        <v>313</v>
      </c>
    </row>
    <row r="21" spans="1:1" x14ac:dyDescent="0.2">
      <c r="A21" s="10" t="s">
        <v>314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zoomScale="91" zoomScaleNormal="91" workbookViewId="0">
      <selection activeCell="C8" sqref="C8:F8"/>
    </sheetView>
  </sheetViews>
  <sheetFormatPr baseColWidth="10" defaultColWidth="11.42578125" defaultRowHeight="14.25" x14ac:dyDescent="0.2"/>
  <cols>
    <col min="1" max="1" width="7.5703125" style="165" customWidth="1"/>
    <col min="2" max="2" width="16.7109375" style="165" customWidth="1" collapsed="1"/>
    <col min="3" max="3" width="29.7109375" style="165" customWidth="1" collapsed="1"/>
    <col min="4" max="4" width="43.7109375" style="165" customWidth="1" collapsed="1"/>
    <col min="5" max="5" width="39.28515625" style="165" customWidth="1" collapsed="1"/>
    <col min="6" max="6" width="39.28515625" style="165" customWidth="1"/>
    <col min="7" max="14" width="11.42578125" style="165"/>
    <col min="15" max="15" width="37" style="165" customWidth="1"/>
    <col min="16" max="50" width="11.42578125" style="165"/>
    <col min="51" max="51" width="6.140625" style="165" customWidth="1"/>
    <col min="52" max="52" width="130.5703125" style="165" customWidth="1"/>
    <col min="53" max="16384" width="11.42578125" style="165"/>
  </cols>
  <sheetData>
    <row r="1" spans="2:52" ht="16.5" customHeight="1" thickBot="1" x14ac:dyDescent="0.25">
      <c r="AZ1" s="166" t="s">
        <v>69</v>
      </c>
    </row>
    <row r="2" spans="2:52" ht="18" customHeight="1" thickBot="1" x14ac:dyDescent="0.25">
      <c r="B2" s="313"/>
      <c r="C2" s="315" t="s">
        <v>70</v>
      </c>
      <c r="D2" s="316"/>
      <c r="E2" s="316"/>
      <c r="F2" s="139" t="s">
        <v>71</v>
      </c>
      <c r="AZ2" s="166" t="s">
        <v>72</v>
      </c>
    </row>
    <row r="3" spans="2:52" ht="18" customHeight="1" thickBot="1" x14ac:dyDescent="0.25">
      <c r="B3" s="314"/>
      <c r="C3" s="317"/>
      <c r="D3" s="318"/>
      <c r="E3" s="318"/>
      <c r="F3" s="140" t="s">
        <v>73</v>
      </c>
      <c r="AZ3" s="166" t="s">
        <v>74</v>
      </c>
    </row>
    <row r="4" spans="2:52" ht="18" customHeight="1" thickBot="1" x14ac:dyDescent="0.25">
      <c r="B4" s="314"/>
      <c r="C4" s="317"/>
      <c r="D4" s="318"/>
      <c r="E4" s="318"/>
      <c r="F4" s="164" t="s">
        <v>75</v>
      </c>
      <c r="AZ4" s="166" t="s">
        <v>76</v>
      </c>
    </row>
    <row r="5" spans="2:52" ht="18" customHeight="1" thickBot="1" x14ac:dyDescent="0.25">
      <c r="B5" s="314"/>
      <c r="C5" s="317"/>
      <c r="D5" s="318"/>
      <c r="E5" s="318"/>
      <c r="F5" s="175" t="s">
        <v>77</v>
      </c>
      <c r="AZ5" s="167"/>
    </row>
    <row r="6" spans="2:52" ht="18" customHeight="1" thickBot="1" x14ac:dyDescent="0.25">
      <c r="B6" s="326" t="s">
        <v>78</v>
      </c>
      <c r="C6" s="327"/>
      <c r="D6" s="327"/>
      <c r="E6" s="327"/>
      <c r="F6" s="328"/>
      <c r="AZ6" s="167"/>
    </row>
    <row r="7" spans="2:52" ht="33.4" customHeight="1" x14ac:dyDescent="0.2">
      <c r="B7" s="176" t="s">
        <v>79</v>
      </c>
      <c r="C7" s="319" t="s">
        <v>80</v>
      </c>
      <c r="D7" s="320"/>
      <c r="E7" s="320"/>
      <c r="F7" s="321"/>
      <c r="AZ7" s="167"/>
    </row>
    <row r="8" spans="2:52" ht="33.6" customHeight="1" thickBot="1" x14ac:dyDescent="0.25">
      <c r="B8" s="168" t="s">
        <v>81</v>
      </c>
      <c r="C8" s="322" t="s">
        <v>82</v>
      </c>
      <c r="D8" s="323"/>
      <c r="E8" s="323"/>
      <c r="F8" s="324"/>
      <c r="AZ8" s="167"/>
    </row>
    <row r="9" spans="2:52" ht="16.5" thickBot="1" x14ac:dyDescent="0.25">
      <c r="B9" s="325"/>
      <c r="C9" s="325"/>
      <c r="D9" s="325"/>
      <c r="E9" s="325"/>
      <c r="F9" s="325"/>
    </row>
    <row r="10" spans="2:52" ht="15.6" customHeight="1" thickBot="1" x14ac:dyDescent="0.25">
      <c r="B10" s="298" t="s">
        <v>83</v>
      </c>
      <c r="C10" s="299"/>
      <c r="D10" s="299"/>
      <c r="E10" s="299"/>
      <c r="F10" s="300"/>
    </row>
    <row r="11" spans="2:52" ht="32.25" thickBot="1" x14ac:dyDescent="0.25">
      <c r="B11" s="301" t="s">
        <v>84</v>
      </c>
      <c r="C11" s="302"/>
      <c r="D11" s="169" t="s">
        <v>85</v>
      </c>
      <c r="E11" s="169" t="s">
        <v>86</v>
      </c>
      <c r="F11" s="170" t="s">
        <v>87</v>
      </c>
    </row>
    <row r="12" spans="2:52" ht="34.9" customHeight="1" x14ac:dyDescent="0.2">
      <c r="B12" s="307" t="s">
        <v>88</v>
      </c>
      <c r="C12" s="308"/>
      <c r="D12" s="249" t="s">
        <v>89</v>
      </c>
      <c r="E12" s="252" t="s">
        <v>90</v>
      </c>
      <c r="F12" s="255" t="s">
        <v>91</v>
      </c>
    </row>
    <row r="13" spans="2:52" ht="36.75" customHeight="1" x14ac:dyDescent="0.2">
      <c r="B13" s="309"/>
      <c r="C13" s="310"/>
      <c r="D13" s="250"/>
      <c r="E13" s="253"/>
      <c r="F13" s="256"/>
    </row>
    <row r="14" spans="2:52" ht="30.6" customHeight="1" x14ac:dyDescent="0.2">
      <c r="B14" s="309"/>
      <c r="C14" s="310"/>
      <c r="D14" s="250"/>
      <c r="E14" s="253"/>
      <c r="F14" s="256"/>
    </row>
    <row r="15" spans="2:52" ht="34.5" customHeight="1" x14ac:dyDescent="0.2">
      <c r="B15" s="309"/>
      <c r="C15" s="310"/>
      <c r="D15" s="250"/>
      <c r="E15" s="253"/>
      <c r="F15" s="256"/>
    </row>
    <row r="16" spans="2:52" ht="29.45" customHeight="1" x14ac:dyDescent="0.2">
      <c r="B16" s="309"/>
      <c r="C16" s="310"/>
      <c r="D16" s="250"/>
      <c r="E16" s="253"/>
      <c r="F16" s="256"/>
    </row>
    <row r="17" spans="2:6" ht="33.6" customHeight="1" thickBot="1" x14ac:dyDescent="0.25">
      <c r="B17" s="311"/>
      <c r="C17" s="312"/>
      <c r="D17" s="251"/>
      <c r="E17" s="254"/>
      <c r="F17" s="257"/>
    </row>
    <row r="18" spans="2:6" ht="18.75" thickBot="1" x14ac:dyDescent="0.25">
      <c r="B18" s="303" t="s">
        <v>92</v>
      </c>
      <c r="C18" s="303"/>
      <c r="D18" s="303"/>
      <c r="E18" s="303"/>
      <c r="F18" s="303"/>
    </row>
    <row r="19" spans="2:6" ht="16.5" thickBot="1" x14ac:dyDescent="0.25">
      <c r="B19" s="291" t="s">
        <v>93</v>
      </c>
      <c r="C19" s="306"/>
      <c r="D19" s="292"/>
      <c r="E19" s="291" t="s">
        <v>94</v>
      </c>
      <c r="F19" s="292"/>
    </row>
    <row r="20" spans="2:6" ht="33" customHeight="1" x14ac:dyDescent="0.2">
      <c r="B20" s="262" t="s">
        <v>95</v>
      </c>
      <c r="C20" s="263"/>
      <c r="D20" s="264"/>
      <c r="E20" s="333" t="s">
        <v>96</v>
      </c>
      <c r="F20" s="334"/>
    </row>
    <row r="21" spans="2:6" ht="27.75" customHeight="1" x14ac:dyDescent="0.2">
      <c r="B21" s="335" t="s">
        <v>97</v>
      </c>
      <c r="C21" s="336"/>
      <c r="D21" s="337"/>
      <c r="E21" s="338" t="s">
        <v>98</v>
      </c>
      <c r="F21" s="246"/>
    </row>
    <row r="22" spans="2:6" ht="15" customHeight="1" x14ac:dyDescent="0.2">
      <c r="B22" s="247"/>
      <c r="C22" s="268"/>
      <c r="D22" s="248"/>
      <c r="E22" s="338" t="s">
        <v>99</v>
      </c>
      <c r="F22" s="246"/>
    </row>
    <row r="23" spans="2:6" ht="15" customHeight="1" x14ac:dyDescent="0.2">
      <c r="B23" s="247"/>
      <c r="C23" s="268"/>
      <c r="D23" s="248"/>
      <c r="E23" s="339" t="s">
        <v>100</v>
      </c>
      <c r="F23" s="340"/>
    </row>
    <row r="24" spans="2:6" ht="15" customHeight="1" x14ac:dyDescent="0.2">
      <c r="B24" s="341"/>
      <c r="C24" s="342"/>
      <c r="D24" s="343"/>
      <c r="E24" s="296"/>
      <c r="F24" s="295"/>
    </row>
    <row r="25" spans="2:6" ht="15" customHeight="1" x14ac:dyDescent="0.2">
      <c r="B25" s="341"/>
      <c r="C25" s="342"/>
      <c r="D25" s="343"/>
      <c r="E25" s="296"/>
      <c r="F25" s="295"/>
    </row>
    <row r="26" spans="2:6" ht="15" customHeight="1" x14ac:dyDescent="0.2">
      <c r="B26" s="277"/>
      <c r="C26" s="278"/>
      <c r="D26" s="279"/>
      <c r="E26" s="304"/>
      <c r="F26" s="305"/>
    </row>
    <row r="27" spans="2:6" ht="15.75" customHeight="1" x14ac:dyDescent="0.2">
      <c r="B27" s="293"/>
      <c r="C27" s="294"/>
      <c r="D27" s="295"/>
      <c r="E27" s="296"/>
      <c r="F27" s="295"/>
    </row>
    <row r="28" spans="2:6" x14ac:dyDescent="0.2">
      <c r="B28" s="277"/>
      <c r="C28" s="278"/>
      <c r="D28" s="279"/>
      <c r="E28" s="297"/>
      <c r="F28" s="279"/>
    </row>
    <row r="29" spans="2:6" ht="15" customHeight="1" x14ac:dyDescent="0.2">
      <c r="B29" s="293"/>
      <c r="C29" s="294"/>
      <c r="D29" s="295"/>
      <c r="E29" s="280"/>
      <c r="F29" s="281"/>
    </row>
    <row r="30" spans="2:6" ht="15" customHeight="1" x14ac:dyDescent="0.2">
      <c r="B30" s="277"/>
      <c r="C30" s="278"/>
      <c r="D30" s="279"/>
      <c r="E30" s="280"/>
      <c r="F30" s="281"/>
    </row>
    <row r="31" spans="2:6" ht="15" customHeight="1" x14ac:dyDescent="0.2">
      <c r="B31" s="277"/>
      <c r="C31" s="278"/>
      <c r="D31" s="279"/>
      <c r="E31" s="280"/>
      <c r="F31" s="281"/>
    </row>
    <row r="32" spans="2:6" ht="15" customHeight="1" x14ac:dyDescent="0.2">
      <c r="B32" s="277"/>
      <c r="C32" s="278"/>
      <c r="D32" s="279"/>
      <c r="E32" s="282"/>
      <c r="F32" s="283"/>
    </row>
    <row r="33" spans="2:6" ht="15" customHeight="1" thickBot="1" x14ac:dyDescent="0.25">
      <c r="B33" s="284"/>
      <c r="C33" s="285"/>
      <c r="D33" s="286"/>
      <c r="E33" s="287"/>
      <c r="F33" s="288"/>
    </row>
    <row r="34" spans="2:6" ht="15" customHeight="1" thickBot="1" x14ac:dyDescent="0.25">
      <c r="B34" s="289" t="s">
        <v>101</v>
      </c>
      <c r="C34" s="290"/>
      <c r="D34" s="290"/>
      <c r="E34" s="291" t="s">
        <v>102</v>
      </c>
      <c r="F34" s="292"/>
    </row>
    <row r="35" spans="2:6" ht="15.75" customHeight="1" x14ac:dyDescent="0.3">
      <c r="B35" s="262" t="s">
        <v>103</v>
      </c>
      <c r="C35" s="263"/>
      <c r="D35" s="264"/>
      <c r="E35" s="265" t="s">
        <v>104</v>
      </c>
      <c r="F35" s="266"/>
    </row>
    <row r="36" spans="2:6" ht="16.5" x14ac:dyDescent="0.3">
      <c r="B36" s="260" t="s">
        <v>105</v>
      </c>
      <c r="C36" s="267"/>
      <c r="D36" s="261"/>
      <c r="E36" s="247" t="s">
        <v>106</v>
      </c>
      <c r="F36" s="248"/>
    </row>
    <row r="37" spans="2:6" ht="36.75" customHeight="1" x14ac:dyDescent="0.2">
      <c r="B37" s="247" t="s">
        <v>107</v>
      </c>
      <c r="C37" s="268"/>
      <c r="D37" s="248"/>
      <c r="E37" s="244" t="s">
        <v>108</v>
      </c>
      <c r="F37" s="246"/>
    </row>
    <row r="38" spans="2:6" ht="16.5" x14ac:dyDescent="0.3">
      <c r="B38" s="244" t="s">
        <v>109</v>
      </c>
      <c r="C38" s="245"/>
      <c r="D38" s="246"/>
      <c r="E38" s="258"/>
      <c r="F38" s="259"/>
    </row>
    <row r="39" spans="2:6" ht="16.5" x14ac:dyDescent="0.3">
      <c r="B39" s="244"/>
      <c r="C39" s="245"/>
      <c r="D39" s="246"/>
      <c r="E39" s="260"/>
      <c r="F39" s="261"/>
    </row>
    <row r="40" spans="2:6" ht="16.5" x14ac:dyDescent="0.2">
      <c r="B40" s="244"/>
      <c r="C40" s="245"/>
      <c r="D40" s="246"/>
      <c r="E40" s="244"/>
      <c r="F40" s="246"/>
    </row>
    <row r="41" spans="2:6" ht="16.5" x14ac:dyDescent="0.2">
      <c r="B41" s="244"/>
      <c r="C41" s="245"/>
      <c r="D41" s="246"/>
      <c r="E41" s="247"/>
      <c r="F41" s="248"/>
    </row>
    <row r="42" spans="2:6" ht="16.5" x14ac:dyDescent="0.2">
      <c r="B42" s="244"/>
      <c r="C42" s="245"/>
      <c r="D42" s="246"/>
      <c r="E42" s="247"/>
      <c r="F42" s="248"/>
    </row>
    <row r="43" spans="2:6" ht="16.5" x14ac:dyDescent="0.2">
      <c r="B43" s="247"/>
      <c r="C43" s="268"/>
      <c r="D43" s="248"/>
      <c r="E43" s="247"/>
      <c r="F43" s="248"/>
    </row>
    <row r="44" spans="2:6" ht="16.5" x14ac:dyDescent="0.3">
      <c r="B44" s="274"/>
      <c r="C44" s="275"/>
      <c r="D44" s="276"/>
      <c r="E44" s="274"/>
      <c r="F44" s="276"/>
    </row>
    <row r="45" spans="2:6" ht="15" thickBot="1" x14ac:dyDescent="0.25">
      <c r="B45" s="269"/>
      <c r="C45" s="270"/>
      <c r="D45" s="271"/>
      <c r="E45" s="272"/>
      <c r="F45" s="273"/>
    </row>
    <row r="46" spans="2:6" ht="15" thickBot="1" x14ac:dyDescent="0.25"/>
    <row r="47" spans="2:6" ht="16.5" thickTop="1" thickBot="1" x14ac:dyDescent="0.25">
      <c r="B47" s="329" t="s">
        <v>110</v>
      </c>
      <c r="C47" s="329"/>
      <c r="D47" s="329"/>
      <c r="E47" s="329"/>
      <c r="F47" s="329"/>
    </row>
    <row r="48" spans="2:6" ht="16.5" thickTop="1" thickBot="1" x14ac:dyDescent="0.3">
      <c r="B48" s="174" t="s">
        <v>111</v>
      </c>
      <c r="C48" s="174" t="s">
        <v>112</v>
      </c>
      <c r="D48" s="330" t="s">
        <v>113</v>
      </c>
      <c r="E48" s="330"/>
      <c r="F48" s="174" t="s">
        <v>114</v>
      </c>
    </row>
    <row r="49" spans="2:6" ht="44.25" customHeight="1" thickTop="1" x14ac:dyDescent="0.2">
      <c r="B49" s="171" t="s">
        <v>115</v>
      </c>
      <c r="C49" s="172">
        <v>45723</v>
      </c>
      <c r="D49" s="331" t="s">
        <v>116</v>
      </c>
      <c r="E49" s="332"/>
      <c r="F49" s="173" t="s">
        <v>117</v>
      </c>
    </row>
  </sheetData>
  <mergeCells count="70">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8:F18"/>
    <mergeCell ref="E26:F26"/>
    <mergeCell ref="E19:F19"/>
    <mergeCell ref="B19:D19"/>
    <mergeCell ref="B12:C17"/>
    <mergeCell ref="B27:D27"/>
    <mergeCell ref="E27:F27"/>
    <mergeCell ref="B28:D28"/>
    <mergeCell ref="E28:F28"/>
    <mergeCell ref="B29:D29"/>
    <mergeCell ref="E29:F29"/>
    <mergeCell ref="B30:D30"/>
    <mergeCell ref="E30:F30"/>
    <mergeCell ref="B31:D31"/>
    <mergeCell ref="E31:F31"/>
    <mergeCell ref="E36:F36"/>
    <mergeCell ref="B32:D32"/>
    <mergeCell ref="E32:F32"/>
    <mergeCell ref="B33:D33"/>
    <mergeCell ref="E33:F33"/>
    <mergeCell ref="B34:D34"/>
    <mergeCell ref="E34:F34"/>
    <mergeCell ref="B45:D45"/>
    <mergeCell ref="E45:F45"/>
    <mergeCell ref="B42:D42"/>
    <mergeCell ref="E42:F42"/>
    <mergeCell ref="B43:D43"/>
    <mergeCell ref="E43:F43"/>
    <mergeCell ref="B44:D44"/>
    <mergeCell ref="E44:F44"/>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7"/>
  <sheetViews>
    <sheetView showGridLines="0" tabSelected="1" zoomScale="90" zoomScaleNormal="90" workbookViewId="0">
      <selection activeCell="E1" sqref="E1:AG4"/>
    </sheetView>
  </sheetViews>
  <sheetFormatPr baseColWidth="10" defaultColWidth="11.42578125" defaultRowHeight="16.5" x14ac:dyDescent="0.3"/>
  <cols>
    <col min="1" max="1" width="4" style="2" bestFit="1" customWidth="1"/>
    <col min="2" max="2" width="14.140625" style="2" customWidth="1"/>
    <col min="3" max="3" width="25.28515625" style="2" customWidth="1"/>
    <col min="4" max="4" width="25.85546875" style="2" customWidth="1"/>
    <col min="5" max="5" width="46.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8.7109375" style="16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3.85546875" style="1" customWidth="1"/>
    <col min="32" max="32" width="28.42578125" style="1" customWidth="1"/>
    <col min="33" max="33" width="23.5703125" style="1" customWidth="1"/>
    <col min="34" max="35" width="14.5703125" style="1" customWidth="1"/>
    <col min="36" max="16384" width="11.42578125" style="1"/>
  </cols>
  <sheetData>
    <row r="1" spans="1:67" ht="15" customHeight="1" x14ac:dyDescent="0.3">
      <c r="A1" s="378"/>
      <c r="B1" s="379"/>
      <c r="C1" s="379"/>
      <c r="D1" s="379"/>
      <c r="E1" s="402" t="s">
        <v>330</v>
      </c>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15" t="s">
        <v>71</v>
      </c>
      <c r="AI1" s="415"/>
    </row>
    <row r="2" spans="1:67" ht="15" customHeight="1" x14ac:dyDescent="0.3">
      <c r="A2" s="380"/>
      <c r="B2" s="381"/>
      <c r="C2" s="381"/>
      <c r="D2" s="381"/>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15" t="s">
        <v>73</v>
      </c>
      <c r="AI2" s="415"/>
    </row>
    <row r="3" spans="1:67" ht="15" customHeight="1" x14ac:dyDescent="0.3">
      <c r="A3" s="380"/>
      <c r="B3" s="381"/>
      <c r="C3" s="381"/>
      <c r="D3" s="381"/>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16" t="s">
        <v>75</v>
      </c>
      <c r="AI3" s="416"/>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82"/>
      <c r="B4" s="383"/>
      <c r="C4" s="383"/>
      <c r="D4" s="383"/>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15" t="s">
        <v>77</v>
      </c>
      <c r="AI4" s="415"/>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2"/>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597" t="s">
        <v>118</v>
      </c>
      <c r="B6" s="598"/>
      <c r="C6" s="384" t="str">
        <f>CONTEXTO!C7</f>
        <v>GESTIÓN DE ESPACIO PÚBLICO</v>
      </c>
      <c r="D6" s="385"/>
      <c r="E6" s="385"/>
      <c r="F6" s="385"/>
      <c r="G6" s="385"/>
      <c r="H6" s="385"/>
      <c r="I6" s="385"/>
      <c r="J6" s="385"/>
      <c r="K6" s="385"/>
      <c r="L6" s="385"/>
      <c r="M6" s="385"/>
      <c r="N6" s="386"/>
      <c r="O6" s="370"/>
      <c r="P6" s="370"/>
      <c r="Q6" s="37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597" t="s">
        <v>119</v>
      </c>
      <c r="B7" s="598"/>
      <c r="C7" s="395" t="str">
        <f>CONTEXTO!D12</f>
        <v>Contribuir al mejoramiento de la calidad de vida de la ciudadanía de Bucaramanga por medio de la defensa del espacio público, de unaóptima administración del patrimonio inmobiliario de la ciudad y de la construcción de una nueva cultura del espacio público,que garantice su uso y disfrute común,y promueva la participación ciudadana.</v>
      </c>
      <c r="D7" s="396"/>
      <c r="E7" s="396"/>
      <c r="F7" s="396"/>
      <c r="G7" s="396"/>
      <c r="H7" s="396"/>
      <c r="I7" s="396"/>
      <c r="J7" s="396"/>
      <c r="K7" s="396"/>
      <c r="L7" s="396"/>
      <c r="M7" s="396"/>
      <c r="N7" s="397"/>
      <c r="O7" s="8"/>
      <c r="P7" s="162"/>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32.25" customHeight="1" x14ac:dyDescent="0.3">
      <c r="A8" s="597" t="s">
        <v>120</v>
      </c>
      <c r="B8" s="598"/>
      <c r="C8" s="395" t="str">
        <f>CONTEXTO!C8</f>
        <v>Inicia con la formulación de planes, programas y proyectos de inversión municipal y termina con el seguimiento y retroalimentación a todos los procesos.</v>
      </c>
      <c r="D8" s="396"/>
      <c r="E8" s="396"/>
      <c r="F8" s="396"/>
      <c r="G8" s="396"/>
      <c r="H8" s="396"/>
      <c r="I8" s="396"/>
      <c r="J8" s="396"/>
      <c r="K8" s="396"/>
      <c r="L8" s="396"/>
      <c r="M8" s="396"/>
      <c r="N8" s="397"/>
      <c r="O8" s="8"/>
      <c r="P8" s="162"/>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71" t="s">
        <v>121</v>
      </c>
      <c r="B9" s="372"/>
      <c r="C9" s="372"/>
      <c r="D9" s="372"/>
      <c r="E9" s="372"/>
      <c r="F9" s="372"/>
      <c r="G9" s="373"/>
      <c r="H9" s="371" t="s">
        <v>122</v>
      </c>
      <c r="I9" s="372"/>
      <c r="J9" s="372"/>
      <c r="K9" s="372"/>
      <c r="L9" s="372"/>
      <c r="M9" s="372"/>
      <c r="N9" s="373"/>
      <c r="O9" s="371" t="s">
        <v>123</v>
      </c>
      <c r="P9" s="372"/>
      <c r="Q9" s="372"/>
      <c r="R9" s="372"/>
      <c r="S9" s="372"/>
      <c r="T9" s="372"/>
      <c r="U9" s="372"/>
      <c r="V9" s="372"/>
      <c r="W9" s="373"/>
      <c r="X9" s="371" t="s">
        <v>124</v>
      </c>
      <c r="Y9" s="372"/>
      <c r="Z9" s="372"/>
      <c r="AA9" s="372"/>
      <c r="AB9" s="372"/>
      <c r="AC9" s="372"/>
      <c r="AD9" s="373"/>
      <c r="AE9" s="375" t="s">
        <v>125</v>
      </c>
      <c r="AF9" s="376"/>
      <c r="AG9" s="376"/>
      <c r="AH9" s="376"/>
      <c r="AI9" s="377"/>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89" t="s">
        <v>126</v>
      </c>
      <c r="B10" s="392" t="s">
        <v>26</v>
      </c>
      <c r="C10" s="369" t="s">
        <v>28</v>
      </c>
      <c r="D10" s="369" t="s">
        <v>30</v>
      </c>
      <c r="E10" s="391" t="s">
        <v>32</v>
      </c>
      <c r="F10" s="368" t="s">
        <v>34</v>
      </c>
      <c r="G10" s="369" t="s">
        <v>127</v>
      </c>
      <c r="H10" s="432" t="s">
        <v>128</v>
      </c>
      <c r="I10" s="401" t="s">
        <v>129</v>
      </c>
      <c r="J10" s="368" t="s">
        <v>130</v>
      </c>
      <c r="K10" s="368" t="s">
        <v>131</v>
      </c>
      <c r="L10" s="399" t="s">
        <v>132</v>
      </c>
      <c r="M10" s="401" t="s">
        <v>129</v>
      </c>
      <c r="N10" s="369" t="s">
        <v>40</v>
      </c>
      <c r="O10" s="393" t="s">
        <v>133</v>
      </c>
      <c r="P10" s="374" t="s">
        <v>42</v>
      </c>
      <c r="Q10" s="368" t="s">
        <v>44</v>
      </c>
      <c r="R10" s="374" t="s">
        <v>134</v>
      </c>
      <c r="S10" s="374"/>
      <c r="T10" s="374"/>
      <c r="U10" s="374"/>
      <c r="V10" s="374"/>
      <c r="W10" s="374"/>
      <c r="X10" s="398" t="s">
        <v>135</v>
      </c>
      <c r="Y10" s="398" t="s">
        <v>136</v>
      </c>
      <c r="Z10" s="398" t="s">
        <v>129</v>
      </c>
      <c r="AA10" s="398" t="s">
        <v>137</v>
      </c>
      <c r="AB10" s="398" t="s">
        <v>129</v>
      </c>
      <c r="AC10" s="398" t="s">
        <v>138</v>
      </c>
      <c r="AD10" s="393" t="s">
        <v>60</v>
      </c>
      <c r="AE10" s="374" t="s">
        <v>125</v>
      </c>
      <c r="AF10" s="374" t="s">
        <v>114</v>
      </c>
      <c r="AG10" s="374" t="s">
        <v>139</v>
      </c>
      <c r="AH10" s="374" t="s">
        <v>140</v>
      </c>
      <c r="AI10" s="368" t="s">
        <v>141</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90"/>
      <c r="B11" s="392"/>
      <c r="C11" s="374"/>
      <c r="D11" s="374"/>
      <c r="E11" s="392"/>
      <c r="F11" s="369"/>
      <c r="G11" s="374"/>
      <c r="H11" s="369"/>
      <c r="I11" s="400"/>
      <c r="J11" s="369"/>
      <c r="K11" s="369"/>
      <c r="L11" s="400"/>
      <c r="M11" s="400"/>
      <c r="N11" s="374"/>
      <c r="O11" s="394"/>
      <c r="P11" s="374"/>
      <c r="Q11" s="369"/>
      <c r="R11" s="7" t="s">
        <v>142</v>
      </c>
      <c r="S11" s="7" t="s">
        <v>143</v>
      </c>
      <c r="T11" s="7" t="s">
        <v>144</v>
      </c>
      <c r="U11" s="7" t="s">
        <v>145</v>
      </c>
      <c r="V11" s="7" t="s">
        <v>146</v>
      </c>
      <c r="W11" s="7" t="s">
        <v>147</v>
      </c>
      <c r="X11" s="398"/>
      <c r="Y11" s="398"/>
      <c r="Z11" s="398"/>
      <c r="AA11" s="398"/>
      <c r="AB11" s="398"/>
      <c r="AC11" s="398"/>
      <c r="AD11" s="394"/>
      <c r="AE11" s="374"/>
      <c r="AF11" s="374"/>
      <c r="AG11" s="374"/>
      <c r="AH11" s="374"/>
      <c r="AI11" s="369"/>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4.5" customHeight="1" x14ac:dyDescent="0.25">
      <c r="A12" s="356">
        <v>1</v>
      </c>
      <c r="B12" s="420" t="s">
        <v>148</v>
      </c>
      <c r="C12" s="359" t="s">
        <v>149</v>
      </c>
      <c r="D12" s="359" t="s">
        <v>150</v>
      </c>
      <c r="E12" s="362" t="s">
        <v>151</v>
      </c>
      <c r="F12" s="359" t="s">
        <v>152</v>
      </c>
      <c r="G12" s="353">
        <v>365</v>
      </c>
      <c r="H12" s="417" t="str">
        <f>IF(G12&lt;=0,"",IF(G12&lt;=2,"Muy Baja",IF(G12&lt;=24,"Baja",IF(G12&lt;=500,"Media",IF(G12&lt;=5000,"Alta","Muy Alta")))))</f>
        <v>Media</v>
      </c>
      <c r="I12" s="426">
        <f>IF(H12="","",IF(H12="Muy Baja",0.2,IF(H12="Baja",0.4,IF(H12="Media",0.6,IF(H12="Alta",0.8,IF(H12="Muy Alta",1,))))))</f>
        <v>0.6</v>
      </c>
      <c r="J12" s="429" t="s">
        <v>153</v>
      </c>
      <c r="K12" s="426"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417" t="str">
        <f>IF(OR(K12='Tabla Impacto'!$C$11,K12='Tabla Impacto'!$D$11),"Leve",IF(OR(K12='Tabla Impacto'!$C$12,K12='Tabla Impacto'!$D$12),"Menor",IF(OR(K12='Tabla Impacto'!$C$13,K12='Tabla Impacto'!$D$13),"Moderado",IF(OR(K12='Tabla Impacto'!$C$14,K12='Tabla Impacto'!$D$14),"Mayor",IF(OR(K12='Tabla Impacto'!$C$15,K12='Tabla Impacto'!$D$15),"Catastrófico","")))))</f>
        <v>Mayor</v>
      </c>
      <c r="M12" s="426">
        <f>IF(L12="","",IF(L12="Leve",0.2,IF(L12="Menor",0.4,IF(L12="Moderado",0.6,IF(L12="Mayor",0.8,IF(L12="Catastrófico",1,))))))</f>
        <v>0.8</v>
      </c>
      <c r="N12" s="42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356">
        <v>1</v>
      </c>
      <c r="P12" s="403" t="s">
        <v>154</v>
      </c>
      <c r="Q12" s="405" t="str">
        <f>IF(OR(R12="Preventivo",R12="Detectivo"),"Probabilidad",IF(R12="Correctivo","Impacto",""))</f>
        <v>Probabilidad</v>
      </c>
      <c r="R12" s="407" t="s">
        <v>155</v>
      </c>
      <c r="S12" s="407" t="s">
        <v>156</v>
      </c>
      <c r="T12" s="409" t="str">
        <f>IF(AND(R12="Preventivo",S12="Automático"),"50%",IF(AND(R12="Preventivo",S12="Manual"),"40%",IF(AND(R12="Detectivo",S12="Automático"),"40%",IF(AND(R12="Detectivo",S12="Manual"),"30%",IF(AND(R12="Correctivo",S12="Automático"),"35%",IF(AND(R12="Correctivo",S12="Manual"),"25%",""))))))</f>
        <v>40%</v>
      </c>
      <c r="U12" s="407" t="s">
        <v>157</v>
      </c>
      <c r="V12" s="407" t="s">
        <v>158</v>
      </c>
      <c r="W12" s="407" t="s">
        <v>159</v>
      </c>
      <c r="X12" s="143">
        <f>IFERROR(IF(Q12="Probabilidad",(I12-(+I12*T12)),IF(Q12="Impacto",I12,"")),"")</f>
        <v>0.36</v>
      </c>
      <c r="Y12" s="411" t="str">
        <f>IFERROR(IF(X12="","",IF(X12&lt;=0.2,"Muy Baja",IF(X12&lt;=0.4,"Baja",IF(X12&lt;=0.6,"Media",IF(X12&lt;=0.8,"Alta","Muy Alta"))))),"")</f>
        <v>Baja</v>
      </c>
      <c r="Z12" s="409">
        <f>+X12</f>
        <v>0.36</v>
      </c>
      <c r="AA12" s="411" t="str">
        <f>IFERROR(IF(AB12="","",IF(AB12&lt;=0.2,"Leve",IF(AB12&lt;=0.4,"Menor",IF(AB12&lt;=0.6,"Moderado",IF(AB12&lt;=0.8,"Mayor","Catastrófico"))))),"")</f>
        <v>Mayor</v>
      </c>
      <c r="AB12" s="409">
        <f>IFERROR(IF(Q12="Impacto",(M12-(+M12*T12)),IF(Q12="Probabilidad",M12,"")),"")</f>
        <v>0.8</v>
      </c>
      <c r="AC12" s="41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407" t="s">
        <v>160</v>
      </c>
      <c r="AE12" s="160" t="s">
        <v>161</v>
      </c>
      <c r="AF12" s="157" t="s">
        <v>162</v>
      </c>
      <c r="AG12" s="157" t="s">
        <v>163</v>
      </c>
      <c r="AH12" s="158">
        <v>45658</v>
      </c>
      <c r="AI12" s="158">
        <v>45746</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s="3" customFormat="1" ht="58.5" customHeight="1" x14ac:dyDescent="0.25">
      <c r="A13" s="357"/>
      <c r="B13" s="421"/>
      <c r="C13" s="360"/>
      <c r="D13" s="360"/>
      <c r="E13" s="363"/>
      <c r="F13" s="360"/>
      <c r="G13" s="354"/>
      <c r="H13" s="418"/>
      <c r="I13" s="427"/>
      <c r="J13" s="430"/>
      <c r="K13" s="427"/>
      <c r="L13" s="418"/>
      <c r="M13" s="427"/>
      <c r="N13" s="424"/>
      <c r="O13" s="358"/>
      <c r="P13" s="404"/>
      <c r="Q13" s="406"/>
      <c r="R13" s="408"/>
      <c r="S13" s="408"/>
      <c r="T13" s="410"/>
      <c r="U13" s="408"/>
      <c r="V13" s="408"/>
      <c r="W13" s="408"/>
      <c r="X13" s="143"/>
      <c r="Y13" s="412"/>
      <c r="Z13" s="410"/>
      <c r="AA13" s="412"/>
      <c r="AB13" s="410"/>
      <c r="AC13" s="414"/>
      <c r="AD13" s="408"/>
      <c r="AE13" s="160" t="s">
        <v>164</v>
      </c>
      <c r="AF13" s="157" t="s">
        <v>162</v>
      </c>
      <c r="AG13" s="157" t="s">
        <v>165</v>
      </c>
      <c r="AH13" s="158">
        <v>45748</v>
      </c>
      <c r="AI13" s="158">
        <v>46010</v>
      </c>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row>
    <row r="14" spans="1:67" s="3" customFormat="1" ht="18" customHeight="1" x14ac:dyDescent="0.25">
      <c r="A14" s="357"/>
      <c r="B14" s="421"/>
      <c r="C14" s="360"/>
      <c r="D14" s="360"/>
      <c r="E14" s="363"/>
      <c r="F14" s="360"/>
      <c r="G14" s="354"/>
      <c r="H14" s="418"/>
      <c r="I14" s="427"/>
      <c r="J14" s="430"/>
      <c r="K14" s="427">
        <f>IF(NOT(ISERROR(MATCH(J14,_xlfn.ANCHORARRAY(E25),0))),I29&amp;"Por favor no seleccionar los criterios de impacto",J14)</f>
        <v>0</v>
      </c>
      <c r="L14" s="418"/>
      <c r="M14" s="427"/>
      <c r="N14" s="424"/>
      <c r="O14" s="6">
        <v>2</v>
      </c>
      <c r="P14" s="178"/>
      <c r="Q14" s="146" t="str">
        <f>IF(OR(R14="Preventivo",R14="Detectivo"),"Probabilidad",IF(R14="Correctivo","Impacto",""))</f>
        <v/>
      </c>
      <c r="R14" s="141"/>
      <c r="S14" s="141"/>
      <c r="T14" s="142" t="str">
        <f t="shared" ref="T14:T18" si="0">IF(AND(R14="Preventivo",S14="Automático"),"50%",IF(AND(R14="Preventivo",S14="Manual"),"40%",IF(AND(R14="Detectivo",S14="Automático"),"40%",IF(AND(R14="Detectivo",S14="Manual"),"30%",IF(AND(R14="Correctivo",S14="Automático"),"35%",IF(AND(R14="Correctivo",S14="Manual"),"25%",""))))))</f>
        <v/>
      </c>
      <c r="U14" s="141"/>
      <c r="V14" s="141"/>
      <c r="W14" s="141"/>
      <c r="X14" s="143" t="str">
        <f>IFERROR(IF(AND(Q12="Probabilidad",Q14="Probabilidad"),(Z12-(+Z12*T14)),IF(Q14="Probabilidad",(I12-(+I12*T14)),IF(Q14="Impacto",Z12,""))),"")</f>
        <v/>
      </c>
      <c r="Y14" s="144" t="str">
        <f t="shared" ref="Y14:Y74" si="1">IFERROR(IF(X14="","",IF(X14&lt;=0.2,"Muy Baja",IF(X14&lt;=0.4,"Baja",IF(X14&lt;=0.6,"Media",IF(X14&lt;=0.8,"Alta","Muy Alta"))))),"")</f>
        <v/>
      </c>
      <c r="Z14" s="145" t="str">
        <f t="shared" ref="Z14:Z18" si="2">+X14</f>
        <v/>
      </c>
      <c r="AA14" s="144" t="str">
        <f t="shared" ref="AA14:AA74" si="3">IFERROR(IF(AB14="","",IF(AB14&lt;=0.2,"Leve",IF(AB14&lt;=0.4,"Menor",IF(AB14&lt;=0.6,"Moderado",IF(AB14&lt;=0.8,"Mayor","Catastrófico"))))),"")</f>
        <v/>
      </c>
      <c r="AB14" s="145" t="str">
        <f>IFERROR(IF(AND(Q12="Impacto",Q14="Impacto"),(AB12-(+AB12*T14)),IF(Q14="Impacto",(M12-(+M12*T14)),IF(Q14="Probabilidad",AB12,""))),"")</f>
        <v/>
      </c>
      <c r="AC14" s="148" t="str">
        <f t="shared" ref="AC14:AC18" si="4">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147"/>
      <c r="AE14" s="157"/>
      <c r="AF14" s="157"/>
      <c r="AG14" s="157"/>
      <c r="AH14" s="158"/>
      <c r="AI14" s="158"/>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row>
    <row r="15" spans="1:67" s="3" customFormat="1" ht="18" customHeight="1" x14ac:dyDescent="0.25">
      <c r="A15" s="357"/>
      <c r="B15" s="421"/>
      <c r="C15" s="360"/>
      <c r="D15" s="360"/>
      <c r="E15" s="363"/>
      <c r="F15" s="360"/>
      <c r="G15" s="354"/>
      <c r="H15" s="418"/>
      <c r="I15" s="427"/>
      <c r="J15" s="430"/>
      <c r="K15" s="427">
        <f>IF(NOT(ISERROR(MATCH(J15,_xlfn.ANCHORARRAY(E28),0))),I30&amp;"Por favor no seleccionar los criterios de impacto",J15)</f>
        <v>0</v>
      </c>
      <c r="L15" s="418"/>
      <c r="M15" s="427"/>
      <c r="N15" s="424"/>
      <c r="O15" s="6">
        <v>3</v>
      </c>
      <c r="P15" s="161"/>
      <c r="Q15" s="146"/>
      <c r="R15" s="151"/>
      <c r="S15" s="151"/>
      <c r="T15" s="152"/>
      <c r="U15" s="141"/>
      <c r="V15" s="141"/>
      <c r="W15" s="141"/>
      <c r="X15" s="143"/>
      <c r="Y15" s="153"/>
      <c r="Z15" s="154"/>
      <c r="AA15" s="153"/>
      <c r="AB15" s="154"/>
      <c r="AC15" s="155"/>
      <c r="AD15" s="156"/>
      <c r="AE15" s="189"/>
      <c r="AF15" s="190"/>
      <c r="AG15" s="159"/>
      <c r="AH15" s="191"/>
      <c r="AI15" s="191"/>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row>
    <row r="16" spans="1:67" s="3" customFormat="1" ht="18" customHeight="1" x14ac:dyDescent="0.25">
      <c r="A16" s="357"/>
      <c r="B16" s="421"/>
      <c r="C16" s="360"/>
      <c r="D16" s="360"/>
      <c r="E16" s="363"/>
      <c r="F16" s="360"/>
      <c r="G16" s="354"/>
      <c r="H16" s="418"/>
      <c r="I16" s="427"/>
      <c r="J16" s="430"/>
      <c r="K16" s="427">
        <f>IF(NOT(ISERROR(MATCH(J16,_xlfn.ANCHORARRAY(E29),0))),I31&amp;"Por favor no seleccionar los criterios de impacto",J16)</f>
        <v>0</v>
      </c>
      <c r="L16" s="418"/>
      <c r="M16" s="427"/>
      <c r="N16" s="424"/>
      <c r="O16" s="6">
        <v>4</v>
      </c>
      <c r="P16" s="178"/>
      <c r="Q16" s="146"/>
      <c r="R16" s="151"/>
      <c r="S16" s="151"/>
      <c r="T16" s="152"/>
      <c r="U16" s="151"/>
      <c r="V16" s="151"/>
      <c r="W16" s="151"/>
      <c r="X16" s="143"/>
      <c r="Y16" s="153"/>
      <c r="Z16" s="154"/>
      <c r="AA16" s="153"/>
      <c r="AB16" s="154"/>
      <c r="AC16" s="155"/>
      <c r="AD16" s="156"/>
      <c r="AE16" s="189"/>
      <c r="AF16" s="190"/>
      <c r="AG16" s="159"/>
      <c r="AH16" s="191"/>
      <c r="AI16" s="191"/>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row>
    <row r="17" spans="1:67" s="3" customFormat="1" ht="18" customHeight="1" x14ac:dyDescent="0.25">
      <c r="A17" s="357"/>
      <c r="B17" s="421"/>
      <c r="C17" s="360"/>
      <c r="D17" s="360"/>
      <c r="E17" s="363"/>
      <c r="F17" s="360"/>
      <c r="G17" s="354"/>
      <c r="H17" s="418"/>
      <c r="I17" s="427"/>
      <c r="J17" s="430"/>
      <c r="K17" s="427">
        <f>IF(NOT(ISERROR(MATCH(J17,_xlfn.ANCHORARRAY(E30),0))),I32&amp;"Por favor no seleccionar los criterios de impacto",J17)</f>
        <v>0</v>
      </c>
      <c r="L17" s="418"/>
      <c r="M17" s="427"/>
      <c r="N17" s="424"/>
      <c r="O17" s="6">
        <v>5</v>
      </c>
      <c r="P17" s="178"/>
      <c r="Q17" s="146" t="str">
        <f t="shared" ref="Q17:Q18" si="5">IF(OR(R17="Preventivo",R17="Detectivo"),"Probabilidad",IF(R17="Correctivo","Impacto",""))</f>
        <v/>
      </c>
      <c r="R17" s="151"/>
      <c r="S17" s="151"/>
      <c r="T17" s="152" t="str">
        <f t="shared" si="0"/>
        <v/>
      </c>
      <c r="U17" s="151"/>
      <c r="V17" s="151"/>
      <c r="W17" s="151"/>
      <c r="X17" s="143" t="str">
        <f t="shared" ref="X17:X18" si="6">IFERROR(IF(AND(Q16="Probabilidad",Q17="Probabilidad"),(Z16-(+Z16*T17)),IF(AND(Q16="Impacto",Q17="Probabilidad"),(Z15-(+Z15*T17)),IF(Q17="Impacto",Z16,""))),"")</f>
        <v/>
      </c>
      <c r="Y17" s="153" t="str">
        <f t="shared" si="1"/>
        <v/>
      </c>
      <c r="Z17" s="154" t="str">
        <f t="shared" si="2"/>
        <v/>
      </c>
      <c r="AA17" s="153" t="str">
        <f t="shared" si="3"/>
        <v/>
      </c>
      <c r="AB17" s="154" t="str">
        <f t="shared" ref="AB17:AB18" si="7">IFERROR(IF(AND(Q16="Impacto",Q17="Impacto"),(AB16-(+AB16*T17)),IF(AND(Q16="Probabilidad",Q17="Impacto"),(AB15-(+AB15*T17)),IF(Q17="Probabilidad",AB16,""))),"")</f>
        <v/>
      </c>
      <c r="AC17" s="155" t="str">
        <f t="shared" si="4"/>
        <v/>
      </c>
      <c r="AD17" s="156"/>
      <c r="AE17" s="189"/>
      <c r="AF17" s="190"/>
      <c r="AG17" s="159"/>
      <c r="AH17" s="191"/>
      <c r="AI17" s="191"/>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row>
    <row r="18" spans="1:67" s="3" customFormat="1" ht="18" customHeight="1" x14ac:dyDescent="0.25">
      <c r="A18" s="358"/>
      <c r="B18" s="422"/>
      <c r="C18" s="361"/>
      <c r="D18" s="361"/>
      <c r="E18" s="364"/>
      <c r="F18" s="361"/>
      <c r="G18" s="355"/>
      <c r="H18" s="419"/>
      <c r="I18" s="428"/>
      <c r="J18" s="431"/>
      <c r="K18" s="428">
        <f>IF(NOT(ISERROR(MATCH(J18,_xlfn.ANCHORARRAY(E31),0))),I33&amp;"Por favor no seleccionar los criterios de impacto",J18)</f>
        <v>0</v>
      </c>
      <c r="L18" s="419"/>
      <c r="M18" s="428"/>
      <c r="N18" s="425"/>
      <c r="O18" s="6">
        <v>6</v>
      </c>
      <c r="P18" s="178"/>
      <c r="Q18" s="146" t="str">
        <f t="shared" si="5"/>
        <v/>
      </c>
      <c r="R18" s="151"/>
      <c r="S18" s="151"/>
      <c r="T18" s="152" t="str">
        <f t="shared" si="0"/>
        <v/>
      </c>
      <c r="U18" s="151"/>
      <c r="V18" s="151"/>
      <c r="W18" s="151"/>
      <c r="X18" s="143" t="str">
        <f t="shared" si="6"/>
        <v/>
      </c>
      <c r="Y18" s="153" t="str">
        <f t="shared" si="1"/>
        <v/>
      </c>
      <c r="Z18" s="154" t="str">
        <f t="shared" si="2"/>
        <v/>
      </c>
      <c r="AA18" s="153" t="str">
        <f t="shared" si="3"/>
        <v/>
      </c>
      <c r="AB18" s="154" t="str">
        <f t="shared" si="7"/>
        <v/>
      </c>
      <c r="AC18" s="155" t="str">
        <f t="shared" si="4"/>
        <v/>
      </c>
      <c r="AD18" s="156"/>
      <c r="AE18" s="189"/>
      <c r="AF18" s="190"/>
      <c r="AG18" s="159"/>
      <c r="AH18" s="191"/>
      <c r="AI18" s="191"/>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row>
    <row r="19" spans="1:67" s="3" customFormat="1" ht="99.75" customHeight="1" x14ac:dyDescent="0.25">
      <c r="A19" s="356">
        <v>2</v>
      </c>
      <c r="B19" s="359" t="s">
        <v>148</v>
      </c>
      <c r="C19" s="359" t="s">
        <v>166</v>
      </c>
      <c r="D19" s="359" t="s">
        <v>331</v>
      </c>
      <c r="E19" s="362" t="s">
        <v>167</v>
      </c>
      <c r="F19" s="359" t="s">
        <v>168</v>
      </c>
      <c r="G19" s="353">
        <v>365</v>
      </c>
      <c r="H19" s="344" t="str">
        <f>IF(G19&lt;=0,"",IF(G19&lt;=2,"Muy Baja",IF(G19&lt;=24,"Baja",IF(G19&lt;=500,"Media",IF(G19&lt;=5000,"Alta","Muy Alta")))))</f>
        <v>Media</v>
      </c>
      <c r="I19" s="350">
        <f>IF(H19="","",IF(H19="Muy Baja",0.2,IF(H19="Baja",0.4,IF(H19="Media",0.6,IF(H19="Alta",0.8,IF(H19="Muy Alta",1,))))))</f>
        <v>0.6</v>
      </c>
      <c r="J19" s="347" t="s">
        <v>153</v>
      </c>
      <c r="K19" s="350" t="str">
        <f>IF(NOT(ISERROR(MATCH(J19,'Tabla Impacto'!$B$221:$B$223,0))),'Tabla Impacto'!$F$223&amp;"Por favor no seleccionar los criterios de impacto(Afectación Económica o presupuestal y Pérdida Reputacional)",J19)</f>
        <v xml:space="preserve">     El riesgo afecta la imagen de de la entidad con efecto publicitario sostenido a nivel de sector administrativo, nivel departamental o municipal</v>
      </c>
      <c r="L19" s="344" t="str">
        <f>IF(OR(K19='Tabla Impacto'!$C$11,K19='Tabla Impacto'!$D$11),"Leve",IF(OR(K19='Tabla Impacto'!$C$12,K19='Tabla Impacto'!$D$12),"Menor",IF(OR(K19='Tabla Impacto'!$C$13,K19='Tabla Impacto'!$D$13),"Moderado",IF(OR(K19='Tabla Impacto'!$C$14,K19='Tabla Impacto'!$D$14),"Mayor",IF(OR(K19='Tabla Impacto'!$C$15,K19='Tabla Impacto'!$D$15),"Catastrófico","")))))</f>
        <v>Mayor</v>
      </c>
      <c r="M19" s="350">
        <f>IF(L19="","",IF(L19="Leve",0.2,IF(L19="Menor",0.4,IF(L19="Moderado",0.6,IF(L19="Mayor",0.8,IF(L19="Catastrófico",1,))))))</f>
        <v>0.8</v>
      </c>
      <c r="N19" s="365"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6">
        <v>1</v>
      </c>
      <c r="P19" s="178" t="s">
        <v>169</v>
      </c>
      <c r="Q19" s="146" t="str">
        <f>IF(OR(R19="Preventivo",R19="Detectivo"),"Probabilidad",IF(R19="Correctivo","Impacto",""))</f>
        <v>Probabilidad</v>
      </c>
      <c r="R19" s="151" t="s">
        <v>155</v>
      </c>
      <c r="S19" s="151" t="s">
        <v>156</v>
      </c>
      <c r="T19" s="152" t="str">
        <f>IF(AND(R19="Preventivo",S19="Automático"),"50%",IF(AND(R19="Preventivo",S19="Manual"),"40%",IF(AND(R19="Detectivo",S19="Automático"),"40%",IF(AND(R19="Detectivo",S19="Manual"),"30%",IF(AND(R19="Correctivo",S19="Automático"),"35%",IF(AND(R19="Correctivo",S19="Manual"),"25%",""))))))</f>
        <v>40%</v>
      </c>
      <c r="U19" s="151" t="s">
        <v>157</v>
      </c>
      <c r="V19" s="151" t="s">
        <v>158</v>
      </c>
      <c r="W19" s="151" t="s">
        <v>159</v>
      </c>
      <c r="X19" s="143">
        <f>IFERROR(IF(Q19="Probabilidad",(I19-(+I19*T19)),IF(Q19="Impacto",I19,"")),"")</f>
        <v>0.36</v>
      </c>
      <c r="Y19" s="153" t="str">
        <f>IFERROR(IF(X19="","",IF(X19&lt;=0.2,"Muy Baja",IF(X19&lt;=0.4,"Baja",IF(X19&lt;=0.6,"Media",IF(X19&lt;=0.8,"Alta","Muy Alta"))))),"")</f>
        <v>Baja</v>
      </c>
      <c r="Z19" s="154">
        <f>+X19</f>
        <v>0.36</v>
      </c>
      <c r="AA19" s="153" t="str">
        <f>IFERROR(IF(AB19="","",IF(AB19&lt;=0.2,"Leve",IF(AB19&lt;=0.4,"Menor",IF(AB19&lt;=0.6,"Moderado",IF(AB19&lt;=0.8,"Mayor","Catastrófico"))))),"")</f>
        <v>Mayor</v>
      </c>
      <c r="AB19" s="154">
        <f>IFERROR(IF(Q19="Impacto",(M19-(+M19*T19)),IF(Q19="Probabilidad",M19,"")),"")</f>
        <v>0.8</v>
      </c>
      <c r="AC19" s="155"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147" t="s">
        <v>160</v>
      </c>
      <c r="AE19" s="160" t="s">
        <v>170</v>
      </c>
      <c r="AF19" s="157" t="s">
        <v>162</v>
      </c>
      <c r="AG19" s="157" t="s">
        <v>171</v>
      </c>
      <c r="AH19" s="158">
        <v>45658</v>
      </c>
      <c r="AI19" s="158">
        <v>46010</v>
      </c>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row>
    <row r="20" spans="1:67" s="3" customFormat="1" ht="70.5" customHeight="1" x14ac:dyDescent="0.25">
      <c r="A20" s="357"/>
      <c r="B20" s="360"/>
      <c r="C20" s="360"/>
      <c r="D20" s="360"/>
      <c r="E20" s="363"/>
      <c r="F20" s="360"/>
      <c r="G20" s="354"/>
      <c r="H20" s="345"/>
      <c r="I20" s="351"/>
      <c r="J20" s="348"/>
      <c r="K20" s="351">
        <f>IF(NOT(ISERROR(MATCH(J20,_xlfn.ANCHORARRAY(E33),0))),I35&amp;"Por favor no seleccionar los criterios de impacto",J20)</f>
        <v>0</v>
      </c>
      <c r="L20" s="345"/>
      <c r="M20" s="351"/>
      <c r="N20" s="366"/>
      <c r="O20" s="6">
        <v>2</v>
      </c>
      <c r="P20" s="178" t="s">
        <v>172</v>
      </c>
      <c r="Q20" s="146" t="str">
        <f>IF(OR(R20="Preventivo",R20="Detectivo"),"Probabilidad",IF(R20="Correctivo","Impacto",""))</f>
        <v>Probabilidad</v>
      </c>
      <c r="R20" s="151" t="s">
        <v>155</v>
      </c>
      <c r="S20" s="151" t="s">
        <v>156</v>
      </c>
      <c r="T20" s="152" t="str">
        <f>IF(AND(R20="Preventivo",S20="Automático"),"50%",IF(AND(R20="Preventivo",S20="Manual"),"40%",IF(AND(R20="Detectivo",S20="Automático"),"40%",IF(AND(R20="Detectivo",S20="Manual"),"30%",IF(AND(R20="Correctivo",S20="Automático"),"35%",IF(AND(R20="Correctivo",S20="Manual"),"25%",""))))))</f>
        <v>40%</v>
      </c>
      <c r="U20" s="151" t="s">
        <v>157</v>
      </c>
      <c r="V20" s="151" t="s">
        <v>158</v>
      </c>
      <c r="W20" s="151" t="s">
        <v>159</v>
      </c>
      <c r="X20" s="143">
        <f>IFERROR(IF(AND(Q19="Probabilidad",Q20="Probabilidad"),(Z19-(+Z19*T20)),IF(Q20="Probabilidad",(I19-(+I19*T20)),IF(Q20="Impacto",Z19,""))),"")</f>
        <v>0.216</v>
      </c>
      <c r="Y20" s="153" t="str">
        <f t="shared" si="1"/>
        <v>Baja</v>
      </c>
      <c r="Z20" s="154">
        <f t="shared" ref="Z20:Z24" si="8">+X20</f>
        <v>0.216</v>
      </c>
      <c r="AA20" s="153" t="str">
        <f t="shared" si="3"/>
        <v>Mayor</v>
      </c>
      <c r="AB20" s="154">
        <f>IFERROR(IF(AND(Q19="Impacto",Q20="Impacto"),(AB19-(+AB19*T20)),IF(Q20="Impacto",(M19-(+M19*T20)),IF(Q20="Probabilidad",AB19,""))),"")</f>
        <v>0.8</v>
      </c>
      <c r="AC20" s="155" t="str">
        <f t="shared" ref="AC20:AC21" si="9">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Alto</v>
      </c>
      <c r="AD20" s="147" t="s">
        <v>160</v>
      </c>
      <c r="AE20" s="160" t="s">
        <v>173</v>
      </c>
      <c r="AF20" s="157" t="s">
        <v>162</v>
      </c>
      <c r="AG20" s="157" t="s">
        <v>174</v>
      </c>
      <c r="AH20" s="158">
        <v>45658</v>
      </c>
      <c r="AI20" s="158">
        <v>46010</v>
      </c>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row>
    <row r="21" spans="1:67" s="3" customFormat="1" ht="18" customHeight="1" x14ac:dyDescent="0.25">
      <c r="A21" s="357"/>
      <c r="B21" s="360"/>
      <c r="C21" s="360"/>
      <c r="D21" s="360"/>
      <c r="E21" s="363"/>
      <c r="F21" s="360"/>
      <c r="G21" s="354"/>
      <c r="H21" s="345"/>
      <c r="I21" s="351"/>
      <c r="J21" s="348"/>
      <c r="K21" s="351">
        <f>IF(NOT(ISERROR(MATCH(J21,_xlfn.ANCHORARRAY(E34),0))),I36&amp;"Por favor no seleccionar los criterios de impacto",J21)</f>
        <v>0</v>
      </c>
      <c r="L21" s="345"/>
      <c r="M21" s="351"/>
      <c r="N21" s="366"/>
      <c r="O21" s="6">
        <v>3</v>
      </c>
      <c r="P21" s="161"/>
      <c r="Q21" s="146" t="str">
        <f>IF(OR(R21="Preventivo",R21="Detectivo"),"Probabilidad",IF(R21="Correctivo","Impacto",""))</f>
        <v/>
      </c>
      <c r="R21" s="151"/>
      <c r="S21" s="151"/>
      <c r="T21" s="152" t="str">
        <f t="shared" ref="T21:T24" si="10">IF(AND(R21="Preventivo",S21="Automático"),"50%",IF(AND(R21="Preventivo",S21="Manual"),"40%",IF(AND(R21="Detectivo",S21="Automático"),"40%",IF(AND(R21="Detectivo",S21="Manual"),"30%",IF(AND(R21="Correctivo",S21="Automático"),"35%",IF(AND(R21="Correctivo",S21="Manual"),"25%",""))))))</f>
        <v/>
      </c>
      <c r="U21" s="151"/>
      <c r="V21" s="151"/>
      <c r="W21" s="151"/>
      <c r="X21" s="143" t="str">
        <f>IFERROR(IF(AND(Q20="Probabilidad",Q21="Probabilidad"),(Z20-(+Z20*T21)),IF(AND(Q20="Impacto",Q21="Probabilidad"),(Z19-(+Z19*T21)),IF(Q21="Impacto",Z20,""))),"")</f>
        <v/>
      </c>
      <c r="Y21" s="153" t="str">
        <f t="shared" si="1"/>
        <v/>
      </c>
      <c r="Z21" s="154" t="str">
        <f t="shared" si="8"/>
        <v/>
      </c>
      <c r="AA21" s="153" t="str">
        <f t="shared" si="3"/>
        <v/>
      </c>
      <c r="AB21" s="154" t="str">
        <f>IFERROR(IF(AND(Q20="Impacto",Q21="Impacto"),(AB20-(+AB20*T21)),IF(AND(Q20="Probabilidad",Q21="Impacto"),(AB19-(+AB19*T21)),IF(Q21="Probabilidad",AB20,""))),"")</f>
        <v/>
      </c>
      <c r="AC21" s="155" t="str">
        <f t="shared" si="9"/>
        <v/>
      </c>
      <c r="AD21" s="156"/>
      <c r="AE21" s="149"/>
      <c r="AF21" s="177"/>
      <c r="AG21" s="159"/>
      <c r="AH21" s="158"/>
      <c r="AI21" s="158"/>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row>
    <row r="22" spans="1:67" s="3" customFormat="1" ht="18" customHeight="1" x14ac:dyDescent="0.25">
      <c r="A22" s="357"/>
      <c r="B22" s="360"/>
      <c r="C22" s="360"/>
      <c r="D22" s="360"/>
      <c r="E22" s="363"/>
      <c r="F22" s="360"/>
      <c r="G22" s="354"/>
      <c r="H22" s="345"/>
      <c r="I22" s="351"/>
      <c r="J22" s="348"/>
      <c r="K22" s="351">
        <f>IF(NOT(ISERROR(MATCH(J22,_xlfn.ANCHORARRAY(E35),0))),I37&amp;"Por favor no seleccionar los criterios de impacto",J22)</f>
        <v>0</v>
      </c>
      <c r="L22" s="345"/>
      <c r="M22" s="351"/>
      <c r="N22" s="366"/>
      <c r="O22" s="6">
        <v>4</v>
      </c>
      <c r="P22" s="178"/>
      <c r="Q22" s="146" t="str">
        <f t="shared" ref="Q22:Q24" si="11">IF(OR(R22="Preventivo",R22="Detectivo"),"Probabilidad",IF(R22="Correctivo","Impacto",""))</f>
        <v/>
      </c>
      <c r="R22" s="151"/>
      <c r="S22" s="151"/>
      <c r="T22" s="152" t="str">
        <f t="shared" si="10"/>
        <v/>
      </c>
      <c r="U22" s="151"/>
      <c r="V22" s="151"/>
      <c r="W22" s="151"/>
      <c r="X22" s="143" t="str">
        <f t="shared" ref="X22:X24" si="12">IFERROR(IF(AND(Q21="Probabilidad",Q22="Probabilidad"),(Z21-(+Z21*T22)),IF(AND(Q21="Impacto",Q22="Probabilidad"),(Z20-(+Z20*T22)),IF(Q22="Impacto",Z21,""))),"")</f>
        <v/>
      </c>
      <c r="Y22" s="153" t="str">
        <f t="shared" si="1"/>
        <v/>
      </c>
      <c r="Z22" s="154" t="str">
        <f t="shared" si="8"/>
        <v/>
      </c>
      <c r="AA22" s="153" t="str">
        <f t="shared" si="3"/>
        <v/>
      </c>
      <c r="AB22" s="154" t="str">
        <f t="shared" ref="AB22:AB24" si="13">IFERROR(IF(AND(Q21="Impacto",Q22="Impacto"),(AB21-(+AB21*T22)),IF(AND(Q21="Probabilidad",Q22="Impacto"),(AB20-(+AB20*T22)),IF(Q22="Probabilidad",AB21,""))),"")</f>
        <v/>
      </c>
      <c r="AC22" s="155"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56"/>
      <c r="AE22" s="110"/>
      <c r="AF22" s="111"/>
      <c r="AG22" s="177"/>
      <c r="AH22" s="150"/>
      <c r="AI22" s="150"/>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row>
    <row r="23" spans="1:67" s="3" customFormat="1" ht="18" customHeight="1" x14ac:dyDescent="0.25">
      <c r="A23" s="357"/>
      <c r="B23" s="360"/>
      <c r="C23" s="360"/>
      <c r="D23" s="360"/>
      <c r="E23" s="363"/>
      <c r="F23" s="360"/>
      <c r="G23" s="354"/>
      <c r="H23" s="345"/>
      <c r="I23" s="351"/>
      <c r="J23" s="348"/>
      <c r="K23" s="351">
        <f>IF(NOT(ISERROR(MATCH(J23,_xlfn.ANCHORARRAY(E36),0))),I38&amp;"Por favor no seleccionar los criterios de impacto",J23)</f>
        <v>0</v>
      </c>
      <c r="L23" s="345"/>
      <c r="M23" s="351"/>
      <c r="N23" s="366"/>
      <c r="O23" s="6">
        <v>5</v>
      </c>
      <c r="P23" s="178"/>
      <c r="Q23" s="146" t="str">
        <f t="shared" si="11"/>
        <v/>
      </c>
      <c r="R23" s="151"/>
      <c r="S23" s="151"/>
      <c r="T23" s="152" t="str">
        <f t="shared" si="10"/>
        <v/>
      </c>
      <c r="U23" s="151"/>
      <c r="V23" s="151"/>
      <c r="W23" s="151"/>
      <c r="X23" s="143" t="str">
        <f t="shared" si="12"/>
        <v/>
      </c>
      <c r="Y23" s="153" t="str">
        <f t="shared" si="1"/>
        <v/>
      </c>
      <c r="Z23" s="154" t="str">
        <f t="shared" si="8"/>
        <v/>
      </c>
      <c r="AA23" s="153" t="str">
        <f t="shared" si="3"/>
        <v/>
      </c>
      <c r="AB23" s="154" t="str">
        <f t="shared" si="13"/>
        <v/>
      </c>
      <c r="AC23" s="155" t="str">
        <f t="shared" ref="AC23:AC24" si="14">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56"/>
      <c r="AE23" s="110"/>
      <c r="AF23" s="111"/>
      <c r="AG23" s="177"/>
      <c r="AH23" s="150"/>
      <c r="AI23" s="150"/>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row>
    <row r="24" spans="1:67" s="3" customFormat="1" ht="18" customHeight="1" x14ac:dyDescent="0.25">
      <c r="A24" s="358"/>
      <c r="B24" s="361"/>
      <c r="C24" s="361"/>
      <c r="D24" s="361"/>
      <c r="E24" s="364"/>
      <c r="F24" s="361"/>
      <c r="G24" s="355"/>
      <c r="H24" s="346"/>
      <c r="I24" s="352"/>
      <c r="J24" s="349"/>
      <c r="K24" s="352">
        <f>IF(NOT(ISERROR(MATCH(J24,_xlfn.ANCHORARRAY(E37),0))),I39&amp;"Por favor no seleccionar los criterios de impacto",J24)</f>
        <v>0</v>
      </c>
      <c r="L24" s="346"/>
      <c r="M24" s="352"/>
      <c r="N24" s="367"/>
      <c r="O24" s="6">
        <v>6</v>
      </c>
      <c r="P24" s="178"/>
      <c r="Q24" s="146" t="str">
        <f t="shared" si="11"/>
        <v/>
      </c>
      <c r="R24" s="151"/>
      <c r="S24" s="151"/>
      <c r="T24" s="152" t="str">
        <f t="shared" si="10"/>
        <v/>
      </c>
      <c r="U24" s="151"/>
      <c r="V24" s="151"/>
      <c r="W24" s="151"/>
      <c r="X24" s="143" t="str">
        <f t="shared" si="12"/>
        <v/>
      </c>
      <c r="Y24" s="153" t="str">
        <f t="shared" si="1"/>
        <v/>
      </c>
      <c r="Z24" s="154" t="str">
        <f t="shared" si="8"/>
        <v/>
      </c>
      <c r="AA24" s="153" t="str">
        <f t="shared" si="3"/>
        <v/>
      </c>
      <c r="AB24" s="154" t="str">
        <f t="shared" si="13"/>
        <v/>
      </c>
      <c r="AC24" s="155" t="str">
        <f t="shared" si="14"/>
        <v/>
      </c>
      <c r="AD24" s="156"/>
      <c r="AE24" s="110"/>
      <c r="AF24" s="111"/>
      <c r="AG24" s="177"/>
      <c r="AH24" s="150"/>
      <c r="AI24" s="150"/>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row>
    <row r="25" spans="1:67" s="3" customFormat="1" ht="67.5" customHeight="1" x14ac:dyDescent="0.25">
      <c r="A25" s="356">
        <v>3</v>
      </c>
      <c r="B25" s="359" t="s">
        <v>175</v>
      </c>
      <c r="C25" s="359" t="s">
        <v>332</v>
      </c>
      <c r="D25" s="359" t="s">
        <v>176</v>
      </c>
      <c r="E25" s="362" t="s">
        <v>177</v>
      </c>
      <c r="F25" s="359" t="s">
        <v>152</v>
      </c>
      <c r="G25" s="353">
        <v>360</v>
      </c>
      <c r="H25" s="344" t="str">
        <f>IF(G25&lt;=0,"",IF(G25&lt;=2,"Muy Baja",IF(G25&lt;=24,"Baja",IF(G25&lt;=500,"Media",IF(G25&lt;=5000,"Alta","Muy Alta")))))</f>
        <v>Media</v>
      </c>
      <c r="I25" s="350">
        <f>IF(H25="","",IF(H25="Muy Baja",0.2,IF(H25="Baja",0.4,IF(H25="Media",0.6,IF(H25="Alta",0.8,IF(H25="Muy Alta",1,))))))</f>
        <v>0.6</v>
      </c>
      <c r="J25" s="347" t="s">
        <v>178</v>
      </c>
      <c r="K25" s="350" t="str">
        <f>IF(NOT(ISERROR(MATCH(J25,'Tabla Impacto'!$B$221:$B$223,0))),'Tabla Impacto'!$F$223&amp;"Por favor no seleccionar los criterios de impacto(Afectación Económica o presupuestal y Pérdida Reputacional)",J25)</f>
        <v xml:space="preserve">     El riesgo afecta la imagen de la entidad con algunos usuarios de relevancia frente al logro de los objetivos</v>
      </c>
      <c r="L25" s="344" t="str">
        <f>IF(OR(K25='Tabla Impacto'!$C$11,K25='Tabla Impacto'!$D$11),"Leve",IF(OR(K25='Tabla Impacto'!$C$12,K25='Tabla Impacto'!$D$12),"Menor",IF(OR(K25='Tabla Impacto'!$C$13,K25='Tabla Impacto'!$D$13),"Moderado",IF(OR(K25='Tabla Impacto'!$C$14,K25='Tabla Impacto'!$D$14),"Mayor",IF(OR(K25='Tabla Impacto'!$C$15,K25='Tabla Impacto'!$D$15),"Catastrófico","")))))</f>
        <v>Moderado</v>
      </c>
      <c r="M25" s="350">
        <f>IF(L25="","",IF(L25="Leve",0.2,IF(L25="Menor",0.4,IF(L25="Moderado",0.6,IF(L25="Mayor",0.8,IF(L25="Catastrófico",1,))))))</f>
        <v>0.6</v>
      </c>
      <c r="N25" s="365"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356">
        <v>1</v>
      </c>
      <c r="P25" s="403" t="s">
        <v>179</v>
      </c>
      <c r="Q25" s="405" t="str">
        <f>IF(OR(R25="Preventivo",R25="Detectivo"),"Probabilidad",IF(R25="Correctivo","Impacto",""))</f>
        <v>Probabilidad</v>
      </c>
      <c r="R25" s="433" t="s">
        <v>155</v>
      </c>
      <c r="S25" s="433" t="s">
        <v>156</v>
      </c>
      <c r="T25" s="439" t="str">
        <f>IF(AND(R25="Preventivo",S25="Automático"),"50%",IF(AND(R25="Preventivo",S25="Manual"),"40%",IF(AND(R25="Detectivo",S25="Automático"),"40%",IF(AND(R25="Detectivo",S25="Manual"),"30%",IF(AND(R25="Correctivo",S25="Automático"),"35%",IF(AND(R25="Correctivo",S25="Manual"),"25%",""))))))</f>
        <v>40%</v>
      </c>
      <c r="U25" s="433" t="s">
        <v>157</v>
      </c>
      <c r="V25" s="433" t="s">
        <v>158</v>
      </c>
      <c r="W25" s="433" t="s">
        <v>159</v>
      </c>
      <c r="X25" s="143">
        <f>IFERROR(IF(Q25="Probabilidad",(I25-(+I25*T25)),IF(Q25="Impacto",I25,"")),"")</f>
        <v>0.36</v>
      </c>
      <c r="Y25" s="436" t="str">
        <f>IFERROR(IF(X25="","",IF(X25&lt;=0.2,"Muy Baja",IF(X25&lt;=0.4,"Baja",IF(X25&lt;=0.6,"Media",IF(X25&lt;=0.8,"Alta","Muy Alta"))))),"")</f>
        <v>Baja</v>
      </c>
      <c r="Z25" s="439">
        <f>+X25</f>
        <v>0.36</v>
      </c>
      <c r="AA25" s="436" t="str">
        <f>IFERROR(IF(AB25="","",IF(AB25&lt;=0.2,"Leve",IF(AB25&lt;=0.4,"Menor",IF(AB25&lt;=0.6,"Moderado",IF(AB25&lt;=0.8,"Mayor","Catastrófico"))))),"")</f>
        <v>Moderado</v>
      </c>
      <c r="AB25" s="439">
        <f>IFERROR(IF(Q25="Impacto",(M25-(+M25*T25)),IF(Q25="Probabilidad",M25,"")),"")</f>
        <v>0.6</v>
      </c>
      <c r="AC25" s="442"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407" t="s">
        <v>160</v>
      </c>
      <c r="AE25" s="160" t="s">
        <v>180</v>
      </c>
      <c r="AF25" s="149" t="s">
        <v>162</v>
      </c>
      <c r="AG25" s="180" t="s">
        <v>181</v>
      </c>
      <c r="AH25" s="158">
        <v>45658</v>
      </c>
      <c r="AI25" s="158">
        <v>45838</v>
      </c>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s="3" customFormat="1" ht="63" customHeight="1" x14ac:dyDescent="0.25">
      <c r="A26" s="357"/>
      <c r="B26" s="360"/>
      <c r="C26" s="360"/>
      <c r="D26" s="360"/>
      <c r="E26" s="363"/>
      <c r="F26" s="360"/>
      <c r="G26" s="354"/>
      <c r="H26" s="345"/>
      <c r="I26" s="351"/>
      <c r="J26" s="348"/>
      <c r="K26" s="351"/>
      <c r="L26" s="345"/>
      <c r="M26" s="351"/>
      <c r="N26" s="366"/>
      <c r="O26" s="357"/>
      <c r="P26" s="446"/>
      <c r="Q26" s="447"/>
      <c r="R26" s="434"/>
      <c r="S26" s="434"/>
      <c r="T26" s="440"/>
      <c r="U26" s="434"/>
      <c r="V26" s="434"/>
      <c r="W26" s="434"/>
      <c r="X26" s="143"/>
      <c r="Y26" s="437"/>
      <c r="Z26" s="440"/>
      <c r="AA26" s="437"/>
      <c r="AB26" s="440"/>
      <c r="AC26" s="443"/>
      <c r="AD26" s="445"/>
      <c r="AE26" s="160" t="s">
        <v>182</v>
      </c>
      <c r="AF26" s="149" t="s">
        <v>162</v>
      </c>
      <c r="AG26" s="180" t="s">
        <v>183</v>
      </c>
      <c r="AH26" s="158">
        <v>45658</v>
      </c>
      <c r="AI26" s="158">
        <v>46010</v>
      </c>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s="3" customFormat="1" ht="63" customHeight="1" x14ac:dyDescent="0.25">
      <c r="A27" s="357"/>
      <c r="B27" s="360"/>
      <c r="C27" s="360"/>
      <c r="D27" s="360"/>
      <c r="E27" s="363"/>
      <c r="F27" s="360"/>
      <c r="G27" s="354"/>
      <c r="H27" s="345"/>
      <c r="I27" s="351"/>
      <c r="J27" s="348"/>
      <c r="K27" s="351"/>
      <c r="L27" s="345"/>
      <c r="M27" s="351"/>
      <c r="N27" s="366"/>
      <c r="O27" s="358"/>
      <c r="P27" s="404"/>
      <c r="Q27" s="406"/>
      <c r="R27" s="435"/>
      <c r="S27" s="435"/>
      <c r="T27" s="441"/>
      <c r="U27" s="435"/>
      <c r="V27" s="435"/>
      <c r="W27" s="435"/>
      <c r="X27" s="143"/>
      <c r="Y27" s="438"/>
      <c r="Z27" s="441"/>
      <c r="AA27" s="438"/>
      <c r="AB27" s="441"/>
      <c r="AC27" s="444"/>
      <c r="AD27" s="408"/>
      <c r="AE27" s="160" t="s">
        <v>184</v>
      </c>
      <c r="AF27" s="149" t="s">
        <v>162</v>
      </c>
      <c r="AG27" s="180" t="s">
        <v>183</v>
      </c>
      <c r="AH27" s="158">
        <v>45658</v>
      </c>
      <c r="AI27" s="158">
        <v>46010</v>
      </c>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s="3" customFormat="1" ht="18" customHeight="1" x14ac:dyDescent="0.25">
      <c r="A28" s="357"/>
      <c r="B28" s="360"/>
      <c r="C28" s="360"/>
      <c r="D28" s="360"/>
      <c r="E28" s="363"/>
      <c r="F28" s="360"/>
      <c r="G28" s="354"/>
      <c r="H28" s="345"/>
      <c r="I28" s="351"/>
      <c r="J28" s="348"/>
      <c r="K28" s="351">
        <f>IF(NOT(ISERROR(MATCH(J28,_xlfn.ANCHORARRAY(E39),0))),I41&amp;"Por favor no seleccionar los criterios de impacto",J28)</f>
        <v>0</v>
      </c>
      <c r="L28" s="345"/>
      <c r="M28" s="351"/>
      <c r="N28" s="366"/>
      <c r="O28" s="6">
        <v>2</v>
      </c>
      <c r="P28" s="178"/>
      <c r="Q28" s="146" t="str">
        <f>IF(OR(R28="Preventivo",R28="Detectivo"),"Probabilidad",IF(R28="Correctivo","Impacto",""))</f>
        <v/>
      </c>
      <c r="R28" s="151"/>
      <c r="S28" s="151"/>
      <c r="T28" s="152" t="str">
        <f t="shared" ref="T28:T32" si="15">IF(AND(R28="Preventivo",S28="Automático"),"50%",IF(AND(R28="Preventivo",S28="Manual"),"40%",IF(AND(R28="Detectivo",S28="Automático"),"40%",IF(AND(R28="Detectivo",S28="Manual"),"30%",IF(AND(R28="Correctivo",S28="Automático"),"35%",IF(AND(R28="Correctivo",S28="Manual"),"25%",""))))))</f>
        <v/>
      </c>
      <c r="U28" s="151"/>
      <c r="V28" s="151"/>
      <c r="W28" s="151"/>
      <c r="X28" s="143" t="str">
        <f>IFERROR(IF(AND(Q25="Probabilidad",Q28="Probabilidad"),(Z25-(+Z25*T28)),IF(Q28="Probabilidad",(I25-(+I25*T28)),IF(Q28="Impacto",Z25,""))),"")</f>
        <v/>
      </c>
      <c r="Y28" s="153" t="str">
        <f t="shared" si="1"/>
        <v/>
      </c>
      <c r="Z28" s="154" t="str">
        <f t="shared" ref="Z28:Z32" si="16">+X28</f>
        <v/>
      </c>
      <c r="AA28" s="153" t="str">
        <f t="shared" si="3"/>
        <v/>
      </c>
      <c r="AB28" s="154" t="str">
        <f>IFERROR(IF(AND(Q25="Impacto",Q28="Impacto"),(AB25-(+AB25*T28)),IF(Q28="Impacto",(M25-(+M25*T28)),IF(Q28="Probabilidad",AB25,""))),"")</f>
        <v/>
      </c>
      <c r="AC28" s="155" t="str">
        <f t="shared" ref="AC28:AC29" si="17">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56"/>
      <c r="AE28" s="149"/>
      <c r="AF28" s="149"/>
      <c r="AG28" s="157"/>
      <c r="AH28" s="150"/>
      <c r="AI28" s="150"/>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s="3" customFormat="1" ht="18" customHeight="1" x14ac:dyDescent="0.25">
      <c r="A29" s="357"/>
      <c r="B29" s="360"/>
      <c r="C29" s="360"/>
      <c r="D29" s="360"/>
      <c r="E29" s="363"/>
      <c r="F29" s="360"/>
      <c r="G29" s="354"/>
      <c r="H29" s="345"/>
      <c r="I29" s="351"/>
      <c r="J29" s="348"/>
      <c r="K29" s="351">
        <f>IF(NOT(ISERROR(MATCH(J29,_xlfn.ANCHORARRAY(E40),0))),I42&amp;"Por favor no seleccionar los criterios de impacto",J29)</f>
        <v>0</v>
      </c>
      <c r="L29" s="345"/>
      <c r="M29" s="351"/>
      <c r="N29" s="366"/>
      <c r="O29" s="6">
        <v>3</v>
      </c>
      <c r="P29" s="161"/>
      <c r="Q29" s="146" t="str">
        <f>IF(OR(R29="Preventivo",R29="Detectivo"),"Probabilidad",IF(R29="Correctivo","Impacto",""))</f>
        <v/>
      </c>
      <c r="R29" s="151"/>
      <c r="S29" s="151"/>
      <c r="T29" s="152" t="str">
        <f t="shared" si="15"/>
        <v/>
      </c>
      <c r="U29" s="151"/>
      <c r="V29" s="151"/>
      <c r="W29" s="151"/>
      <c r="X29" s="143" t="str">
        <f>IFERROR(IF(AND(Q28="Probabilidad",Q29="Probabilidad"),(Z28-(+Z28*T29)),IF(AND(Q28="Impacto",Q29="Probabilidad"),(Z25-(+Z25*T29)),IF(Q29="Impacto",Z28,""))),"")</f>
        <v/>
      </c>
      <c r="Y29" s="153" t="str">
        <f t="shared" si="1"/>
        <v/>
      </c>
      <c r="Z29" s="154" t="str">
        <f t="shared" si="16"/>
        <v/>
      </c>
      <c r="AA29" s="153" t="str">
        <f t="shared" si="3"/>
        <v/>
      </c>
      <c r="AB29" s="154" t="str">
        <f>IFERROR(IF(AND(Q28="Impacto",Q29="Impacto"),(AB28-(+AB28*T29)),IF(AND(Q28="Probabilidad",Q29="Impacto"),(AB25-(+AB25*T29)),IF(Q29="Probabilidad",AB28,""))),"")</f>
        <v/>
      </c>
      <c r="AC29" s="155" t="str">
        <f t="shared" si="17"/>
        <v/>
      </c>
      <c r="AD29" s="156"/>
      <c r="AE29" s="110"/>
      <c r="AF29" s="111"/>
      <c r="AG29" s="177"/>
      <c r="AH29" s="150"/>
      <c r="AI29" s="150"/>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s="3" customFormat="1" ht="18" customHeight="1" x14ac:dyDescent="0.25">
      <c r="A30" s="357"/>
      <c r="B30" s="360"/>
      <c r="C30" s="360"/>
      <c r="D30" s="360"/>
      <c r="E30" s="363"/>
      <c r="F30" s="360"/>
      <c r="G30" s="354"/>
      <c r="H30" s="345"/>
      <c r="I30" s="351"/>
      <c r="J30" s="348"/>
      <c r="K30" s="351">
        <f>IF(NOT(ISERROR(MATCH(J30,_xlfn.ANCHORARRAY(E41),0))),I43&amp;"Por favor no seleccionar los criterios de impacto",J30)</f>
        <v>0</v>
      </c>
      <c r="L30" s="345"/>
      <c r="M30" s="351"/>
      <c r="N30" s="366"/>
      <c r="O30" s="6">
        <v>4</v>
      </c>
      <c r="P30" s="178"/>
      <c r="Q30" s="146" t="str">
        <f t="shared" ref="Q30:Q32" si="18">IF(OR(R30="Preventivo",R30="Detectivo"),"Probabilidad",IF(R30="Correctivo","Impacto",""))</f>
        <v/>
      </c>
      <c r="R30" s="151"/>
      <c r="S30" s="151"/>
      <c r="T30" s="152" t="str">
        <f t="shared" si="15"/>
        <v/>
      </c>
      <c r="U30" s="151"/>
      <c r="V30" s="151"/>
      <c r="W30" s="151"/>
      <c r="X30" s="143" t="str">
        <f t="shared" ref="X30:X32" si="19">IFERROR(IF(AND(Q29="Probabilidad",Q30="Probabilidad"),(Z29-(+Z29*T30)),IF(AND(Q29="Impacto",Q30="Probabilidad"),(Z28-(+Z28*T30)),IF(Q30="Impacto",Z29,""))),"")</f>
        <v/>
      </c>
      <c r="Y30" s="153" t="str">
        <f t="shared" si="1"/>
        <v/>
      </c>
      <c r="Z30" s="154" t="str">
        <f t="shared" si="16"/>
        <v/>
      </c>
      <c r="AA30" s="153" t="str">
        <f t="shared" si="3"/>
        <v/>
      </c>
      <c r="AB30" s="154" t="str">
        <f t="shared" ref="AB30:AB32" si="20">IFERROR(IF(AND(Q29="Impacto",Q30="Impacto"),(AB29-(+AB29*T30)),IF(AND(Q29="Probabilidad",Q30="Impacto"),(AB28-(+AB28*T30)),IF(Q30="Probabilidad",AB29,""))),"")</f>
        <v/>
      </c>
      <c r="AC30" s="155"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56"/>
      <c r="AE30" s="110"/>
      <c r="AF30" s="111"/>
      <c r="AG30" s="177"/>
      <c r="AH30" s="150"/>
      <c r="AI30" s="150"/>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18" customHeight="1" x14ac:dyDescent="0.25">
      <c r="A31" s="357"/>
      <c r="B31" s="360"/>
      <c r="C31" s="360"/>
      <c r="D31" s="360"/>
      <c r="E31" s="363"/>
      <c r="F31" s="360"/>
      <c r="G31" s="354"/>
      <c r="H31" s="345"/>
      <c r="I31" s="351"/>
      <c r="J31" s="348"/>
      <c r="K31" s="351">
        <f>IF(NOT(ISERROR(MATCH(J31,_xlfn.ANCHORARRAY(E42),0))),I44&amp;"Por favor no seleccionar los criterios de impacto",J31)</f>
        <v>0</v>
      </c>
      <c r="L31" s="345"/>
      <c r="M31" s="351"/>
      <c r="N31" s="366"/>
      <c r="O31" s="6">
        <v>5</v>
      </c>
      <c r="P31" s="178"/>
      <c r="Q31" s="146" t="str">
        <f t="shared" si="18"/>
        <v/>
      </c>
      <c r="R31" s="151"/>
      <c r="S31" s="151"/>
      <c r="T31" s="152" t="str">
        <f t="shared" si="15"/>
        <v/>
      </c>
      <c r="U31" s="151"/>
      <c r="V31" s="151"/>
      <c r="W31" s="151"/>
      <c r="X31" s="143" t="str">
        <f t="shared" si="19"/>
        <v/>
      </c>
      <c r="Y31" s="153" t="str">
        <f t="shared" si="1"/>
        <v/>
      </c>
      <c r="Z31" s="154" t="str">
        <f t="shared" si="16"/>
        <v/>
      </c>
      <c r="AA31" s="153" t="str">
        <f t="shared" si="3"/>
        <v/>
      </c>
      <c r="AB31" s="154" t="str">
        <f t="shared" si="20"/>
        <v/>
      </c>
      <c r="AC31" s="155" t="str">
        <f t="shared" ref="AC31:AC32" si="21">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56"/>
      <c r="AE31" s="110"/>
      <c r="AF31" s="111"/>
      <c r="AG31" s="177"/>
      <c r="AH31" s="150"/>
      <c r="AI31" s="150"/>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s="3" customFormat="1" ht="18" customHeight="1" x14ac:dyDescent="0.25">
      <c r="A32" s="358"/>
      <c r="B32" s="361"/>
      <c r="C32" s="361"/>
      <c r="D32" s="361"/>
      <c r="E32" s="364"/>
      <c r="F32" s="361"/>
      <c r="G32" s="355"/>
      <c r="H32" s="346"/>
      <c r="I32" s="352"/>
      <c r="J32" s="349"/>
      <c r="K32" s="352">
        <f>IF(NOT(ISERROR(MATCH(J32,_xlfn.ANCHORARRAY(E43),0))),I45&amp;"Por favor no seleccionar los criterios de impacto",J32)</f>
        <v>0</v>
      </c>
      <c r="L32" s="346"/>
      <c r="M32" s="352"/>
      <c r="N32" s="367"/>
      <c r="O32" s="6">
        <v>6</v>
      </c>
      <c r="P32" s="178"/>
      <c r="Q32" s="146" t="str">
        <f t="shared" si="18"/>
        <v/>
      </c>
      <c r="R32" s="151"/>
      <c r="S32" s="151"/>
      <c r="T32" s="152" t="str">
        <f t="shared" si="15"/>
        <v/>
      </c>
      <c r="U32" s="151"/>
      <c r="V32" s="151"/>
      <c r="W32" s="151"/>
      <c r="X32" s="143" t="str">
        <f t="shared" si="19"/>
        <v/>
      </c>
      <c r="Y32" s="153" t="str">
        <f t="shared" si="1"/>
        <v/>
      </c>
      <c r="Z32" s="154" t="str">
        <f t="shared" si="16"/>
        <v/>
      </c>
      <c r="AA32" s="153" t="str">
        <f t="shared" si="3"/>
        <v/>
      </c>
      <c r="AB32" s="154" t="str">
        <f t="shared" si="20"/>
        <v/>
      </c>
      <c r="AC32" s="155" t="str">
        <f t="shared" si="21"/>
        <v/>
      </c>
      <c r="AD32" s="156"/>
      <c r="AE32" s="110"/>
      <c r="AF32" s="111"/>
      <c r="AG32" s="177"/>
      <c r="AH32" s="150"/>
      <c r="AI32" s="150"/>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s="3" customFormat="1" ht="99" x14ac:dyDescent="0.25">
      <c r="A33" s="356">
        <v>4</v>
      </c>
      <c r="B33" s="359" t="s">
        <v>148</v>
      </c>
      <c r="C33" s="359" t="s">
        <v>185</v>
      </c>
      <c r="D33" s="359" t="s">
        <v>186</v>
      </c>
      <c r="E33" s="362" t="s">
        <v>187</v>
      </c>
      <c r="F33" s="359" t="s">
        <v>152</v>
      </c>
      <c r="G33" s="353">
        <v>217</v>
      </c>
      <c r="H33" s="344" t="str">
        <f>IF(G33&lt;=0,"",IF(G33&lt;=2,"Muy Baja",IF(G33&lt;=24,"Baja",IF(G33&lt;=500,"Media",IF(G33&lt;=5000,"Alta","Muy Alta")))))</f>
        <v>Media</v>
      </c>
      <c r="I33" s="350">
        <f>IF(H33="","",IF(H33="Muy Baja",0.2,IF(H33="Baja",0.4,IF(H33="Media",0.6,IF(H33="Alta",0.8,IF(H33="Muy Alta",1,))))))</f>
        <v>0.6</v>
      </c>
      <c r="J33" s="347" t="s">
        <v>178</v>
      </c>
      <c r="K33" s="350" t="str">
        <f>IF(NOT(ISERROR(MATCH(J33,'Tabla Impacto'!$B$221:$B$223,0))),'Tabla Impacto'!$F$223&amp;"Por favor no seleccionar los criterios de impacto(Afectación Económica o presupuestal y Pérdida Reputacional)",J33)</f>
        <v xml:space="preserve">     El riesgo afecta la imagen de la entidad con algunos usuarios de relevancia frente al logro de los objetivos</v>
      </c>
      <c r="L33" s="344" t="str">
        <f>IF(OR(K33='Tabla Impacto'!$C$11,K33='Tabla Impacto'!$D$11),"Leve",IF(OR(K33='Tabla Impacto'!$C$12,K33='Tabla Impacto'!$D$12),"Menor",IF(OR(K33='Tabla Impacto'!$C$13,K33='Tabla Impacto'!$D$13),"Moderado",IF(OR(K33='Tabla Impacto'!$C$14,K33='Tabla Impacto'!$D$14),"Mayor",IF(OR(K33='Tabla Impacto'!$C$15,K33='Tabla Impacto'!$D$15),"Catastrófico","")))))</f>
        <v>Moderado</v>
      </c>
      <c r="M33" s="350">
        <f>IF(L33="","",IF(L33="Leve",0.2,IF(L33="Menor",0.4,IF(L33="Moderado",0.6,IF(L33="Mayor",0.8,IF(L33="Catastrófico",1,))))))</f>
        <v>0.6</v>
      </c>
      <c r="N33" s="365"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Moderado</v>
      </c>
      <c r="O33" s="6">
        <v>1</v>
      </c>
      <c r="P33" s="178" t="s">
        <v>188</v>
      </c>
      <c r="Q33" s="146" t="str">
        <f>IF(OR(R33="Preventivo",R33="Detectivo"),"Probabilidad",IF(R33="Correctivo","Impacto",""))</f>
        <v>Probabilidad</v>
      </c>
      <c r="R33" s="151" t="s">
        <v>155</v>
      </c>
      <c r="S33" s="151" t="s">
        <v>156</v>
      </c>
      <c r="T33" s="152" t="str">
        <f>IF(AND(R33="Preventivo",S33="Automático"),"50%",IF(AND(R33="Preventivo",S33="Manual"),"40%",IF(AND(R33="Detectivo",S33="Automático"),"40%",IF(AND(R33="Detectivo",S33="Manual"),"30%",IF(AND(R33="Correctivo",S33="Automático"),"35%",IF(AND(R33="Correctivo",S33="Manual"),"25%",""))))))</f>
        <v>40%</v>
      </c>
      <c r="U33" s="151" t="s">
        <v>157</v>
      </c>
      <c r="V33" s="151" t="s">
        <v>158</v>
      </c>
      <c r="W33" s="151" t="s">
        <v>159</v>
      </c>
      <c r="X33" s="143">
        <f>IFERROR(IF(Q33="Probabilidad",(I33-(+I33*T33)),IF(Q33="Impacto",I33,"")),"")</f>
        <v>0.36</v>
      </c>
      <c r="Y33" s="153" t="str">
        <f>IFERROR(IF(X33="","",IF(X33&lt;=0.2,"Muy Baja",IF(X33&lt;=0.4,"Baja",IF(X33&lt;=0.6,"Media",IF(X33&lt;=0.8,"Alta","Muy Alta"))))),"")</f>
        <v>Baja</v>
      </c>
      <c r="Z33" s="154">
        <f>+X33</f>
        <v>0.36</v>
      </c>
      <c r="AA33" s="153" t="str">
        <f>IFERROR(IF(AB33="","",IF(AB33&lt;=0.2,"Leve",IF(AB33&lt;=0.4,"Menor",IF(AB33&lt;=0.6,"Moderado",IF(AB33&lt;=0.8,"Mayor","Catastrófico"))))),"")</f>
        <v>Moderado</v>
      </c>
      <c r="AB33" s="154">
        <f>IFERROR(IF(Q33="Impacto",(M33-(+M33*T33)),IF(Q33="Probabilidad",M33,"")),"")</f>
        <v>0.6</v>
      </c>
      <c r="AC33" s="155"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Moderado</v>
      </c>
      <c r="AD33" s="147" t="s">
        <v>160</v>
      </c>
      <c r="AE33" s="187" t="s">
        <v>189</v>
      </c>
      <c r="AF33" s="157" t="s">
        <v>190</v>
      </c>
      <c r="AG33" s="181" t="s">
        <v>191</v>
      </c>
      <c r="AH33" s="182">
        <v>45689</v>
      </c>
      <c r="AI33" s="182">
        <v>46010</v>
      </c>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67" s="3" customFormat="1" x14ac:dyDescent="0.25">
      <c r="A34" s="357"/>
      <c r="B34" s="360"/>
      <c r="C34" s="360"/>
      <c r="D34" s="360"/>
      <c r="E34" s="363"/>
      <c r="F34" s="360"/>
      <c r="G34" s="354"/>
      <c r="H34" s="345"/>
      <c r="I34" s="351"/>
      <c r="J34" s="348"/>
      <c r="K34" s="351">
        <f>IF(NOT(ISERROR(MATCH(J34,_xlfn.ANCHORARRAY(E45),0))),I47&amp;"Por favor no seleccionar los criterios de impacto",J34)</f>
        <v>0</v>
      </c>
      <c r="L34" s="345"/>
      <c r="M34" s="351"/>
      <c r="N34" s="366"/>
      <c r="O34" s="6">
        <v>2</v>
      </c>
      <c r="P34" s="178"/>
      <c r="Q34" s="146" t="str">
        <f>IF(OR(R34="Preventivo",R34="Detectivo"),"Probabilidad",IF(R34="Correctivo","Impacto",""))</f>
        <v/>
      </c>
      <c r="R34" s="151"/>
      <c r="S34" s="151"/>
      <c r="T34" s="152" t="str">
        <f t="shared" ref="T34:T38" si="22">IF(AND(R34="Preventivo",S34="Automático"),"50%",IF(AND(R34="Preventivo",S34="Manual"),"40%",IF(AND(R34="Detectivo",S34="Automático"),"40%",IF(AND(R34="Detectivo",S34="Manual"),"30%",IF(AND(R34="Correctivo",S34="Automático"),"35%",IF(AND(R34="Correctivo",S34="Manual"),"25%",""))))))</f>
        <v/>
      </c>
      <c r="U34" s="151"/>
      <c r="V34" s="151"/>
      <c r="W34" s="151"/>
      <c r="X34" s="143" t="str">
        <f>IFERROR(IF(AND(Q33="Probabilidad",Q34="Probabilidad"),(Z33-(+Z33*T34)),IF(Q34="Probabilidad",(I33-(+I33*T34)),IF(Q34="Impacto",Z33,""))),"")</f>
        <v/>
      </c>
      <c r="Y34" s="153" t="str">
        <f t="shared" si="1"/>
        <v/>
      </c>
      <c r="Z34" s="154" t="str">
        <f t="shared" ref="Z34:Z38" si="23">+X34</f>
        <v/>
      </c>
      <c r="AA34" s="153" t="str">
        <f t="shared" si="3"/>
        <v/>
      </c>
      <c r="AB34" s="154" t="str">
        <f>IFERROR(IF(AND(Q33="Impacto",Q34="Impacto"),(AB33-(+AB33*T34)),IF(Q34="Impacto",(M33-(+M33*T34)),IF(Q34="Probabilidad",AB33,""))),"")</f>
        <v/>
      </c>
      <c r="AC34" s="155" t="str">
        <f t="shared" ref="AC34:AC35" si="24">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56"/>
      <c r="AE34" s="149"/>
      <c r="AF34" s="177"/>
      <c r="AG34" s="177"/>
      <c r="AH34" s="150"/>
      <c r="AI34" s="150"/>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67" s="3" customFormat="1" ht="18" customHeight="1" x14ac:dyDescent="0.25">
      <c r="A35" s="357"/>
      <c r="B35" s="360"/>
      <c r="C35" s="360"/>
      <c r="D35" s="360"/>
      <c r="E35" s="363"/>
      <c r="F35" s="360"/>
      <c r="G35" s="354"/>
      <c r="H35" s="345"/>
      <c r="I35" s="351"/>
      <c r="J35" s="348"/>
      <c r="K35" s="351">
        <f>IF(NOT(ISERROR(MATCH(J35,_xlfn.ANCHORARRAY(E46),0))),I48&amp;"Por favor no seleccionar los criterios de impacto",J35)</f>
        <v>0</v>
      </c>
      <c r="L35" s="345"/>
      <c r="M35" s="351"/>
      <c r="N35" s="366"/>
      <c r="O35" s="6">
        <v>3</v>
      </c>
      <c r="P35" s="161"/>
      <c r="Q35" s="146" t="str">
        <f>IF(OR(R35="Preventivo",R35="Detectivo"),"Probabilidad",IF(R35="Correctivo","Impacto",""))</f>
        <v/>
      </c>
      <c r="R35" s="151"/>
      <c r="S35" s="151"/>
      <c r="T35" s="152" t="str">
        <f t="shared" si="22"/>
        <v/>
      </c>
      <c r="U35" s="151"/>
      <c r="V35" s="151"/>
      <c r="W35" s="151"/>
      <c r="X35" s="143" t="str">
        <f>IFERROR(IF(AND(Q34="Probabilidad",Q35="Probabilidad"),(Z34-(+Z34*T35)),IF(AND(Q34="Impacto",Q35="Probabilidad"),(Z33-(+Z33*T35)),IF(Q35="Impacto",Z34,""))),"")</f>
        <v/>
      </c>
      <c r="Y35" s="153" t="str">
        <f t="shared" si="1"/>
        <v/>
      </c>
      <c r="Z35" s="154" t="str">
        <f t="shared" si="23"/>
        <v/>
      </c>
      <c r="AA35" s="153" t="str">
        <f t="shared" si="3"/>
        <v/>
      </c>
      <c r="AB35" s="154" t="str">
        <f>IFERROR(IF(AND(Q34="Impacto",Q35="Impacto"),(AB34-(+AB34*T35)),IF(AND(Q34="Probabilidad",Q35="Impacto"),(AB33-(+AB33*T35)),IF(Q35="Probabilidad",AB34,""))),"")</f>
        <v/>
      </c>
      <c r="AC35" s="155" t="str">
        <f t="shared" si="24"/>
        <v/>
      </c>
      <c r="AD35" s="156"/>
      <c r="AE35" s="149"/>
      <c r="AF35" s="177"/>
      <c r="AG35" s="177"/>
      <c r="AH35" s="150"/>
      <c r="AI35" s="150"/>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67" s="3" customFormat="1" ht="18" customHeight="1" x14ac:dyDescent="0.25">
      <c r="A36" s="357"/>
      <c r="B36" s="360"/>
      <c r="C36" s="360"/>
      <c r="D36" s="360"/>
      <c r="E36" s="363"/>
      <c r="F36" s="360"/>
      <c r="G36" s="354"/>
      <c r="H36" s="345"/>
      <c r="I36" s="351"/>
      <c r="J36" s="348"/>
      <c r="K36" s="351">
        <f>IF(NOT(ISERROR(MATCH(J36,_xlfn.ANCHORARRAY(E47),0))),I49&amp;"Por favor no seleccionar los criterios de impacto",J36)</f>
        <v>0</v>
      </c>
      <c r="L36" s="345"/>
      <c r="M36" s="351"/>
      <c r="N36" s="366"/>
      <c r="O36" s="6">
        <v>4</v>
      </c>
      <c r="P36" s="160"/>
      <c r="Q36" s="146" t="str">
        <f t="shared" ref="Q36:Q39" si="25">IF(OR(R36="Preventivo",R36="Detectivo"),"Probabilidad",IF(R36="Correctivo","Impacto",""))</f>
        <v/>
      </c>
      <c r="R36" s="151"/>
      <c r="S36" s="151"/>
      <c r="T36" s="152" t="str">
        <f t="shared" si="22"/>
        <v/>
      </c>
      <c r="U36" s="151"/>
      <c r="V36" s="151"/>
      <c r="W36" s="151"/>
      <c r="X36" s="143" t="str">
        <f t="shared" ref="X36:X38" si="26">IFERROR(IF(AND(Q35="Probabilidad",Q36="Probabilidad"),(Z35-(+Z35*T36)),IF(AND(Q35="Impacto",Q36="Probabilidad"),(Z34-(+Z34*T36)),IF(Q36="Impacto",Z35,""))),"")</f>
        <v/>
      </c>
      <c r="Y36" s="153" t="str">
        <f t="shared" si="1"/>
        <v/>
      </c>
      <c r="Z36" s="154" t="str">
        <f t="shared" si="23"/>
        <v/>
      </c>
      <c r="AA36" s="153" t="str">
        <f t="shared" si="3"/>
        <v/>
      </c>
      <c r="AB36" s="154" t="str">
        <f t="shared" ref="AB36:AB38" si="27">IFERROR(IF(AND(Q35="Impacto",Q36="Impacto"),(AB35-(+AB35*T36)),IF(AND(Q35="Probabilidad",Q36="Impacto"),(AB34-(+AB34*T36)),IF(Q36="Probabilidad",AB35,""))),"")</f>
        <v/>
      </c>
      <c r="AC36" s="155"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56"/>
      <c r="AE36" s="149"/>
      <c r="AF36" s="177"/>
      <c r="AG36" s="177"/>
      <c r="AH36" s="150"/>
      <c r="AI36" s="150"/>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67" s="3" customFormat="1" ht="18" customHeight="1" x14ac:dyDescent="0.25">
      <c r="A37" s="357"/>
      <c r="B37" s="360"/>
      <c r="C37" s="360"/>
      <c r="D37" s="360"/>
      <c r="E37" s="363"/>
      <c r="F37" s="360"/>
      <c r="G37" s="354"/>
      <c r="H37" s="345"/>
      <c r="I37" s="351"/>
      <c r="J37" s="348"/>
      <c r="K37" s="351">
        <f>IF(NOT(ISERROR(MATCH(J37,_xlfn.ANCHORARRAY(E48),0))),I50&amp;"Por favor no seleccionar los criterios de impacto",J37)</f>
        <v>0</v>
      </c>
      <c r="L37" s="345"/>
      <c r="M37" s="351"/>
      <c r="N37" s="366"/>
      <c r="O37" s="6">
        <v>5</v>
      </c>
      <c r="P37" s="160"/>
      <c r="Q37" s="146" t="str">
        <f t="shared" si="25"/>
        <v/>
      </c>
      <c r="R37" s="151"/>
      <c r="S37" s="151"/>
      <c r="T37" s="152" t="str">
        <f t="shared" si="22"/>
        <v/>
      </c>
      <c r="U37" s="151"/>
      <c r="V37" s="151"/>
      <c r="W37" s="151"/>
      <c r="X37" s="143" t="str">
        <f t="shared" si="26"/>
        <v/>
      </c>
      <c r="Y37" s="153" t="str">
        <f>IFERROR(IF(X37="","",IF(X37&lt;=0.2,"Muy Baja",IF(X37&lt;=0.4,"Baja",IF(X37&lt;=0.6,"Media",IF(X37&lt;=0.8,"Alta","Muy Alta"))))),"")</f>
        <v/>
      </c>
      <c r="Z37" s="154" t="str">
        <f t="shared" si="23"/>
        <v/>
      </c>
      <c r="AA37" s="153" t="str">
        <f t="shared" si="3"/>
        <v/>
      </c>
      <c r="AB37" s="154" t="str">
        <f t="shared" si="27"/>
        <v/>
      </c>
      <c r="AC37" s="155" t="str">
        <f t="shared" ref="AC37:AC38" si="28">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56"/>
      <c r="AE37" s="149"/>
      <c r="AF37" s="177"/>
      <c r="AG37" s="177"/>
      <c r="AH37" s="150"/>
      <c r="AI37" s="150"/>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67" s="3" customFormat="1" ht="18" customHeight="1" x14ac:dyDescent="0.25">
      <c r="A38" s="358"/>
      <c r="B38" s="361"/>
      <c r="C38" s="361"/>
      <c r="D38" s="361"/>
      <c r="E38" s="364"/>
      <c r="F38" s="361"/>
      <c r="G38" s="355"/>
      <c r="H38" s="346"/>
      <c r="I38" s="352"/>
      <c r="J38" s="349"/>
      <c r="K38" s="352">
        <f>IF(NOT(ISERROR(MATCH(J38,_xlfn.ANCHORARRAY(E49),0))),I51&amp;"Por favor no seleccionar los criterios de impacto",J38)</f>
        <v>0</v>
      </c>
      <c r="L38" s="346"/>
      <c r="M38" s="352"/>
      <c r="N38" s="367"/>
      <c r="O38" s="6">
        <v>6</v>
      </c>
      <c r="P38" s="160"/>
      <c r="Q38" s="146" t="str">
        <f t="shared" si="25"/>
        <v/>
      </c>
      <c r="R38" s="151"/>
      <c r="S38" s="151"/>
      <c r="T38" s="152" t="str">
        <f t="shared" si="22"/>
        <v/>
      </c>
      <c r="U38" s="151"/>
      <c r="V38" s="151"/>
      <c r="W38" s="151"/>
      <c r="X38" s="143" t="str">
        <f t="shared" si="26"/>
        <v/>
      </c>
      <c r="Y38" s="153" t="str">
        <f t="shared" si="1"/>
        <v/>
      </c>
      <c r="Z38" s="154" t="str">
        <f t="shared" si="23"/>
        <v/>
      </c>
      <c r="AA38" s="153" t="str">
        <f t="shared" si="3"/>
        <v/>
      </c>
      <c r="AB38" s="154" t="str">
        <f t="shared" si="27"/>
        <v/>
      </c>
      <c r="AC38" s="155" t="str">
        <f t="shared" si="28"/>
        <v/>
      </c>
      <c r="AD38" s="156"/>
      <c r="AE38" s="149"/>
      <c r="AF38" s="177"/>
      <c r="AG38" s="177"/>
      <c r="AH38" s="150"/>
      <c r="AI38" s="150"/>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row>
    <row r="39" spans="1:67" ht="70.5" customHeight="1" x14ac:dyDescent="0.3">
      <c r="A39" s="356">
        <v>5</v>
      </c>
      <c r="B39" s="359" t="s">
        <v>175</v>
      </c>
      <c r="C39" s="347" t="s">
        <v>192</v>
      </c>
      <c r="D39" s="347" t="s">
        <v>333</v>
      </c>
      <c r="E39" s="362" t="s">
        <v>193</v>
      </c>
      <c r="F39" s="359" t="s">
        <v>152</v>
      </c>
      <c r="G39" s="353">
        <v>2</v>
      </c>
      <c r="H39" s="344" t="str">
        <f>IF(G39&lt;=0,"",IF(G39&lt;=2,"Muy Baja",IF(G39&lt;=24,"Baja",IF(G39&lt;=500,"Media",IF(G39&lt;=5000,"Alta","Muy Alta")))))</f>
        <v>Muy Baja</v>
      </c>
      <c r="I39" s="350">
        <f>IF(H39="","",IF(H39="Muy Baja",0.2,IF(H39="Baja",0.4,IF(H39="Media",0.6,IF(H39="Alta",0.8,IF(H39="Muy Alta",1,))))))</f>
        <v>0.2</v>
      </c>
      <c r="J39" s="347" t="s">
        <v>178</v>
      </c>
      <c r="K39" s="350" t="str">
        <f>IF(NOT(ISERROR(MATCH(J39,'Tabla Impacto'!$B$221:$B$223,0))),'Tabla Impacto'!$F$223&amp;"Por favor no seleccionar los criterios de impacto(Afectación Económica o presupuestal y Pérdida Reputacional)",J39)</f>
        <v xml:space="preserve">     El riesgo afecta la imagen de la entidad con algunos usuarios de relevancia frente al logro de los objetivos</v>
      </c>
      <c r="L39" s="344" t="str">
        <f>IF(OR(K39='Tabla Impacto'!$C$11,K39='Tabla Impacto'!$D$11),"Leve",IF(OR(K39='Tabla Impacto'!$C$12,K39='Tabla Impacto'!$D$12),"Menor",IF(OR(K39='Tabla Impacto'!$C$13,K39='Tabla Impacto'!$D$13),"Moderado",IF(OR(K39='Tabla Impacto'!$C$14,K39='Tabla Impacto'!$D$14),"Mayor",IF(OR(K39='Tabla Impacto'!$C$15,K39='Tabla Impacto'!$D$15),"Catastrófico","")))))</f>
        <v>Moderado</v>
      </c>
      <c r="M39" s="350">
        <f>IF(L39="","",IF(L39="Leve",0.2,IF(L39="Menor",0.4,IF(L39="Moderado",0.6,IF(L39="Mayor",0.8,IF(L39="Catastrófico",1,))))))</f>
        <v>0.6</v>
      </c>
      <c r="N39" s="365"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6">
        <v>1</v>
      </c>
      <c r="P39" s="178" t="s">
        <v>194</v>
      </c>
      <c r="Q39" s="146" t="str">
        <f t="shared" si="25"/>
        <v>Probabilidad</v>
      </c>
      <c r="R39" s="151" t="s">
        <v>155</v>
      </c>
      <c r="S39" s="151" t="s">
        <v>156</v>
      </c>
      <c r="T39" s="152" t="str">
        <f>IF(AND(R39="Preventivo",S39="Automático"),"50%",IF(AND(R39="Preventivo",S39="Manual"),"40%",IF(AND(R39="Detectivo",S39="Automático"),"40%",IF(AND(R39="Detectivo",S39="Manual"),"30%",IF(AND(R39="Correctivo",S39="Automático"),"35%",IF(AND(R39="Correctivo",S39="Manual"),"25%",""))))))</f>
        <v>40%</v>
      </c>
      <c r="U39" s="151" t="s">
        <v>157</v>
      </c>
      <c r="V39" s="151" t="s">
        <v>158</v>
      </c>
      <c r="W39" s="151" t="s">
        <v>159</v>
      </c>
      <c r="X39" s="143">
        <f>IFERROR(IF(Q39="Probabilidad",(I39-(+I39*T39)),IF(Q39="Impacto",I39,"")),"")</f>
        <v>0.12</v>
      </c>
      <c r="Y39" s="153" t="str">
        <f>IFERROR(IF(X39="","",IF(X39&lt;=0.2,"Muy Baja",IF(X39&lt;=0.4,"Baja",IF(X39&lt;=0.6,"Media",IF(X39&lt;=0.8,"Alta","Muy Alta"))))),"")</f>
        <v>Muy Baja</v>
      </c>
      <c r="Z39" s="154">
        <f>+X39</f>
        <v>0.12</v>
      </c>
      <c r="AA39" s="153" t="str">
        <f>IFERROR(IF(AB39="","",IF(AB39&lt;=0.2,"Leve",IF(AB39&lt;=0.4,"Menor",IF(AB39&lt;=0.6,"Moderado",IF(AB39&lt;=0.8,"Mayor","Catastrófico"))))),"")</f>
        <v>Moderado</v>
      </c>
      <c r="AB39" s="154">
        <f>IFERROR(IF(Q39="Impacto",(M39-(+M39*T39)),IF(Q39="Probabilidad",M39,"")),"")</f>
        <v>0.6</v>
      </c>
      <c r="AC39" s="155"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147" t="s">
        <v>160</v>
      </c>
      <c r="AE39" s="179" t="s">
        <v>195</v>
      </c>
      <c r="AF39" s="181" t="s">
        <v>196</v>
      </c>
      <c r="AG39" s="181" t="s">
        <v>197</v>
      </c>
      <c r="AH39" s="183">
        <v>45658</v>
      </c>
      <c r="AI39" s="182">
        <v>46010</v>
      </c>
    </row>
    <row r="40" spans="1:67" ht="18" customHeight="1" x14ac:dyDescent="0.3">
      <c r="A40" s="357"/>
      <c r="B40" s="360"/>
      <c r="C40" s="348"/>
      <c r="D40" s="348"/>
      <c r="E40" s="363"/>
      <c r="F40" s="360"/>
      <c r="G40" s="354"/>
      <c r="H40" s="345"/>
      <c r="I40" s="351"/>
      <c r="J40" s="348"/>
      <c r="K40" s="351">
        <f>IF(NOT(ISERROR(MATCH(J40,_xlfn.ANCHORARRAY(E51),0))),I53&amp;"Por favor no seleccionar los criterios de impacto",J40)</f>
        <v>0</v>
      </c>
      <c r="L40" s="345"/>
      <c r="M40" s="351"/>
      <c r="N40" s="366"/>
      <c r="O40" s="106">
        <v>2</v>
      </c>
      <c r="P40" s="178"/>
      <c r="Q40" s="146"/>
      <c r="R40" s="184"/>
      <c r="S40" s="151"/>
      <c r="T40" s="152" t="str">
        <f t="shared" ref="T40:T44" si="29">IF(AND(R40="Preventivo",S40="Automático"),"50%",IF(AND(R40="Preventivo",S40="Manual"),"40%",IF(AND(R40="Detectivo",S40="Automático"),"40%",IF(AND(R40="Detectivo",S40="Manual"),"30%",IF(AND(R40="Correctivo",S40="Automático"),"35%",IF(AND(R40="Correctivo",S40="Manual"),"25%",""))))))</f>
        <v/>
      </c>
      <c r="U40" s="151"/>
      <c r="V40" s="151"/>
      <c r="W40" s="151"/>
      <c r="X40" s="185"/>
      <c r="Y40" s="153" t="str">
        <f t="shared" ref="Y40:Y44" si="30">IFERROR(IF(X40="","",IF(X40&lt;=0.2,"Muy Baja",IF(X40&lt;=0.4,"Baja",IF(X40&lt;=0.6,"Media",IF(X40&lt;=0.8,"Alta","Muy Alta"))))),"")</f>
        <v/>
      </c>
      <c r="Z40" s="154"/>
      <c r="AA40" s="153" t="str">
        <f t="shared" ref="AA40:AA44" si="31">IFERROR(IF(AB40="","",IF(AB40&lt;=0.2,"Leve",IF(AB40&lt;=0.4,"Menor",IF(AB40&lt;=0.6,"Moderado",IF(AB40&lt;=0.8,"Mayor","Catastrófico"))))),"")</f>
        <v/>
      </c>
      <c r="AB40" s="154" t="str">
        <f t="shared" ref="AB40:AB42" si="32">IFERROR(IF(Q40="Impacto",(M40-(+M40*T40)),IF(Q40="Probabilidad",M40,"")),"")</f>
        <v/>
      </c>
      <c r="AC40" s="155" t="str">
        <f t="shared" ref="AC40:AC44" si="33">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56"/>
      <c r="AE40" s="110"/>
      <c r="AF40" s="111"/>
      <c r="AG40" s="111"/>
      <c r="AH40" s="112"/>
      <c r="AI40" s="112"/>
    </row>
    <row r="41" spans="1:67" ht="18" customHeight="1" x14ac:dyDescent="0.3">
      <c r="A41" s="357"/>
      <c r="B41" s="360"/>
      <c r="C41" s="348"/>
      <c r="D41" s="348"/>
      <c r="E41" s="363"/>
      <c r="F41" s="360"/>
      <c r="G41" s="354"/>
      <c r="H41" s="345"/>
      <c r="I41" s="351"/>
      <c r="J41" s="348"/>
      <c r="K41" s="351">
        <f>IF(NOT(ISERROR(MATCH(J41,_xlfn.ANCHORARRAY(E52),0))),I54&amp;"Por favor no seleccionar los criterios de impacto",J41)</f>
        <v>0</v>
      </c>
      <c r="L41" s="345"/>
      <c r="M41" s="351"/>
      <c r="N41" s="366"/>
      <c r="O41" s="106">
        <v>3</v>
      </c>
      <c r="P41" s="178"/>
      <c r="Q41" s="146"/>
      <c r="R41" s="184"/>
      <c r="S41" s="151"/>
      <c r="T41" s="152" t="str">
        <f t="shared" si="29"/>
        <v/>
      </c>
      <c r="U41" s="151"/>
      <c r="V41" s="151"/>
      <c r="W41" s="151"/>
      <c r="X41" s="185"/>
      <c r="Y41" s="153" t="str">
        <f t="shared" si="30"/>
        <v/>
      </c>
      <c r="Z41" s="186"/>
      <c r="AA41" s="153" t="str">
        <f t="shared" si="31"/>
        <v/>
      </c>
      <c r="AB41" s="154" t="str">
        <f t="shared" si="32"/>
        <v/>
      </c>
      <c r="AC41" s="155" t="str">
        <f t="shared" si="33"/>
        <v/>
      </c>
      <c r="AD41" s="156"/>
      <c r="AE41" s="110"/>
      <c r="AF41" s="111"/>
      <c r="AG41" s="111"/>
      <c r="AH41" s="112"/>
      <c r="AI41" s="112"/>
    </row>
    <row r="42" spans="1:67" ht="18" customHeight="1" x14ac:dyDescent="0.3">
      <c r="A42" s="357"/>
      <c r="B42" s="360"/>
      <c r="C42" s="348"/>
      <c r="D42" s="348"/>
      <c r="E42" s="363"/>
      <c r="F42" s="360"/>
      <c r="G42" s="354"/>
      <c r="H42" s="345"/>
      <c r="I42" s="351"/>
      <c r="J42" s="348"/>
      <c r="K42" s="351">
        <f>IF(NOT(ISERROR(MATCH(J42,_xlfn.ANCHORARRAY(E53),0))),I55&amp;"Por favor no seleccionar los criterios de impacto",J42)</f>
        <v>0</v>
      </c>
      <c r="L42" s="345"/>
      <c r="M42" s="351"/>
      <c r="N42" s="366"/>
      <c r="O42" s="106">
        <v>4</v>
      </c>
      <c r="P42" s="178"/>
      <c r="Q42" s="146"/>
      <c r="R42" s="184"/>
      <c r="S42" s="151"/>
      <c r="T42" s="152" t="str">
        <f t="shared" si="29"/>
        <v/>
      </c>
      <c r="U42" s="151"/>
      <c r="V42" s="151"/>
      <c r="W42" s="151"/>
      <c r="X42" s="185"/>
      <c r="Y42" s="153" t="str">
        <f t="shared" si="30"/>
        <v/>
      </c>
      <c r="Z42" s="186"/>
      <c r="AA42" s="153" t="str">
        <f t="shared" si="31"/>
        <v/>
      </c>
      <c r="AB42" s="154" t="str">
        <f t="shared" si="32"/>
        <v/>
      </c>
      <c r="AC42" s="155" t="str">
        <f t="shared" si="33"/>
        <v/>
      </c>
      <c r="AD42" s="156"/>
      <c r="AE42" s="110"/>
      <c r="AF42" s="111"/>
      <c r="AG42" s="111"/>
      <c r="AH42" s="112"/>
      <c r="AI42" s="112"/>
    </row>
    <row r="43" spans="1:67" ht="18" customHeight="1" x14ac:dyDescent="0.3">
      <c r="A43" s="357"/>
      <c r="B43" s="360"/>
      <c r="C43" s="348"/>
      <c r="D43" s="348"/>
      <c r="E43" s="363"/>
      <c r="F43" s="360"/>
      <c r="G43" s="354"/>
      <c r="H43" s="345"/>
      <c r="I43" s="351"/>
      <c r="J43" s="348"/>
      <c r="K43" s="351">
        <f>IF(NOT(ISERROR(MATCH(J43,_xlfn.ANCHORARRAY(E54),0))),I56&amp;"Por favor no seleccionar los criterios de impacto",J43)</f>
        <v>0</v>
      </c>
      <c r="L43" s="345"/>
      <c r="M43" s="351"/>
      <c r="N43" s="366"/>
      <c r="O43" s="106">
        <v>5</v>
      </c>
      <c r="P43" s="178"/>
      <c r="Q43" s="146"/>
      <c r="R43" s="184"/>
      <c r="S43" s="151"/>
      <c r="T43" s="152" t="str">
        <f t="shared" si="29"/>
        <v/>
      </c>
      <c r="U43" s="151"/>
      <c r="V43" s="151"/>
      <c r="W43" s="151"/>
      <c r="X43" s="185"/>
      <c r="Y43" s="153" t="str">
        <f t="shared" si="30"/>
        <v/>
      </c>
      <c r="Z43" s="186"/>
      <c r="AA43" s="153" t="str">
        <f t="shared" si="31"/>
        <v/>
      </c>
      <c r="AB43" s="186"/>
      <c r="AC43" s="155" t="str">
        <f t="shared" si="33"/>
        <v/>
      </c>
      <c r="AD43" s="156"/>
      <c r="AE43" s="110"/>
      <c r="AF43" s="111"/>
      <c r="AG43" s="111"/>
      <c r="AH43" s="112"/>
      <c r="AI43" s="112"/>
    </row>
    <row r="44" spans="1:67" ht="18" customHeight="1" x14ac:dyDescent="0.3">
      <c r="A44" s="358"/>
      <c r="B44" s="361"/>
      <c r="C44" s="349"/>
      <c r="D44" s="349"/>
      <c r="E44" s="364"/>
      <c r="F44" s="361"/>
      <c r="G44" s="355"/>
      <c r="H44" s="346"/>
      <c r="I44" s="352"/>
      <c r="J44" s="349"/>
      <c r="K44" s="352">
        <f>IF(NOT(ISERROR(MATCH(J44,_xlfn.ANCHORARRAY(E55),0))),I57&amp;"Por favor no seleccionar los criterios de impacto",J44)</f>
        <v>0</v>
      </c>
      <c r="L44" s="346"/>
      <c r="M44" s="352"/>
      <c r="N44" s="367"/>
      <c r="O44" s="106">
        <v>6</v>
      </c>
      <c r="P44" s="178"/>
      <c r="Q44" s="146"/>
      <c r="R44" s="184"/>
      <c r="S44" s="151"/>
      <c r="T44" s="152" t="str">
        <f t="shared" si="29"/>
        <v/>
      </c>
      <c r="U44" s="151"/>
      <c r="V44" s="151"/>
      <c r="W44" s="151"/>
      <c r="X44" s="185"/>
      <c r="Y44" s="153" t="str">
        <f t="shared" si="30"/>
        <v/>
      </c>
      <c r="Z44" s="186"/>
      <c r="AA44" s="153" t="str">
        <f t="shared" si="31"/>
        <v/>
      </c>
      <c r="AB44" s="186"/>
      <c r="AC44" s="155" t="str">
        <f t="shared" si="33"/>
        <v/>
      </c>
      <c r="AD44" s="156"/>
      <c r="AE44" s="110"/>
      <c r="AF44" s="111"/>
      <c r="AG44" s="111"/>
      <c r="AH44" s="112"/>
      <c r="AI44" s="112"/>
    </row>
    <row r="45" spans="1:67" ht="75" customHeight="1" x14ac:dyDescent="0.3">
      <c r="A45" s="356">
        <v>6</v>
      </c>
      <c r="B45" s="359" t="s">
        <v>175</v>
      </c>
      <c r="C45" s="359" t="s">
        <v>198</v>
      </c>
      <c r="D45" s="359" t="s">
        <v>199</v>
      </c>
      <c r="E45" s="362" t="s">
        <v>200</v>
      </c>
      <c r="F45" s="359" t="s">
        <v>152</v>
      </c>
      <c r="G45" s="353">
        <v>360</v>
      </c>
      <c r="H45" s="344" t="str">
        <f>IF(G45&lt;=0,"",IF(G45&lt;=2,"Muy Baja",IF(G45&lt;=24,"Baja",IF(G45&lt;=500,"Media",IF(G45&lt;=5000,"Alta","Muy Alta")))))</f>
        <v>Media</v>
      </c>
      <c r="I45" s="350">
        <f>IF(H45="","",IF(H45="Muy Baja",0.2,IF(H45="Baja",0.4,IF(H45="Media",0.6,IF(H45="Alta",0.8,IF(H45="Muy Alta",1,))))))</f>
        <v>0.6</v>
      </c>
      <c r="J45" s="347" t="s">
        <v>178</v>
      </c>
      <c r="K45" s="350" t="str">
        <f>IF(NOT(ISERROR(MATCH(J45,'[1]Tabla Impacto'!$B$221:$B$223,0))),'[1]Tabla Impacto'!$F$223&amp;"Por favor no seleccionar los criterios de impacto(Afectación Económica o presupuestal y Pérdida Reputacional)",J45)</f>
        <v xml:space="preserve">     El riesgo afecta la imagen de la entidad con algunos usuarios de relevancia frente al logro de los objetivos</v>
      </c>
      <c r="L45" s="344" t="str">
        <f>IF(OR(K45='Tabla Impacto'!$C$11,K45='Tabla Impacto'!$D$11),"Leve",IF(OR(K45='Tabla Impacto'!$C$12,K45='Tabla Impacto'!$D$12),"Menor",IF(OR(K45='Tabla Impacto'!$C$13,K45='Tabla Impacto'!$D$13),"Moderado",IF(OR(K45='Tabla Impacto'!$C$14,K45='Tabla Impacto'!$D$14),"Mayor",IF(OR(K45='Tabla Impacto'!$C$15,K45='Tabla Impacto'!$D$15),"Catastrófico","")))))</f>
        <v>Moderado</v>
      </c>
      <c r="M45" s="350">
        <f>IF(L45="","",IF(L45="Leve",0.2,IF(L45="Menor",0.4,IF(L45="Moderado",0.6,IF(L45="Mayor",0.8,IF(L45="Catastrófico",1,))))))</f>
        <v>0.6</v>
      </c>
      <c r="N45" s="365"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Moderado</v>
      </c>
      <c r="O45" s="106">
        <v>1</v>
      </c>
      <c r="P45" s="178" t="s">
        <v>201</v>
      </c>
      <c r="Q45" s="146" t="str">
        <f t="shared" ref="Q45" si="34">IF(OR(R45="Preventivo",R45="Detectivo"),"Probabilidad",IF(R45="Correctivo","Impacto",""))</f>
        <v>Probabilidad</v>
      </c>
      <c r="R45" s="151" t="s">
        <v>155</v>
      </c>
      <c r="S45" s="151" t="s">
        <v>156</v>
      </c>
      <c r="T45" s="152" t="str">
        <f>IF(AND(R45="Preventivo",S45="Automático"),"50%",IF(AND(R45="Preventivo",S45="Manual"),"40%",IF(AND(R45="Detectivo",S45="Automático"),"40%",IF(AND(R45="Detectivo",S45="Manual"),"30%",IF(AND(R45="Correctivo",S45="Automático"),"35%",IF(AND(R45="Correctivo",S45="Manual"),"25%",""))))))</f>
        <v>40%</v>
      </c>
      <c r="U45" s="151" t="s">
        <v>157</v>
      </c>
      <c r="V45" s="151" t="s">
        <v>158</v>
      </c>
      <c r="W45" s="151" t="s">
        <v>159</v>
      </c>
      <c r="X45" s="143">
        <f>IFERROR(IF(Q45="Probabilidad",(I45-(+I45*T45)),IF(Q45="Impacto",I45,"")),"")</f>
        <v>0.36</v>
      </c>
      <c r="Y45" s="153" t="str">
        <f>IFERROR(IF(X45="","",IF(X45&lt;=0.2,"Muy Baja",IF(X45&lt;=0.4,"Baja",IF(X45&lt;=0.6,"Media",IF(X45&lt;=0.8,"Alta","Muy Alta"))))),"")</f>
        <v>Baja</v>
      </c>
      <c r="Z45" s="154">
        <f>+X45</f>
        <v>0.36</v>
      </c>
      <c r="AA45" s="153" t="str">
        <f>IFERROR(IF(AB45="","",IF(AB45&lt;=0.2,"Leve",IF(AB45&lt;=0.4,"Menor",IF(AB45&lt;=0.6,"Moderado",IF(AB45&lt;=0.8,"Mayor","Catastrófico"))))),"")</f>
        <v>Moderado</v>
      </c>
      <c r="AB45" s="154">
        <f>IFERROR(IF(Q45="Impacto",(M45-(+M45*T45)),IF(Q45="Probabilidad",M45,"")),"")</f>
        <v>0.6</v>
      </c>
      <c r="AC45" s="155"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Moderado</v>
      </c>
      <c r="AD45" s="147" t="s">
        <v>160</v>
      </c>
      <c r="AE45" s="160" t="s">
        <v>202</v>
      </c>
      <c r="AF45" s="157" t="s">
        <v>190</v>
      </c>
      <c r="AG45" s="180" t="s">
        <v>203</v>
      </c>
      <c r="AH45" s="158">
        <v>45658</v>
      </c>
      <c r="AI45" s="158">
        <v>46021</v>
      </c>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357"/>
      <c r="B46" s="360"/>
      <c r="C46" s="360"/>
      <c r="D46" s="360"/>
      <c r="E46" s="363"/>
      <c r="F46" s="360"/>
      <c r="G46" s="354"/>
      <c r="H46" s="345"/>
      <c r="I46" s="351"/>
      <c r="J46" s="348"/>
      <c r="K46" s="351">
        <f>IF(NOT(ISERROR(MATCH(J46,_xlfn.ANCHORARRAY(E63),0))),I65&amp;"Por favor no seleccionar los criterios de impacto",J46)</f>
        <v>0</v>
      </c>
      <c r="L46" s="345"/>
      <c r="M46" s="351"/>
      <c r="N46" s="366"/>
      <c r="O46" s="106">
        <v>2</v>
      </c>
      <c r="P46" s="160"/>
      <c r="Q46" s="107" t="str">
        <f>IF(OR(R46="Preventivo",R46="Detectivo"),"Probabilidad",IF(R46="Correctivo","Impacto",""))</f>
        <v/>
      </c>
      <c r="R46" s="108"/>
      <c r="S46" s="108"/>
      <c r="T46" s="152" t="str">
        <f t="shared" ref="T46:T56" si="35">IF(AND(R46="Preventivo",S46="Automático"),"50%",IF(AND(R46="Preventivo",S46="Manual"),"40%",IF(AND(R46="Detectivo",S46="Automático"),"40%",IF(AND(R46="Detectivo",S46="Manual"),"30%",IF(AND(R46="Correctivo",S46="Automático"),"35%",IF(AND(R46="Correctivo",S46="Manual"),"25%",""))))))</f>
        <v/>
      </c>
      <c r="U46" s="108"/>
      <c r="V46" s="108"/>
      <c r="W46" s="108"/>
      <c r="X46" s="109" t="str">
        <f>IFERROR(IF(AND(Q45="Probabilidad",Q46="Probabilidad"),(Z45-(+Z45*T46)),IF(Q46="Probabilidad",(I45-(+I45*T46)),IF(Q46="Impacto",Z45,""))),"")</f>
        <v/>
      </c>
      <c r="Y46" s="153" t="str">
        <f t="shared" ref="Y46:Y50" si="36">IFERROR(IF(X46="","",IF(X46&lt;=0.2,"Muy Baja",IF(X46&lt;=0.4,"Baja",IF(X46&lt;=0.6,"Media",IF(X46&lt;=0.8,"Alta","Muy Alta"))))),"")</f>
        <v/>
      </c>
      <c r="Z46" s="154" t="str">
        <f t="shared" ref="Z46:Z50" si="37">+X46</f>
        <v/>
      </c>
      <c r="AA46" s="153" t="str">
        <f t="shared" ref="AA46:AA50" si="38">IFERROR(IF(AB46="","",IF(AB46&lt;=0.2,"Leve",IF(AB46&lt;=0.4,"Menor",IF(AB46&lt;=0.6,"Moderado",IF(AB46&lt;=0.8,"Mayor","Catastrófico"))))),"")</f>
        <v/>
      </c>
      <c r="AB46" s="154" t="str">
        <f t="shared" ref="AB46:AB50" si="39">IFERROR(IF(Q46="Impacto",(M46-(+M46*T46)),IF(Q46="Probabilidad",M46,"")),"")</f>
        <v/>
      </c>
      <c r="AC46" s="155" t="str">
        <f t="shared" ref="AC46:AC50" si="40">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56"/>
      <c r="AE46" s="110"/>
      <c r="AF46" s="111"/>
      <c r="AG46" s="111"/>
      <c r="AH46" s="112"/>
      <c r="AI46" s="112"/>
    </row>
    <row r="47" spans="1:67" ht="18" customHeight="1" x14ac:dyDescent="0.3">
      <c r="A47" s="357"/>
      <c r="B47" s="360"/>
      <c r="C47" s="360"/>
      <c r="D47" s="360"/>
      <c r="E47" s="363"/>
      <c r="F47" s="360"/>
      <c r="G47" s="354"/>
      <c r="H47" s="345"/>
      <c r="I47" s="351"/>
      <c r="J47" s="348"/>
      <c r="K47" s="351">
        <f>IF(NOT(ISERROR(MATCH(J47,_xlfn.ANCHORARRAY(E64),0))),I66&amp;"Por favor no seleccionar los criterios de impacto",J47)</f>
        <v>0</v>
      </c>
      <c r="L47" s="345"/>
      <c r="M47" s="351"/>
      <c r="N47" s="366"/>
      <c r="O47" s="106">
        <v>3</v>
      </c>
      <c r="P47" s="161"/>
      <c r="Q47" s="107" t="str">
        <f>IF(OR(R47="Preventivo",R47="Detectivo"),"Probabilidad",IF(R47="Correctivo","Impacto",""))</f>
        <v/>
      </c>
      <c r="R47" s="108"/>
      <c r="S47" s="108"/>
      <c r="T47" s="152" t="str">
        <f t="shared" si="35"/>
        <v/>
      </c>
      <c r="U47" s="108"/>
      <c r="V47" s="108"/>
      <c r="W47" s="108"/>
      <c r="X47" s="109" t="str">
        <f>IFERROR(IF(AND(Q46="Probabilidad",Q47="Probabilidad"),(Z46-(+Z46*T47)),IF(AND(Q46="Impacto",Q47="Probabilidad"),(Z45-(+Z45*T47)),IF(Q47="Impacto",Z46,""))),"")</f>
        <v/>
      </c>
      <c r="Y47" s="153" t="str">
        <f t="shared" si="36"/>
        <v/>
      </c>
      <c r="Z47" s="154" t="str">
        <f t="shared" si="37"/>
        <v/>
      </c>
      <c r="AA47" s="153" t="str">
        <f t="shared" si="38"/>
        <v/>
      </c>
      <c r="AB47" s="154" t="str">
        <f t="shared" si="39"/>
        <v/>
      </c>
      <c r="AC47" s="155" t="str">
        <f t="shared" si="40"/>
        <v/>
      </c>
      <c r="AD47" s="156"/>
      <c r="AE47" s="110"/>
      <c r="AF47" s="111"/>
      <c r="AG47" s="111"/>
      <c r="AH47" s="112"/>
      <c r="AI47" s="112"/>
    </row>
    <row r="48" spans="1:67" ht="18" customHeight="1" x14ac:dyDescent="0.3">
      <c r="A48" s="357"/>
      <c r="B48" s="360"/>
      <c r="C48" s="360"/>
      <c r="D48" s="360"/>
      <c r="E48" s="363"/>
      <c r="F48" s="360"/>
      <c r="G48" s="354"/>
      <c r="H48" s="345"/>
      <c r="I48" s="351"/>
      <c r="J48" s="348"/>
      <c r="K48" s="351">
        <f>IF(NOT(ISERROR(MATCH(J48,_xlfn.ANCHORARRAY(E65),0))),I67&amp;"Por favor no seleccionar los criterios de impacto",J48)</f>
        <v>0</v>
      </c>
      <c r="L48" s="345"/>
      <c r="M48" s="351"/>
      <c r="N48" s="366"/>
      <c r="O48" s="106">
        <v>4</v>
      </c>
      <c r="P48" s="160"/>
      <c r="Q48" s="107" t="str">
        <f t="shared" ref="Q48:Q51" si="41">IF(OR(R48="Preventivo",R48="Detectivo"),"Probabilidad",IF(R48="Correctivo","Impacto",""))</f>
        <v/>
      </c>
      <c r="R48" s="108"/>
      <c r="S48" s="108"/>
      <c r="T48" s="152" t="str">
        <f t="shared" si="35"/>
        <v/>
      </c>
      <c r="U48" s="108"/>
      <c r="V48" s="108"/>
      <c r="W48" s="108"/>
      <c r="X48" s="109" t="str">
        <f t="shared" ref="X48:X49" si="42">IFERROR(IF(AND(Q47="Probabilidad",Q48="Probabilidad"),(Z47-(+Z47*T48)),IF(AND(Q47="Impacto",Q48="Probabilidad"),(Z46-(+Z46*T48)),IF(Q48="Impacto",Z47,""))),"")</f>
        <v/>
      </c>
      <c r="Y48" s="153" t="str">
        <f t="shared" si="36"/>
        <v/>
      </c>
      <c r="Z48" s="154" t="str">
        <f t="shared" si="37"/>
        <v/>
      </c>
      <c r="AA48" s="153" t="str">
        <f t="shared" si="38"/>
        <v/>
      </c>
      <c r="AB48" s="154" t="str">
        <f t="shared" si="39"/>
        <v/>
      </c>
      <c r="AC48" s="155" t="str">
        <f t="shared" si="40"/>
        <v/>
      </c>
      <c r="AD48" s="156"/>
      <c r="AE48" s="110"/>
      <c r="AF48" s="111"/>
      <c r="AG48" s="111"/>
      <c r="AH48" s="112"/>
      <c r="AI48" s="112"/>
    </row>
    <row r="49" spans="1:67" ht="18" customHeight="1" x14ac:dyDescent="0.3">
      <c r="A49" s="357"/>
      <c r="B49" s="360"/>
      <c r="C49" s="360"/>
      <c r="D49" s="360"/>
      <c r="E49" s="363"/>
      <c r="F49" s="360"/>
      <c r="G49" s="354"/>
      <c r="H49" s="345"/>
      <c r="I49" s="351"/>
      <c r="J49" s="348"/>
      <c r="K49" s="351">
        <f>IF(NOT(ISERROR(MATCH(J49,_xlfn.ANCHORARRAY(E66),0))),I68&amp;"Por favor no seleccionar los criterios de impacto",J49)</f>
        <v>0</v>
      </c>
      <c r="L49" s="345"/>
      <c r="M49" s="351"/>
      <c r="N49" s="366"/>
      <c r="O49" s="106">
        <v>5</v>
      </c>
      <c r="P49" s="160"/>
      <c r="Q49" s="107" t="str">
        <f t="shared" si="41"/>
        <v/>
      </c>
      <c r="R49" s="108"/>
      <c r="S49" s="108"/>
      <c r="T49" s="152" t="str">
        <f t="shared" si="35"/>
        <v/>
      </c>
      <c r="U49" s="108"/>
      <c r="V49" s="108"/>
      <c r="W49" s="108"/>
      <c r="X49" s="109" t="str">
        <f t="shared" si="42"/>
        <v/>
      </c>
      <c r="Y49" s="153" t="str">
        <f t="shared" si="36"/>
        <v/>
      </c>
      <c r="Z49" s="154" t="str">
        <f t="shared" si="37"/>
        <v/>
      </c>
      <c r="AA49" s="153" t="str">
        <f t="shared" si="38"/>
        <v/>
      </c>
      <c r="AB49" s="154" t="str">
        <f t="shared" si="39"/>
        <v/>
      </c>
      <c r="AC49" s="155" t="str">
        <f t="shared" si="40"/>
        <v/>
      </c>
      <c r="AD49" s="156"/>
      <c r="AE49" s="110"/>
      <c r="AF49" s="111"/>
      <c r="AG49" s="111"/>
      <c r="AH49" s="112"/>
      <c r="AI49" s="112"/>
    </row>
    <row r="50" spans="1:67" ht="18" customHeight="1" x14ac:dyDescent="0.3">
      <c r="A50" s="358"/>
      <c r="B50" s="361"/>
      <c r="C50" s="361"/>
      <c r="D50" s="361"/>
      <c r="E50" s="364"/>
      <c r="F50" s="361"/>
      <c r="G50" s="355"/>
      <c r="H50" s="346"/>
      <c r="I50" s="352"/>
      <c r="J50" s="349"/>
      <c r="K50" s="352">
        <f>IF(NOT(ISERROR(MATCH(J50,_xlfn.ANCHORARRAY(E67),0))),I69&amp;"Por favor no seleccionar los criterios de impacto",J50)</f>
        <v>0</v>
      </c>
      <c r="L50" s="346"/>
      <c r="M50" s="352"/>
      <c r="N50" s="367"/>
      <c r="O50" s="106">
        <v>6</v>
      </c>
      <c r="P50" s="160"/>
      <c r="Q50" s="107" t="str">
        <f t="shared" si="41"/>
        <v/>
      </c>
      <c r="R50" s="108"/>
      <c r="S50" s="108"/>
      <c r="T50" s="152" t="str">
        <f t="shared" si="35"/>
        <v/>
      </c>
      <c r="U50" s="108"/>
      <c r="V50" s="108"/>
      <c r="W50" s="108"/>
      <c r="X50" s="109" t="str">
        <f>IFERROR(IF(AND(Q49="Probabilidad",Q50="Probabilidad"),(Z49-(+Z49*T50)),IF(AND(Q49="Impacto",Q50="Probabilidad"),(Z48-(+Z48*T50)),IF(Q50="Impacto",Z49,""))),"")</f>
        <v/>
      </c>
      <c r="Y50" s="153" t="str">
        <f t="shared" si="36"/>
        <v/>
      </c>
      <c r="Z50" s="154" t="str">
        <f t="shared" si="37"/>
        <v/>
      </c>
      <c r="AA50" s="153" t="str">
        <f t="shared" si="38"/>
        <v/>
      </c>
      <c r="AB50" s="154" t="str">
        <f t="shared" si="39"/>
        <v/>
      </c>
      <c r="AC50" s="155" t="str">
        <f t="shared" si="40"/>
        <v/>
      </c>
      <c r="AD50" s="156"/>
      <c r="AE50" s="110"/>
      <c r="AF50" s="111"/>
      <c r="AG50" s="111"/>
      <c r="AH50" s="112"/>
      <c r="AI50" s="112"/>
    </row>
    <row r="51" spans="1:67" s="3" customFormat="1" ht="90" customHeight="1" x14ac:dyDescent="0.25">
      <c r="A51" s="356">
        <v>7</v>
      </c>
      <c r="B51" s="359" t="s">
        <v>175</v>
      </c>
      <c r="C51" s="359" t="s">
        <v>204</v>
      </c>
      <c r="D51" s="359" t="s">
        <v>205</v>
      </c>
      <c r="E51" s="362" t="s">
        <v>206</v>
      </c>
      <c r="F51" s="359" t="s">
        <v>152</v>
      </c>
      <c r="G51" s="353">
        <v>1</v>
      </c>
      <c r="H51" s="344" t="str">
        <f>IF(G51&lt;=0,"",IF(G51&lt;=2,"Muy Baja",IF(G51&lt;=24,"Baja",IF(G51&lt;=500,"Media",IF(G51&lt;=5000,"Alta","Muy Alta")))))</f>
        <v>Muy Baja</v>
      </c>
      <c r="I51" s="350">
        <f>IF(H51="","",IF(H51="Muy Baja",0.2,IF(H51="Baja",0.4,IF(H51="Media",0.6,IF(H51="Alta",0.8,IF(H51="Muy Alta",1,))))))</f>
        <v>0.2</v>
      </c>
      <c r="J51" s="347" t="s">
        <v>178</v>
      </c>
      <c r="K51" s="350" t="str">
        <f>IF(NOT(ISERROR(MATCH(J51,'[2]Tabla Impacto'!$B$221:$B$223,0))),'[2]Tabla Impacto'!$F$223&amp;"Por favor no seleccionar los criterios de impacto(Afectación Económica o presupuestal y Pérdida Reputacional)",J51)</f>
        <v xml:space="preserve">     El riesgo afecta la imagen de la entidad con algunos usuarios de relevancia frente al logro de los objetivos</v>
      </c>
      <c r="L51" s="344" t="str">
        <f>IF(OR(K51='Tabla Impacto'!$C$11,K51='Tabla Impacto'!$D$11),"Leve",IF(OR(K51='Tabla Impacto'!$C$12,K51='Tabla Impacto'!$D$12),"Menor",IF(OR(K51='Tabla Impacto'!$C$13,K51='Tabla Impacto'!$D$13),"Moderado",IF(OR(K51='Tabla Impacto'!$C$14,K51='Tabla Impacto'!$D$14),"Mayor",IF(OR(K51='Tabla Impacto'!$C$15,K51='Tabla Impacto'!$D$15),"Catastrófico","")))))</f>
        <v>Moderado</v>
      </c>
      <c r="M51" s="350">
        <f>IF(L51="","",IF(L51="Leve",0.2,IF(L51="Menor",0.4,IF(L51="Moderado",0.6,IF(L51="Mayor",0.8,IF(L51="Catastrófico",1,))))))</f>
        <v>0.6</v>
      </c>
      <c r="N51" s="365"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Moderado</v>
      </c>
      <c r="O51" s="6">
        <v>1</v>
      </c>
      <c r="P51" s="178" t="s">
        <v>207</v>
      </c>
      <c r="Q51" s="146" t="str">
        <f t="shared" si="41"/>
        <v>Probabilidad</v>
      </c>
      <c r="R51" s="151" t="s">
        <v>155</v>
      </c>
      <c r="S51" s="151" t="s">
        <v>156</v>
      </c>
      <c r="T51" s="152" t="str">
        <f>IF(AND(R51="Preventivo",S51="Automático"),"50%",IF(AND(R51="Preventivo",S51="Manual"),"40%",IF(AND(R51="Detectivo",S51="Automático"),"40%",IF(AND(R51="Detectivo",S51="Manual"),"30%",IF(AND(R51="Correctivo",S51="Automático"),"35%",IF(AND(R51="Correctivo",S51="Manual"),"25%",""))))))</f>
        <v>40%</v>
      </c>
      <c r="U51" s="151" t="s">
        <v>157</v>
      </c>
      <c r="V51" s="151" t="s">
        <v>158</v>
      </c>
      <c r="W51" s="151" t="s">
        <v>159</v>
      </c>
      <c r="X51" s="143">
        <f>IFERROR(IF(Q51="Probabilidad",(I51-(+I51*T51)),IF(Q51="Impacto",I51,"")),"")</f>
        <v>0.12</v>
      </c>
      <c r="Y51" s="153" t="str">
        <f>IFERROR(IF(X51="","",IF(X51&lt;=0.2,"Muy Baja",IF(X51&lt;=0.4,"Baja",IF(X51&lt;=0.6,"Media",IF(X51&lt;=0.8,"Alta","Muy Alta"))))),"")</f>
        <v>Muy Baja</v>
      </c>
      <c r="Z51" s="154">
        <f>+X51</f>
        <v>0.12</v>
      </c>
      <c r="AA51" s="153" t="str">
        <f>IFERROR(IF(AB51="","",IF(AB51&lt;=0.2,"Leve",IF(AB51&lt;=0.4,"Menor",IF(AB51&lt;=0.6,"Moderado",IF(AB51&lt;=0.8,"Mayor","Catastrófico"))))),"")</f>
        <v>Moderado</v>
      </c>
      <c r="AB51" s="154">
        <f>IFERROR(IF(Q51="Impacto",(M51-(+M51*T51)),IF(Q51="Probabilidad",M51,"")),"")</f>
        <v>0.6</v>
      </c>
      <c r="AC51" s="155"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Moderado</v>
      </c>
      <c r="AD51" s="147" t="s">
        <v>160</v>
      </c>
      <c r="AE51" s="160" t="s">
        <v>208</v>
      </c>
      <c r="AF51" s="157" t="s">
        <v>190</v>
      </c>
      <c r="AG51" s="159" t="s">
        <v>191</v>
      </c>
      <c r="AH51" s="158">
        <v>45658</v>
      </c>
      <c r="AI51" s="158">
        <v>46010</v>
      </c>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row>
    <row r="52" spans="1:67" s="3" customFormat="1" ht="21" customHeight="1" x14ac:dyDescent="0.25">
      <c r="A52" s="357"/>
      <c r="B52" s="360"/>
      <c r="C52" s="360"/>
      <c r="D52" s="360"/>
      <c r="E52" s="363"/>
      <c r="F52" s="360"/>
      <c r="G52" s="354"/>
      <c r="H52" s="345"/>
      <c r="I52" s="351"/>
      <c r="J52" s="348"/>
      <c r="K52" s="351">
        <f>IF(NOT(ISERROR(MATCH(J52,_xlfn.ANCHORARRAY(E63),0))),I65&amp;"Por favor no seleccionar los criterios de impacto",J52)</f>
        <v>0</v>
      </c>
      <c r="L52" s="345"/>
      <c r="M52" s="351"/>
      <c r="N52" s="366"/>
      <c r="O52" s="6">
        <v>2</v>
      </c>
      <c r="P52" s="160"/>
      <c r="Q52" s="146" t="str">
        <f>IF(OR(R52="Preventivo",R52="Detectivo"),"Probabilidad",IF(R52="Correctivo","Impacto",""))</f>
        <v/>
      </c>
      <c r="R52" s="151"/>
      <c r="S52" s="151"/>
      <c r="T52" s="152" t="str">
        <f t="shared" si="35"/>
        <v/>
      </c>
      <c r="U52" s="151"/>
      <c r="V52" s="151"/>
      <c r="W52" s="151"/>
      <c r="X52" s="143" t="str">
        <f>IFERROR(IF(AND(Q51="Probabilidad",Q52="Probabilidad"),(Z51-(+Z51*T52)),IF(Q52="Probabilidad",(I51-(+I51*T52)),IF(Q52="Impacto",Z51,""))),"")</f>
        <v/>
      </c>
      <c r="Y52" s="153" t="str">
        <f t="shared" ref="Y52:Y56" si="43">IFERROR(IF(X52="","",IF(X52&lt;=0.2,"Muy Baja",IF(X52&lt;=0.4,"Baja",IF(X52&lt;=0.6,"Media",IF(X52&lt;=0.8,"Alta","Muy Alta"))))),"")</f>
        <v/>
      </c>
      <c r="Z52" s="154" t="str">
        <f t="shared" ref="Z52:Z56" si="44">+X52</f>
        <v/>
      </c>
      <c r="AA52" s="153" t="str">
        <f t="shared" ref="AA52:AA56" si="45">IFERROR(IF(AB52="","",IF(AB52&lt;=0.2,"Leve",IF(AB52&lt;=0.4,"Menor",IF(AB52&lt;=0.6,"Moderado",IF(AB52&lt;=0.8,"Mayor","Catastrófico"))))),"")</f>
        <v/>
      </c>
      <c r="AB52" s="154" t="str">
        <f>IFERROR(IF(AND(Q51="Impacto",Q52="Impacto"),(AB51-(+AB51*T52)),IF(Q52="Impacto",(M51-(+M51*T52)),IF(Q52="Probabilidad",AB51,""))),"")</f>
        <v/>
      </c>
      <c r="AC52" s="155" t="str">
        <f t="shared" ref="AC52:AC53" si="46">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56"/>
      <c r="AE52" s="149"/>
      <c r="AF52" s="177"/>
      <c r="AG52" s="177"/>
      <c r="AH52" s="150"/>
      <c r="AI52" s="150"/>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row>
    <row r="53" spans="1:67" s="3" customFormat="1" ht="21" customHeight="1" x14ac:dyDescent="0.25">
      <c r="A53" s="357"/>
      <c r="B53" s="360"/>
      <c r="C53" s="360"/>
      <c r="D53" s="360"/>
      <c r="E53" s="363"/>
      <c r="F53" s="360"/>
      <c r="G53" s="354"/>
      <c r="H53" s="345"/>
      <c r="I53" s="351"/>
      <c r="J53" s="348"/>
      <c r="K53" s="351">
        <f>IF(NOT(ISERROR(MATCH(J53,_xlfn.ANCHORARRAY(E64),0))),I66&amp;"Por favor no seleccionar los criterios de impacto",J53)</f>
        <v>0</v>
      </c>
      <c r="L53" s="345"/>
      <c r="M53" s="351"/>
      <c r="N53" s="366"/>
      <c r="O53" s="6">
        <v>3</v>
      </c>
      <c r="P53" s="161"/>
      <c r="Q53" s="146" t="str">
        <f>IF(OR(R53="Preventivo",R53="Detectivo"),"Probabilidad",IF(R53="Correctivo","Impacto",""))</f>
        <v/>
      </c>
      <c r="R53" s="151"/>
      <c r="S53" s="151"/>
      <c r="T53" s="152" t="str">
        <f t="shared" si="35"/>
        <v/>
      </c>
      <c r="U53" s="151"/>
      <c r="V53" s="151"/>
      <c r="W53" s="151"/>
      <c r="X53" s="143" t="str">
        <f>IFERROR(IF(AND(Q52="Probabilidad",Q53="Probabilidad"),(Z52-(+Z52*T53)),IF(AND(Q52="Impacto",Q53="Probabilidad"),(Z51-(+Z51*T53)),IF(Q53="Impacto",Z52,""))),"")</f>
        <v/>
      </c>
      <c r="Y53" s="153" t="str">
        <f t="shared" si="43"/>
        <v/>
      </c>
      <c r="Z53" s="154" t="str">
        <f t="shared" si="44"/>
        <v/>
      </c>
      <c r="AA53" s="153" t="str">
        <f t="shared" si="45"/>
        <v/>
      </c>
      <c r="AB53" s="154" t="str">
        <f>IFERROR(IF(AND(Q52="Impacto",Q53="Impacto"),(AB52-(+AB52*T53)),IF(AND(Q52="Probabilidad",Q53="Impacto"),(AB51-(+AB51*T53)),IF(Q53="Probabilidad",AB52,""))),"")</f>
        <v/>
      </c>
      <c r="AC53" s="155" t="str">
        <f t="shared" si="46"/>
        <v/>
      </c>
      <c r="AD53" s="156"/>
      <c r="AE53" s="149"/>
      <c r="AF53" s="177"/>
      <c r="AG53" s="177"/>
      <c r="AH53" s="150"/>
      <c r="AI53" s="150"/>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row>
    <row r="54" spans="1:67" s="3" customFormat="1" ht="21" customHeight="1" x14ac:dyDescent="0.25">
      <c r="A54" s="357"/>
      <c r="B54" s="360"/>
      <c r="C54" s="360"/>
      <c r="D54" s="360"/>
      <c r="E54" s="363"/>
      <c r="F54" s="360"/>
      <c r="G54" s="354"/>
      <c r="H54" s="345"/>
      <c r="I54" s="351"/>
      <c r="J54" s="348"/>
      <c r="K54" s="351">
        <f>IF(NOT(ISERROR(MATCH(J54,_xlfn.ANCHORARRAY(E65),0))),I67&amp;"Por favor no seleccionar los criterios de impacto",J54)</f>
        <v>0</v>
      </c>
      <c r="L54" s="345"/>
      <c r="M54" s="351"/>
      <c r="N54" s="366"/>
      <c r="O54" s="6">
        <v>4</v>
      </c>
      <c r="P54" s="160"/>
      <c r="Q54" s="146" t="str">
        <f t="shared" ref="Q54:Q57" si="47">IF(OR(R54="Preventivo",R54="Detectivo"),"Probabilidad",IF(R54="Correctivo","Impacto",""))</f>
        <v/>
      </c>
      <c r="R54" s="151"/>
      <c r="S54" s="151"/>
      <c r="T54" s="152" t="str">
        <f t="shared" si="35"/>
        <v/>
      </c>
      <c r="U54" s="151"/>
      <c r="V54" s="151"/>
      <c r="W54" s="151"/>
      <c r="X54" s="143" t="str">
        <f t="shared" ref="X54:X56" si="48">IFERROR(IF(AND(Q53="Probabilidad",Q54="Probabilidad"),(Z53-(+Z53*T54)),IF(AND(Q53="Impacto",Q54="Probabilidad"),(Z52-(+Z52*T54)),IF(Q54="Impacto",Z53,""))),"")</f>
        <v/>
      </c>
      <c r="Y54" s="153" t="str">
        <f t="shared" si="43"/>
        <v/>
      </c>
      <c r="Z54" s="154" t="str">
        <f t="shared" si="44"/>
        <v/>
      </c>
      <c r="AA54" s="153" t="str">
        <f t="shared" si="45"/>
        <v/>
      </c>
      <c r="AB54" s="154" t="str">
        <f t="shared" ref="AB54:AB56" si="49">IFERROR(IF(AND(Q53="Impacto",Q54="Impacto"),(AB53-(+AB53*T54)),IF(AND(Q53="Probabilidad",Q54="Impacto"),(AB52-(+AB52*T54)),IF(Q54="Probabilidad",AB53,""))),"")</f>
        <v/>
      </c>
      <c r="AC54" s="155"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56"/>
      <c r="AE54" s="149"/>
      <c r="AF54" s="177"/>
      <c r="AG54" s="177"/>
      <c r="AH54" s="150"/>
      <c r="AI54" s="150"/>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row>
    <row r="55" spans="1:67" s="3" customFormat="1" ht="21" customHeight="1" x14ac:dyDescent="0.25">
      <c r="A55" s="357"/>
      <c r="B55" s="360"/>
      <c r="C55" s="360"/>
      <c r="D55" s="360"/>
      <c r="E55" s="363"/>
      <c r="F55" s="360"/>
      <c r="G55" s="354"/>
      <c r="H55" s="345"/>
      <c r="I55" s="351"/>
      <c r="J55" s="348"/>
      <c r="K55" s="351">
        <f>IF(NOT(ISERROR(MATCH(J55,_xlfn.ANCHORARRAY(E66),0))),I68&amp;"Por favor no seleccionar los criterios de impacto",J55)</f>
        <v>0</v>
      </c>
      <c r="L55" s="345"/>
      <c r="M55" s="351"/>
      <c r="N55" s="366"/>
      <c r="O55" s="6">
        <v>5</v>
      </c>
      <c r="P55" s="160"/>
      <c r="Q55" s="146" t="str">
        <f t="shared" si="47"/>
        <v/>
      </c>
      <c r="R55" s="151"/>
      <c r="S55" s="151"/>
      <c r="T55" s="152" t="str">
        <f t="shared" si="35"/>
        <v/>
      </c>
      <c r="U55" s="151"/>
      <c r="V55" s="151"/>
      <c r="W55" s="151"/>
      <c r="X55" s="143" t="str">
        <f t="shared" si="48"/>
        <v/>
      </c>
      <c r="Y55" s="153" t="str">
        <f t="shared" si="43"/>
        <v/>
      </c>
      <c r="Z55" s="154" t="str">
        <f t="shared" si="44"/>
        <v/>
      </c>
      <c r="AA55" s="153" t="str">
        <f t="shared" si="45"/>
        <v/>
      </c>
      <c r="AB55" s="154" t="str">
        <f t="shared" si="49"/>
        <v/>
      </c>
      <c r="AC55" s="155" t="str">
        <f t="shared" ref="AC55:AC56" si="50">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56"/>
      <c r="AE55" s="149"/>
      <c r="AF55" s="177"/>
      <c r="AG55" s="177"/>
      <c r="AH55" s="150"/>
      <c r="AI55" s="15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row>
    <row r="56" spans="1:67" s="3" customFormat="1" ht="21" customHeight="1" x14ac:dyDescent="0.25">
      <c r="A56" s="358"/>
      <c r="B56" s="361"/>
      <c r="C56" s="361"/>
      <c r="D56" s="361"/>
      <c r="E56" s="364"/>
      <c r="F56" s="361"/>
      <c r="G56" s="355"/>
      <c r="H56" s="346"/>
      <c r="I56" s="352"/>
      <c r="J56" s="349"/>
      <c r="K56" s="352">
        <f>IF(NOT(ISERROR(MATCH(J56,_xlfn.ANCHORARRAY(E67),0))),I69&amp;"Por favor no seleccionar los criterios de impacto",J56)</f>
        <v>0</v>
      </c>
      <c r="L56" s="346"/>
      <c r="M56" s="352"/>
      <c r="N56" s="367"/>
      <c r="O56" s="6">
        <v>6</v>
      </c>
      <c r="P56" s="160"/>
      <c r="Q56" s="146" t="str">
        <f t="shared" si="47"/>
        <v/>
      </c>
      <c r="R56" s="151"/>
      <c r="S56" s="151"/>
      <c r="T56" s="152" t="str">
        <f t="shared" si="35"/>
        <v/>
      </c>
      <c r="U56" s="151"/>
      <c r="V56" s="151"/>
      <c r="W56" s="151"/>
      <c r="X56" s="143" t="str">
        <f t="shared" si="48"/>
        <v/>
      </c>
      <c r="Y56" s="153" t="str">
        <f t="shared" si="43"/>
        <v/>
      </c>
      <c r="Z56" s="154" t="str">
        <f t="shared" si="44"/>
        <v/>
      </c>
      <c r="AA56" s="153" t="str">
        <f t="shared" si="45"/>
        <v/>
      </c>
      <c r="AB56" s="154" t="str">
        <f t="shared" si="49"/>
        <v/>
      </c>
      <c r="AC56" s="155" t="str">
        <f t="shared" si="50"/>
        <v/>
      </c>
      <c r="AD56" s="156"/>
      <c r="AE56" s="149"/>
      <c r="AF56" s="177"/>
      <c r="AG56" s="177"/>
      <c r="AH56" s="150"/>
      <c r="AI56" s="150"/>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row>
    <row r="57" spans="1:67" s="3" customFormat="1" ht="82.5" x14ac:dyDescent="0.25">
      <c r="A57" s="356">
        <v>8</v>
      </c>
      <c r="B57" s="359" t="s">
        <v>175</v>
      </c>
      <c r="C57" s="359" t="s">
        <v>209</v>
      </c>
      <c r="D57" s="359" t="s">
        <v>210</v>
      </c>
      <c r="E57" s="362" t="s">
        <v>211</v>
      </c>
      <c r="F57" s="359" t="s">
        <v>152</v>
      </c>
      <c r="G57" s="353">
        <v>365</v>
      </c>
      <c r="H57" s="344" t="str">
        <f>IF(G57&lt;=0,"",IF(G57&lt;=2,"Muy Baja",IF(G57&lt;=24,"Baja",IF(G57&lt;=500,"Media",IF(G57&lt;=5000,"Alta","Muy Alta")))))</f>
        <v>Media</v>
      </c>
      <c r="I57" s="350">
        <f>IF(H57="","",IF(H57="Muy Baja",0.2,IF(H57="Baja",0.4,IF(H57="Media",0.6,IF(H57="Alta",0.8,IF(H57="Muy Alta",1,))))))</f>
        <v>0.6</v>
      </c>
      <c r="J57" s="347" t="s">
        <v>178</v>
      </c>
      <c r="K57" s="350" t="str">
        <f>IF(NOT(ISERROR(MATCH(J57,'Tabla Impacto'!$B$221:$B$223,0))),'Tabla Impacto'!$F$223&amp;"Por favor no seleccionar los criterios de impacto(Afectación Económica o presupuestal y Pérdida Reputacional)",J57)</f>
        <v xml:space="preserve">     El riesgo afecta la imagen de la entidad con algunos usuarios de relevancia frente al logro de los objetivos</v>
      </c>
      <c r="L57" s="344" t="str">
        <f>IF(OR(K57='Tabla Impacto'!$C$11,K57='Tabla Impacto'!$D$11),"Leve",IF(OR(K57='Tabla Impacto'!$C$12,K57='Tabla Impacto'!$D$12),"Menor",IF(OR(K57='Tabla Impacto'!$C$13,K57='Tabla Impacto'!$D$13),"Moderado",IF(OR(K57='Tabla Impacto'!$C$14,K57='Tabla Impacto'!$D$14),"Mayor",IF(OR(K57='Tabla Impacto'!$C$15,K57='Tabla Impacto'!$D$15),"Catastrófico","")))))</f>
        <v>Moderado</v>
      </c>
      <c r="M57" s="350">
        <f>IF(L57="","",IF(L57="Leve",0.2,IF(L57="Menor",0.4,IF(L57="Moderado",0.6,IF(L57="Mayor",0.8,IF(L57="Catastrófico",1,))))))</f>
        <v>0.6</v>
      </c>
      <c r="N57" s="365"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Moderado</v>
      </c>
      <c r="O57" s="6">
        <v>1</v>
      </c>
      <c r="P57" s="178" t="s">
        <v>212</v>
      </c>
      <c r="Q57" s="146" t="str">
        <f t="shared" si="47"/>
        <v>Probabilidad</v>
      </c>
      <c r="R57" s="151" t="s">
        <v>155</v>
      </c>
      <c r="S57" s="151" t="s">
        <v>156</v>
      </c>
      <c r="T57" s="152" t="str">
        <f>IF(AND(R57="Preventivo",S57="Automático"),"50%",IF(AND(R57="Preventivo",S57="Manual"),"40%",IF(AND(R57="Detectivo",S57="Automático"),"40%",IF(AND(R57="Detectivo",S57="Manual"),"30%",IF(AND(R57="Correctivo",S57="Automático"),"35%",IF(AND(R57="Correctivo",S57="Manual"),"25%",""))))))</f>
        <v>40%</v>
      </c>
      <c r="U57" s="151" t="s">
        <v>157</v>
      </c>
      <c r="V57" s="151" t="s">
        <v>158</v>
      </c>
      <c r="W57" s="151" t="s">
        <v>159</v>
      </c>
      <c r="X57" s="188">
        <f>IFERROR(IF(Q57="Probabilidad",(I57-(+I57*T57)),IF(Q57="Impacto",I57,"")),"")</f>
        <v>0.36</v>
      </c>
      <c r="Y57" s="153" t="str">
        <f>IFERROR(IF(X57="","",IF(X57&lt;=0.2,"Muy Baja",IF(X57&lt;=0.4,"Baja",IF(X57&lt;=0.6,"Media",IF(X57&lt;=0.8,"Alta","Muy Alta"))))),"")</f>
        <v>Baja</v>
      </c>
      <c r="Z57" s="154">
        <f>+X57</f>
        <v>0.36</v>
      </c>
      <c r="AA57" s="153" t="str">
        <f>IFERROR(IF(AB57="","",IF(AB57&lt;=0.2,"Leve",IF(AB57&lt;=0.4,"Menor",IF(AB57&lt;=0.6,"Moderado",IF(AB57&lt;=0.8,"Mayor","Catastrófico"))))),"")</f>
        <v>Moderado</v>
      </c>
      <c r="AB57" s="154">
        <f>IFERROR(IF(Q57="Impacto",(M57-(+M57*T57)),IF(Q57="Probabilidad",M57,"")),"")</f>
        <v>0.6</v>
      </c>
      <c r="AC57" s="155"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Moderado</v>
      </c>
      <c r="AD57" s="156" t="s">
        <v>160</v>
      </c>
      <c r="AE57" s="160" t="s">
        <v>213</v>
      </c>
      <c r="AF57" s="157" t="s">
        <v>190</v>
      </c>
      <c r="AG57" s="159" t="s">
        <v>174</v>
      </c>
      <c r="AH57" s="158">
        <v>45658</v>
      </c>
      <c r="AI57" s="158">
        <v>46010</v>
      </c>
    </row>
    <row r="58" spans="1:67" s="3" customFormat="1" ht="18" customHeight="1" x14ac:dyDescent="0.25">
      <c r="A58" s="357"/>
      <c r="B58" s="360"/>
      <c r="C58" s="360"/>
      <c r="D58" s="360"/>
      <c r="E58" s="363"/>
      <c r="F58" s="360"/>
      <c r="G58" s="354"/>
      <c r="H58" s="345"/>
      <c r="I58" s="351"/>
      <c r="J58" s="348"/>
      <c r="K58" s="351">
        <f>IF(NOT(ISERROR(MATCH(J58,_xlfn.ANCHORARRAY(E69),0))),I71&amp;"Por favor no seleccionar los criterios de impacto",J58)</f>
        <v>0</v>
      </c>
      <c r="L58" s="345"/>
      <c r="M58" s="351"/>
      <c r="N58" s="366"/>
      <c r="O58" s="6">
        <v>2</v>
      </c>
      <c r="P58" s="160"/>
      <c r="Q58" s="146" t="str">
        <f>IF(OR(R58="Preventivo",R58="Detectivo"),"Probabilidad",IF(R58="Correctivo","Impacto",""))</f>
        <v/>
      </c>
      <c r="R58" s="151"/>
      <c r="S58" s="151"/>
      <c r="T58" s="152" t="str">
        <f t="shared" ref="T58:T62" si="51">IF(AND(R58="Preventivo",S58="Automático"),"50%",IF(AND(R58="Preventivo",S58="Manual"),"40%",IF(AND(R58="Detectivo",S58="Automático"),"40%",IF(AND(R58="Detectivo",S58="Manual"),"30%",IF(AND(R58="Correctivo",S58="Automático"),"35%",IF(AND(R58="Correctivo",S58="Manual"),"25%",""))))))</f>
        <v/>
      </c>
      <c r="U58" s="151"/>
      <c r="V58" s="151"/>
      <c r="W58" s="151"/>
      <c r="X58" s="143" t="str">
        <f>IFERROR(IF(AND(Q57="Probabilidad",Q58="Probabilidad"),(Z57-(+Z57*T58)),IF(Q58="Probabilidad",(I57-(+I57*T58)),IF(Q58="Impacto",Z57,""))),"")</f>
        <v/>
      </c>
      <c r="Y58" s="153" t="str">
        <f t="shared" si="1"/>
        <v/>
      </c>
      <c r="Z58" s="154" t="str">
        <f t="shared" ref="Z58:Z62" si="52">+X58</f>
        <v/>
      </c>
      <c r="AA58" s="153" t="str">
        <f t="shared" si="3"/>
        <v/>
      </c>
      <c r="AB58" s="154" t="str">
        <f>IFERROR(IF(AND(Q57="Impacto",Q58="Impacto"),(AB57-(+AB57*T58)),IF(Q58="Impacto",(M57-(+M57*T58)),IF(Q58="Probabilidad",AB57,""))),"")</f>
        <v/>
      </c>
      <c r="AC58" s="155" t="str">
        <f t="shared" ref="AC58:AC59" si="53">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56"/>
      <c r="AE58" s="149"/>
      <c r="AF58" s="177"/>
      <c r="AG58" s="177"/>
      <c r="AH58" s="150"/>
      <c r="AI58" s="150"/>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row>
    <row r="59" spans="1:67" s="3" customFormat="1" ht="18" customHeight="1" x14ac:dyDescent="0.25">
      <c r="A59" s="357"/>
      <c r="B59" s="360"/>
      <c r="C59" s="360"/>
      <c r="D59" s="360"/>
      <c r="E59" s="363"/>
      <c r="F59" s="360"/>
      <c r="G59" s="354"/>
      <c r="H59" s="345"/>
      <c r="I59" s="351"/>
      <c r="J59" s="348"/>
      <c r="K59" s="351">
        <f>IF(NOT(ISERROR(MATCH(J59,_xlfn.ANCHORARRAY(E70),0))),I72&amp;"Por favor no seleccionar los criterios de impacto",J59)</f>
        <v>0</v>
      </c>
      <c r="L59" s="345"/>
      <c r="M59" s="351"/>
      <c r="N59" s="366"/>
      <c r="O59" s="6">
        <v>3</v>
      </c>
      <c r="P59" s="161"/>
      <c r="Q59" s="146" t="str">
        <f>IF(OR(R59="Preventivo",R59="Detectivo"),"Probabilidad",IF(R59="Correctivo","Impacto",""))</f>
        <v/>
      </c>
      <c r="R59" s="151"/>
      <c r="S59" s="151"/>
      <c r="T59" s="152" t="str">
        <f t="shared" si="51"/>
        <v/>
      </c>
      <c r="U59" s="151"/>
      <c r="V59" s="151"/>
      <c r="W59" s="151"/>
      <c r="X59" s="143" t="str">
        <f>IFERROR(IF(AND(Q58="Probabilidad",Q59="Probabilidad"),(Z58-(+Z58*T59)),IF(AND(Q58="Impacto",Q59="Probabilidad"),(Z57-(+Z57*T59)),IF(Q59="Impacto",Z58,""))),"")</f>
        <v/>
      </c>
      <c r="Y59" s="153" t="str">
        <f t="shared" si="1"/>
        <v/>
      </c>
      <c r="Z59" s="154" t="str">
        <f t="shared" si="52"/>
        <v/>
      </c>
      <c r="AA59" s="153" t="str">
        <f t="shared" si="3"/>
        <v/>
      </c>
      <c r="AB59" s="154" t="str">
        <f>IFERROR(IF(AND(Q58="Impacto",Q59="Impacto"),(AB58-(+AB58*T59)),IF(AND(Q58="Probabilidad",Q59="Impacto"),(AB57-(+AB57*T59)),IF(Q59="Probabilidad",AB58,""))),"")</f>
        <v/>
      </c>
      <c r="AC59" s="155" t="str">
        <f t="shared" si="53"/>
        <v/>
      </c>
      <c r="AD59" s="156"/>
      <c r="AE59" s="149"/>
      <c r="AF59" s="177"/>
      <c r="AG59" s="177"/>
      <c r="AH59" s="150"/>
      <c r="AI59" s="150"/>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row>
    <row r="60" spans="1:67" s="3" customFormat="1" ht="18" customHeight="1" x14ac:dyDescent="0.25">
      <c r="A60" s="357"/>
      <c r="B60" s="360"/>
      <c r="C60" s="360"/>
      <c r="D60" s="360"/>
      <c r="E60" s="363"/>
      <c r="F60" s="360"/>
      <c r="G60" s="354"/>
      <c r="H60" s="345"/>
      <c r="I60" s="351"/>
      <c r="J60" s="348"/>
      <c r="K60" s="351">
        <f>IF(NOT(ISERROR(MATCH(J60,_xlfn.ANCHORARRAY(E71),0))),I73&amp;"Por favor no seleccionar los criterios de impacto",J60)</f>
        <v>0</v>
      </c>
      <c r="L60" s="345"/>
      <c r="M60" s="351"/>
      <c r="N60" s="366"/>
      <c r="O60" s="6">
        <v>4</v>
      </c>
      <c r="P60" s="160"/>
      <c r="Q60" s="146" t="str">
        <f t="shared" ref="Q60:Q62" si="54">IF(OR(R60="Preventivo",R60="Detectivo"),"Probabilidad",IF(R60="Correctivo","Impacto",""))</f>
        <v/>
      </c>
      <c r="R60" s="151"/>
      <c r="S60" s="151"/>
      <c r="T60" s="152" t="str">
        <f t="shared" si="51"/>
        <v/>
      </c>
      <c r="U60" s="151"/>
      <c r="V60" s="151"/>
      <c r="W60" s="151"/>
      <c r="X60" s="143" t="str">
        <f t="shared" ref="X60:X62" si="55">IFERROR(IF(AND(Q59="Probabilidad",Q60="Probabilidad"),(Z59-(+Z59*T60)),IF(AND(Q59="Impacto",Q60="Probabilidad"),(Z58-(+Z58*T60)),IF(Q60="Impacto",Z59,""))),"")</f>
        <v/>
      </c>
      <c r="Y60" s="153" t="str">
        <f t="shared" si="1"/>
        <v/>
      </c>
      <c r="Z60" s="154" t="str">
        <f t="shared" si="52"/>
        <v/>
      </c>
      <c r="AA60" s="153" t="str">
        <f t="shared" si="3"/>
        <v/>
      </c>
      <c r="AB60" s="154" t="str">
        <f t="shared" ref="AB60:AB62" si="56">IFERROR(IF(AND(Q59="Impacto",Q60="Impacto"),(AB59-(+AB59*T60)),IF(AND(Q59="Probabilidad",Q60="Impacto"),(AB58-(+AB58*T60)),IF(Q60="Probabilidad",AB59,""))),"")</f>
        <v/>
      </c>
      <c r="AC60" s="155"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56"/>
      <c r="AE60" s="149"/>
      <c r="AF60" s="177"/>
      <c r="AG60" s="177"/>
      <c r="AH60" s="150"/>
      <c r="AI60" s="150"/>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row>
    <row r="61" spans="1:67" s="3" customFormat="1" ht="18" customHeight="1" x14ac:dyDescent="0.25">
      <c r="A61" s="357"/>
      <c r="B61" s="360"/>
      <c r="C61" s="360"/>
      <c r="D61" s="360"/>
      <c r="E61" s="363"/>
      <c r="F61" s="360"/>
      <c r="G61" s="354"/>
      <c r="H61" s="345"/>
      <c r="I61" s="351"/>
      <c r="J61" s="348"/>
      <c r="K61" s="351">
        <f>IF(NOT(ISERROR(MATCH(J61,_xlfn.ANCHORARRAY(E72),0))),I74&amp;"Por favor no seleccionar los criterios de impacto",J61)</f>
        <v>0</v>
      </c>
      <c r="L61" s="345"/>
      <c r="M61" s="351"/>
      <c r="N61" s="366"/>
      <c r="O61" s="6">
        <v>5</v>
      </c>
      <c r="P61" s="160"/>
      <c r="Q61" s="146" t="str">
        <f t="shared" si="54"/>
        <v/>
      </c>
      <c r="R61" s="151"/>
      <c r="S61" s="151"/>
      <c r="T61" s="152" t="str">
        <f t="shared" si="51"/>
        <v/>
      </c>
      <c r="U61" s="151"/>
      <c r="V61" s="151"/>
      <c r="W61" s="151"/>
      <c r="X61" s="143" t="str">
        <f t="shared" si="55"/>
        <v/>
      </c>
      <c r="Y61" s="153" t="str">
        <f t="shared" si="1"/>
        <v/>
      </c>
      <c r="Z61" s="154" t="str">
        <f t="shared" si="52"/>
        <v/>
      </c>
      <c r="AA61" s="153" t="str">
        <f t="shared" si="3"/>
        <v/>
      </c>
      <c r="AB61" s="154" t="str">
        <f t="shared" si="56"/>
        <v/>
      </c>
      <c r="AC61" s="155" t="str">
        <f t="shared" ref="AC61:AC62" si="57">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56"/>
      <c r="AE61" s="149"/>
      <c r="AF61" s="177"/>
      <c r="AG61" s="177"/>
      <c r="AH61" s="150"/>
      <c r="AI61" s="150"/>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row>
    <row r="62" spans="1:67" s="3" customFormat="1" ht="18" customHeight="1" x14ac:dyDescent="0.25">
      <c r="A62" s="358"/>
      <c r="B62" s="361"/>
      <c r="C62" s="361"/>
      <c r="D62" s="361"/>
      <c r="E62" s="364"/>
      <c r="F62" s="361"/>
      <c r="G62" s="355"/>
      <c r="H62" s="346"/>
      <c r="I62" s="352"/>
      <c r="J62" s="349"/>
      <c r="K62" s="352">
        <f>IF(NOT(ISERROR(MATCH(J62,_xlfn.ANCHORARRAY(E73),0))),I75&amp;"Por favor no seleccionar los criterios de impacto",J62)</f>
        <v>0</v>
      </c>
      <c r="L62" s="346"/>
      <c r="M62" s="352"/>
      <c r="N62" s="367"/>
      <c r="O62" s="6">
        <v>6</v>
      </c>
      <c r="P62" s="160"/>
      <c r="Q62" s="146" t="str">
        <f t="shared" si="54"/>
        <v/>
      </c>
      <c r="R62" s="151"/>
      <c r="S62" s="151"/>
      <c r="T62" s="152" t="str">
        <f t="shared" si="51"/>
        <v/>
      </c>
      <c r="U62" s="151"/>
      <c r="V62" s="151"/>
      <c r="W62" s="151"/>
      <c r="X62" s="143" t="str">
        <f t="shared" si="55"/>
        <v/>
      </c>
      <c r="Y62" s="153" t="str">
        <f t="shared" si="1"/>
        <v/>
      </c>
      <c r="Z62" s="154" t="str">
        <f t="shared" si="52"/>
        <v/>
      </c>
      <c r="AA62" s="153" t="str">
        <f t="shared" si="3"/>
        <v/>
      </c>
      <c r="AB62" s="154" t="str">
        <f t="shared" si="56"/>
        <v/>
      </c>
      <c r="AC62" s="155" t="str">
        <f t="shared" si="57"/>
        <v/>
      </c>
      <c r="AD62" s="156"/>
      <c r="AE62" s="149"/>
      <c r="AF62" s="177"/>
      <c r="AG62" s="177"/>
      <c r="AH62" s="150"/>
      <c r="AI62" s="150"/>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row>
    <row r="63" spans="1:67" s="3" customFormat="1" ht="18" hidden="1" customHeight="1" x14ac:dyDescent="0.25">
      <c r="A63" s="356">
        <v>9</v>
      </c>
      <c r="B63" s="359"/>
      <c r="C63" s="359"/>
      <c r="D63" s="359"/>
      <c r="E63" s="362"/>
      <c r="F63" s="359"/>
      <c r="G63" s="353"/>
      <c r="H63" s="344" t="str">
        <f>IF(G63&lt;=0,"",IF(G63&lt;=2,"Muy Baja",IF(G63&lt;=24,"Baja",IF(G63&lt;=500,"Media",IF(G63&lt;=5000,"Alta","Muy Alta")))))</f>
        <v/>
      </c>
      <c r="I63" s="350" t="str">
        <f>IF(H63="","",IF(H63="Muy Baja",0.2,IF(H63="Baja",0.4,IF(H63="Media",0.6,IF(H63="Alta",0.8,IF(H63="Muy Alta",1,))))))</f>
        <v/>
      </c>
      <c r="J63" s="347"/>
      <c r="K63" s="350">
        <f>IF(NOT(ISERROR(MATCH(J63,'Tabla Impacto'!$B$221:$B$223,0))),'Tabla Impacto'!$F$223&amp;"Por favor no seleccionar los criterios de impacto(Afectación Económica o presupuestal y Pérdida Reputacional)",J63)</f>
        <v>0</v>
      </c>
      <c r="L63" s="344" t="str">
        <f>IF(OR(K63='Tabla Impacto'!$C$11,K63='Tabla Impacto'!$D$11),"Leve",IF(OR(K63='Tabla Impacto'!$C$12,K63='Tabla Impacto'!$D$12),"Menor",IF(OR(K63='Tabla Impacto'!$C$13,K63='Tabla Impacto'!$D$13),"Moderado",IF(OR(K63='Tabla Impacto'!$C$14,K63='Tabla Impacto'!$D$14),"Mayor",IF(OR(K63='Tabla Impacto'!$C$15,K63='Tabla Impacto'!$D$15),"Catastrófico","")))))</f>
        <v/>
      </c>
      <c r="M63" s="350" t="str">
        <f>IF(L63="","",IF(L63="Leve",0.2,IF(L63="Menor",0.4,IF(L63="Moderado",0.6,IF(L63="Mayor",0.8,IF(L63="Catastrófico",1,))))))</f>
        <v/>
      </c>
      <c r="N63" s="365"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6">
        <v>1</v>
      </c>
      <c r="P63" s="160"/>
      <c r="Q63" s="146"/>
      <c r="R63" s="151"/>
      <c r="S63" s="151"/>
      <c r="T63" s="152" t="str">
        <f>IF(AND(R63="Preventivo",S63="Automático"),"50%",IF(AND(R63="Preventivo",S63="Manual"),"40%",IF(AND(R63="Detectivo",S63="Automático"),"40%",IF(AND(R63="Detectivo",S63="Manual"),"30%",IF(AND(R63="Correctivo",S63="Automático"),"35%",IF(AND(R63="Correctivo",S63="Manual"),"25%",""))))))</f>
        <v/>
      </c>
      <c r="U63" s="151"/>
      <c r="V63" s="151"/>
      <c r="W63" s="151"/>
      <c r="X63" s="143" t="str">
        <f>IFERROR(IF(Q63="Probabilidad",(I63-(+I63*T63)),IF(Q63="Impacto",I63,"")),"")</f>
        <v/>
      </c>
      <c r="Y63" s="153" t="str">
        <f>IFERROR(IF(X63="","",IF(X63&lt;=0.2,"Muy Baja",IF(X63&lt;=0.4,"Baja",IF(X63&lt;=0.6,"Media",IF(X63&lt;=0.8,"Alta","Muy Alta"))))),"")</f>
        <v/>
      </c>
      <c r="Z63" s="154" t="str">
        <f>+X63</f>
        <v/>
      </c>
      <c r="AA63" s="153" t="str">
        <f>IFERROR(IF(AB63="","",IF(AB63&lt;=0.2,"Leve",IF(AB63&lt;=0.4,"Menor",IF(AB63&lt;=0.6,"Moderado",IF(AB63&lt;=0.8,"Mayor","Catastrófico"))))),"")</f>
        <v/>
      </c>
      <c r="AB63" s="154" t="str">
        <f>IFERROR(IF(Q63="Impacto",(M63-(+M63*T63)),IF(Q63="Probabilidad",M63,"")),"")</f>
        <v/>
      </c>
      <c r="AC63" s="155"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56"/>
      <c r="AE63" s="149"/>
      <c r="AF63" s="149"/>
      <c r="AG63" s="149"/>
      <c r="AH63" s="150"/>
      <c r="AI63" s="150"/>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row>
    <row r="64" spans="1:67" s="3" customFormat="1" ht="18" hidden="1" customHeight="1" x14ac:dyDescent="0.25">
      <c r="A64" s="357"/>
      <c r="B64" s="360"/>
      <c r="C64" s="360"/>
      <c r="D64" s="360"/>
      <c r="E64" s="363"/>
      <c r="F64" s="360"/>
      <c r="G64" s="354"/>
      <c r="H64" s="345"/>
      <c r="I64" s="351"/>
      <c r="J64" s="348"/>
      <c r="K64" s="351">
        <f>IF(NOT(ISERROR(MATCH(J64,_xlfn.ANCHORARRAY(E75),0))),I77&amp;"Por favor no seleccionar los criterios de impacto",J64)</f>
        <v>0</v>
      </c>
      <c r="L64" s="345"/>
      <c r="M64" s="351"/>
      <c r="N64" s="366"/>
      <c r="O64" s="6">
        <v>2</v>
      </c>
      <c r="P64" s="160"/>
      <c r="Q64" s="146" t="str">
        <f>IF(OR(R64="Preventivo",R64="Detectivo"),"Probabilidad",IF(R64="Correctivo","Impacto",""))</f>
        <v/>
      </c>
      <c r="R64" s="151"/>
      <c r="S64" s="151"/>
      <c r="T64" s="152" t="str">
        <f t="shared" ref="T64:T68" si="58">IF(AND(R64="Preventivo",S64="Automático"),"50%",IF(AND(R64="Preventivo",S64="Manual"),"40%",IF(AND(R64="Detectivo",S64="Automático"),"40%",IF(AND(R64="Detectivo",S64="Manual"),"30%",IF(AND(R64="Correctivo",S64="Automático"),"35%",IF(AND(R64="Correctivo",S64="Manual"),"25%",""))))))</f>
        <v/>
      </c>
      <c r="U64" s="151"/>
      <c r="V64" s="151"/>
      <c r="W64" s="151"/>
      <c r="X64" s="143" t="str">
        <f>IFERROR(IF(AND(Q63="Probabilidad",Q64="Probabilidad"),(Z63-(+Z63*T64)),IF(Q64="Probabilidad",(I63-(+I63*T64)),IF(Q64="Impacto",Z63,""))),"")</f>
        <v/>
      </c>
      <c r="Y64" s="153" t="str">
        <f t="shared" si="1"/>
        <v/>
      </c>
      <c r="Z64" s="154" t="str">
        <f t="shared" ref="Z64:Z68" si="59">+X64</f>
        <v/>
      </c>
      <c r="AA64" s="153" t="str">
        <f t="shared" si="3"/>
        <v/>
      </c>
      <c r="AB64" s="154" t="str">
        <f>IFERROR(IF(AND(Q63="Impacto",Q64="Impacto"),(AB63-(+AB63*T64)),IF(Q64="Impacto",(M63-(+M63*T64)),IF(Q64="Probabilidad",AB63,""))),"")</f>
        <v/>
      </c>
      <c r="AC64" s="155" t="str">
        <f t="shared" ref="AC64:AC65" si="60">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56"/>
      <c r="AE64" s="149"/>
      <c r="AF64" s="177"/>
      <c r="AG64" s="177"/>
      <c r="AH64" s="150"/>
      <c r="AI64" s="150"/>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row>
    <row r="65" spans="1:67" s="3" customFormat="1" ht="18" hidden="1" customHeight="1" x14ac:dyDescent="0.25">
      <c r="A65" s="357"/>
      <c r="B65" s="360"/>
      <c r="C65" s="360"/>
      <c r="D65" s="360"/>
      <c r="E65" s="363"/>
      <c r="F65" s="360"/>
      <c r="G65" s="354"/>
      <c r="H65" s="345"/>
      <c r="I65" s="351"/>
      <c r="J65" s="348"/>
      <c r="K65" s="351">
        <f>IF(NOT(ISERROR(MATCH(J65,_xlfn.ANCHORARRAY(E76),0))),I78&amp;"Por favor no seleccionar los criterios de impacto",J65)</f>
        <v>0</v>
      </c>
      <c r="L65" s="345"/>
      <c r="M65" s="351"/>
      <c r="N65" s="366"/>
      <c r="O65" s="6">
        <v>3</v>
      </c>
      <c r="P65" s="161"/>
      <c r="Q65" s="146" t="str">
        <f>IF(OR(R65="Preventivo",R65="Detectivo"),"Probabilidad",IF(R65="Correctivo","Impacto",""))</f>
        <v/>
      </c>
      <c r="R65" s="151"/>
      <c r="S65" s="151"/>
      <c r="T65" s="152" t="str">
        <f t="shared" si="58"/>
        <v/>
      </c>
      <c r="U65" s="151"/>
      <c r="V65" s="151"/>
      <c r="W65" s="151"/>
      <c r="X65" s="143" t="str">
        <f>IFERROR(IF(AND(Q64="Probabilidad",Q65="Probabilidad"),(Z64-(+Z64*T65)),IF(AND(Q64="Impacto",Q65="Probabilidad"),(Z63-(+Z63*T65)),IF(Q65="Impacto",Z64,""))),"")</f>
        <v/>
      </c>
      <c r="Y65" s="153" t="str">
        <f t="shared" si="1"/>
        <v/>
      </c>
      <c r="Z65" s="154" t="str">
        <f t="shared" si="59"/>
        <v/>
      </c>
      <c r="AA65" s="153" t="str">
        <f t="shared" si="3"/>
        <v/>
      </c>
      <c r="AB65" s="154" t="str">
        <f>IFERROR(IF(AND(Q64="Impacto",Q65="Impacto"),(AB64-(+AB64*T65)),IF(AND(Q64="Probabilidad",Q65="Impacto"),(AB63-(+AB63*T65)),IF(Q65="Probabilidad",AB64,""))),"")</f>
        <v/>
      </c>
      <c r="AC65" s="155" t="str">
        <f t="shared" si="60"/>
        <v/>
      </c>
      <c r="AD65" s="156"/>
      <c r="AE65" s="149"/>
      <c r="AF65" s="177"/>
      <c r="AG65" s="177"/>
      <c r="AH65" s="150"/>
      <c r="AI65" s="150"/>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row>
    <row r="66" spans="1:67" s="3" customFormat="1" ht="18" hidden="1" customHeight="1" x14ac:dyDescent="0.25">
      <c r="A66" s="357"/>
      <c r="B66" s="360"/>
      <c r="C66" s="360"/>
      <c r="D66" s="360"/>
      <c r="E66" s="363"/>
      <c r="F66" s="360"/>
      <c r="G66" s="354"/>
      <c r="H66" s="345"/>
      <c r="I66" s="351"/>
      <c r="J66" s="348"/>
      <c r="K66" s="351">
        <f>IF(NOT(ISERROR(MATCH(J66,_xlfn.ANCHORARRAY(E77),0))),I79&amp;"Por favor no seleccionar los criterios de impacto",J66)</f>
        <v>0</v>
      </c>
      <c r="L66" s="345"/>
      <c r="M66" s="351"/>
      <c r="N66" s="366"/>
      <c r="O66" s="6">
        <v>4</v>
      </c>
      <c r="P66" s="160"/>
      <c r="Q66" s="146" t="str">
        <f t="shared" ref="Q66:Q68" si="61">IF(OR(R66="Preventivo",R66="Detectivo"),"Probabilidad",IF(R66="Correctivo","Impacto",""))</f>
        <v/>
      </c>
      <c r="R66" s="151"/>
      <c r="S66" s="151"/>
      <c r="T66" s="152" t="str">
        <f t="shared" si="58"/>
        <v/>
      </c>
      <c r="U66" s="151"/>
      <c r="V66" s="151"/>
      <c r="W66" s="151"/>
      <c r="X66" s="143" t="str">
        <f t="shared" ref="X66:X67" si="62">IFERROR(IF(AND(Q65="Probabilidad",Q66="Probabilidad"),(Z65-(+Z65*T66)),IF(AND(Q65="Impacto",Q66="Probabilidad"),(Z64-(+Z64*T66)),IF(Q66="Impacto",Z65,""))),"")</f>
        <v/>
      </c>
      <c r="Y66" s="153" t="str">
        <f t="shared" si="1"/>
        <v/>
      </c>
      <c r="Z66" s="154" t="str">
        <f t="shared" si="59"/>
        <v/>
      </c>
      <c r="AA66" s="153" t="str">
        <f t="shared" si="3"/>
        <v/>
      </c>
      <c r="AB66" s="154" t="str">
        <f t="shared" ref="AB66:AB67" si="63">IFERROR(IF(AND(Q65="Impacto",Q66="Impacto"),(AB65-(+AB65*T66)),IF(AND(Q65="Probabilidad",Q66="Impacto"),(AB64-(+AB64*T66)),IF(Q66="Probabilidad",AB65,""))),"")</f>
        <v/>
      </c>
      <c r="AC66" s="155"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56"/>
      <c r="AE66" s="149"/>
      <c r="AF66" s="177"/>
      <c r="AG66" s="177"/>
      <c r="AH66" s="150"/>
      <c r="AI66" s="150"/>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row>
    <row r="67" spans="1:67" s="3" customFormat="1" ht="18" hidden="1" customHeight="1" x14ac:dyDescent="0.25">
      <c r="A67" s="357"/>
      <c r="B67" s="360"/>
      <c r="C67" s="360"/>
      <c r="D67" s="360"/>
      <c r="E67" s="363"/>
      <c r="F67" s="360"/>
      <c r="G67" s="354"/>
      <c r="H67" s="345"/>
      <c r="I67" s="351"/>
      <c r="J67" s="348"/>
      <c r="K67" s="351">
        <f>IF(NOT(ISERROR(MATCH(J67,_xlfn.ANCHORARRAY(E78),0))),I80&amp;"Por favor no seleccionar los criterios de impacto",J67)</f>
        <v>0</v>
      </c>
      <c r="L67" s="345"/>
      <c r="M67" s="351"/>
      <c r="N67" s="366"/>
      <c r="O67" s="6">
        <v>5</v>
      </c>
      <c r="P67" s="160"/>
      <c r="Q67" s="146" t="str">
        <f t="shared" si="61"/>
        <v/>
      </c>
      <c r="R67" s="151"/>
      <c r="S67" s="151"/>
      <c r="T67" s="152" t="str">
        <f t="shared" si="58"/>
        <v/>
      </c>
      <c r="U67" s="151"/>
      <c r="V67" s="151"/>
      <c r="W67" s="151"/>
      <c r="X67" s="143" t="str">
        <f t="shared" si="62"/>
        <v/>
      </c>
      <c r="Y67" s="153" t="str">
        <f t="shared" si="1"/>
        <v/>
      </c>
      <c r="Z67" s="154" t="str">
        <f t="shared" si="59"/>
        <v/>
      </c>
      <c r="AA67" s="153" t="str">
        <f t="shared" si="3"/>
        <v/>
      </c>
      <c r="AB67" s="154" t="str">
        <f t="shared" si="63"/>
        <v/>
      </c>
      <c r="AC67" s="155" t="str">
        <f t="shared" ref="AC67:AC68" si="64">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56"/>
      <c r="AE67" s="149"/>
      <c r="AF67" s="177"/>
      <c r="AG67" s="177"/>
      <c r="AH67" s="150"/>
      <c r="AI67" s="150"/>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row>
    <row r="68" spans="1:67" s="3" customFormat="1" ht="18" hidden="1" customHeight="1" x14ac:dyDescent="0.25">
      <c r="A68" s="358"/>
      <c r="B68" s="361"/>
      <c r="C68" s="361"/>
      <c r="D68" s="361"/>
      <c r="E68" s="364"/>
      <c r="F68" s="361"/>
      <c r="G68" s="355"/>
      <c r="H68" s="346"/>
      <c r="I68" s="352"/>
      <c r="J68" s="349"/>
      <c r="K68" s="352">
        <f>IF(NOT(ISERROR(MATCH(J68,_xlfn.ANCHORARRAY(E79),0))),I81&amp;"Por favor no seleccionar los criterios de impacto",J68)</f>
        <v>0</v>
      </c>
      <c r="L68" s="346"/>
      <c r="M68" s="352"/>
      <c r="N68" s="367"/>
      <c r="O68" s="6">
        <v>6</v>
      </c>
      <c r="P68" s="160"/>
      <c r="Q68" s="146" t="str">
        <f t="shared" si="61"/>
        <v/>
      </c>
      <c r="R68" s="151"/>
      <c r="S68" s="151"/>
      <c r="T68" s="152" t="str">
        <f t="shared" si="58"/>
        <v/>
      </c>
      <c r="U68" s="151"/>
      <c r="V68" s="151"/>
      <c r="W68" s="151"/>
      <c r="X68" s="143" t="str">
        <f>IFERROR(IF(AND(Q67="Probabilidad",Q68="Probabilidad"),(Z67-(+Z67*T68)),IF(AND(Q67="Impacto",Q68="Probabilidad"),(Z66-(+Z66*T68)),IF(Q68="Impacto",Z67,""))),"")</f>
        <v/>
      </c>
      <c r="Y68" s="153" t="str">
        <f t="shared" si="1"/>
        <v/>
      </c>
      <c r="Z68" s="154" t="str">
        <f t="shared" si="59"/>
        <v/>
      </c>
      <c r="AA68" s="153" t="str">
        <f t="shared" si="3"/>
        <v/>
      </c>
      <c r="AB68" s="154" t="str">
        <f>IFERROR(IF(AND(Q67="Impacto",Q68="Impacto"),(AB67-(+AB67*T68)),IF(AND(Q67="Probabilidad",Q68="Impacto"),(AB66-(+AB66*T68)),IF(Q68="Probabilidad",AB67,""))),"")</f>
        <v/>
      </c>
      <c r="AC68" s="155" t="str">
        <f t="shared" si="64"/>
        <v/>
      </c>
      <c r="AD68" s="156"/>
      <c r="AE68" s="149"/>
      <c r="AF68" s="177"/>
      <c r="AG68" s="177"/>
      <c r="AH68" s="150"/>
      <c r="AI68" s="150"/>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row>
    <row r="69" spans="1:67" s="3" customFormat="1" ht="18" hidden="1" customHeight="1" x14ac:dyDescent="0.25">
      <c r="A69" s="356">
        <v>10</v>
      </c>
      <c r="B69" s="359"/>
      <c r="C69" s="359"/>
      <c r="D69" s="359"/>
      <c r="E69" s="362"/>
      <c r="F69" s="359"/>
      <c r="G69" s="353"/>
      <c r="H69" s="344" t="str">
        <f>IF(G69&lt;=0,"",IF(G69&lt;=2,"Muy Baja",IF(G69&lt;=24,"Baja",IF(G69&lt;=500,"Media",IF(G69&lt;=5000,"Alta","Muy Alta")))))</f>
        <v/>
      </c>
      <c r="I69" s="350" t="str">
        <f>IF(H69="","",IF(H69="Muy Baja",0.2,IF(H69="Baja",0.4,IF(H69="Media",0.6,IF(H69="Alta",0.8,IF(H69="Muy Alta",1,))))))</f>
        <v/>
      </c>
      <c r="J69" s="347"/>
      <c r="K69" s="350">
        <f>IF(NOT(ISERROR(MATCH(J69,'Tabla Impacto'!$B$221:$B$223,0))),'Tabla Impacto'!$F$223&amp;"Por favor no seleccionar los criterios de impacto(Afectación Económica o presupuestal y Pérdida Reputacional)",J69)</f>
        <v>0</v>
      </c>
      <c r="L69" s="344" t="str">
        <f>IF(OR(K69='Tabla Impacto'!$C$11,K69='Tabla Impacto'!$D$11),"Leve",IF(OR(K69='Tabla Impacto'!$C$12,K69='Tabla Impacto'!$D$12),"Menor",IF(OR(K69='Tabla Impacto'!$C$13,K69='Tabla Impacto'!$D$13),"Moderado",IF(OR(K69='Tabla Impacto'!$C$14,K69='Tabla Impacto'!$D$14),"Mayor",IF(OR(K69='Tabla Impacto'!$C$15,K69='Tabla Impacto'!$D$15),"Catastrófico","")))))</f>
        <v/>
      </c>
      <c r="M69" s="350" t="str">
        <f>IF(L69="","",IF(L69="Leve",0.2,IF(L69="Menor",0.4,IF(L69="Moderado",0.6,IF(L69="Mayor",0.8,IF(L69="Catastrófico",1,))))))</f>
        <v/>
      </c>
      <c r="N69" s="365"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
      </c>
      <c r="O69" s="6">
        <v>1</v>
      </c>
      <c r="P69" s="160"/>
      <c r="Q69" s="146"/>
      <c r="R69" s="151"/>
      <c r="S69" s="151"/>
      <c r="T69" s="152" t="str">
        <f>IF(AND(R69="Preventivo",S69="Automático"),"50%",IF(AND(R69="Preventivo",S69="Manual"),"40%",IF(AND(R69="Detectivo",S69="Automático"),"40%",IF(AND(R69="Detectivo",S69="Manual"),"30%",IF(AND(R69="Correctivo",S69="Automático"),"35%",IF(AND(R69="Correctivo",S69="Manual"),"25%",""))))))</f>
        <v/>
      </c>
      <c r="U69" s="151"/>
      <c r="V69" s="151"/>
      <c r="W69" s="151"/>
      <c r="X69" s="143" t="str">
        <f>IFERROR(IF(Q69="Probabilidad",(I69-(+I69*T69)),IF(Q69="Impacto",I69,"")),"")</f>
        <v/>
      </c>
      <c r="Y69" s="153" t="str">
        <f>IFERROR(IF(X69="","",IF(X69&lt;=0.2,"Muy Baja",IF(X69&lt;=0.4,"Baja",IF(X69&lt;=0.6,"Media",IF(X69&lt;=0.8,"Alta","Muy Alta"))))),"")</f>
        <v/>
      </c>
      <c r="Z69" s="154" t="str">
        <f>+X69</f>
        <v/>
      </c>
      <c r="AA69" s="153" t="str">
        <f>IFERROR(IF(AB69="","",IF(AB69&lt;=0.2,"Leve",IF(AB69&lt;=0.4,"Menor",IF(AB69&lt;=0.6,"Moderado",IF(AB69&lt;=0.8,"Mayor","Catastrófico"))))),"")</f>
        <v/>
      </c>
      <c r="AB69" s="154" t="str">
        <f>IFERROR(IF(Q69="Impacto",(M69-(+M69*T69)),IF(Q69="Probabilidad",M69,"")),"")</f>
        <v/>
      </c>
      <c r="AC69" s="155"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56"/>
      <c r="AE69" s="149"/>
      <c r="AF69" s="177"/>
      <c r="AG69" s="177"/>
      <c r="AH69" s="150"/>
      <c r="AI69" s="150"/>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row>
    <row r="70" spans="1:67" s="3" customFormat="1" ht="18" hidden="1" customHeight="1" x14ac:dyDescent="0.25">
      <c r="A70" s="357"/>
      <c r="B70" s="360"/>
      <c r="C70" s="360"/>
      <c r="D70" s="360"/>
      <c r="E70" s="363"/>
      <c r="F70" s="360"/>
      <c r="G70" s="354"/>
      <c r="H70" s="345"/>
      <c r="I70" s="351"/>
      <c r="J70" s="348"/>
      <c r="K70" s="351">
        <f>IF(NOT(ISERROR(MATCH(J70,_xlfn.ANCHORARRAY(E81),0))),I83&amp;"Por favor no seleccionar los criterios de impacto",J70)</f>
        <v>0</v>
      </c>
      <c r="L70" s="345"/>
      <c r="M70" s="351"/>
      <c r="N70" s="366"/>
      <c r="O70" s="6">
        <v>2</v>
      </c>
      <c r="P70" s="160"/>
      <c r="Q70" s="146" t="str">
        <f>IF(OR(R70="Preventivo",R70="Detectivo"),"Probabilidad",IF(R70="Correctivo","Impacto",""))</f>
        <v/>
      </c>
      <c r="R70" s="151"/>
      <c r="S70" s="151"/>
      <c r="T70" s="152" t="str">
        <f t="shared" ref="T70:T74" si="65">IF(AND(R70="Preventivo",S70="Automático"),"50%",IF(AND(R70="Preventivo",S70="Manual"),"40%",IF(AND(R70="Detectivo",S70="Automático"),"40%",IF(AND(R70="Detectivo",S70="Manual"),"30%",IF(AND(R70="Correctivo",S70="Automático"),"35%",IF(AND(R70="Correctivo",S70="Manual"),"25%",""))))))</f>
        <v/>
      </c>
      <c r="U70" s="151"/>
      <c r="V70" s="151"/>
      <c r="W70" s="151"/>
      <c r="X70" s="143" t="str">
        <f>IFERROR(IF(AND(Q69="Probabilidad",Q70="Probabilidad"),(Z69-(+Z69*T70)),IF(Q70="Probabilidad",(I69-(+I69*T70)),IF(Q70="Impacto",Z69,""))),"")</f>
        <v/>
      </c>
      <c r="Y70" s="153" t="str">
        <f t="shared" si="1"/>
        <v/>
      </c>
      <c r="Z70" s="154" t="str">
        <f t="shared" ref="Z70:Z74" si="66">+X70</f>
        <v/>
      </c>
      <c r="AA70" s="153" t="str">
        <f t="shared" si="3"/>
        <v/>
      </c>
      <c r="AB70" s="154" t="str">
        <f>IFERROR(IF(AND(Q69="Impacto",Q70="Impacto"),(AB69-(+AB69*T70)),IF(Q70="Impacto",(M69-(+M69*T70)),IF(Q70="Probabilidad",AB69,""))),"")</f>
        <v/>
      </c>
      <c r="AC70" s="155" t="str">
        <f t="shared" ref="AC70:AC71" si="67">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56"/>
      <c r="AE70" s="149"/>
      <c r="AF70" s="177"/>
      <c r="AG70" s="177"/>
      <c r="AH70" s="150"/>
      <c r="AI70" s="150"/>
    </row>
    <row r="71" spans="1:67" s="3" customFormat="1" ht="18" hidden="1" customHeight="1" x14ac:dyDescent="0.25">
      <c r="A71" s="357"/>
      <c r="B71" s="360"/>
      <c r="C71" s="360"/>
      <c r="D71" s="360"/>
      <c r="E71" s="363"/>
      <c r="F71" s="360"/>
      <c r="G71" s="354"/>
      <c r="H71" s="345"/>
      <c r="I71" s="351"/>
      <c r="J71" s="348"/>
      <c r="K71" s="351">
        <f>IF(NOT(ISERROR(MATCH(J71,_xlfn.ANCHORARRAY(E82),0))),I84&amp;"Por favor no seleccionar los criterios de impacto",J71)</f>
        <v>0</v>
      </c>
      <c r="L71" s="345"/>
      <c r="M71" s="351"/>
      <c r="N71" s="366"/>
      <c r="O71" s="6">
        <v>3</v>
      </c>
      <c r="P71" s="161"/>
      <c r="Q71" s="146" t="str">
        <f>IF(OR(R71="Preventivo",R71="Detectivo"),"Probabilidad",IF(R71="Correctivo","Impacto",""))</f>
        <v/>
      </c>
      <c r="R71" s="151"/>
      <c r="S71" s="151"/>
      <c r="T71" s="152" t="str">
        <f t="shared" si="65"/>
        <v/>
      </c>
      <c r="U71" s="151"/>
      <c r="V71" s="151"/>
      <c r="W71" s="151"/>
      <c r="X71" s="143" t="str">
        <f>IFERROR(IF(AND(Q70="Probabilidad",Q71="Probabilidad"),(Z70-(+Z70*T71)),IF(AND(Q70="Impacto",Q71="Probabilidad"),(Z69-(+Z69*T71)),IF(Q71="Impacto",Z70,""))),"")</f>
        <v/>
      </c>
      <c r="Y71" s="153" t="str">
        <f t="shared" si="1"/>
        <v/>
      </c>
      <c r="Z71" s="154" t="str">
        <f t="shared" si="66"/>
        <v/>
      </c>
      <c r="AA71" s="153" t="str">
        <f t="shared" si="3"/>
        <v/>
      </c>
      <c r="AB71" s="154" t="str">
        <f>IFERROR(IF(AND(Q70="Impacto",Q71="Impacto"),(AB70-(+AB70*T71)),IF(AND(Q70="Probabilidad",Q71="Impacto"),(AB69-(+AB69*T71)),IF(Q71="Probabilidad",AB70,""))),"")</f>
        <v/>
      </c>
      <c r="AC71" s="155" t="str">
        <f t="shared" si="67"/>
        <v/>
      </c>
      <c r="AD71" s="156"/>
      <c r="AE71" s="149"/>
      <c r="AF71" s="177"/>
      <c r="AG71" s="177"/>
      <c r="AH71" s="150"/>
      <c r="AI71" s="150"/>
    </row>
    <row r="72" spans="1:67" s="3" customFormat="1" ht="18" hidden="1" customHeight="1" x14ac:dyDescent="0.25">
      <c r="A72" s="357"/>
      <c r="B72" s="360"/>
      <c r="C72" s="360"/>
      <c r="D72" s="360"/>
      <c r="E72" s="363"/>
      <c r="F72" s="360"/>
      <c r="G72" s="354"/>
      <c r="H72" s="345"/>
      <c r="I72" s="351"/>
      <c r="J72" s="348"/>
      <c r="K72" s="351">
        <f>IF(NOT(ISERROR(MATCH(J72,_xlfn.ANCHORARRAY(E83),0))),I85&amp;"Por favor no seleccionar los criterios de impacto",J72)</f>
        <v>0</v>
      </c>
      <c r="L72" s="345"/>
      <c r="M72" s="351"/>
      <c r="N72" s="366"/>
      <c r="O72" s="6">
        <v>4</v>
      </c>
      <c r="P72" s="160"/>
      <c r="Q72" s="146" t="str">
        <f t="shared" ref="Q72:Q74" si="68">IF(OR(R72="Preventivo",R72="Detectivo"),"Probabilidad",IF(R72="Correctivo","Impacto",""))</f>
        <v/>
      </c>
      <c r="R72" s="151"/>
      <c r="S72" s="151"/>
      <c r="T72" s="152" t="str">
        <f t="shared" si="65"/>
        <v/>
      </c>
      <c r="U72" s="151"/>
      <c r="V72" s="151"/>
      <c r="W72" s="151"/>
      <c r="X72" s="143" t="str">
        <f t="shared" ref="X72:X73" si="69">IFERROR(IF(AND(Q71="Probabilidad",Q72="Probabilidad"),(Z71-(+Z71*T72)),IF(AND(Q71="Impacto",Q72="Probabilidad"),(Z70-(+Z70*T72)),IF(Q72="Impacto",Z71,""))),"")</f>
        <v/>
      </c>
      <c r="Y72" s="153" t="str">
        <f t="shared" si="1"/>
        <v/>
      </c>
      <c r="Z72" s="154" t="str">
        <f t="shared" si="66"/>
        <v/>
      </c>
      <c r="AA72" s="153" t="str">
        <f t="shared" si="3"/>
        <v/>
      </c>
      <c r="AB72" s="154" t="str">
        <f t="shared" ref="AB72:AB73" si="70">IFERROR(IF(AND(Q71="Impacto",Q72="Impacto"),(AB71-(+AB71*T72)),IF(AND(Q71="Probabilidad",Q72="Impacto"),(AB70-(+AB70*T72)),IF(Q72="Probabilidad",AB71,""))),"")</f>
        <v/>
      </c>
      <c r="AC72" s="155"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56"/>
      <c r="AE72" s="149"/>
      <c r="AF72" s="177"/>
      <c r="AG72" s="177"/>
      <c r="AH72" s="150"/>
      <c r="AI72" s="150"/>
    </row>
    <row r="73" spans="1:67" s="3" customFormat="1" ht="18" hidden="1" customHeight="1" x14ac:dyDescent="0.25">
      <c r="A73" s="357"/>
      <c r="B73" s="360"/>
      <c r="C73" s="360"/>
      <c r="D73" s="360"/>
      <c r="E73" s="363"/>
      <c r="F73" s="360"/>
      <c r="G73" s="354"/>
      <c r="H73" s="345"/>
      <c r="I73" s="351"/>
      <c r="J73" s="348"/>
      <c r="K73" s="351">
        <f>IF(NOT(ISERROR(MATCH(J73,_xlfn.ANCHORARRAY(E84),0))),I86&amp;"Por favor no seleccionar los criterios de impacto",J73)</f>
        <v>0</v>
      </c>
      <c r="L73" s="345"/>
      <c r="M73" s="351"/>
      <c r="N73" s="366"/>
      <c r="O73" s="6">
        <v>5</v>
      </c>
      <c r="P73" s="160"/>
      <c r="Q73" s="146" t="str">
        <f t="shared" si="68"/>
        <v/>
      </c>
      <c r="R73" s="151"/>
      <c r="S73" s="151"/>
      <c r="T73" s="152" t="str">
        <f t="shared" si="65"/>
        <v/>
      </c>
      <c r="U73" s="151"/>
      <c r="V73" s="151"/>
      <c r="W73" s="151"/>
      <c r="X73" s="143" t="str">
        <f t="shared" si="69"/>
        <v/>
      </c>
      <c r="Y73" s="153" t="str">
        <f t="shared" si="1"/>
        <v/>
      </c>
      <c r="Z73" s="154" t="str">
        <f t="shared" si="66"/>
        <v/>
      </c>
      <c r="AA73" s="153" t="str">
        <f t="shared" si="3"/>
        <v/>
      </c>
      <c r="AB73" s="154" t="str">
        <f t="shared" si="70"/>
        <v/>
      </c>
      <c r="AC73" s="155" t="str">
        <f t="shared" ref="AC73:AC74" si="71">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56"/>
      <c r="AE73" s="149"/>
      <c r="AF73" s="177"/>
      <c r="AG73" s="177"/>
      <c r="AH73" s="150"/>
      <c r="AI73" s="150"/>
    </row>
    <row r="74" spans="1:67" s="3" customFormat="1" ht="18" hidden="1" customHeight="1" x14ac:dyDescent="0.25">
      <c r="A74" s="358"/>
      <c r="B74" s="361"/>
      <c r="C74" s="361"/>
      <c r="D74" s="361"/>
      <c r="E74" s="364"/>
      <c r="F74" s="361"/>
      <c r="G74" s="355"/>
      <c r="H74" s="346"/>
      <c r="I74" s="352"/>
      <c r="J74" s="349"/>
      <c r="K74" s="352">
        <f>IF(NOT(ISERROR(MATCH(J74,_xlfn.ANCHORARRAY(E85),0))),I87&amp;"Por favor no seleccionar los criterios de impacto",J74)</f>
        <v>0</v>
      </c>
      <c r="L74" s="346"/>
      <c r="M74" s="352"/>
      <c r="N74" s="367"/>
      <c r="O74" s="6">
        <v>6</v>
      </c>
      <c r="P74" s="160"/>
      <c r="Q74" s="146" t="str">
        <f t="shared" si="68"/>
        <v/>
      </c>
      <c r="R74" s="151"/>
      <c r="S74" s="151"/>
      <c r="T74" s="152" t="str">
        <f t="shared" si="65"/>
        <v/>
      </c>
      <c r="U74" s="151"/>
      <c r="V74" s="151"/>
      <c r="W74" s="151"/>
      <c r="X74" s="143" t="str">
        <f>IFERROR(IF(AND(Q73="Probabilidad",Q74="Probabilidad"),(Z73-(+Z73*T74)),IF(AND(Q73="Impacto",Q74="Probabilidad"),(Z72-(+Z72*T74)),IF(Q74="Impacto",Z73,""))),"")</f>
        <v/>
      </c>
      <c r="Y74" s="153" t="str">
        <f t="shared" si="1"/>
        <v/>
      </c>
      <c r="Z74" s="154" t="str">
        <f t="shared" si="66"/>
        <v/>
      </c>
      <c r="AA74" s="153" t="str">
        <f t="shared" si="3"/>
        <v/>
      </c>
      <c r="AB74" s="154" t="str">
        <f>IFERROR(IF(AND(Q73="Impacto",Q74="Impacto"),(AB73-(+AB73*T74)),IF(AND(Q73="Probabilidad",Q74="Impacto"),(AB72-(+AB72*T74)),IF(Q74="Probabilidad",AB73,""))),"")</f>
        <v/>
      </c>
      <c r="AC74" s="155" t="str">
        <f t="shared" si="71"/>
        <v/>
      </c>
      <c r="AD74" s="156"/>
      <c r="AE74" s="149"/>
      <c r="AF74" s="177"/>
      <c r="AG74" s="177"/>
      <c r="AH74" s="150"/>
      <c r="AI74" s="150"/>
    </row>
    <row r="75" spans="1:67" ht="34.5" customHeight="1" x14ac:dyDescent="0.3">
      <c r="A75" s="6"/>
      <c r="B75" s="387" t="s">
        <v>214</v>
      </c>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row>
    <row r="77" spans="1:67" x14ac:dyDescent="0.3">
      <c r="A77" s="1"/>
      <c r="B77" s="24" t="s">
        <v>215</v>
      </c>
      <c r="C77" s="1"/>
      <c r="D77" s="1"/>
      <c r="F77" s="1"/>
    </row>
  </sheetData>
  <dataConsolidate/>
  <mergeCells count="219">
    <mergeCell ref="V25:V27"/>
    <mergeCell ref="W25:W27"/>
    <mergeCell ref="Y25:Y27"/>
    <mergeCell ref="Z25:Z27"/>
    <mergeCell ref="AA25:AA27"/>
    <mergeCell ref="AB25:AB27"/>
    <mergeCell ref="AC25:AC27"/>
    <mergeCell ref="AD25:AD27"/>
    <mergeCell ref="O25:O27"/>
    <mergeCell ref="P25:P27"/>
    <mergeCell ref="R25:R27"/>
    <mergeCell ref="Q25:Q27"/>
    <mergeCell ref="S25:S27"/>
    <mergeCell ref="T25:T27"/>
    <mergeCell ref="U25:U27"/>
    <mergeCell ref="AH1:AI1"/>
    <mergeCell ref="AH4:AI4"/>
    <mergeCell ref="AH3:AI3"/>
    <mergeCell ref="AH2:AI2"/>
    <mergeCell ref="F12:F18"/>
    <mergeCell ref="G12:G18"/>
    <mergeCell ref="H12:H18"/>
    <mergeCell ref="A12:A18"/>
    <mergeCell ref="B12:B18"/>
    <mergeCell ref="C12:C18"/>
    <mergeCell ref="D12:D18"/>
    <mergeCell ref="E12:E18"/>
    <mergeCell ref="N12:N18"/>
    <mergeCell ref="I12:I18"/>
    <mergeCell ref="J12:J18"/>
    <mergeCell ref="K12:K18"/>
    <mergeCell ref="L12:L18"/>
    <mergeCell ref="M12:M18"/>
    <mergeCell ref="Y10:Y11"/>
    <mergeCell ref="Z10:Z11"/>
    <mergeCell ref="G10:G11"/>
    <mergeCell ref="H10:H11"/>
    <mergeCell ref="I10:I11"/>
    <mergeCell ref="J10:J11"/>
    <mergeCell ref="Q10:Q11"/>
    <mergeCell ref="R10:W10"/>
    <mergeCell ref="B19:B24"/>
    <mergeCell ref="C19:C24"/>
    <mergeCell ref="D19:D24"/>
    <mergeCell ref="E19:E24"/>
    <mergeCell ref="E1:AG4"/>
    <mergeCell ref="AE10:AE11"/>
    <mergeCell ref="O12:O13"/>
    <mergeCell ref="P12:P13"/>
    <mergeCell ref="Q12:Q13"/>
    <mergeCell ref="R12:R13"/>
    <mergeCell ref="S12:S13"/>
    <mergeCell ref="T12:T13"/>
    <mergeCell ref="U12:U13"/>
    <mergeCell ref="V12:V13"/>
    <mergeCell ref="W12:W13"/>
    <mergeCell ref="Y12:Y13"/>
    <mergeCell ref="Z12:Z13"/>
    <mergeCell ref="AA12:AA13"/>
    <mergeCell ref="AB12:AB13"/>
    <mergeCell ref="AC12:AC13"/>
    <mergeCell ref="AD12:AD13"/>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G33:G38"/>
    <mergeCell ref="H33:H38"/>
    <mergeCell ref="I33:I38"/>
    <mergeCell ref="L19:L24"/>
    <mergeCell ref="M19:M24"/>
    <mergeCell ref="N19:N24"/>
    <mergeCell ref="A25:A32"/>
    <mergeCell ref="B25:B32"/>
    <mergeCell ref="C25:C32"/>
    <mergeCell ref="D25:D32"/>
    <mergeCell ref="E25:E32"/>
    <mergeCell ref="F25:F32"/>
    <mergeCell ref="G25:G32"/>
    <mergeCell ref="H25:H32"/>
    <mergeCell ref="I25:I32"/>
    <mergeCell ref="J25:J32"/>
    <mergeCell ref="K25:K32"/>
    <mergeCell ref="L25:L32"/>
    <mergeCell ref="F19:F24"/>
    <mergeCell ref="G19:G24"/>
    <mergeCell ref="H19:H24"/>
    <mergeCell ref="I19:I24"/>
    <mergeCell ref="J19:J24"/>
    <mergeCell ref="A19:A24"/>
    <mergeCell ref="D57:D62"/>
    <mergeCell ref="C45:C50"/>
    <mergeCell ref="D45:D50"/>
    <mergeCell ref="E45:E50"/>
    <mergeCell ref="F45:F50"/>
    <mergeCell ref="D39:D44"/>
    <mergeCell ref="E39:E44"/>
    <mergeCell ref="F39:F44"/>
    <mergeCell ref="A33:A38"/>
    <mergeCell ref="B33:B38"/>
    <mergeCell ref="C33:C38"/>
    <mergeCell ref="D33:D38"/>
    <mergeCell ref="E33:E38"/>
    <mergeCell ref="F33:F38"/>
    <mergeCell ref="C51:C56"/>
    <mergeCell ref="B45:B50"/>
    <mergeCell ref="E51:E56"/>
    <mergeCell ref="D51:D56"/>
    <mergeCell ref="B75:AI75"/>
    <mergeCell ref="M63:M68"/>
    <mergeCell ref="N63:N68"/>
    <mergeCell ref="J63:J68"/>
    <mergeCell ref="K63:K68"/>
    <mergeCell ref="L63:L68"/>
    <mergeCell ref="M51:M56"/>
    <mergeCell ref="N51:N56"/>
    <mergeCell ref="F57:F62"/>
    <mergeCell ref="G57:G62"/>
    <mergeCell ref="H57:H62"/>
    <mergeCell ref="I57:I62"/>
    <mergeCell ref="J57:J62"/>
    <mergeCell ref="F51:F56"/>
    <mergeCell ref="G51:G56"/>
    <mergeCell ref="H51:H56"/>
    <mergeCell ref="I51:I56"/>
    <mergeCell ref="K57:K62"/>
    <mergeCell ref="L57:L62"/>
    <mergeCell ref="M57:M62"/>
    <mergeCell ref="N57:N62"/>
    <mergeCell ref="B57:B62"/>
    <mergeCell ref="C57:C62"/>
    <mergeCell ref="J69:J74"/>
    <mergeCell ref="N45:N50"/>
    <mergeCell ref="A1:D4"/>
    <mergeCell ref="A69:A74"/>
    <mergeCell ref="B69:B74"/>
    <mergeCell ref="C69:C74"/>
    <mergeCell ref="D69:D74"/>
    <mergeCell ref="E69:E74"/>
    <mergeCell ref="F69:F74"/>
    <mergeCell ref="G69:G74"/>
    <mergeCell ref="H69:H74"/>
    <mergeCell ref="C6:N6"/>
    <mergeCell ref="A9:G9"/>
    <mergeCell ref="H9:N9"/>
    <mergeCell ref="I39:I44"/>
    <mergeCell ref="J39:J44"/>
    <mergeCell ref="G45:G50"/>
    <mergeCell ref="H45:H50"/>
    <mergeCell ref="I45:I50"/>
    <mergeCell ref="K39:K44"/>
    <mergeCell ref="L39:L44"/>
    <mergeCell ref="A57:A62"/>
    <mergeCell ref="E57:E62"/>
    <mergeCell ref="A51:A56"/>
    <mergeCell ref="B51:B56"/>
    <mergeCell ref="K69:K74"/>
    <mergeCell ref="L69:L74"/>
    <mergeCell ref="M69:M74"/>
    <mergeCell ref="N69:N74"/>
    <mergeCell ref="I69:I74"/>
    <mergeCell ref="AI10:AI11"/>
    <mergeCell ref="O6:Q6"/>
    <mergeCell ref="O9:W9"/>
    <mergeCell ref="X9:AD9"/>
    <mergeCell ref="M25:M32"/>
    <mergeCell ref="N25:N32"/>
    <mergeCell ref="J33:J38"/>
    <mergeCell ref="K33:K38"/>
    <mergeCell ref="L33:L38"/>
    <mergeCell ref="M33:M38"/>
    <mergeCell ref="N33:N38"/>
    <mergeCell ref="K19:K24"/>
    <mergeCell ref="M39:M44"/>
    <mergeCell ref="N39:N44"/>
    <mergeCell ref="M45:M50"/>
    <mergeCell ref="AG10:AG11"/>
    <mergeCell ref="AE9:AI9"/>
    <mergeCell ref="J51:J56"/>
    <mergeCell ref="K51:K56"/>
    <mergeCell ref="A63:A68"/>
    <mergeCell ref="B63:B68"/>
    <mergeCell ref="C63:C68"/>
    <mergeCell ref="D63:D68"/>
    <mergeCell ref="E63:E68"/>
    <mergeCell ref="F63:F68"/>
    <mergeCell ref="G63:G68"/>
    <mergeCell ref="H63:H68"/>
    <mergeCell ref="I63:I68"/>
    <mergeCell ref="L51:L56"/>
    <mergeCell ref="J45:J50"/>
    <mergeCell ref="K45:K50"/>
    <mergeCell ref="L45:L50"/>
    <mergeCell ref="G39:G44"/>
    <mergeCell ref="H39:H44"/>
    <mergeCell ref="A39:A44"/>
    <mergeCell ref="B39:B44"/>
    <mergeCell ref="C39:C44"/>
    <mergeCell ref="A45:A50"/>
  </mergeCells>
  <conditionalFormatting sqref="H12:H13 H19">
    <cfRule type="cellIs" dxfId="137" priority="625" operator="equal">
      <formula>"Media"</formula>
    </cfRule>
    <cfRule type="cellIs" dxfId="136" priority="627" operator="equal">
      <formula>"Muy Baja"</formula>
    </cfRule>
    <cfRule type="cellIs" dxfId="135" priority="624" operator="equal">
      <formula>"Alta"</formula>
    </cfRule>
    <cfRule type="cellIs" dxfId="134" priority="623" operator="equal">
      <formula>"Muy Alta"</formula>
    </cfRule>
    <cfRule type="cellIs" dxfId="133" priority="626" operator="equal">
      <formula>"Baja"</formula>
    </cfRule>
  </conditionalFormatting>
  <conditionalFormatting sqref="H25:H27">
    <cfRule type="cellIs" dxfId="132" priority="525" operator="equal">
      <formula>"Muy Alta"</formula>
    </cfRule>
    <cfRule type="cellIs" dxfId="131" priority="529" operator="equal">
      <formula>"Muy Baja"</formula>
    </cfRule>
    <cfRule type="cellIs" dxfId="130" priority="528" operator="equal">
      <formula>"Baja"</formula>
    </cfRule>
    <cfRule type="cellIs" dxfId="129" priority="527" operator="equal">
      <formula>"Media"</formula>
    </cfRule>
    <cfRule type="cellIs" dxfId="128" priority="526" operator="equal">
      <formula>"Alta"</formula>
    </cfRule>
  </conditionalFormatting>
  <conditionalFormatting sqref="H33">
    <cfRule type="cellIs" dxfId="127" priority="501" operator="equal">
      <formula>"Muy Baja"</formula>
    </cfRule>
    <cfRule type="cellIs" dxfId="126" priority="500" operator="equal">
      <formula>"Baja"</formula>
    </cfRule>
    <cfRule type="cellIs" dxfId="125" priority="499" operator="equal">
      <formula>"Media"</formula>
    </cfRule>
    <cfRule type="cellIs" dxfId="124" priority="498" operator="equal">
      <formula>"Alta"</formula>
    </cfRule>
    <cfRule type="cellIs" dxfId="123" priority="497" operator="equal">
      <formula>"Muy Alta"</formula>
    </cfRule>
  </conditionalFormatting>
  <conditionalFormatting sqref="H39">
    <cfRule type="cellIs" dxfId="122" priority="122" operator="equal">
      <formula>"Alta"</formula>
    </cfRule>
    <cfRule type="cellIs" dxfId="121" priority="125" operator="equal">
      <formula>"Muy Baja"</formula>
    </cfRule>
    <cfRule type="cellIs" dxfId="120" priority="124" operator="equal">
      <formula>"Baja"</formula>
    </cfRule>
    <cfRule type="cellIs" dxfId="119" priority="123" operator="equal">
      <formula>"Media"</formula>
    </cfRule>
    <cfRule type="cellIs" dxfId="118" priority="121" operator="equal">
      <formula>"Muy Alta"</formula>
    </cfRule>
  </conditionalFormatting>
  <conditionalFormatting sqref="H45">
    <cfRule type="cellIs" dxfId="117" priority="90" operator="equal">
      <formula>"Baja"</formula>
    </cfRule>
    <cfRule type="cellIs" dxfId="116" priority="91" operator="equal">
      <formula>"Muy Baja"</formula>
    </cfRule>
    <cfRule type="cellIs" dxfId="115" priority="88" operator="equal">
      <formula>"Alta"</formula>
    </cfRule>
    <cfRule type="cellIs" dxfId="114" priority="89" operator="equal">
      <formula>"Media"</formula>
    </cfRule>
    <cfRule type="cellIs" dxfId="113" priority="87" operator="equal">
      <formula>"Muy Alta"</formula>
    </cfRule>
  </conditionalFormatting>
  <conditionalFormatting sqref="H51">
    <cfRule type="cellIs" dxfId="112" priority="43" operator="equal">
      <formula>"Muy Baja"</formula>
    </cfRule>
    <cfRule type="cellIs" dxfId="111" priority="42" operator="equal">
      <formula>"Baja"</formula>
    </cfRule>
    <cfRule type="cellIs" dxfId="110" priority="41" operator="equal">
      <formula>"Media"</formula>
    </cfRule>
    <cfRule type="cellIs" dxfId="109" priority="40" operator="equal">
      <formula>"Alta"</formula>
    </cfRule>
    <cfRule type="cellIs" dxfId="108" priority="39" operator="equal">
      <formula>"Muy Alta"</formula>
    </cfRule>
  </conditionalFormatting>
  <conditionalFormatting sqref="H57">
    <cfRule type="cellIs" dxfId="107" priority="385" operator="equal">
      <formula>"Muy Alta"</formula>
    </cfRule>
    <cfRule type="cellIs" dxfId="106" priority="386" operator="equal">
      <formula>"Alta"</formula>
    </cfRule>
    <cfRule type="cellIs" dxfId="105" priority="387" operator="equal">
      <formula>"Media"</formula>
    </cfRule>
    <cfRule type="cellIs" dxfId="104" priority="389" operator="equal">
      <formula>"Muy Baja"</formula>
    </cfRule>
    <cfRule type="cellIs" dxfId="103" priority="388" operator="equal">
      <formula>"Baja"</formula>
    </cfRule>
  </conditionalFormatting>
  <conditionalFormatting sqref="H63">
    <cfRule type="cellIs" dxfId="102" priority="358" operator="equal">
      <formula>"Alta"</formula>
    </cfRule>
    <cfRule type="cellIs" dxfId="101" priority="360" operator="equal">
      <formula>"Baja"</formula>
    </cfRule>
    <cfRule type="cellIs" dxfId="100" priority="361" operator="equal">
      <formula>"Muy Baja"</formula>
    </cfRule>
    <cfRule type="cellIs" dxfId="99" priority="359" operator="equal">
      <formula>"Media"</formula>
    </cfRule>
    <cfRule type="cellIs" dxfId="98" priority="357" operator="equal">
      <formula>"Muy Alta"</formula>
    </cfRule>
  </conditionalFormatting>
  <conditionalFormatting sqref="H69">
    <cfRule type="cellIs" dxfId="97" priority="331" operator="equal">
      <formula>"Media"</formula>
    </cfRule>
    <cfRule type="cellIs" dxfId="96" priority="330" operator="equal">
      <formula>"Alta"</formula>
    </cfRule>
    <cfRule type="cellIs" dxfId="95" priority="329" operator="equal">
      <formula>"Muy Alta"</formula>
    </cfRule>
    <cfRule type="cellIs" dxfId="94" priority="333" operator="equal">
      <formula>"Muy Baja"</formula>
    </cfRule>
    <cfRule type="cellIs" dxfId="93" priority="332" operator="equal">
      <formula>"Baja"</formula>
    </cfRule>
  </conditionalFormatting>
  <conditionalFormatting sqref="K12:K74">
    <cfRule type="containsText" dxfId="92" priority="44" operator="containsText" text="❌">
      <formula>NOT(ISERROR(SEARCH("❌",K12)))</formula>
    </cfRule>
  </conditionalFormatting>
  <conditionalFormatting sqref="L12:L13 L19 L25:L27 L33 L57 L63 L69">
    <cfRule type="cellIs" dxfId="91" priority="618" operator="equal">
      <formula>"Catastrófico"</formula>
    </cfRule>
    <cfRule type="cellIs" dxfId="90" priority="620" operator="equal">
      <formula>"Moderado"</formula>
    </cfRule>
    <cfRule type="cellIs" dxfId="89" priority="621" operator="equal">
      <formula>"Menor"</formula>
    </cfRule>
    <cfRule type="cellIs" dxfId="88" priority="622" operator="equal">
      <formula>"Leve"</formula>
    </cfRule>
    <cfRule type="cellIs" dxfId="87" priority="619" operator="equal">
      <formula>"Mayor"</formula>
    </cfRule>
  </conditionalFormatting>
  <conditionalFormatting sqref="L39">
    <cfRule type="cellIs" dxfId="86" priority="98" operator="equal">
      <formula>"Mayor"</formula>
    </cfRule>
    <cfRule type="cellIs" dxfId="85" priority="97" operator="equal">
      <formula>"Catastrófico"</formula>
    </cfRule>
    <cfRule type="cellIs" dxfId="84" priority="101" operator="equal">
      <formula>"Leve"</formula>
    </cfRule>
    <cfRule type="cellIs" dxfId="83" priority="100" operator="equal">
      <formula>"Menor"</formula>
    </cfRule>
    <cfRule type="cellIs" dxfId="82" priority="99" operator="equal">
      <formula>"Moderado"</formula>
    </cfRule>
  </conditionalFormatting>
  <conditionalFormatting sqref="L45">
    <cfRule type="cellIs" dxfId="81" priority="34" operator="equal">
      <formula>"Catastrófico"</formula>
    </cfRule>
    <cfRule type="cellIs" dxfId="80" priority="35" operator="equal">
      <formula>"Mayor"</formula>
    </cfRule>
    <cfRule type="cellIs" dxfId="79" priority="36" operator="equal">
      <formula>"Moderado"</formula>
    </cfRule>
    <cfRule type="cellIs" dxfId="78" priority="38" operator="equal">
      <formula>"Leve"</formula>
    </cfRule>
    <cfRule type="cellIs" dxfId="77" priority="37" operator="equal">
      <formula>"Menor"</formula>
    </cfRule>
  </conditionalFormatting>
  <conditionalFormatting sqref="L51">
    <cfRule type="cellIs" dxfId="76" priority="31" operator="equal">
      <formula>"Moderado"</formula>
    </cfRule>
    <cfRule type="cellIs" dxfId="75" priority="33" operator="equal">
      <formula>"Leve"</formula>
    </cfRule>
    <cfRule type="cellIs" dxfId="74" priority="32" operator="equal">
      <formula>"Menor"</formula>
    </cfRule>
    <cfRule type="cellIs" dxfId="73" priority="30" operator="equal">
      <formula>"Mayor"</formula>
    </cfRule>
    <cfRule type="cellIs" dxfId="72" priority="29" operator="equal">
      <formula>"Catastrófico"</formula>
    </cfRule>
  </conditionalFormatting>
  <conditionalFormatting sqref="N12:N13">
    <cfRule type="cellIs" dxfId="71" priority="616" operator="equal">
      <formula>"Moderado"</formula>
    </cfRule>
    <cfRule type="cellIs" dxfId="70" priority="614" operator="equal">
      <formula>"Extremo"</formula>
    </cfRule>
    <cfRule type="cellIs" dxfId="69" priority="615" operator="equal">
      <formula>"Alto"</formula>
    </cfRule>
    <cfRule type="cellIs" dxfId="68" priority="617" operator="equal">
      <formula>"Bajo"</formula>
    </cfRule>
  </conditionalFormatting>
  <conditionalFormatting sqref="N19">
    <cfRule type="cellIs" dxfId="67" priority="544" operator="equal">
      <formula>"Extremo"</formula>
    </cfRule>
    <cfRule type="cellIs" dxfId="66" priority="546" operator="equal">
      <formula>"Moderado"</formula>
    </cfRule>
    <cfRule type="cellIs" dxfId="65" priority="547" operator="equal">
      <formula>"Bajo"</formula>
    </cfRule>
    <cfRule type="cellIs" dxfId="64" priority="545" operator="equal">
      <formula>"Alto"</formula>
    </cfRule>
  </conditionalFormatting>
  <conditionalFormatting sqref="N25:N27">
    <cfRule type="cellIs" dxfId="63" priority="516" operator="equal">
      <formula>"Extremo"</formula>
    </cfRule>
    <cfRule type="cellIs" dxfId="62" priority="517" operator="equal">
      <formula>"Alto"</formula>
    </cfRule>
    <cfRule type="cellIs" dxfId="61" priority="518" operator="equal">
      <formula>"Moderado"</formula>
    </cfRule>
    <cfRule type="cellIs" dxfId="60" priority="519" operator="equal">
      <formula>"Bajo"</formula>
    </cfRule>
  </conditionalFormatting>
  <conditionalFormatting sqref="N33">
    <cfRule type="cellIs" dxfId="59" priority="489" operator="equal">
      <formula>"Alto"</formula>
    </cfRule>
    <cfRule type="cellIs" dxfId="58" priority="490" operator="equal">
      <formula>"Moderado"</formula>
    </cfRule>
    <cfRule type="cellIs" dxfId="57" priority="488" operator="equal">
      <formula>"Extremo"</formula>
    </cfRule>
    <cfRule type="cellIs" dxfId="56" priority="491" operator="equal">
      <formula>"Bajo"</formula>
    </cfRule>
  </conditionalFormatting>
  <conditionalFormatting sqref="N39">
    <cfRule type="cellIs" dxfId="55" priority="117" operator="equal">
      <formula>"Extremo"</formula>
    </cfRule>
    <cfRule type="cellIs" dxfId="54" priority="118" operator="equal">
      <formula>"Alto"</formula>
    </cfRule>
    <cfRule type="cellIs" dxfId="53" priority="119" operator="equal">
      <formula>"Moderado"</formula>
    </cfRule>
    <cfRule type="cellIs" dxfId="52" priority="120" operator="equal">
      <formula>"Bajo"</formula>
    </cfRule>
  </conditionalFormatting>
  <conditionalFormatting sqref="N45">
    <cfRule type="cellIs" dxfId="51" priority="86" operator="equal">
      <formula>"Bajo"</formula>
    </cfRule>
    <cfRule type="cellIs" dxfId="50" priority="85" operator="equal">
      <formula>"Moderado"</formula>
    </cfRule>
    <cfRule type="cellIs" dxfId="49" priority="84" operator="equal">
      <formula>"Alto"</formula>
    </cfRule>
    <cfRule type="cellIs" dxfId="48" priority="83" operator="equal">
      <formula>"Extremo"</formula>
    </cfRule>
  </conditionalFormatting>
  <conditionalFormatting sqref="N51">
    <cfRule type="cellIs" dxfId="47" priority="62" operator="equal">
      <formula>"Bajo"</formula>
    </cfRule>
    <cfRule type="cellIs" dxfId="46" priority="61" operator="equal">
      <formula>"Moderado"</formula>
    </cfRule>
    <cfRule type="cellIs" dxfId="45" priority="59" operator="equal">
      <formula>"Extremo"</formula>
    </cfRule>
    <cfRule type="cellIs" dxfId="44" priority="60" operator="equal">
      <formula>"Alto"</formula>
    </cfRule>
  </conditionalFormatting>
  <conditionalFormatting sqref="N57">
    <cfRule type="cellIs" dxfId="43" priority="378" operator="equal">
      <formula>"Moderado"</formula>
    </cfRule>
    <cfRule type="cellIs" dxfId="42" priority="377" operator="equal">
      <formula>"Alto"</formula>
    </cfRule>
    <cfRule type="cellIs" dxfId="41" priority="376" operator="equal">
      <formula>"Extremo"</formula>
    </cfRule>
    <cfRule type="cellIs" dxfId="40" priority="379" operator="equal">
      <formula>"Bajo"</formula>
    </cfRule>
  </conditionalFormatting>
  <conditionalFormatting sqref="N63">
    <cfRule type="cellIs" dxfId="39" priority="350" operator="equal">
      <formula>"Moderado"</formula>
    </cfRule>
    <cfRule type="cellIs" dxfId="38" priority="349" operator="equal">
      <formula>"Alto"</formula>
    </cfRule>
    <cfRule type="cellIs" dxfId="37" priority="348" operator="equal">
      <formula>"Extremo"</formula>
    </cfRule>
    <cfRule type="cellIs" dxfId="36" priority="351" operator="equal">
      <formula>"Bajo"</formula>
    </cfRule>
  </conditionalFormatting>
  <conditionalFormatting sqref="N69">
    <cfRule type="cellIs" dxfId="35" priority="320" operator="equal">
      <formula>"Extremo"</formula>
    </cfRule>
    <cfRule type="cellIs" dxfId="34" priority="321" operator="equal">
      <formula>"Alto"</formula>
    </cfRule>
    <cfRule type="cellIs" dxfId="33" priority="322" operator="equal">
      <formula>"Moderado"</formula>
    </cfRule>
    <cfRule type="cellIs" dxfId="32" priority="323" operator="equal">
      <formula>"Bajo"</formula>
    </cfRule>
  </conditionalFormatting>
  <conditionalFormatting sqref="Y12 Y14:Y25">
    <cfRule type="cellIs" dxfId="31" priority="315" operator="equal">
      <formula>"Muy Alta"</formula>
    </cfRule>
    <cfRule type="cellIs" dxfId="30" priority="316" operator="equal">
      <formula>"Alta"</formula>
    </cfRule>
    <cfRule type="cellIs" dxfId="29" priority="317" operator="equal">
      <formula>"Media"</formula>
    </cfRule>
    <cfRule type="cellIs" dxfId="28" priority="318" operator="equal">
      <formula>"Baja"</formula>
    </cfRule>
    <cfRule type="cellIs" dxfId="27" priority="319" operator="equal">
      <formula>"Muy Baja"</formula>
    </cfRule>
  </conditionalFormatting>
  <conditionalFormatting sqref="Y28:Y74">
    <cfRule type="cellIs" dxfId="26" priority="12" operator="equal">
      <formula>"Media"</formula>
    </cfRule>
    <cfRule type="cellIs" dxfId="25" priority="11" operator="equal">
      <formula>"Alta"</formula>
    </cfRule>
    <cfRule type="cellIs" dxfId="24" priority="10" operator="equal">
      <formula>"Muy Alta"</formula>
    </cfRule>
    <cfRule type="cellIs" dxfId="23" priority="14" operator="equal">
      <formula>"Muy Baja"</formula>
    </cfRule>
    <cfRule type="cellIs" dxfId="22" priority="13" operator="equal">
      <formula>"Baja"</formula>
    </cfRule>
  </conditionalFormatting>
  <conditionalFormatting sqref="AA12 AA14:AA25">
    <cfRule type="cellIs" dxfId="21" priority="313" operator="equal">
      <formula>"Menor"</formula>
    </cfRule>
    <cfRule type="cellIs" dxfId="20" priority="312" operator="equal">
      <formula>"Moderado"</formula>
    </cfRule>
    <cfRule type="cellIs" dxfId="19" priority="311" operator="equal">
      <formula>"Mayor"</formula>
    </cfRule>
    <cfRule type="cellIs" dxfId="18" priority="310" operator="equal">
      <formula>"Catastrófico"</formula>
    </cfRule>
    <cfRule type="cellIs" dxfId="17" priority="314" operator="equal">
      <formula>"Leve"</formula>
    </cfRule>
  </conditionalFormatting>
  <conditionalFormatting sqref="AA28:AA74">
    <cfRule type="cellIs" dxfId="16" priority="5" operator="equal">
      <formula>"Catastrófico"</formula>
    </cfRule>
    <cfRule type="cellIs" dxfId="15" priority="6" operator="equal">
      <formula>"Mayor"</formula>
    </cfRule>
    <cfRule type="cellIs" dxfId="14" priority="7" operator="equal">
      <formula>"Moderado"</formula>
    </cfRule>
    <cfRule type="cellIs" dxfId="13" priority="8" operator="equal">
      <formula>"Menor"</formula>
    </cfRule>
    <cfRule type="cellIs" dxfId="12" priority="9" operator="equal">
      <formula>"Leve"</formula>
    </cfRule>
  </conditionalFormatting>
  <conditionalFormatting sqref="AC12 AC14:AC25">
    <cfRule type="cellIs" dxfId="11" priority="309" operator="equal">
      <formula>"Bajo"</formula>
    </cfRule>
    <cfRule type="cellIs" dxfId="10" priority="308" operator="equal">
      <formula>"Moderado"</formula>
    </cfRule>
    <cfRule type="cellIs" dxfId="9" priority="307" operator="equal">
      <formula>"Alto"</formula>
    </cfRule>
    <cfRule type="cellIs" dxfId="8" priority="306" operator="equal">
      <formula>"Extremo"</formula>
    </cfRule>
  </conditionalFormatting>
  <conditionalFormatting sqref="AC28:AC74">
    <cfRule type="cellIs" dxfId="7" priority="2" operator="equal">
      <formula>"Alto"</formula>
    </cfRule>
    <cfRule type="cellIs" dxfId="6" priority="3" operator="equal">
      <formula>"Moderado"</formula>
    </cfRule>
    <cfRule type="cellIs" dxfId="5" priority="4" operator="equal">
      <formula>"Bajo"</formula>
    </cfRule>
    <cfRule type="cellIs" dxfId="4" priority="1" operator="equal">
      <formula>"Extremo"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R51 R28:R39 R57:R74 R45 R12 R14:R25</xm:sqref>
        </x14:dataValidation>
        <x14:dataValidation type="list" allowBlank="1" showInputMessage="1" showErrorMessage="1" xr:uid="{00000000-0002-0000-0200-000001000000}">
          <x14:formula1>
            <xm:f>'Tabla Valoración controles'!$D$7:$D$8</xm:f>
          </x14:formula1>
          <xm:sqref>S51 S28:S39 S57:S74 S45 S12 S14:S25</xm:sqref>
        </x14:dataValidation>
        <x14:dataValidation type="list" allowBlank="1" showInputMessage="1" showErrorMessage="1" xr:uid="{00000000-0002-0000-0200-000002000000}">
          <x14:formula1>
            <xm:f>'Tabla Valoración controles'!$D$9:$D$10</xm:f>
          </x14:formula1>
          <xm:sqref>U51 U28:U39 U57:U74 U45 U12 U14:U25</xm:sqref>
        </x14:dataValidation>
        <x14:dataValidation type="list" allowBlank="1" showInputMessage="1" showErrorMessage="1" xr:uid="{00000000-0002-0000-0200-000003000000}">
          <x14:formula1>
            <xm:f>'Tabla Valoración controles'!$D$11:$D$12</xm:f>
          </x14:formula1>
          <xm:sqref>V51 V28:V39 V57:V74 V45 V12 V14:V25</xm:sqref>
        </x14:dataValidation>
        <x14:dataValidation type="list" allowBlank="1" showInputMessage="1" showErrorMessage="1" xr:uid="{00000000-0002-0000-0200-000004000000}">
          <x14:formula1>
            <xm:f>'Tabla Valoración controles'!$D$13:$D$14</xm:f>
          </x14:formula1>
          <xm:sqref>W51 W28:W39 W57:W74 W45 W12 W14:W25</xm:sqref>
        </x14:dataValidation>
        <x14:dataValidation type="list" allowBlank="1" showInputMessage="1" showErrorMessage="1" xr:uid="{00000000-0002-0000-0200-000005000000}">
          <x14:formula1>
            <xm:f>'Opciones Tratamiento'!$B$13:$B$19</xm:f>
          </x14:formula1>
          <xm:sqref>F12:F74</xm:sqref>
        </x14:dataValidation>
        <x14:dataValidation type="list" allowBlank="1" showInputMessage="1" showErrorMessage="1" xr:uid="{00000000-0002-0000-0200-000006000000}">
          <x14:formula1>
            <xm:f>'Opciones Tratamiento'!$E$2:$E$4</xm:f>
          </x14:formula1>
          <xm:sqref>B12:B74</xm:sqref>
        </x14:dataValidation>
        <x14:dataValidation type="list" allowBlank="1" showInputMessage="1" showErrorMessage="1" xr:uid="{00000000-0002-0000-0200-000007000000}">
          <x14:formula1>
            <xm:f>'Opciones Tratamiento'!$B$2:$B$5</xm:f>
          </x14:formula1>
          <xm:sqref>AD51 AD28:AD39 AD57:AD74 AD45 AD12 AD14:AD25</xm:sqref>
        </x14:dataValidation>
        <x14:dataValidation type="list" allowBlank="1" showInputMessage="1" showErrorMessage="1" xr:uid="{00000000-0002-0000-0200-000008000000}">
          <x14:formula1>
            <xm:f>'Tabla Impacto'!$F$210:$F$221</xm:f>
          </x14:formula1>
          <xm:sqref>J12:J74</xm:sqref>
        </x14:dataValidation>
        <x14:dataValidation type="custom" allowBlank="1" showInputMessage="1" showErrorMessage="1" error="Recuerde que las acciones se generan bajo la medida de mitigar el riesgo" xr:uid="{00000000-0002-0000-0200-000009000000}">
          <x14:formula1>
            <xm:f>IF(OR(AD34='Opciones Tratamiento'!$B$2,AD34='Opciones Tratamiento'!$B$3,AD34='Opciones Tratamiento'!$B$4),ISBLANK(AD34),ISTEXT(AD34))</xm:f>
          </x14:formula1>
          <xm:sqref>AE34:AE38 AE57:AE74</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AG28:AG32 AG12:AG24 AF34:AG38 AG57:AG74 AF58:AF74</xm:sqref>
        </x14:dataValidation>
        <x14:dataValidation type="custom" allowBlank="1" showInputMessage="1" showErrorMessage="1" error="Recuerde que las acciones se generan bajo la medida de mitigar el riesgo" xr:uid="{00000000-0002-0000-0200-00000B000000}">
          <x14:formula1>
            <xm:f>IF(OR(AD21='Opciones Tratamiento'!$B$2,AD21='Opciones Tratamiento'!$B$3,AD21='Opciones Tratamiento'!$B$4),ISBLANK(AD21),ISTEXT(AD21))</xm:f>
          </x14:formula1>
          <xm:sqref>AH28:AI32 AH21:AI24 AH34:AI38 AH58:AI74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33" t="s">
        <v>216</v>
      </c>
      <c r="C2" s="533"/>
      <c r="D2" s="533"/>
      <c r="E2" s="533"/>
      <c r="F2" s="533"/>
      <c r="G2" s="533"/>
      <c r="H2" s="533"/>
      <c r="I2" s="533"/>
      <c r="J2" s="501" t="s">
        <v>26</v>
      </c>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33"/>
      <c r="C3" s="533"/>
      <c r="D3" s="533"/>
      <c r="E3" s="533"/>
      <c r="F3" s="533"/>
      <c r="G3" s="533"/>
      <c r="H3" s="533"/>
      <c r="I3" s="533"/>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33"/>
      <c r="C4" s="533"/>
      <c r="D4" s="533"/>
      <c r="E4" s="533"/>
      <c r="F4" s="533"/>
      <c r="G4" s="533"/>
      <c r="H4" s="533"/>
      <c r="I4" s="533"/>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48" t="s">
        <v>217</v>
      </c>
      <c r="C6" s="448"/>
      <c r="D6" s="449"/>
      <c r="E6" s="486" t="s">
        <v>218</v>
      </c>
      <c r="F6" s="487"/>
      <c r="G6" s="487"/>
      <c r="H6" s="487"/>
      <c r="I6" s="488"/>
      <c r="J6" s="497" t="str">
        <f>IF(AND('Mapa de Riesgos'!$H$12="Muy Alta",'Mapa de Riesgos'!$L$12="Leve"),CONCATENATE("R",'Mapa de Riesgos'!$A$12),"")</f>
        <v/>
      </c>
      <c r="K6" s="498"/>
      <c r="L6" s="498" t="str">
        <f>IF(AND('Mapa de Riesgos'!$H$19="Muy Alta",'Mapa de Riesgos'!$L$19="Leve"),CONCATENATE("R",'Mapa de Riesgos'!$A$19),"")</f>
        <v/>
      </c>
      <c r="M6" s="498"/>
      <c r="N6" s="498" t="str">
        <f>IF(AND('Mapa de Riesgos'!$H$25="Muy Alta",'Mapa de Riesgos'!$L$25="Leve"),CONCATENATE("R",'Mapa de Riesgos'!$A$25),"")</f>
        <v/>
      </c>
      <c r="O6" s="500"/>
      <c r="P6" s="497" t="str">
        <f>IF(AND('Mapa de Riesgos'!$H$12="Muy Alta",'Mapa de Riesgos'!$L$12="Menor"),CONCATENATE("R",'Mapa de Riesgos'!$A$12),"")</f>
        <v/>
      </c>
      <c r="Q6" s="498"/>
      <c r="R6" s="498" t="str">
        <f>IF(AND('Mapa de Riesgos'!$H$19="Muy Alta",'Mapa de Riesgos'!$L$19="Menor"),CONCATENATE("R",'Mapa de Riesgos'!$A$19),"")</f>
        <v/>
      </c>
      <c r="S6" s="498"/>
      <c r="T6" s="498" t="str">
        <f>IF(AND('Mapa de Riesgos'!$H$25="Muy Alta",'Mapa de Riesgos'!$L$25="Menor"),CONCATENATE("R",'Mapa de Riesgos'!$A$25),"")</f>
        <v/>
      </c>
      <c r="U6" s="500"/>
      <c r="V6" s="497" t="str">
        <f>IF(AND('Mapa de Riesgos'!$H$12="Muy Alta",'Mapa de Riesgos'!$L$12="Moderado"),CONCATENATE("R",'Mapa de Riesgos'!$A$12),"")</f>
        <v/>
      </c>
      <c r="W6" s="498"/>
      <c r="X6" s="498" t="str">
        <f>IF(AND('Mapa de Riesgos'!$H$19="Muy Alta",'Mapa de Riesgos'!$L$19="Moderado"),CONCATENATE("R",'Mapa de Riesgos'!$A$19),"")</f>
        <v/>
      </c>
      <c r="Y6" s="498"/>
      <c r="Z6" s="498" t="str">
        <f>IF(AND('Mapa de Riesgos'!$H$25="Muy Alta",'Mapa de Riesgos'!$L$25="Moderado"),CONCATENATE("R",'Mapa de Riesgos'!$A$25),"")</f>
        <v/>
      </c>
      <c r="AA6" s="500"/>
      <c r="AB6" s="497" t="str">
        <f>IF(AND('Mapa de Riesgos'!$H$12="Muy Alta",'Mapa de Riesgos'!$L$12="Mayor"),CONCATENATE("R",'Mapa de Riesgos'!$A$12),"")</f>
        <v/>
      </c>
      <c r="AC6" s="498"/>
      <c r="AD6" s="498" t="str">
        <f>IF(AND('Mapa de Riesgos'!$H$19="Muy Alta",'Mapa de Riesgos'!$L$19="Mayor"),CONCATENATE("R",'Mapa de Riesgos'!$A$19),"")</f>
        <v/>
      </c>
      <c r="AE6" s="498"/>
      <c r="AF6" s="498" t="str">
        <f>IF(AND('Mapa de Riesgos'!$H$25="Muy Alta",'Mapa de Riesgos'!$L$25="Mayor"),CONCATENATE("R",'Mapa de Riesgos'!$A$25),"")</f>
        <v/>
      </c>
      <c r="AG6" s="500"/>
      <c r="AH6" s="512" t="str">
        <f>IF(AND('Mapa de Riesgos'!$H$12="Muy Alta",'Mapa de Riesgos'!$L$12="Catastrófico"),CONCATENATE("R",'Mapa de Riesgos'!$A$12),"")</f>
        <v/>
      </c>
      <c r="AI6" s="513"/>
      <c r="AJ6" s="513" t="str">
        <f>IF(AND('Mapa de Riesgos'!$H$19="Muy Alta",'Mapa de Riesgos'!$L$19="Catastrófico"),CONCATENATE("R",'Mapa de Riesgos'!$A$19),"")</f>
        <v/>
      </c>
      <c r="AK6" s="513"/>
      <c r="AL6" s="513" t="str">
        <f>IF(AND('Mapa de Riesgos'!$H$25="Muy Alta",'Mapa de Riesgos'!$L$25="Catastrófico"),CONCATENATE("R",'Mapa de Riesgos'!$A$25),"")</f>
        <v/>
      </c>
      <c r="AM6" s="514"/>
      <c r="AO6" s="450" t="s">
        <v>219</v>
      </c>
      <c r="AP6" s="451"/>
      <c r="AQ6" s="451"/>
      <c r="AR6" s="451"/>
      <c r="AS6" s="451"/>
      <c r="AT6" s="45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48"/>
      <c r="C7" s="448"/>
      <c r="D7" s="449"/>
      <c r="E7" s="489"/>
      <c r="F7" s="490"/>
      <c r="G7" s="490"/>
      <c r="H7" s="490"/>
      <c r="I7" s="491"/>
      <c r="J7" s="499"/>
      <c r="K7" s="495"/>
      <c r="L7" s="495"/>
      <c r="M7" s="495"/>
      <c r="N7" s="495"/>
      <c r="O7" s="496"/>
      <c r="P7" s="499"/>
      <c r="Q7" s="495"/>
      <c r="R7" s="495"/>
      <c r="S7" s="495"/>
      <c r="T7" s="495"/>
      <c r="U7" s="496"/>
      <c r="V7" s="499"/>
      <c r="W7" s="495"/>
      <c r="X7" s="495"/>
      <c r="Y7" s="495"/>
      <c r="Z7" s="495"/>
      <c r="AA7" s="496"/>
      <c r="AB7" s="499"/>
      <c r="AC7" s="495"/>
      <c r="AD7" s="495"/>
      <c r="AE7" s="495"/>
      <c r="AF7" s="495"/>
      <c r="AG7" s="496"/>
      <c r="AH7" s="506"/>
      <c r="AI7" s="507"/>
      <c r="AJ7" s="507"/>
      <c r="AK7" s="507"/>
      <c r="AL7" s="507"/>
      <c r="AM7" s="508"/>
      <c r="AN7" s="83"/>
      <c r="AO7" s="453"/>
      <c r="AP7" s="454"/>
      <c r="AQ7" s="454"/>
      <c r="AR7" s="454"/>
      <c r="AS7" s="454"/>
      <c r="AT7" s="45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48"/>
      <c r="C8" s="448"/>
      <c r="D8" s="449"/>
      <c r="E8" s="489"/>
      <c r="F8" s="490"/>
      <c r="G8" s="490"/>
      <c r="H8" s="490"/>
      <c r="I8" s="491"/>
      <c r="J8" s="499" t="str">
        <f>IF(AND('Mapa de Riesgos'!$H$33="Muy Alta",'Mapa de Riesgos'!$L$33="Leve"),CONCATENATE("R",'Mapa de Riesgos'!$A$33),"")</f>
        <v/>
      </c>
      <c r="K8" s="495"/>
      <c r="L8" s="495" t="str">
        <f>IF(AND('Mapa de Riesgos'!$H$39="Muy Alta",'Mapa de Riesgos'!$L$39="Leve"),CONCATENATE("R",'Mapa de Riesgos'!$A$39),"")</f>
        <v/>
      </c>
      <c r="M8" s="495"/>
      <c r="N8" s="495" t="str">
        <f>IF(AND('Mapa de Riesgos'!$H$45="Muy Alta",'Mapa de Riesgos'!$L$45="Leve"),CONCATENATE("R",'Mapa de Riesgos'!$A$45),"")</f>
        <v/>
      </c>
      <c r="O8" s="496"/>
      <c r="P8" s="499" t="str">
        <f>IF(AND('Mapa de Riesgos'!$H$33="Muy Alta",'Mapa de Riesgos'!$L$33="Menor"),CONCATENATE("R",'Mapa de Riesgos'!$A$33),"")</f>
        <v/>
      </c>
      <c r="Q8" s="495"/>
      <c r="R8" s="495" t="str">
        <f>IF(AND('Mapa de Riesgos'!$H$39="Muy Alta",'Mapa de Riesgos'!$L$39="Menor"),CONCATENATE("R",'Mapa de Riesgos'!$A$39),"")</f>
        <v/>
      </c>
      <c r="S8" s="495"/>
      <c r="T8" s="495" t="str">
        <f>IF(AND('Mapa de Riesgos'!$H$45="Muy Alta",'Mapa de Riesgos'!$L$45="Menor"),CONCATENATE("R",'Mapa de Riesgos'!$A$45),"")</f>
        <v/>
      </c>
      <c r="U8" s="496"/>
      <c r="V8" s="499" t="str">
        <f>IF(AND('Mapa de Riesgos'!$H$33="Muy Alta",'Mapa de Riesgos'!$L$33="Moderado"),CONCATENATE("R",'Mapa de Riesgos'!$A$33),"")</f>
        <v/>
      </c>
      <c r="W8" s="495"/>
      <c r="X8" s="495" t="str">
        <f>IF(AND('Mapa de Riesgos'!$H$39="Muy Alta",'Mapa de Riesgos'!$L$39="Moderado"),CONCATENATE("R",'Mapa de Riesgos'!$A$39),"")</f>
        <v/>
      </c>
      <c r="Y8" s="495"/>
      <c r="Z8" s="495" t="str">
        <f>IF(AND('Mapa de Riesgos'!$H$45="Muy Alta",'Mapa de Riesgos'!$L$45="Moderado"),CONCATENATE("R",'Mapa de Riesgos'!$A$45),"")</f>
        <v/>
      </c>
      <c r="AA8" s="496"/>
      <c r="AB8" s="499" t="str">
        <f>IF(AND('Mapa de Riesgos'!$H$33="Muy Alta",'Mapa de Riesgos'!$L$33="Mayor"),CONCATENATE("R",'Mapa de Riesgos'!$A$33),"")</f>
        <v/>
      </c>
      <c r="AC8" s="495"/>
      <c r="AD8" s="495" t="str">
        <f>IF(AND('Mapa de Riesgos'!$H$39="Muy Alta",'Mapa de Riesgos'!$L$39="Mayor"),CONCATENATE("R",'Mapa de Riesgos'!$A$39),"")</f>
        <v/>
      </c>
      <c r="AE8" s="495"/>
      <c r="AF8" s="495" t="str">
        <f>IF(AND('Mapa de Riesgos'!$H$45="Muy Alta",'Mapa de Riesgos'!$L$45="Mayor"),CONCATENATE("R",'Mapa de Riesgos'!$A$45),"")</f>
        <v/>
      </c>
      <c r="AG8" s="496"/>
      <c r="AH8" s="506" t="str">
        <f>IF(AND('Mapa de Riesgos'!$H$33="Muy Alta",'Mapa de Riesgos'!$L$33="Catastrófico"),CONCATENATE("R",'Mapa de Riesgos'!$A$33),"")</f>
        <v/>
      </c>
      <c r="AI8" s="507"/>
      <c r="AJ8" s="507" t="str">
        <f>IF(AND('Mapa de Riesgos'!$H$39="Muy Alta",'Mapa de Riesgos'!$L$39="Catastrófico"),CONCATENATE("R",'Mapa de Riesgos'!$A$39),"")</f>
        <v/>
      </c>
      <c r="AK8" s="507"/>
      <c r="AL8" s="507" t="str">
        <f>IF(AND('Mapa de Riesgos'!$H$45="Muy Alta",'Mapa de Riesgos'!$L$45="Catastrófico"),CONCATENATE("R",'Mapa de Riesgos'!$A$45),"")</f>
        <v/>
      </c>
      <c r="AM8" s="508"/>
      <c r="AN8" s="83"/>
      <c r="AO8" s="453"/>
      <c r="AP8" s="454"/>
      <c r="AQ8" s="454"/>
      <c r="AR8" s="454"/>
      <c r="AS8" s="454"/>
      <c r="AT8" s="45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48"/>
      <c r="C9" s="448"/>
      <c r="D9" s="449"/>
      <c r="E9" s="489"/>
      <c r="F9" s="490"/>
      <c r="G9" s="490"/>
      <c r="H9" s="490"/>
      <c r="I9" s="491"/>
      <c r="J9" s="499"/>
      <c r="K9" s="495"/>
      <c r="L9" s="495"/>
      <c r="M9" s="495"/>
      <c r="N9" s="495"/>
      <c r="O9" s="496"/>
      <c r="P9" s="499"/>
      <c r="Q9" s="495"/>
      <c r="R9" s="495"/>
      <c r="S9" s="495"/>
      <c r="T9" s="495"/>
      <c r="U9" s="496"/>
      <c r="V9" s="499"/>
      <c r="W9" s="495"/>
      <c r="X9" s="495"/>
      <c r="Y9" s="495"/>
      <c r="Z9" s="495"/>
      <c r="AA9" s="496"/>
      <c r="AB9" s="499"/>
      <c r="AC9" s="495"/>
      <c r="AD9" s="495"/>
      <c r="AE9" s="495"/>
      <c r="AF9" s="495"/>
      <c r="AG9" s="496"/>
      <c r="AH9" s="506"/>
      <c r="AI9" s="507"/>
      <c r="AJ9" s="507"/>
      <c r="AK9" s="507"/>
      <c r="AL9" s="507"/>
      <c r="AM9" s="508"/>
      <c r="AN9" s="83"/>
      <c r="AO9" s="453"/>
      <c r="AP9" s="454"/>
      <c r="AQ9" s="454"/>
      <c r="AR9" s="454"/>
      <c r="AS9" s="454"/>
      <c r="AT9" s="45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48"/>
      <c r="C10" s="448"/>
      <c r="D10" s="449"/>
      <c r="E10" s="489"/>
      <c r="F10" s="490"/>
      <c r="G10" s="490"/>
      <c r="H10" s="490"/>
      <c r="I10" s="491"/>
      <c r="J10" s="499" t="str">
        <f>IF(AND('Mapa de Riesgos'!$H$51="Muy Alta",'Mapa de Riesgos'!$L$51="Leve"),CONCATENATE("R",'Mapa de Riesgos'!$A$51),"")</f>
        <v/>
      </c>
      <c r="K10" s="495"/>
      <c r="L10" s="495" t="str">
        <f>IF(AND('Mapa de Riesgos'!$H$57="Muy Alta",'Mapa de Riesgos'!$L$57="Leve"),CONCATENATE("R",'Mapa de Riesgos'!$A$57),"")</f>
        <v/>
      </c>
      <c r="M10" s="495"/>
      <c r="N10" s="495" t="str">
        <f>IF(AND('Mapa de Riesgos'!$H$63="Muy Alta",'Mapa de Riesgos'!$L$63="Leve"),CONCATENATE("R",'Mapa de Riesgos'!$A$63),"")</f>
        <v/>
      </c>
      <c r="O10" s="496"/>
      <c r="P10" s="499" t="str">
        <f>IF(AND('Mapa de Riesgos'!$H$51="Muy Alta",'Mapa de Riesgos'!$L$51="Menor"),CONCATENATE("R",'Mapa de Riesgos'!$A$51),"")</f>
        <v/>
      </c>
      <c r="Q10" s="495"/>
      <c r="R10" s="495" t="str">
        <f>IF(AND('Mapa de Riesgos'!$H$57="Muy Alta",'Mapa de Riesgos'!$L$57="Menor"),CONCATENATE("R",'Mapa de Riesgos'!$A$57),"")</f>
        <v/>
      </c>
      <c r="S10" s="495"/>
      <c r="T10" s="495" t="str">
        <f>IF(AND('Mapa de Riesgos'!$H$63="Muy Alta",'Mapa de Riesgos'!$L$63="Menor"),CONCATENATE("R",'Mapa de Riesgos'!$A$63),"")</f>
        <v/>
      </c>
      <c r="U10" s="496"/>
      <c r="V10" s="499" t="str">
        <f>IF(AND('Mapa de Riesgos'!$H$51="Muy Alta",'Mapa de Riesgos'!$L$51="Moderado"),CONCATENATE("R",'Mapa de Riesgos'!$A$51),"")</f>
        <v/>
      </c>
      <c r="W10" s="495"/>
      <c r="X10" s="495" t="str">
        <f>IF(AND('Mapa de Riesgos'!$H$57="Muy Alta",'Mapa de Riesgos'!$L$57="Moderado"),CONCATENATE("R",'Mapa de Riesgos'!$A$57),"")</f>
        <v/>
      </c>
      <c r="Y10" s="495"/>
      <c r="Z10" s="495" t="str">
        <f>IF(AND('Mapa de Riesgos'!$H$63="Muy Alta",'Mapa de Riesgos'!$L$63="Moderado"),CONCATENATE("R",'Mapa de Riesgos'!$A$63),"")</f>
        <v/>
      </c>
      <c r="AA10" s="496"/>
      <c r="AB10" s="499" t="str">
        <f>IF(AND('Mapa de Riesgos'!$H$51="Muy Alta",'Mapa de Riesgos'!$L$51="Mayor"),CONCATENATE("R",'Mapa de Riesgos'!$A$51),"")</f>
        <v/>
      </c>
      <c r="AC10" s="495"/>
      <c r="AD10" s="495" t="str">
        <f>IF(AND('Mapa de Riesgos'!$H$57="Muy Alta",'Mapa de Riesgos'!$L$57="Mayor"),CONCATENATE("R",'Mapa de Riesgos'!$A$57),"")</f>
        <v/>
      </c>
      <c r="AE10" s="495"/>
      <c r="AF10" s="495" t="str">
        <f>IF(AND('Mapa de Riesgos'!$H$63="Muy Alta",'Mapa de Riesgos'!$L$63="Mayor"),CONCATENATE("R",'Mapa de Riesgos'!$A$63),"")</f>
        <v/>
      </c>
      <c r="AG10" s="496"/>
      <c r="AH10" s="506" t="str">
        <f>IF(AND('Mapa de Riesgos'!$H$51="Muy Alta",'Mapa de Riesgos'!$L$51="Catastrófico"),CONCATENATE("R",'Mapa de Riesgos'!$A$51),"")</f>
        <v/>
      </c>
      <c r="AI10" s="507"/>
      <c r="AJ10" s="507" t="str">
        <f>IF(AND('Mapa de Riesgos'!$H$57="Muy Alta",'Mapa de Riesgos'!$L$57="Catastrófico"),CONCATENATE("R",'Mapa de Riesgos'!$A$57),"")</f>
        <v/>
      </c>
      <c r="AK10" s="507"/>
      <c r="AL10" s="507" t="str">
        <f>IF(AND('Mapa de Riesgos'!$H$63="Muy Alta",'Mapa de Riesgos'!$L$63="Catastrófico"),CONCATENATE("R",'Mapa de Riesgos'!$A$63),"")</f>
        <v/>
      </c>
      <c r="AM10" s="508"/>
      <c r="AN10" s="83"/>
      <c r="AO10" s="453"/>
      <c r="AP10" s="454"/>
      <c r="AQ10" s="454"/>
      <c r="AR10" s="454"/>
      <c r="AS10" s="454"/>
      <c r="AT10" s="45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48"/>
      <c r="C11" s="448"/>
      <c r="D11" s="449"/>
      <c r="E11" s="489"/>
      <c r="F11" s="490"/>
      <c r="G11" s="490"/>
      <c r="H11" s="490"/>
      <c r="I11" s="491"/>
      <c r="J11" s="499"/>
      <c r="K11" s="495"/>
      <c r="L11" s="495"/>
      <c r="M11" s="495"/>
      <c r="N11" s="495"/>
      <c r="O11" s="496"/>
      <c r="P11" s="499"/>
      <c r="Q11" s="495"/>
      <c r="R11" s="495"/>
      <c r="S11" s="495"/>
      <c r="T11" s="495"/>
      <c r="U11" s="496"/>
      <c r="V11" s="499"/>
      <c r="W11" s="495"/>
      <c r="X11" s="495"/>
      <c r="Y11" s="495"/>
      <c r="Z11" s="495"/>
      <c r="AA11" s="496"/>
      <c r="AB11" s="499"/>
      <c r="AC11" s="495"/>
      <c r="AD11" s="495"/>
      <c r="AE11" s="495"/>
      <c r="AF11" s="495"/>
      <c r="AG11" s="496"/>
      <c r="AH11" s="506"/>
      <c r="AI11" s="507"/>
      <c r="AJ11" s="507"/>
      <c r="AK11" s="507"/>
      <c r="AL11" s="507"/>
      <c r="AM11" s="508"/>
      <c r="AN11" s="83"/>
      <c r="AO11" s="453"/>
      <c r="AP11" s="454"/>
      <c r="AQ11" s="454"/>
      <c r="AR11" s="454"/>
      <c r="AS11" s="454"/>
      <c r="AT11" s="45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48"/>
      <c r="C12" s="448"/>
      <c r="D12" s="449"/>
      <c r="E12" s="489"/>
      <c r="F12" s="490"/>
      <c r="G12" s="490"/>
      <c r="H12" s="490"/>
      <c r="I12" s="491"/>
      <c r="J12" s="499" t="str">
        <f>IF(AND('Mapa de Riesgos'!$H$69="Muy Alta",'Mapa de Riesgos'!$L$69="Leve"),CONCATENATE("R",'Mapa de Riesgos'!$A$69),"")</f>
        <v/>
      </c>
      <c r="K12" s="495"/>
      <c r="L12" s="495" t="str">
        <f>IF(AND('Mapa de Riesgos'!$H$75="Muy Alta",'Mapa de Riesgos'!$L$75="Leve"),CONCATENATE("R",'Mapa de Riesgos'!$A$75),"")</f>
        <v/>
      </c>
      <c r="M12" s="495"/>
      <c r="N12" s="495" t="str">
        <f>IF(AND('Mapa de Riesgos'!$H$81="Muy Alta",'Mapa de Riesgos'!$L$81="Leve"),CONCATENATE("R",'Mapa de Riesgos'!$A$81),"")</f>
        <v/>
      </c>
      <c r="O12" s="496"/>
      <c r="P12" s="499" t="str">
        <f>IF(AND('Mapa de Riesgos'!$H$69="Muy Alta",'Mapa de Riesgos'!$L$69="Menor"),CONCATENATE("R",'Mapa de Riesgos'!$A$69),"")</f>
        <v/>
      </c>
      <c r="Q12" s="495"/>
      <c r="R12" s="495" t="str">
        <f>IF(AND('Mapa de Riesgos'!$H$75="Muy Alta",'Mapa de Riesgos'!$L$75="Menor"),CONCATENATE("R",'Mapa de Riesgos'!$A$75),"")</f>
        <v/>
      </c>
      <c r="S12" s="495"/>
      <c r="T12" s="495" t="str">
        <f>IF(AND('Mapa de Riesgos'!$H$81="Muy Alta",'Mapa de Riesgos'!$L$81="Menor"),CONCATENATE("R",'Mapa de Riesgos'!$A$81),"")</f>
        <v/>
      </c>
      <c r="U12" s="496"/>
      <c r="V12" s="499" t="str">
        <f>IF(AND('Mapa de Riesgos'!$H$69="Muy Alta",'Mapa de Riesgos'!$L$69="Moderado"),CONCATENATE("R",'Mapa de Riesgos'!$A$69),"")</f>
        <v/>
      </c>
      <c r="W12" s="495"/>
      <c r="X12" s="495" t="str">
        <f>IF(AND('Mapa de Riesgos'!$H$75="Muy Alta",'Mapa de Riesgos'!$L$75="Moderado"),CONCATENATE("R",'Mapa de Riesgos'!$A$75),"")</f>
        <v/>
      </c>
      <c r="Y12" s="495"/>
      <c r="Z12" s="495" t="str">
        <f>IF(AND('Mapa de Riesgos'!$H$81="Muy Alta",'Mapa de Riesgos'!$L$81="Moderado"),CONCATENATE("R",'Mapa de Riesgos'!$A$81),"")</f>
        <v/>
      </c>
      <c r="AA12" s="496"/>
      <c r="AB12" s="499" t="str">
        <f>IF(AND('Mapa de Riesgos'!$H$69="Muy Alta",'Mapa de Riesgos'!$L$69="Mayor"),CONCATENATE("R",'Mapa de Riesgos'!$A$69),"")</f>
        <v/>
      </c>
      <c r="AC12" s="495"/>
      <c r="AD12" s="495" t="str">
        <f>IF(AND('Mapa de Riesgos'!$H$75="Muy Alta",'Mapa de Riesgos'!$L$75="Mayor"),CONCATENATE("R",'Mapa de Riesgos'!$A$75),"")</f>
        <v/>
      </c>
      <c r="AE12" s="495"/>
      <c r="AF12" s="495" t="str">
        <f>IF(AND('Mapa de Riesgos'!$H$81="Muy Alta",'Mapa de Riesgos'!$L$81="Mayor"),CONCATENATE("R",'Mapa de Riesgos'!$A$81),"")</f>
        <v/>
      </c>
      <c r="AG12" s="496"/>
      <c r="AH12" s="506" t="str">
        <f>IF(AND('Mapa de Riesgos'!$H$69="Muy Alta",'Mapa de Riesgos'!$L$69="Catastrófico"),CONCATENATE("R",'Mapa de Riesgos'!$A$69),"")</f>
        <v/>
      </c>
      <c r="AI12" s="507"/>
      <c r="AJ12" s="507" t="str">
        <f>IF(AND('Mapa de Riesgos'!$H$75="Muy Alta",'Mapa de Riesgos'!$L$75="Catastrófico"),CONCATENATE("R",'Mapa de Riesgos'!$A$75),"")</f>
        <v/>
      </c>
      <c r="AK12" s="507"/>
      <c r="AL12" s="507" t="str">
        <f>IF(AND('Mapa de Riesgos'!$H$81="Muy Alta",'Mapa de Riesgos'!$L$81="Catastrófico"),CONCATENATE("R",'Mapa de Riesgos'!$A$81),"")</f>
        <v/>
      </c>
      <c r="AM12" s="508"/>
      <c r="AN12" s="83"/>
      <c r="AO12" s="453"/>
      <c r="AP12" s="454"/>
      <c r="AQ12" s="454"/>
      <c r="AR12" s="454"/>
      <c r="AS12" s="454"/>
      <c r="AT12" s="45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48"/>
      <c r="C13" s="448"/>
      <c r="D13" s="449"/>
      <c r="E13" s="492"/>
      <c r="F13" s="493"/>
      <c r="G13" s="493"/>
      <c r="H13" s="493"/>
      <c r="I13" s="494"/>
      <c r="J13" s="499"/>
      <c r="K13" s="495"/>
      <c r="L13" s="495"/>
      <c r="M13" s="495"/>
      <c r="N13" s="495"/>
      <c r="O13" s="496"/>
      <c r="P13" s="499"/>
      <c r="Q13" s="495"/>
      <c r="R13" s="495"/>
      <c r="S13" s="495"/>
      <c r="T13" s="495"/>
      <c r="U13" s="496"/>
      <c r="V13" s="499"/>
      <c r="W13" s="495"/>
      <c r="X13" s="495"/>
      <c r="Y13" s="495"/>
      <c r="Z13" s="495"/>
      <c r="AA13" s="496"/>
      <c r="AB13" s="499"/>
      <c r="AC13" s="495"/>
      <c r="AD13" s="495"/>
      <c r="AE13" s="495"/>
      <c r="AF13" s="495"/>
      <c r="AG13" s="496"/>
      <c r="AH13" s="509"/>
      <c r="AI13" s="510"/>
      <c r="AJ13" s="510"/>
      <c r="AK13" s="510"/>
      <c r="AL13" s="510"/>
      <c r="AM13" s="511"/>
      <c r="AN13" s="83"/>
      <c r="AO13" s="456"/>
      <c r="AP13" s="457"/>
      <c r="AQ13" s="457"/>
      <c r="AR13" s="457"/>
      <c r="AS13" s="457"/>
      <c r="AT13" s="45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48"/>
      <c r="C14" s="448"/>
      <c r="D14" s="449"/>
      <c r="E14" s="486" t="s">
        <v>220</v>
      </c>
      <c r="F14" s="487"/>
      <c r="G14" s="487"/>
      <c r="H14" s="487"/>
      <c r="I14" s="487"/>
      <c r="J14" s="521" t="str">
        <f>IF(AND('Mapa de Riesgos'!$H$12="Alta",'Mapa de Riesgos'!$L$12="Leve"),CONCATENATE("R",'Mapa de Riesgos'!$A$12),"")</f>
        <v/>
      </c>
      <c r="K14" s="522"/>
      <c r="L14" s="522" t="str">
        <f>IF(AND('Mapa de Riesgos'!$H$19="Alta",'Mapa de Riesgos'!$L$19="Leve"),CONCATENATE("R",'Mapa de Riesgos'!$A$19),"")</f>
        <v/>
      </c>
      <c r="M14" s="522"/>
      <c r="N14" s="522" t="str">
        <f>IF(AND('Mapa de Riesgos'!$H$25="Alta",'Mapa de Riesgos'!$L$25="Leve"),CONCATENATE("R",'Mapa de Riesgos'!$A$25),"")</f>
        <v/>
      </c>
      <c r="O14" s="523"/>
      <c r="P14" s="521" t="str">
        <f>IF(AND('Mapa de Riesgos'!$H$12="Alta",'Mapa de Riesgos'!$L$12="Menor"),CONCATENATE("R",'Mapa de Riesgos'!$A$12),"")</f>
        <v/>
      </c>
      <c r="Q14" s="522"/>
      <c r="R14" s="522" t="str">
        <f>IF(AND('Mapa de Riesgos'!$H$19="Alta",'Mapa de Riesgos'!$L$19="Menor"),CONCATENATE("R",'Mapa de Riesgos'!$A$19),"")</f>
        <v/>
      </c>
      <c r="S14" s="522"/>
      <c r="T14" s="522" t="str">
        <f>IF(AND('Mapa de Riesgos'!$H$25="Alta",'Mapa de Riesgos'!$L$25="Menor"),CONCATENATE("R",'Mapa de Riesgos'!$A$25),"")</f>
        <v/>
      </c>
      <c r="U14" s="523"/>
      <c r="V14" s="497" t="str">
        <f>IF(AND('Mapa de Riesgos'!$H$12="Alta",'Mapa de Riesgos'!$L$12="Moderado"),CONCATENATE("R",'Mapa de Riesgos'!$A$12),"")</f>
        <v/>
      </c>
      <c r="W14" s="498"/>
      <c r="X14" s="498" t="str">
        <f>IF(AND('Mapa de Riesgos'!$H$19="Alta",'Mapa de Riesgos'!$L$19="Moderado"),CONCATENATE("R",'Mapa de Riesgos'!$A$19),"")</f>
        <v/>
      </c>
      <c r="Y14" s="498"/>
      <c r="Z14" s="498" t="str">
        <f>IF(AND('Mapa de Riesgos'!$H$25="Alta",'Mapa de Riesgos'!$L$25="Moderado"),CONCATENATE("R",'Mapa de Riesgos'!$A$25),"")</f>
        <v/>
      </c>
      <c r="AA14" s="500"/>
      <c r="AB14" s="497" t="str">
        <f>IF(AND('Mapa de Riesgos'!$H$12="Alta",'Mapa de Riesgos'!$L$12="Mayor"),CONCATENATE("R",'Mapa de Riesgos'!$A$12),"")</f>
        <v/>
      </c>
      <c r="AC14" s="498"/>
      <c r="AD14" s="498" t="str">
        <f>IF(AND('Mapa de Riesgos'!$H$19="Alta",'Mapa de Riesgos'!$L$19="Mayor"),CONCATENATE("R",'Mapa de Riesgos'!$A$19),"")</f>
        <v/>
      </c>
      <c r="AE14" s="498"/>
      <c r="AF14" s="498" t="str">
        <f>IF(AND('Mapa de Riesgos'!$H$25="Alta",'Mapa de Riesgos'!$L$25="Mayor"),CONCATENATE("R",'Mapa de Riesgos'!$A$25),"")</f>
        <v/>
      </c>
      <c r="AG14" s="500"/>
      <c r="AH14" s="512" t="str">
        <f>IF(AND('Mapa de Riesgos'!$H$12="Alta",'Mapa de Riesgos'!$L$12="Catastrófico"),CONCATENATE("R",'Mapa de Riesgos'!$A$12),"")</f>
        <v/>
      </c>
      <c r="AI14" s="513"/>
      <c r="AJ14" s="513" t="str">
        <f>IF(AND('Mapa de Riesgos'!$H$19="Alta",'Mapa de Riesgos'!$L$19="Catastrófico"),CONCATENATE("R",'Mapa de Riesgos'!$A$19),"")</f>
        <v/>
      </c>
      <c r="AK14" s="513"/>
      <c r="AL14" s="513" t="str">
        <f>IF(AND('Mapa de Riesgos'!$H$25="Alta",'Mapa de Riesgos'!$L$25="Catastrófico"),CONCATENATE("R",'Mapa de Riesgos'!$A$25),"")</f>
        <v/>
      </c>
      <c r="AM14" s="514"/>
      <c r="AN14" s="83"/>
      <c r="AO14" s="459" t="s">
        <v>221</v>
      </c>
      <c r="AP14" s="460"/>
      <c r="AQ14" s="460"/>
      <c r="AR14" s="460"/>
      <c r="AS14" s="460"/>
      <c r="AT14" s="46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48"/>
      <c r="C15" s="448"/>
      <c r="D15" s="449"/>
      <c r="E15" s="489"/>
      <c r="F15" s="490"/>
      <c r="G15" s="490"/>
      <c r="H15" s="490"/>
      <c r="I15" s="490"/>
      <c r="J15" s="515"/>
      <c r="K15" s="516"/>
      <c r="L15" s="516"/>
      <c r="M15" s="516"/>
      <c r="N15" s="516"/>
      <c r="O15" s="517"/>
      <c r="P15" s="515"/>
      <c r="Q15" s="516"/>
      <c r="R15" s="516"/>
      <c r="S15" s="516"/>
      <c r="T15" s="516"/>
      <c r="U15" s="517"/>
      <c r="V15" s="499"/>
      <c r="W15" s="495"/>
      <c r="X15" s="495"/>
      <c r="Y15" s="495"/>
      <c r="Z15" s="495"/>
      <c r="AA15" s="496"/>
      <c r="AB15" s="499"/>
      <c r="AC15" s="495"/>
      <c r="AD15" s="495"/>
      <c r="AE15" s="495"/>
      <c r="AF15" s="495"/>
      <c r="AG15" s="496"/>
      <c r="AH15" s="506"/>
      <c r="AI15" s="507"/>
      <c r="AJ15" s="507"/>
      <c r="AK15" s="507"/>
      <c r="AL15" s="507"/>
      <c r="AM15" s="508"/>
      <c r="AN15" s="83"/>
      <c r="AO15" s="462"/>
      <c r="AP15" s="463"/>
      <c r="AQ15" s="463"/>
      <c r="AR15" s="463"/>
      <c r="AS15" s="463"/>
      <c r="AT15" s="46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48"/>
      <c r="C16" s="448"/>
      <c r="D16" s="449"/>
      <c r="E16" s="489"/>
      <c r="F16" s="490"/>
      <c r="G16" s="490"/>
      <c r="H16" s="490"/>
      <c r="I16" s="490"/>
      <c r="J16" s="515" t="str">
        <f>IF(AND('Mapa de Riesgos'!$H$33="Alta",'Mapa de Riesgos'!$L$33="Leve"),CONCATENATE("R",'Mapa de Riesgos'!$A$33),"")</f>
        <v/>
      </c>
      <c r="K16" s="516"/>
      <c r="L16" s="516" t="str">
        <f>IF(AND('Mapa de Riesgos'!$H$39="Alta",'Mapa de Riesgos'!$L$39="Leve"),CONCATENATE("R",'Mapa de Riesgos'!$A$39),"")</f>
        <v/>
      </c>
      <c r="M16" s="516"/>
      <c r="N16" s="516" t="str">
        <f>IF(AND('Mapa de Riesgos'!$H$45="Alta",'Mapa de Riesgos'!$L$45="Leve"),CONCATENATE("R",'Mapa de Riesgos'!$A$45),"")</f>
        <v/>
      </c>
      <c r="O16" s="517"/>
      <c r="P16" s="515" t="str">
        <f>IF(AND('Mapa de Riesgos'!$H$33="Alta",'Mapa de Riesgos'!$L$33="Menor"),CONCATENATE("R",'Mapa de Riesgos'!$A$33),"")</f>
        <v/>
      </c>
      <c r="Q16" s="516"/>
      <c r="R16" s="516" t="str">
        <f>IF(AND('Mapa de Riesgos'!$H$39="Alta",'Mapa de Riesgos'!$L$39="Menor"),CONCATENATE("R",'Mapa de Riesgos'!$A$39),"")</f>
        <v/>
      </c>
      <c r="S16" s="516"/>
      <c r="T16" s="516" t="str">
        <f>IF(AND('Mapa de Riesgos'!$H$45="Alta",'Mapa de Riesgos'!$L$45="Menor"),CONCATENATE("R",'Mapa de Riesgos'!$A$45),"")</f>
        <v/>
      </c>
      <c r="U16" s="517"/>
      <c r="V16" s="499" t="str">
        <f>IF(AND('Mapa de Riesgos'!$H$33="Alta",'Mapa de Riesgos'!$L$33="Moderado"),CONCATENATE("R",'Mapa de Riesgos'!$A$33),"")</f>
        <v/>
      </c>
      <c r="W16" s="495"/>
      <c r="X16" s="495" t="str">
        <f>IF(AND('Mapa de Riesgos'!$H$39="Alta",'Mapa de Riesgos'!$L$39="Moderado"),CONCATENATE("R",'Mapa de Riesgos'!$A$39),"")</f>
        <v/>
      </c>
      <c r="Y16" s="495"/>
      <c r="Z16" s="495" t="str">
        <f>IF(AND('Mapa de Riesgos'!$H$45="Alta",'Mapa de Riesgos'!$L$45="Moderado"),CONCATENATE("R",'Mapa de Riesgos'!$A$45),"")</f>
        <v/>
      </c>
      <c r="AA16" s="496"/>
      <c r="AB16" s="499" t="str">
        <f>IF(AND('Mapa de Riesgos'!$H$33="Alta",'Mapa de Riesgos'!$L$33="Mayor"),CONCATENATE("R",'Mapa de Riesgos'!$A$33),"")</f>
        <v/>
      </c>
      <c r="AC16" s="495"/>
      <c r="AD16" s="495" t="str">
        <f>IF(AND('Mapa de Riesgos'!$H$39="Alta",'Mapa de Riesgos'!$L$39="Mayor"),CONCATENATE("R",'Mapa de Riesgos'!$A$39),"")</f>
        <v/>
      </c>
      <c r="AE16" s="495"/>
      <c r="AF16" s="495" t="str">
        <f>IF(AND('Mapa de Riesgos'!$H$45="Alta",'Mapa de Riesgos'!$L$45="Mayor"),CONCATENATE("R",'Mapa de Riesgos'!$A$45),"")</f>
        <v/>
      </c>
      <c r="AG16" s="496"/>
      <c r="AH16" s="506" t="str">
        <f>IF(AND('Mapa de Riesgos'!$H$33="Alta",'Mapa de Riesgos'!$L$33="Catastrófico"),CONCATENATE("R",'Mapa de Riesgos'!$A$33),"")</f>
        <v/>
      </c>
      <c r="AI16" s="507"/>
      <c r="AJ16" s="507" t="str">
        <f>IF(AND('Mapa de Riesgos'!$H$39="Alta",'Mapa de Riesgos'!$L$39="Catastrófico"),CONCATENATE("R",'Mapa de Riesgos'!$A$39),"")</f>
        <v/>
      </c>
      <c r="AK16" s="507"/>
      <c r="AL16" s="507" t="str">
        <f>IF(AND('Mapa de Riesgos'!$H$45="Alta",'Mapa de Riesgos'!$L$45="Catastrófico"),CONCATENATE("R",'Mapa de Riesgos'!$A$45),"")</f>
        <v/>
      </c>
      <c r="AM16" s="508"/>
      <c r="AN16" s="83"/>
      <c r="AO16" s="462"/>
      <c r="AP16" s="463"/>
      <c r="AQ16" s="463"/>
      <c r="AR16" s="463"/>
      <c r="AS16" s="463"/>
      <c r="AT16" s="46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48"/>
      <c r="C17" s="448"/>
      <c r="D17" s="449"/>
      <c r="E17" s="489"/>
      <c r="F17" s="490"/>
      <c r="G17" s="490"/>
      <c r="H17" s="490"/>
      <c r="I17" s="490"/>
      <c r="J17" s="515"/>
      <c r="K17" s="516"/>
      <c r="L17" s="516"/>
      <c r="M17" s="516"/>
      <c r="N17" s="516"/>
      <c r="O17" s="517"/>
      <c r="P17" s="515"/>
      <c r="Q17" s="516"/>
      <c r="R17" s="516"/>
      <c r="S17" s="516"/>
      <c r="T17" s="516"/>
      <c r="U17" s="517"/>
      <c r="V17" s="499"/>
      <c r="W17" s="495"/>
      <c r="X17" s="495"/>
      <c r="Y17" s="495"/>
      <c r="Z17" s="495"/>
      <c r="AA17" s="496"/>
      <c r="AB17" s="499"/>
      <c r="AC17" s="495"/>
      <c r="AD17" s="495"/>
      <c r="AE17" s="495"/>
      <c r="AF17" s="495"/>
      <c r="AG17" s="496"/>
      <c r="AH17" s="506"/>
      <c r="AI17" s="507"/>
      <c r="AJ17" s="507"/>
      <c r="AK17" s="507"/>
      <c r="AL17" s="507"/>
      <c r="AM17" s="508"/>
      <c r="AN17" s="83"/>
      <c r="AO17" s="462"/>
      <c r="AP17" s="463"/>
      <c r="AQ17" s="463"/>
      <c r="AR17" s="463"/>
      <c r="AS17" s="463"/>
      <c r="AT17" s="46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48"/>
      <c r="C18" s="448"/>
      <c r="D18" s="449"/>
      <c r="E18" s="489"/>
      <c r="F18" s="490"/>
      <c r="G18" s="490"/>
      <c r="H18" s="490"/>
      <c r="I18" s="490"/>
      <c r="J18" s="515" t="str">
        <f>IF(AND('Mapa de Riesgos'!$H$51="Alta",'Mapa de Riesgos'!$L$51="Leve"),CONCATENATE("R",'Mapa de Riesgos'!$A$51),"")</f>
        <v/>
      </c>
      <c r="K18" s="516"/>
      <c r="L18" s="516" t="str">
        <f>IF(AND('Mapa de Riesgos'!$H$57="Alta",'Mapa de Riesgos'!$L$57="Leve"),CONCATENATE("R",'Mapa de Riesgos'!$A$57),"")</f>
        <v/>
      </c>
      <c r="M18" s="516"/>
      <c r="N18" s="516" t="str">
        <f>IF(AND('Mapa de Riesgos'!$H$63="Alta",'Mapa de Riesgos'!$L$63="Leve"),CONCATENATE("R",'Mapa de Riesgos'!$A$63),"")</f>
        <v/>
      </c>
      <c r="O18" s="517"/>
      <c r="P18" s="515" t="str">
        <f>IF(AND('Mapa de Riesgos'!$H$51="Alta",'Mapa de Riesgos'!$L$51="Menor"),CONCATENATE("R",'Mapa de Riesgos'!$A$51),"")</f>
        <v/>
      </c>
      <c r="Q18" s="516"/>
      <c r="R18" s="516" t="str">
        <f>IF(AND('Mapa de Riesgos'!$H$57="Alta",'Mapa de Riesgos'!$L$57="Menor"),CONCATENATE("R",'Mapa de Riesgos'!$A$57),"")</f>
        <v/>
      </c>
      <c r="S18" s="516"/>
      <c r="T18" s="516" t="str">
        <f>IF(AND('Mapa de Riesgos'!$H$63="Alta",'Mapa de Riesgos'!$L$63="Menor"),CONCATENATE("R",'Mapa de Riesgos'!$A$63),"")</f>
        <v/>
      </c>
      <c r="U18" s="517"/>
      <c r="V18" s="499" t="str">
        <f>IF(AND('Mapa de Riesgos'!$H$51="Alta",'Mapa de Riesgos'!$L$51="Moderado"),CONCATENATE("R",'Mapa de Riesgos'!$A$51),"")</f>
        <v/>
      </c>
      <c r="W18" s="495"/>
      <c r="X18" s="495" t="str">
        <f>IF(AND('Mapa de Riesgos'!$H$57="Alta",'Mapa de Riesgos'!$L$57="Moderado"),CONCATENATE("R",'Mapa de Riesgos'!$A$57),"")</f>
        <v/>
      </c>
      <c r="Y18" s="495"/>
      <c r="Z18" s="495" t="str">
        <f>IF(AND('Mapa de Riesgos'!$H$63="Alta",'Mapa de Riesgos'!$L$63="Moderado"),CONCATENATE("R",'Mapa de Riesgos'!$A$63),"")</f>
        <v/>
      </c>
      <c r="AA18" s="496"/>
      <c r="AB18" s="499" t="str">
        <f>IF(AND('Mapa de Riesgos'!$H$51="Alta",'Mapa de Riesgos'!$L$51="Mayor"),CONCATENATE("R",'Mapa de Riesgos'!$A$51),"")</f>
        <v/>
      </c>
      <c r="AC18" s="495"/>
      <c r="AD18" s="495" t="str">
        <f>IF(AND('Mapa de Riesgos'!$H$57="Alta",'Mapa de Riesgos'!$L$57="Mayor"),CONCATENATE("R",'Mapa de Riesgos'!$A$57),"")</f>
        <v/>
      </c>
      <c r="AE18" s="495"/>
      <c r="AF18" s="495" t="str">
        <f>IF(AND('Mapa de Riesgos'!$H$63="Alta",'Mapa de Riesgos'!$L$63="Mayor"),CONCATENATE("R",'Mapa de Riesgos'!$A$63),"")</f>
        <v/>
      </c>
      <c r="AG18" s="496"/>
      <c r="AH18" s="506" t="str">
        <f>IF(AND('Mapa de Riesgos'!$H$51="Alta",'Mapa de Riesgos'!$L$51="Catastrófico"),CONCATENATE("R",'Mapa de Riesgos'!$A$51),"")</f>
        <v/>
      </c>
      <c r="AI18" s="507"/>
      <c r="AJ18" s="507" t="str">
        <f>IF(AND('Mapa de Riesgos'!$H$57="Alta",'Mapa de Riesgos'!$L$57="Catastrófico"),CONCATENATE("R",'Mapa de Riesgos'!$A$57),"")</f>
        <v/>
      </c>
      <c r="AK18" s="507"/>
      <c r="AL18" s="507" t="str">
        <f>IF(AND('Mapa de Riesgos'!$H$63="Alta",'Mapa de Riesgos'!$L$63="Catastrófico"),CONCATENATE("R",'Mapa de Riesgos'!$A$63),"")</f>
        <v/>
      </c>
      <c r="AM18" s="508"/>
      <c r="AN18" s="83"/>
      <c r="AO18" s="462"/>
      <c r="AP18" s="463"/>
      <c r="AQ18" s="463"/>
      <c r="AR18" s="463"/>
      <c r="AS18" s="463"/>
      <c r="AT18" s="46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48"/>
      <c r="C19" s="448"/>
      <c r="D19" s="449"/>
      <c r="E19" s="489"/>
      <c r="F19" s="490"/>
      <c r="G19" s="490"/>
      <c r="H19" s="490"/>
      <c r="I19" s="490"/>
      <c r="J19" s="515"/>
      <c r="K19" s="516"/>
      <c r="L19" s="516"/>
      <c r="M19" s="516"/>
      <c r="N19" s="516"/>
      <c r="O19" s="517"/>
      <c r="P19" s="515"/>
      <c r="Q19" s="516"/>
      <c r="R19" s="516"/>
      <c r="S19" s="516"/>
      <c r="T19" s="516"/>
      <c r="U19" s="517"/>
      <c r="V19" s="499"/>
      <c r="W19" s="495"/>
      <c r="X19" s="495"/>
      <c r="Y19" s="495"/>
      <c r="Z19" s="495"/>
      <c r="AA19" s="496"/>
      <c r="AB19" s="499"/>
      <c r="AC19" s="495"/>
      <c r="AD19" s="495"/>
      <c r="AE19" s="495"/>
      <c r="AF19" s="495"/>
      <c r="AG19" s="496"/>
      <c r="AH19" s="506"/>
      <c r="AI19" s="507"/>
      <c r="AJ19" s="507"/>
      <c r="AK19" s="507"/>
      <c r="AL19" s="507"/>
      <c r="AM19" s="508"/>
      <c r="AN19" s="83"/>
      <c r="AO19" s="462"/>
      <c r="AP19" s="463"/>
      <c r="AQ19" s="463"/>
      <c r="AR19" s="463"/>
      <c r="AS19" s="463"/>
      <c r="AT19" s="46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48"/>
      <c r="C20" s="448"/>
      <c r="D20" s="449"/>
      <c r="E20" s="489"/>
      <c r="F20" s="490"/>
      <c r="G20" s="490"/>
      <c r="H20" s="490"/>
      <c r="I20" s="490"/>
      <c r="J20" s="515" t="str">
        <f>IF(AND('Mapa de Riesgos'!$H$69="Alta",'Mapa de Riesgos'!$L$69="Leve"),CONCATENATE("R",'Mapa de Riesgos'!$A$69),"")</f>
        <v/>
      </c>
      <c r="K20" s="516"/>
      <c r="L20" s="516" t="str">
        <f>IF(AND('Mapa de Riesgos'!$H$75="Alta",'Mapa de Riesgos'!$L$75="Leve"),CONCATENATE("R",'Mapa de Riesgos'!$A$75),"")</f>
        <v/>
      </c>
      <c r="M20" s="516"/>
      <c r="N20" s="516" t="str">
        <f>IF(AND('Mapa de Riesgos'!$H$81="Alta",'Mapa de Riesgos'!$L$81="Leve"),CONCATENATE("R",'Mapa de Riesgos'!$A$81),"")</f>
        <v/>
      </c>
      <c r="O20" s="517"/>
      <c r="P20" s="515" t="str">
        <f>IF(AND('Mapa de Riesgos'!$H$69="Alta",'Mapa de Riesgos'!$L$69="Menor"),CONCATENATE("R",'Mapa de Riesgos'!$A$69),"")</f>
        <v/>
      </c>
      <c r="Q20" s="516"/>
      <c r="R20" s="516" t="str">
        <f>IF(AND('Mapa de Riesgos'!$H$75="Alta",'Mapa de Riesgos'!$L$75="Menor"),CONCATENATE("R",'Mapa de Riesgos'!$A$75),"")</f>
        <v/>
      </c>
      <c r="S20" s="516"/>
      <c r="T20" s="516" t="str">
        <f>IF(AND('Mapa de Riesgos'!$H$81="Alta",'Mapa de Riesgos'!$L$81="Menor"),CONCATENATE("R",'Mapa de Riesgos'!$A$81),"")</f>
        <v/>
      </c>
      <c r="U20" s="517"/>
      <c r="V20" s="499" t="str">
        <f>IF(AND('Mapa de Riesgos'!$H$69="Alta",'Mapa de Riesgos'!$L$69="Moderado"),CONCATENATE("R",'Mapa de Riesgos'!$A$69),"")</f>
        <v/>
      </c>
      <c r="W20" s="495"/>
      <c r="X20" s="495" t="str">
        <f>IF(AND('Mapa de Riesgos'!$H$75="Alta",'Mapa de Riesgos'!$L$75="Moderado"),CONCATENATE("R",'Mapa de Riesgos'!$A$75),"")</f>
        <v/>
      </c>
      <c r="Y20" s="495"/>
      <c r="Z20" s="495" t="str">
        <f>IF(AND('Mapa de Riesgos'!$H$81="Alta",'Mapa de Riesgos'!$L$81="Moderado"),CONCATENATE("R",'Mapa de Riesgos'!$A$81),"")</f>
        <v/>
      </c>
      <c r="AA20" s="496"/>
      <c r="AB20" s="499" t="str">
        <f>IF(AND('Mapa de Riesgos'!$H$69="Alta",'Mapa de Riesgos'!$L$69="Mayor"),CONCATENATE("R",'Mapa de Riesgos'!$A$69),"")</f>
        <v/>
      </c>
      <c r="AC20" s="495"/>
      <c r="AD20" s="495" t="str">
        <f>IF(AND('Mapa de Riesgos'!$H$75="Alta",'Mapa de Riesgos'!$L$75="Mayor"),CONCATENATE("R",'Mapa de Riesgos'!$A$75),"")</f>
        <v/>
      </c>
      <c r="AE20" s="495"/>
      <c r="AF20" s="495" t="str">
        <f>IF(AND('Mapa de Riesgos'!$H$81="Alta",'Mapa de Riesgos'!$L$81="Mayor"),CONCATENATE("R",'Mapa de Riesgos'!$A$81),"")</f>
        <v/>
      </c>
      <c r="AG20" s="496"/>
      <c r="AH20" s="506" t="str">
        <f>IF(AND('Mapa de Riesgos'!$H$69="Alta",'Mapa de Riesgos'!$L$69="Catastrófico"),CONCATENATE("R",'Mapa de Riesgos'!$A$69),"")</f>
        <v/>
      </c>
      <c r="AI20" s="507"/>
      <c r="AJ20" s="507" t="str">
        <f>IF(AND('Mapa de Riesgos'!$H$75="Alta",'Mapa de Riesgos'!$L$75="Catastrófico"),CONCATENATE("R",'Mapa de Riesgos'!$A$75),"")</f>
        <v/>
      </c>
      <c r="AK20" s="507"/>
      <c r="AL20" s="507" t="str">
        <f>IF(AND('Mapa de Riesgos'!$H$81="Alta",'Mapa de Riesgos'!$L$81="Catastrófico"),CONCATENATE("R",'Mapa de Riesgos'!$A$81),"")</f>
        <v/>
      </c>
      <c r="AM20" s="508"/>
      <c r="AN20" s="83"/>
      <c r="AO20" s="462"/>
      <c r="AP20" s="463"/>
      <c r="AQ20" s="463"/>
      <c r="AR20" s="463"/>
      <c r="AS20" s="463"/>
      <c r="AT20" s="46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48"/>
      <c r="C21" s="448"/>
      <c r="D21" s="449"/>
      <c r="E21" s="492"/>
      <c r="F21" s="493"/>
      <c r="G21" s="493"/>
      <c r="H21" s="493"/>
      <c r="I21" s="493"/>
      <c r="J21" s="518"/>
      <c r="K21" s="519"/>
      <c r="L21" s="519"/>
      <c r="M21" s="519"/>
      <c r="N21" s="519"/>
      <c r="O21" s="520"/>
      <c r="P21" s="518"/>
      <c r="Q21" s="519"/>
      <c r="R21" s="519"/>
      <c r="S21" s="519"/>
      <c r="T21" s="519"/>
      <c r="U21" s="520"/>
      <c r="V21" s="503"/>
      <c r="W21" s="504"/>
      <c r="X21" s="504"/>
      <c r="Y21" s="504"/>
      <c r="Z21" s="504"/>
      <c r="AA21" s="505"/>
      <c r="AB21" s="503"/>
      <c r="AC21" s="504"/>
      <c r="AD21" s="504"/>
      <c r="AE21" s="504"/>
      <c r="AF21" s="504"/>
      <c r="AG21" s="505"/>
      <c r="AH21" s="509"/>
      <c r="AI21" s="510"/>
      <c r="AJ21" s="510"/>
      <c r="AK21" s="510"/>
      <c r="AL21" s="510"/>
      <c r="AM21" s="511"/>
      <c r="AN21" s="83"/>
      <c r="AO21" s="465"/>
      <c r="AP21" s="466"/>
      <c r="AQ21" s="466"/>
      <c r="AR21" s="466"/>
      <c r="AS21" s="466"/>
      <c r="AT21" s="46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48"/>
      <c r="C22" s="448"/>
      <c r="D22" s="449"/>
      <c r="E22" s="486" t="s">
        <v>222</v>
      </c>
      <c r="F22" s="487"/>
      <c r="G22" s="487"/>
      <c r="H22" s="487"/>
      <c r="I22" s="488"/>
      <c r="J22" s="521" t="str">
        <f>IF(AND('Mapa de Riesgos'!$H$12="Media",'Mapa de Riesgos'!$L$12="Leve"),CONCATENATE("R",'Mapa de Riesgos'!$A$12),"")</f>
        <v/>
      </c>
      <c r="K22" s="522"/>
      <c r="L22" s="522" t="str">
        <f>IF(AND('Mapa de Riesgos'!$H$19="Media",'Mapa de Riesgos'!$L$19="Leve"),CONCATENATE("R",'Mapa de Riesgos'!$A$19),"")</f>
        <v/>
      </c>
      <c r="M22" s="522"/>
      <c r="N22" s="522" t="str">
        <f>IF(AND('Mapa de Riesgos'!$H$25="Media",'Mapa de Riesgos'!$L$25="Leve"),CONCATENATE("R",'Mapa de Riesgos'!$A$25),"")</f>
        <v/>
      </c>
      <c r="O22" s="523"/>
      <c r="P22" s="521" t="str">
        <f>IF(AND('Mapa de Riesgos'!$H$12="Media",'Mapa de Riesgos'!$L$12="Menor"),CONCATENATE("R",'Mapa de Riesgos'!$A$12),"")</f>
        <v/>
      </c>
      <c r="Q22" s="522"/>
      <c r="R22" s="522" t="str">
        <f>IF(AND('Mapa de Riesgos'!$H$19="Media",'Mapa de Riesgos'!$L$19="Menor"),CONCATENATE("R",'Mapa de Riesgos'!$A$19),"")</f>
        <v/>
      </c>
      <c r="S22" s="522"/>
      <c r="T22" s="522" t="str">
        <f>IF(AND('Mapa de Riesgos'!$H$25="Media",'Mapa de Riesgos'!$L$25="Menor"),CONCATENATE("R",'Mapa de Riesgos'!$A$25),"")</f>
        <v/>
      </c>
      <c r="U22" s="523"/>
      <c r="V22" s="521" t="str">
        <f>IF(AND('Mapa de Riesgos'!$H$12="Media",'Mapa de Riesgos'!$L$12="Moderado"),CONCATENATE("R",'Mapa de Riesgos'!$A$12),"")</f>
        <v/>
      </c>
      <c r="W22" s="522"/>
      <c r="X22" s="522" t="str">
        <f>IF(AND('Mapa de Riesgos'!$H$19="Media",'Mapa de Riesgos'!$L$19="Moderado"),CONCATENATE("R",'Mapa de Riesgos'!$A$19),"")</f>
        <v/>
      </c>
      <c r="Y22" s="522"/>
      <c r="Z22" s="522" t="str">
        <f>IF(AND('Mapa de Riesgos'!$H$25="Media",'Mapa de Riesgos'!$L$25="Moderado"),CONCATENATE("R",'Mapa de Riesgos'!$A$25),"")</f>
        <v>R3</v>
      </c>
      <c r="AA22" s="523"/>
      <c r="AB22" s="497" t="str">
        <f>IF(AND('Mapa de Riesgos'!$H$12="Media",'Mapa de Riesgos'!$L$12="Mayor"),CONCATENATE("R",'Mapa de Riesgos'!$A$12),"")</f>
        <v>R1</v>
      </c>
      <c r="AC22" s="498"/>
      <c r="AD22" s="498" t="str">
        <f>IF(AND('Mapa de Riesgos'!$H$19="Media",'Mapa de Riesgos'!$L$19="Mayor"),CONCATENATE("R",'Mapa de Riesgos'!$A$19),"")</f>
        <v>R2</v>
      </c>
      <c r="AE22" s="498"/>
      <c r="AF22" s="498" t="str">
        <f>IF(AND('Mapa de Riesgos'!$H$25="Media",'Mapa de Riesgos'!$L$25="Mayor"),CONCATENATE("R",'Mapa de Riesgos'!$A$25),"")</f>
        <v/>
      </c>
      <c r="AG22" s="500"/>
      <c r="AH22" s="512" t="str">
        <f>IF(AND('Mapa de Riesgos'!$H$12="Media",'Mapa de Riesgos'!$L$12="Catastrófico"),CONCATENATE("R",'Mapa de Riesgos'!$A$12),"")</f>
        <v/>
      </c>
      <c r="AI22" s="513"/>
      <c r="AJ22" s="513" t="str">
        <f>IF(AND('Mapa de Riesgos'!$H$19="Media",'Mapa de Riesgos'!$L$19="Catastrófico"),CONCATENATE("R",'Mapa de Riesgos'!$A$19),"")</f>
        <v/>
      </c>
      <c r="AK22" s="513"/>
      <c r="AL22" s="513" t="str">
        <f>IF(AND('Mapa de Riesgos'!$H$25="Media",'Mapa de Riesgos'!$L$25="Catastrófico"),CONCATENATE("R",'Mapa de Riesgos'!$A$25),"")</f>
        <v/>
      </c>
      <c r="AM22" s="514"/>
      <c r="AN22" s="83"/>
      <c r="AO22" s="468" t="s">
        <v>223</v>
      </c>
      <c r="AP22" s="469"/>
      <c r="AQ22" s="469"/>
      <c r="AR22" s="469"/>
      <c r="AS22" s="469"/>
      <c r="AT22" s="47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48"/>
      <c r="C23" s="448"/>
      <c r="D23" s="449"/>
      <c r="E23" s="489"/>
      <c r="F23" s="490"/>
      <c r="G23" s="490"/>
      <c r="H23" s="490"/>
      <c r="I23" s="491"/>
      <c r="J23" s="515"/>
      <c r="K23" s="516"/>
      <c r="L23" s="516"/>
      <c r="M23" s="516"/>
      <c r="N23" s="516"/>
      <c r="O23" s="517"/>
      <c r="P23" s="515"/>
      <c r="Q23" s="516"/>
      <c r="R23" s="516"/>
      <c r="S23" s="516"/>
      <c r="T23" s="516"/>
      <c r="U23" s="517"/>
      <c r="V23" s="515"/>
      <c r="W23" s="516"/>
      <c r="X23" s="516"/>
      <c r="Y23" s="516"/>
      <c r="Z23" s="516"/>
      <c r="AA23" s="517"/>
      <c r="AB23" s="499"/>
      <c r="AC23" s="495"/>
      <c r="AD23" s="495"/>
      <c r="AE23" s="495"/>
      <c r="AF23" s="495"/>
      <c r="AG23" s="496"/>
      <c r="AH23" s="506"/>
      <c r="AI23" s="507"/>
      <c r="AJ23" s="507"/>
      <c r="AK23" s="507"/>
      <c r="AL23" s="507"/>
      <c r="AM23" s="508"/>
      <c r="AN23" s="83"/>
      <c r="AO23" s="471"/>
      <c r="AP23" s="472"/>
      <c r="AQ23" s="472"/>
      <c r="AR23" s="472"/>
      <c r="AS23" s="472"/>
      <c r="AT23" s="47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48"/>
      <c r="C24" s="448"/>
      <c r="D24" s="449"/>
      <c r="E24" s="489"/>
      <c r="F24" s="490"/>
      <c r="G24" s="490"/>
      <c r="H24" s="490"/>
      <c r="I24" s="491"/>
      <c r="J24" s="515" t="str">
        <f>IF(AND('Mapa de Riesgos'!$H$33="Media",'Mapa de Riesgos'!$L$33="Leve"),CONCATENATE("R",'Mapa de Riesgos'!$A$33),"")</f>
        <v/>
      </c>
      <c r="K24" s="516"/>
      <c r="L24" s="516" t="str">
        <f>IF(AND('Mapa de Riesgos'!$H$39="Media",'Mapa de Riesgos'!$L$39="Leve"),CONCATENATE("R",'Mapa de Riesgos'!$A$39),"")</f>
        <v/>
      </c>
      <c r="M24" s="516"/>
      <c r="N24" s="516" t="str">
        <f>IF(AND('Mapa de Riesgos'!$H$45="Media",'Mapa de Riesgos'!$L$45="Leve"),CONCATENATE("R",'Mapa de Riesgos'!$A$45),"")</f>
        <v/>
      </c>
      <c r="O24" s="517"/>
      <c r="P24" s="515" t="str">
        <f>IF(AND('Mapa de Riesgos'!$H$33="Media",'Mapa de Riesgos'!$L$33="Menor"),CONCATENATE("R",'Mapa de Riesgos'!$A$33),"")</f>
        <v/>
      </c>
      <c r="Q24" s="516"/>
      <c r="R24" s="516" t="str">
        <f>IF(AND('Mapa de Riesgos'!$H$39="Media",'Mapa de Riesgos'!$L$39="Menor"),CONCATENATE("R",'Mapa de Riesgos'!$A$39),"")</f>
        <v/>
      </c>
      <c r="S24" s="516"/>
      <c r="T24" s="516" t="str">
        <f>IF(AND('Mapa de Riesgos'!$H$45="Media",'Mapa de Riesgos'!$L$45="Menor"),CONCATENATE("R",'Mapa de Riesgos'!$A$45),"")</f>
        <v/>
      </c>
      <c r="U24" s="517"/>
      <c r="V24" s="515" t="str">
        <f>IF(AND('Mapa de Riesgos'!$H$33="Media",'Mapa de Riesgos'!$L$33="Moderado"),CONCATENATE("R",'Mapa de Riesgos'!$A$33),"")</f>
        <v>R4</v>
      </c>
      <c r="W24" s="516"/>
      <c r="X24" s="516" t="str">
        <f>IF(AND('Mapa de Riesgos'!$H$39="Media",'Mapa de Riesgos'!$L$39="Moderado"),CONCATENATE("R",'Mapa de Riesgos'!$A$39),"")</f>
        <v/>
      </c>
      <c r="Y24" s="516"/>
      <c r="Z24" s="516" t="str">
        <f>IF(AND('Mapa de Riesgos'!$H$45="Media",'Mapa de Riesgos'!$L$45="Moderado"),CONCATENATE("R",'Mapa de Riesgos'!$A$45),"")</f>
        <v>R6</v>
      </c>
      <c r="AA24" s="517"/>
      <c r="AB24" s="499" t="str">
        <f>IF(AND('Mapa de Riesgos'!$H$33="Media",'Mapa de Riesgos'!$L$33="Mayor"),CONCATENATE("R",'Mapa de Riesgos'!$A$33),"")</f>
        <v/>
      </c>
      <c r="AC24" s="495"/>
      <c r="AD24" s="495" t="str">
        <f>IF(AND('Mapa de Riesgos'!$H$39="Media",'Mapa de Riesgos'!$L$39="Mayor"),CONCATENATE("R",'Mapa de Riesgos'!$A$39),"")</f>
        <v/>
      </c>
      <c r="AE24" s="495"/>
      <c r="AF24" s="495" t="str">
        <f>IF(AND('Mapa de Riesgos'!$H$45="Media",'Mapa de Riesgos'!$L$45="Mayor"),CONCATENATE("R",'Mapa de Riesgos'!$A$45),"")</f>
        <v/>
      </c>
      <c r="AG24" s="496"/>
      <c r="AH24" s="506" t="str">
        <f>IF(AND('Mapa de Riesgos'!$H$33="Media",'Mapa de Riesgos'!$L$33="Catastrófico"),CONCATENATE("R",'Mapa de Riesgos'!$A$33),"")</f>
        <v/>
      </c>
      <c r="AI24" s="507"/>
      <c r="AJ24" s="507" t="str">
        <f>IF(AND('Mapa de Riesgos'!$H$39="Media",'Mapa de Riesgos'!$L$39="Catastrófico"),CONCATENATE("R",'Mapa de Riesgos'!$A$39),"")</f>
        <v/>
      </c>
      <c r="AK24" s="507"/>
      <c r="AL24" s="507" t="str">
        <f>IF(AND('Mapa de Riesgos'!$H$45="Media",'Mapa de Riesgos'!$L$45="Catastrófico"),CONCATENATE("R",'Mapa de Riesgos'!$A$45),"")</f>
        <v/>
      </c>
      <c r="AM24" s="508"/>
      <c r="AN24" s="83"/>
      <c r="AO24" s="471"/>
      <c r="AP24" s="472"/>
      <c r="AQ24" s="472"/>
      <c r="AR24" s="472"/>
      <c r="AS24" s="472"/>
      <c r="AT24" s="47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48"/>
      <c r="C25" s="448"/>
      <c r="D25" s="449"/>
      <c r="E25" s="489"/>
      <c r="F25" s="490"/>
      <c r="G25" s="490"/>
      <c r="H25" s="490"/>
      <c r="I25" s="491"/>
      <c r="J25" s="515"/>
      <c r="K25" s="516"/>
      <c r="L25" s="516"/>
      <c r="M25" s="516"/>
      <c r="N25" s="516"/>
      <c r="O25" s="517"/>
      <c r="P25" s="515"/>
      <c r="Q25" s="516"/>
      <c r="R25" s="516"/>
      <c r="S25" s="516"/>
      <c r="T25" s="516"/>
      <c r="U25" s="517"/>
      <c r="V25" s="515"/>
      <c r="W25" s="516"/>
      <c r="X25" s="516"/>
      <c r="Y25" s="516"/>
      <c r="Z25" s="516"/>
      <c r="AA25" s="517"/>
      <c r="AB25" s="499"/>
      <c r="AC25" s="495"/>
      <c r="AD25" s="495"/>
      <c r="AE25" s="495"/>
      <c r="AF25" s="495"/>
      <c r="AG25" s="496"/>
      <c r="AH25" s="506"/>
      <c r="AI25" s="507"/>
      <c r="AJ25" s="507"/>
      <c r="AK25" s="507"/>
      <c r="AL25" s="507"/>
      <c r="AM25" s="508"/>
      <c r="AN25" s="83"/>
      <c r="AO25" s="471"/>
      <c r="AP25" s="472"/>
      <c r="AQ25" s="472"/>
      <c r="AR25" s="472"/>
      <c r="AS25" s="472"/>
      <c r="AT25" s="47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48"/>
      <c r="C26" s="448"/>
      <c r="D26" s="449"/>
      <c r="E26" s="489"/>
      <c r="F26" s="490"/>
      <c r="G26" s="490"/>
      <c r="H26" s="490"/>
      <c r="I26" s="491"/>
      <c r="J26" s="515" t="str">
        <f>IF(AND('Mapa de Riesgos'!$H$51="Media",'Mapa de Riesgos'!$L$51="Leve"),CONCATENATE("R",'Mapa de Riesgos'!$A$51),"")</f>
        <v/>
      </c>
      <c r="K26" s="516"/>
      <c r="L26" s="516" t="str">
        <f>IF(AND('Mapa de Riesgos'!$H$57="Media",'Mapa de Riesgos'!$L$57="Leve"),CONCATENATE("R",'Mapa de Riesgos'!$A$57),"")</f>
        <v/>
      </c>
      <c r="M26" s="516"/>
      <c r="N26" s="516" t="str">
        <f>IF(AND('Mapa de Riesgos'!$H$63="Media",'Mapa de Riesgos'!$L$63="Leve"),CONCATENATE("R",'Mapa de Riesgos'!$A$63),"")</f>
        <v/>
      </c>
      <c r="O26" s="517"/>
      <c r="P26" s="515" t="str">
        <f>IF(AND('Mapa de Riesgos'!$H$51="Media",'Mapa de Riesgos'!$L$51="Menor"),CONCATENATE("R",'Mapa de Riesgos'!$A$51),"")</f>
        <v/>
      </c>
      <c r="Q26" s="516"/>
      <c r="R26" s="516" t="str">
        <f>IF(AND('Mapa de Riesgos'!$H$57="Media",'Mapa de Riesgos'!$L$57="Menor"),CONCATENATE("R",'Mapa de Riesgos'!$A$57),"")</f>
        <v/>
      </c>
      <c r="S26" s="516"/>
      <c r="T26" s="516" t="str">
        <f>IF(AND('Mapa de Riesgos'!$H$63="Media",'Mapa de Riesgos'!$L$63="Menor"),CONCATENATE("R",'Mapa de Riesgos'!$A$63),"")</f>
        <v/>
      </c>
      <c r="U26" s="517"/>
      <c r="V26" s="515" t="str">
        <f>IF(AND('Mapa de Riesgos'!$H$51="Media",'Mapa de Riesgos'!$L$51="Moderado"),CONCATENATE("R",'Mapa de Riesgos'!$A$51),"")</f>
        <v/>
      </c>
      <c r="W26" s="516"/>
      <c r="X26" s="516" t="str">
        <f>IF(AND('Mapa de Riesgos'!$H$57="Media",'Mapa de Riesgos'!$L$57="Moderado"),CONCATENATE("R",'Mapa de Riesgos'!$A$57),"")</f>
        <v>R8</v>
      </c>
      <c r="Y26" s="516"/>
      <c r="Z26" s="516" t="str">
        <f>IF(AND('Mapa de Riesgos'!$H$63="Media",'Mapa de Riesgos'!$L$63="Moderado"),CONCATENATE("R",'Mapa de Riesgos'!$A$63),"")</f>
        <v/>
      </c>
      <c r="AA26" s="517"/>
      <c r="AB26" s="499" t="str">
        <f>IF(AND('Mapa de Riesgos'!$H$51="Media",'Mapa de Riesgos'!$L$51="Mayor"),CONCATENATE("R",'Mapa de Riesgos'!$A$51),"")</f>
        <v/>
      </c>
      <c r="AC26" s="495"/>
      <c r="AD26" s="495" t="str">
        <f>IF(AND('Mapa de Riesgos'!$H$57="Media",'Mapa de Riesgos'!$L$57="Mayor"),CONCATENATE("R",'Mapa de Riesgos'!$A$57),"")</f>
        <v/>
      </c>
      <c r="AE26" s="495"/>
      <c r="AF26" s="495" t="str">
        <f>IF(AND('Mapa de Riesgos'!$H$63="Media",'Mapa de Riesgos'!$L$63="Mayor"),CONCATENATE("R",'Mapa de Riesgos'!$A$63),"")</f>
        <v/>
      </c>
      <c r="AG26" s="496"/>
      <c r="AH26" s="506" t="str">
        <f>IF(AND('Mapa de Riesgos'!$H$51="Media",'Mapa de Riesgos'!$L$51="Catastrófico"),CONCATENATE("R",'Mapa de Riesgos'!$A$51),"")</f>
        <v/>
      </c>
      <c r="AI26" s="507"/>
      <c r="AJ26" s="507" t="str">
        <f>IF(AND('Mapa de Riesgos'!$H$57="Media",'Mapa de Riesgos'!$L$57="Catastrófico"),CONCATENATE("R",'Mapa de Riesgos'!$A$57),"")</f>
        <v/>
      </c>
      <c r="AK26" s="507"/>
      <c r="AL26" s="507" t="str">
        <f>IF(AND('Mapa de Riesgos'!$H$63="Media",'Mapa de Riesgos'!$L$63="Catastrófico"),CONCATENATE("R",'Mapa de Riesgos'!$A$63),"")</f>
        <v/>
      </c>
      <c r="AM26" s="508"/>
      <c r="AN26" s="83"/>
      <c r="AO26" s="471"/>
      <c r="AP26" s="472"/>
      <c r="AQ26" s="472"/>
      <c r="AR26" s="472"/>
      <c r="AS26" s="472"/>
      <c r="AT26" s="47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48"/>
      <c r="C27" s="448"/>
      <c r="D27" s="449"/>
      <c r="E27" s="489"/>
      <c r="F27" s="490"/>
      <c r="G27" s="490"/>
      <c r="H27" s="490"/>
      <c r="I27" s="491"/>
      <c r="J27" s="515"/>
      <c r="K27" s="516"/>
      <c r="L27" s="516"/>
      <c r="M27" s="516"/>
      <c r="N27" s="516"/>
      <c r="O27" s="517"/>
      <c r="P27" s="515"/>
      <c r="Q27" s="516"/>
      <c r="R27" s="516"/>
      <c r="S27" s="516"/>
      <c r="T27" s="516"/>
      <c r="U27" s="517"/>
      <c r="V27" s="515"/>
      <c r="W27" s="516"/>
      <c r="X27" s="516"/>
      <c r="Y27" s="516"/>
      <c r="Z27" s="516"/>
      <c r="AA27" s="517"/>
      <c r="AB27" s="499"/>
      <c r="AC27" s="495"/>
      <c r="AD27" s="495"/>
      <c r="AE27" s="495"/>
      <c r="AF27" s="495"/>
      <c r="AG27" s="496"/>
      <c r="AH27" s="506"/>
      <c r="AI27" s="507"/>
      <c r="AJ27" s="507"/>
      <c r="AK27" s="507"/>
      <c r="AL27" s="507"/>
      <c r="AM27" s="508"/>
      <c r="AN27" s="83"/>
      <c r="AO27" s="471"/>
      <c r="AP27" s="472"/>
      <c r="AQ27" s="472"/>
      <c r="AR27" s="472"/>
      <c r="AS27" s="472"/>
      <c r="AT27" s="47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48"/>
      <c r="C28" s="448"/>
      <c r="D28" s="449"/>
      <c r="E28" s="489"/>
      <c r="F28" s="490"/>
      <c r="G28" s="490"/>
      <c r="H28" s="490"/>
      <c r="I28" s="491"/>
      <c r="J28" s="515" t="str">
        <f>IF(AND('Mapa de Riesgos'!$H$69="Media",'Mapa de Riesgos'!$L$69="Leve"),CONCATENATE("R",'Mapa de Riesgos'!$A$69),"")</f>
        <v/>
      </c>
      <c r="K28" s="516"/>
      <c r="L28" s="516" t="str">
        <f>IF(AND('Mapa de Riesgos'!$H$75="Media",'Mapa de Riesgos'!$L$75="Leve"),CONCATENATE("R",'Mapa de Riesgos'!$A$75),"")</f>
        <v/>
      </c>
      <c r="M28" s="516"/>
      <c r="N28" s="516" t="str">
        <f>IF(AND('Mapa de Riesgos'!$H$81="Media",'Mapa de Riesgos'!$L$81="Leve"),CONCATENATE("R",'Mapa de Riesgos'!$A$81),"")</f>
        <v/>
      </c>
      <c r="O28" s="517"/>
      <c r="P28" s="515" t="str">
        <f>IF(AND('Mapa de Riesgos'!$H$69="Media",'Mapa de Riesgos'!$L$69="Menor"),CONCATENATE("R",'Mapa de Riesgos'!$A$69),"")</f>
        <v/>
      </c>
      <c r="Q28" s="516"/>
      <c r="R28" s="516" t="str">
        <f>IF(AND('Mapa de Riesgos'!$H$75="Media",'Mapa de Riesgos'!$L$75="Menor"),CONCATENATE("R",'Mapa de Riesgos'!$A$75),"")</f>
        <v/>
      </c>
      <c r="S28" s="516"/>
      <c r="T28" s="516" t="str">
        <f>IF(AND('Mapa de Riesgos'!$H$81="Media",'Mapa de Riesgos'!$L$81="Menor"),CONCATENATE("R",'Mapa de Riesgos'!$A$81),"")</f>
        <v/>
      </c>
      <c r="U28" s="517"/>
      <c r="V28" s="515" t="str">
        <f>IF(AND('Mapa de Riesgos'!$H$69="Media",'Mapa de Riesgos'!$L$69="Moderado"),CONCATENATE("R",'Mapa de Riesgos'!$A$69),"")</f>
        <v/>
      </c>
      <c r="W28" s="516"/>
      <c r="X28" s="516" t="str">
        <f>IF(AND('Mapa de Riesgos'!$H$75="Media",'Mapa de Riesgos'!$L$75="Moderado"),CONCATENATE("R",'Mapa de Riesgos'!$A$75),"")</f>
        <v/>
      </c>
      <c r="Y28" s="516"/>
      <c r="Z28" s="516" t="str">
        <f>IF(AND('Mapa de Riesgos'!$H$81="Media",'Mapa de Riesgos'!$L$81="Moderado"),CONCATENATE("R",'Mapa de Riesgos'!$A$81),"")</f>
        <v/>
      </c>
      <c r="AA28" s="517"/>
      <c r="AB28" s="499" t="str">
        <f>IF(AND('Mapa de Riesgos'!$H$69="Media",'Mapa de Riesgos'!$L$69="Mayor"),CONCATENATE("R",'Mapa de Riesgos'!$A$69),"")</f>
        <v/>
      </c>
      <c r="AC28" s="495"/>
      <c r="AD28" s="495" t="str">
        <f>IF(AND('Mapa de Riesgos'!$H$75="Media",'Mapa de Riesgos'!$L$75="Mayor"),CONCATENATE("R",'Mapa de Riesgos'!$A$75),"")</f>
        <v/>
      </c>
      <c r="AE28" s="495"/>
      <c r="AF28" s="495" t="str">
        <f>IF(AND('Mapa de Riesgos'!$H$81="Media",'Mapa de Riesgos'!$L$81="Mayor"),CONCATENATE("R",'Mapa de Riesgos'!$A$81),"")</f>
        <v/>
      </c>
      <c r="AG28" s="496"/>
      <c r="AH28" s="506" t="str">
        <f>IF(AND('Mapa de Riesgos'!$H$69="Media",'Mapa de Riesgos'!$L$69="Catastrófico"),CONCATENATE("R",'Mapa de Riesgos'!$A$69),"")</f>
        <v/>
      </c>
      <c r="AI28" s="507"/>
      <c r="AJ28" s="507" t="str">
        <f>IF(AND('Mapa de Riesgos'!$H$75="Media",'Mapa de Riesgos'!$L$75="Catastrófico"),CONCATENATE("R",'Mapa de Riesgos'!$A$75),"")</f>
        <v/>
      </c>
      <c r="AK28" s="507"/>
      <c r="AL28" s="507" t="str">
        <f>IF(AND('Mapa de Riesgos'!$H$81="Media",'Mapa de Riesgos'!$L$81="Catastrófico"),CONCATENATE("R",'Mapa de Riesgos'!$A$81),"")</f>
        <v/>
      </c>
      <c r="AM28" s="508"/>
      <c r="AN28" s="83"/>
      <c r="AO28" s="471"/>
      <c r="AP28" s="472"/>
      <c r="AQ28" s="472"/>
      <c r="AR28" s="472"/>
      <c r="AS28" s="472"/>
      <c r="AT28" s="47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48"/>
      <c r="C29" s="448"/>
      <c r="D29" s="449"/>
      <c r="E29" s="492"/>
      <c r="F29" s="493"/>
      <c r="G29" s="493"/>
      <c r="H29" s="493"/>
      <c r="I29" s="494"/>
      <c r="J29" s="515"/>
      <c r="K29" s="516"/>
      <c r="L29" s="516"/>
      <c r="M29" s="516"/>
      <c r="N29" s="516"/>
      <c r="O29" s="517"/>
      <c r="P29" s="518"/>
      <c r="Q29" s="519"/>
      <c r="R29" s="519"/>
      <c r="S29" s="519"/>
      <c r="T29" s="519"/>
      <c r="U29" s="520"/>
      <c r="V29" s="518"/>
      <c r="W29" s="519"/>
      <c r="X29" s="519"/>
      <c r="Y29" s="519"/>
      <c r="Z29" s="519"/>
      <c r="AA29" s="520"/>
      <c r="AB29" s="503"/>
      <c r="AC29" s="504"/>
      <c r="AD29" s="504"/>
      <c r="AE29" s="504"/>
      <c r="AF29" s="504"/>
      <c r="AG29" s="505"/>
      <c r="AH29" s="509"/>
      <c r="AI29" s="510"/>
      <c r="AJ29" s="510"/>
      <c r="AK29" s="510"/>
      <c r="AL29" s="510"/>
      <c r="AM29" s="511"/>
      <c r="AN29" s="83"/>
      <c r="AO29" s="474"/>
      <c r="AP29" s="475"/>
      <c r="AQ29" s="475"/>
      <c r="AR29" s="475"/>
      <c r="AS29" s="475"/>
      <c r="AT29" s="47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48"/>
      <c r="C30" s="448"/>
      <c r="D30" s="449"/>
      <c r="E30" s="486" t="s">
        <v>224</v>
      </c>
      <c r="F30" s="487"/>
      <c r="G30" s="487"/>
      <c r="H30" s="487"/>
      <c r="I30" s="487"/>
      <c r="J30" s="530" t="str">
        <f>IF(AND('Mapa de Riesgos'!$H$12="Baja",'Mapa de Riesgos'!$L$12="Leve"),CONCATENATE("R",'Mapa de Riesgos'!$A$12),"")</f>
        <v/>
      </c>
      <c r="K30" s="531"/>
      <c r="L30" s="531" t="str">
        <f>IF(AND('Mapa de Riesgos'!$H$19="Baja",'Mapa de Riesgos'!$L$19="Leve"),CONCATENATE("R",'Mapa de Riesgos'!$A$19),"")</f>
        <v/>
      </c>
      <c r="M30" s="531"/>
      <c r="N30" s="531" t="str">
        <f>IF(AND('Mapa de Riesgos'!$H$25="Baja",'Mapa de Riesgos'!$L$25="Leve"),CONCATENATE("R",'Mapa de Riesgos'!$A$25),"")</f>
        <v/>
      </c>
      <c r="O30" s="532"/>
      <c r="P30" s="522" t="str">
        <f>IF(AND('Mapa de Riesgos'!$H$12="Baja",'Mapa de Riesgos'!$L$12="Menor"),CONCATENATE("R",'Mapa de Riesgos'!$A$12),"")</f>
        <v/>
      </c>
      <c r="Q30" s="522"/>
      <c r="R30" s="522" t="str">
        <f>IF(AND('Mapa de Riesgos'!$H$19="Baja",'Mapa de Riesgos'!$L$19="Menor"),CONCATENATE("R",'Mapa de Riesgos'!$A$19),"")</f>
        <v/>
      </c>
      <c r="S30" s="522"/>
      <c r="T30" s="522" t="str">
        <f>IF(AND('Mapa de Riesgos'!$H$25="Baja",'Mapa de Riesgos'!$L$25="Menor"),CONCATENATE("R",'Mapa de Riesgos'!$A$25),"")</f>
        <v/>
      </c>
      <c r="U30" s="523"/>
      <c r="V30" s="521" t="str">
        <f>IF(AND('Mapa de Riesgos'!$H$12="Baja",'Mapa de Riesgos'!$L$12="Moderado"),CONCATENATE("R",'Mapa de Riesgos'!$A$12),"")</f>
        <v/>
      </c>
      <c r="W30" s="522"/>
      <c r="X30" s="522" t="str">
        <f>IF(AND('Mapa de Riesgos'!$H$19="Baja",'Mapa de Riesgos'!$L$19="Moderado"),CONCATENATE("R",'Mapa de Riesgos'!$A$19),"")</f>
        <v/>
      </c>
      <c r="Y30" s="522"/>
      <c r="Z30" s="522" t="str">
        <f>IF(AND('Mapa de Riesgos'!$H$25="Baja",'Mapa de Riesgos'!$L$25="Moderado"),CONCATENATE("R",'Mapa de Riesgos'!$A$25),"")</f>
        <v/>
      </c>
      <c r="AA30" s="523"/>
      <c r="AB30" s="497" t="str">
        <f>IF(AND('Mapa de Riesgos'!$H$12="Baja",'Mapa de Riesgos'!$L$12="Mayor"),CONCATENATE("R",'Mapa de Riesgos'!$A$12),"")</f>
        <v/>
      </c>
      <c r="AC30" s="498"/>
      <c r="AD30" s="498" t="str">
        <f>IF(AND('Mapa de Riesgos'!$H$19="Baja",'Mapa de Riesgos'!$L$19="Mayor"),CONCATENATE("R",'Mapa de Riesgos'!$A$19),"")</f>
        <v/>
      </c>
      <c r="AE30" s="498"/>
      <c r="AF30" s="498" t="str">
        <f>IF(AND('Mapa de Riesgos'!$H$25="Baja",'Mapa de Riesgos'!$L$25="Mayor"),CONCATENATE("R",'Mapa de Riesgos'!$A$25),"")</f>
        <v/>
      </c>
      <c r="AG30" s="500"/>
      <c r="AH30" s="512" t="str">
        <f>IF(AND('Mapa de Riesgos'!$H$12="Baja",'Mapa de Riesgos'!$L$12="Catastrófico"),CONCATENATE("R",'Mapa de Riesgos'!$A$12),"")</f>
        <v/>
      </c>
      <c r="AI30" s="513"/>
      <c r="AJ30" s="513" t="str">
        <f>IF(AND('Mapa de Riesgos'!$H$19="Baja",'Mapa de Riesgos'!$L$19="Catastrófico"),CONCATENATE("R",'Mapa de Riesgos'!$A$19),"")</f>
        <v/>
      </c>
      <c r="AK30" s="513"/>
      <c r="AL30" s="513" t="str">
        <f>IF(AND('Mapa de Riesgos'!$H$25="Baja",'Mapa de Riesgos'!$L$25="Catastrófico"),CONCATENATE("R",'Mapa de Riesgos'!$A$25),"")</f>
        <v/>
      </c>
      <c r="AM30" s="514"/>
      <c r="AN30" s="83"/>
      <c r="AO30" s="477" t="s">
        <v>225</v>
      </c>
      <c r="AP30" s="478"/>
      <c r="AQ30" s="478"/>
      <c r="AR30" s="478"/>
      <c r="AS30" s="478"/>
      <c r="AT30" s="47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48"/>
      <c r="C31" s="448"/>
      <c r="D31" s="449"/>
      <c r="E31" s="489"/>
      <c r="F31" s="490"/>
      <c r="G31" s="490"/>
      <c r="H31" s="490"/>
      <c r="I31" s="490"/>
      <c r="J31" s="526"/>
      <c r="K31" s="524"/>
      <c r="L31" s="524"/>
      <c r="M31" s="524"/>
      <c r="N31" s="524"/>
      <c r="O31" s="525"/>
      <c r="P31" s="516"/>
      <c r="Q31" s="516"/>
      <c r="R31" s="516"/>
      <c r="S31" s="516"/>
      <c r="T31" s="516"/>
      <c r="U31" s="517"/>
      <c r="V31" s="515"/>
      <c r="W31" s="516"/>
      <c r="X31" s="516"/>
      <c r="Y31" s="516"/>
      <c r="Z31" s="516"/>
      <c r="AA31" s="517"/>
      <c r="AB31" s="499"/>
      <c r="AC31" s="495"/>
      <c r="AD31" s="495"/>
      <c r="AE31" s="495"/>
      <c r="AF31" s="495"/>
      <c r="AG31" s="496"/>
      <c r="AH31" s="506"/>
      <c r="AI31" s="507"/>
      <c r="AJ31" s="507"/>
      <c r="AK31" s="507"/>
      <c r="AL31" s="507"/>
      <c r="AM31" s="508"/>
      <c r="AN31" s="83"/>
      <c r="AO31" s="480"/>
      <c r="AP31" s="481"/>
      <c r="AQ31" s="481"/>
      <c r="AR31" s="481"/>
      <c r="AS31" s="481"/>
      <c r="AT31" s="48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48"/>
      <c r="C32" s="448"/>
      <c r="D32" s="449"/>
      <c r="E32" s="489"/>
      <c r="F32" s="490"/>
      <c r="G32" s="490"/>
      <c r="H32" s="490"/>
      <c r="I32" s="490"/>
      <c r="J32" s="526" t="str">
        <f>IF(AND('Mapa de Riesgos'!$H$33="Baja",'Mapa de Riesgos'!$L$33="Leve"),CONCATENATE("R",'Mapa de Riesgos'!$A$33),"")</f>
        <v/>
      </c>
      <c r="K32" s="524"/>
      <c r="L32" s="524" t="str">
        <f>IF(AND('Mapa de Riesgos'!$H$39="Baja",'Mapa de Riesgos'!$L$39="Leve"),CONCATENATE("R",'Mapa de Riesgos'!$A$39),"")</f>
        <v/>
      </c>
      <c r="M32" s="524"/>
      <c r="N32" s="524" t="str">
        <f>IF(AND('Mapa de Riesgos'!$H$45="Baja",'Mapa de Riesgos'!$L$45="Leve"),CONCATENATE("R",'Mapa de Riesgos'!$A$45),"")</f>
        <v/>
      </c>
      <c r="O32" s="525"/>
      <c r="P32" s="516" t="str">
        <f>IF(AND('Mapa de Riesgos'!$H$33="Baja",'Mapa de Riesgos'!$L$33="Menor"),CONCATENATE("R",'Mapa de Riesgos'!$A$33),"")</f>
        <v/>
      </c>
      <c r="Q32" s="516"/>
      <c r="R32" s="516" t="str">
        <f>IF(AND('Mapa de Riesgos'!$H$39="Baja",'Mapa de Riesgos'!$L$39="Menor"),CONCATENATE("R",'Mapa de Riesgos'!$A$39),"")</f>
        <v/>
      </c>
      <c r="S32" s="516"/>
      <c r="T32" s="516" t="str">
        <f>IF(AND('Mapa de Riesgos'!$H$45="Baja",'Mapa de Riesgos'!$L$45="Menor"),CONCATENATE("R",'Mapa de Riesgos'!$A$45),"")</f>
        <v/>
      </c>
      <c r="U32" s="517"/>
      <c r="V32" s="515" t="str">
        <f>IF(AND('Mapa de Riesgos'!$H$33="Baja",'Mapa de Riesgos'!$L$33="Moderado"),CONCATENATE("R",'Mapa de Riesgos'!$A$33),"")</f>
        <v/>
      </c>
      <c r="W32" s="516"/>
      <c r="X32" s="516" t="str">
        <f>IF(AND('Mapa de Riesgos'!$H$39="Baja",'Mapa de Riesgos'!$L$39="Moderado"),CONCATENATE("R",'Mapa de Riesgos'!$A$39),"")</f>
        <v/>
      </c>
      <c r="Y32" s="516"/>
      <c r="Z32" s="516" t="str">
        <f>IF(AND('Mapa de Riesgos'!$H$45="Baja",'Mapa de Riesgos'!$L$45="Moderado"),CONCATENATE("R",'Mapa de Riesgos'!$A$45),"")</f>
        <v/>
      </c>
      <c r="AA32" s="517"/>
      <c r="AB32" s="499" t="str">
        <f>IF(AND('Mapa de Riesgos'!$H$33="Baja",'Mapa de Riesgos'!$L$33="Mayor"),CONCATENATE("R",'Mapa de Riesgos'!$A$33),"")</f>
        <v/>
      </c>
      <c r="AC32" s="495"/>
      <c r="AD32" s="495" t="str">
        <f>IF(AND('Mapa de Riesgos'!$H$39="Baja",'Mapa de Riesgos'!$L$39="Mayor"),CONCATENATE("R",'Mapa de Riesgos'!$A$39),"")</f>
        <v/>
      </c>
      <c r="AE32" s="495"/>
      <c r="AF32" s="495" t="str">
        <f>IF(AND('Mapa de Riesgos'!$H$45="Baja",'Mapa de Riesgos'!$L$45="Mayor"),CONCATENATE("R",'Mapa de Riesgos'!$A$45),"")</f>
        <v/>
      </c>
      <c r="AG32" s="496"/>
      <c r="AH32" s="506" t="str">
        <f>IF(AND('Mapa de Riesgos'!$H$33="Baja",'Mapa de Riesgos'!$L$33="Catastrófico"),CONCATENATE("R",'Mapa de Riesgos'!$A$33),"")</f>
        <v/>
      </c>
      <c r="AI32" s="507"/>
      <c r="AJ32" s="507" t="str">
        <f>IF(AND('Mapa de Riesgos'!$H$39="Baja",'Mapa de Riesgos'!$L$39="Catastrófico"),CONCATENATE("R",'Mapa de Riesgos'!$A$39),"")</f>
        <v/>
      </c>
      <c r="AK32" s="507"/>
      <c r="AL32" s="507" t="str">
        <f>IF(AND('Mapa de Riesgos'!$H$45="Baja",'Mapa de Riesgos'!$L$45="Catastrófico"),CONCATENATE("R",'Mapa de Riesgos'!$A$45),"")</f>
        <v/>
      </c>
      <c r="AM32" s="508"/>
      <c r="AN32" s="83"/>
      <c r="AO32" s="480"/>
      <c r="AP32" s="481"/>
      <c r="AQ32" s="481"/>
      <c r="AR32" s="481"/>
      <c r="AS32" s="481"/>
      <c r="AT32" s="48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48"/>
      <c r="C33" s="448"/>
      <c r="D33" s="449"/>
      <c r="E33" s="489"/>
      <c r="F33" s="490"/>
      <c r="G33" s="490"/>
      <c r="H33" s="490"/>
      <c r="I33" s="490"/>
      <c r="J33" s="526"/>
      <c r="K33" s="524"/>
      <c r="L33" s="524"/>
      <c r="M33" s="524"/>
      <c r="N33" s="524"/>
      <c r="O33" s="525"/>
      <c r="P33" s="516"/>
      <c r="Q33" s="516"/>
      <c r="R33" s="516"/>
      <c r="S33" s="516"/>
      <c r="T33" s="516"/>
      <c r="U33" s="517"/>
      <c r="V33" s="515"/>
      <c r="W33" s="516"/>
      <c r="X33" s="516"/>
      <c r="Y33" s="516"/>
      <c r="Z33" s="516"/>
      <c r="AA33" s="517"/>
      <c r="AB33" s="499"/>
      <c r="AC33" s="495"/>
      <c r="AD33" s="495"/>
      <c r="AE33" s="495"/>
      <c r="AF33" s="495"/>
      <c r="AG33" s="496"/>
      <c r="AH33" s="506"/>
      <c r="AI33" s="507"/>
      <c r="AJ33" s="507"/>
      <c r="AK33" s="507"/>
      <c r="AL33" s="507"/>
      <c r="AM33" s="508"/>
      <c r="AN33" s="83"/>
      <c r="AO33" s="480"/>
      <c r="AP33" s="481"/>
      <c r="AQ33" s="481"/>
      <c r="AR33" s="481"/>
      <c r="AS33" s="481"/>
      <c r="AT33" s="48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48"/>
      <c r="C34" s="448"/>
      <c r="D34" s="449"/>
      <c r="E34" s="489"/>
      <c r="F34" s="490"/>
      <c r="G34" s="490"/>
      <c r="H34" s="490"/>
      <c r="I34" s="490"/>
      <c r="J34" s="526" t="str">
        <f>IF(AND('Mapa de Riesgos'!$H$51="Baja",'Mapa de Riesgos'!$L$51="Leve"),CONCATENATE("R",'Mapa de Riesgos'!$A$51),"")</f>
        <v/>
      </c>
      <c r="K34" s="524"/>
      <c r="L34" s="524" t="str">
        <f>IF(AND('Mapa de Riesgos'!$H$57="Baja",'Mapa de Riesgos'!$L$57="Leve"),CONCATENATE("R",'Mapa de Riesgos'!$A$57),"")</f>
        <v/>
      </c>
      <c r="M34" s="524"/>
      <c r="N34" s="524" t="str">
        <f>IF(AND('Mapa de Riesgos'!$H$63="Baja",'Mapa de Riesgos'!$L$63="Leve"),CONCATENATE("R",'Mapa de Riesgos'!$A$63),"")</f>
        <v/>
      </c>
      <c r="O34" s="525"/>
      <c r="P34" s="516" t="str">
        <f>IF(AND('Mapa de Riesgos'!$H$51="Baja",'Mapa de Riesgos'!$L$51="Menor"),CONCATENATE("R",'Mapa de Riesgos'!$A$51),"")</f>
        <v/>
      </c>
      <c r="Q34" s="516"/>
      <c r="R34" s="516" t="str">
        <f>IF(AND('Mapa de Riesgos'!$H$57="Baja",'Mapa de Riesgos'!$L$57="Menor"),CONCATENATE("R",'Mapa de Riesgos'!$A$57),"")</f>
        <v/>
      </c>
      <c r="S34" s="516"/>
      <c r="T34" s="516" t="str">
        <f>IF(AND('Mapa de Riesgos'!$H$63="Baja",'Mapa de Riesgos'!$L$63="Menor"),CONCATENATE("R",'Mapa de Riesgos'!$A$63),"")</f>
        <v/>
      </c>
      <c r="U34" s="517"/>
      <c r="V34" s="515" t="str">
        <f>IF(AND('Mapa de Riesgos'!$H$51="Baja",'Mapa de Riesgos'!$L$51="Moderado"),CONCATENATE("R",'Mapa de Riesgos'!$A$51),"")</f>
        <v/>
      </c>
      <c r="W34" s="516"/>
      <c r="X34" s="516" t="str">
        <f>IF(AND('Mapa de Riesgos'!$H$57="Baja",'Mapa de Riesgos'!$L$57="Moderado"),CONCATENATE("R",'Mapa de Riesgos'!$A$57),"")</f>
        <v/>
      </c>
      <c r="Y34" s="516"/>
      <c r="Z34" s="516" t="str">
        <f>IF(AND('Mapa de Riesgos'!$H$63="Baja",'Mapa de Riesgos'!$L$63="Moderado"),CONCATENATE("R",'Mapa de Riesgos'!$A$63),"")</f>
        <v/>
      </c>
      <c r="AA34" s="517"/>
      <c r="AB34" s="499" t="str">
        <f>IF(AND('Mapa de Riesgos'!$H$51="Baja",'Mapa de Riesgos'!$L$51="Mayor"),CONCATENATE("R",'Mapa de Riesgos'!$A$51),"")</f>
        <v/>
      </c>
      <c r="AC34" s="495"/>
      <c r="AD34" s="495" t="str">
        <f>IF(AND('Mapa de Riesgos'!$H$57="Baja",'Mapa de Riesgos'!$L$57="Mayor"),CONCATENATE("R",'Mapa de Riesgos'!$A$57),"")</f>
        <v/>
      </c>
      <c r="AE34" s="495"/>
      <c r="AF34" s="495" t="str">
        <f>IF(AND('Mapa de Riesgos'!$H$63="Baja",'Mapa de Riesgos'!$L$63="Mayor"),CONCATENATE("R",'Mapa de Riesgos'!$A$63),"")</f>
        <v/>
      </c>
      <c r="AG34" s="496"/>
      <c r="AH34" s="506" t="str">
        <f>IF(AND('Mapa de Riesgos'!$H$51="Baja",'Mapa de Riesgos'!$L$51="Catastrófico"),CONCATENATE("R",'Mapa de Riesgos'!$A$51),"")</f>
        <v/>
      </c>
      <c r="AI34" s="507"/>
      <c r="AJ34" s="507" t="str">
        <f>IF(AND('Mapa de Riesgos'!$H$57="Baja",'Mapa de Riesgos'!$L$57="Catastrófico"),CONCATENATE("R",'Mapa de Riesgos'!$A$57),"")</f>
        <v/>
      </c>
      <c r="AK34" s="507"/>
      <c r="AL34" s="507" t="str">
        <f>IF(AND('Mapa de Riesgos'!$H$63="Baja",'Mapa de Riesgos'!$L$63="Catastrófico"),CONCATENATE("R",'Mapa de Riesgos'!$A$63),"")</f>
        <v/>
      </c>
      <c r="AM34" s="508"/>
      <c r="AN34" s="83"/>
      <c r="AO34" s="480"/>
      <c r="AP34" s="481"/>
      <c r="AQ34" s="481"/>
      <c r="AR34" s="481"/>
      <c r="AS34" s="481"/>
      <c r="AT34" s="48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48"/>
      <c r="C35" s="448"/>
      <c r="D35" s="449"/>
      <c r="E35" s="489"/>
      <c r="F35" s="490"/>
      <c r="G35" s="490"/>
      <c r="H35" s="490"/>
      <c r="I35" s="490"/>
      <c r="J35" s="526"/>
      <c r="K35" s="524"/>
      <c r="L35" s="524"/>
      <c r="M35" s="524"/>
      <c r="N35" s="524"/>
      <c r="O35" s="525"/>
      <c r="P35" s="516"/>
      <c r="Q35" s="516"/>
      <c r="R35" s="516"/>
      <c r="S35" s="516"/>
      <c r="T35" s="516"/>
      <c r="U35" s="517"/>
      <c r="V35" s="515"/>
      <c r="W35" s="516"/>
      <c r="X35" s="516"/>
      <c r="Y35" s="516"/>
      <c r="Z35" s="516"/>
      <c r="AA35" s="517"/>
      <c r="AB35" s="499"/>
      <c r="AC35" s="495"/>
      <c r="AD35" s="495"/>
      <c r="AE35" s="495"/>
      <c r="AF35" s="495"/>
      <c r="AG35" s="496"/>
      <c r="AH35" s="506"/>
      <c r="AI35" s="507"/>
      <c r="AJ35" s="507"/>
      <c r="AK35" s="507"/>
      <c r="AL35" s="507"/>
      <c r="AM35" s="508"/>
      <c r="AN35" s="83"/>
      <c r="AO35" s="480"/>
      <c r="AP35" s="481"/>
      <c r="AQ35" s="481"/>
      <c r="AR35" s="481"/>
      <c r="AS35" s="481"/>
      <c r="AT35" s="48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48"/>
      <c r="C36" s="448"/>
      <c r="D36" s="449"/>
      <c r="E36" s="489"/>
      <c r="F36" s="490"/>
      <c r="G36" s="490"/>
      <c r="H36" s="490"/>
      <c r="I36" s="490"/>
      <c r="J36" s="526" t="str">
        <f>IF(AND('Mapa de Riesgos'!$H$69="Baja",'Mapa de Riesgos'!$L$69="Leve"),CONCATENATE("R",'Mapa de Riesgos'!$A$69),"")</f>
        <v/>
      </c>
      <c r="K36" s="524"/>
      <c r="L36" s="524" t="str">
        <f>IF(AND('Mapa de Riesgos'!$H$75="Baja",'Mapa de Riesgos'!$L$75="Leve"),CONCATENATE("R",'Mapa de Riesgos'!$A$75),"")</f>
        <v/>
      </c>
      <c r="M36" s="524"/>
      <c r="N36" s="524" t="str">
        <f>IF(AND('Mapa de Riesgos'!$H$81="Baja",'Mapa de Riesgos'!$L$81="Leve"),CONCATENATE("R",'Mapa de Riesgos'!$A$81),"")</f>
        <v/>
      </c>
      <c r="O36" s="525"/>
      <c r="P36" s="516" t="str">
        <f>IF(AND('Mapa de Riesgos'!$H$69="Baja",'Mapa de Riesgos'!$L$69="Menor"),CONCATENATE("R",'Mapa de Riesgos'!$A$69),"")</f>
        <v/>
      </c>
      <c r="Q36" s="516"/>
      <c r="R36" s="516" t="str">
        <f>IF(AND('Mapa de Riesgos'!$H$75="Baja",'Mapa de Riesgos'!$L$75="Menor"),CONCATENATE("R",'Mapa de Riesgos'!$A$75),"")</f>
        <v/>
      </c>
      <c r="S36" s="516"/>
      <c r="T36" s="516" t="str">
        <f>IF(AND('Mapa de Riesgos'!$H$81="Baja",'Mapa de Riesgos'!$L$81="Menor"),CONCATENATE("R",'Mapa de Riesgos'!$A$81),"")</f>
        <v/>
      </c>
      <c r="U36" s="517"/>
      <c r="V36" s="515" t="str">
        <f>IF(AND('Mapa de Riesgos'!$H$69="Baja",'Mapa de Riesgos'!$L$69="Moderado"),CONCATENATE("R",'Mapa de Riesgos'!$A$69),"")</f>
        <v/>
      </c>
      <c r="W36" s="516"/>
      <c r="X36" s="516" t="str">
        <f>IF(AND('Mapa de Riesgos'!$H$75="Baja",'Mapa de Riesgos'!$L$75="Moderado"),CONCATENATE("R",'Mapa de Riesgos'!$A$75),"")</f>
        <v/>
      </c>
      <c r="Y36" s="516"/>
      <c r="Z36" s="516" t="str">
        <f>IF(AND('Mapa de Riesgos'!$H$81="Baja",'Mapa de Riesgos'!$L$81="Moderado"),CONCATENATE("R",'Mapa de Riesgos'!$A$81),"")</f>
        <v/>
      </c>
      <c r="AA36" s="517"/>
      <c r="AB36" s="499" t="str">
        <f>IF(AND('Mapa de Riesgos'!$H$69="Baja",'Mapa de Riesgos'!$L$69="Mayor"),CONCATENATE("R",'Mapa de Riesgos'!$A$69),"")</f>
        <v/>
      </c>
      <c r="AC36" s="495"/>
      <c r="AD36" s="495" t="str">
        <f>IF(AND('Mapa de Riesgos'!$H$75="Baja",'Mapa de Riesgos'!$L$75="Mayor"),CONCATENATE("R",'Mapa de Riesgos'!$A$75),"")</f>
        <v/>
      </c>
      <c r="AE36" s="495"/>
      <c r="AF36" s="495" t="str">
        <f>IF(AND('Mapa de Riesgos'!$H$81="Baja",'Mapa de Riesgos'!$L$81="Mayor"),CONCATENATE("R",'Mapa de Riesgos'!$A$81),"")</f>
        <v/>
      </c>
      <c r="AG36" s="496"/>
      <c r="AH36" s="506" t="str">
        <f>IF(AND('Mapa de Riesgos'!$H$69="Baja",'Mapa de Riesgos'!$L$69="Catastrófico"),CONCATENATE("R",'Mapa de Riesgos'!$A$69),"")</f>
        <v/>
      </c>
      <c r="AI36" s="507"/>
      <c r="AJ36" s="507" t="str">
        <f>IF(AND('Mapa de Riesgos'!$H$75="Baja",'Mapa de Riesgos'!$L$75="Catastrófico"),CONCATENATE("R",'Mapa de Riesgos'!$A$75),"")</f>
        <v/>
      </c>
      <c r="AK36" s="507"/>
      <c r="AL36" s="507" t="str">
        <f>IF(AND('Mapa de Riesgos'!$H$81="Baja",'Mapa de Riesgos'!$L$81="Catastrófico"),CONCATENATE("R",'Mapa de Riesgos'!$A$81),"")</f>
        <v/>
      </c>
      <c r="AM36" s="508"/>
      <c r="AN36" s="83"/>
      <c r="AO36" s="480"/>
      <c r="AP36" s="481"/>
      <c r="AQ36" s="481"/>
      <c r="AR36" s="481"/>
      <c r="AS36" s="481"/>
      <c r="AT36" s="48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48"/>
      <c r="C37" s="448"/>
      <c r="D37" s="449"/>
      <c r="E37" s="492"/>
      <c r="F37" s="493"/>
      <c r="G37" s="493"/>
      <c r="H37" s="493"/>
      <c r="I37" s="493"/>
      <c r="J37" s="527"/>
      <c r="K37" s="528"/>
      <c r="L37" s="528"/>
      <c r="M37" s="528"/>
      <c r="N37" s="528"/>
      <c r="O37" s="529"/>
      <c r="P37" s="519"/>
      <c r="Q37" s="519"/>
      <c r="R37" s="519"/>
      <c r="S37" s="519"/>
      <c r="T37" s="519"/>
      <c r="U37" s="520"/>
      <c r="V37" s="518"/>
      <c r="W37" s="519"/>
      <c r="X37" s="519"/>
      <c r="Y37" s="519"/>
      <c r="Z37" s="519"/>
      <c r="AA37" s="520"/>
      <c r="AB37" s="503"/>
      <c r="AC37" s="504"/>
      <c r="AD37" s="504"/>
      <c r="AE37" s="504"/>
      <c r="AF37" s="504"/>
      <c r="AG37" s="505"/>
      <c r="AH37" s="509"/>
      <c r="AI37" s="510"/>
      <c r="AJ37" s="510"/>
      <c r="AK37" s="510"/>
      <c r="AL37" s="510"/>
      <c r="AM37" s="511"/>
      <c r="AN37" s="83"/>
      <c r="AO37" s="483"/>
      <c r="AP37" s="484"/>
      <c r="AQ37" s="484"/>
      <c r="AR37" s="484"/>
      <c r="AS37" s="484"/>
      <c r="AT37" s="48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48"/>
      <c r="C38" s="448"/>
      <c r="D38" s="449"/>
      <c r="E38" s="486" t="s">
        <v>226</v>
      </c>
      <c r="F38" s="487"/>
      <c r="G38" s="487"/>
      <c r="H38" s="487"/>
      <c r="I38" s="488"/>
      <c r="J38" s="530" t="str">
        <f>IF(AND('Mapa de Riesgos'!$H$12="Muy Baja",'Mapa de Riesgos'!$L$12="Leve"),CONCATENATE("R",'Mapa de Riesgos'!$A$12),"")</f>
        <v/>
      </c>
      <c r="K38" s="531"/>
      <c r="L38" s="531" t="str">
        <f>IF(AND('Mapa de Riesgos'!$H$19="Muy Baja",'Mapa de Riesgos'!$L$19="Leve"),CONCATENATE("R",'Mapa de Riesgos'!$A$19),"")</f>
        <v/>
      </c>
      <c r="M38" s="531"/>
      <c r="N38" s="531" t="str">
        <f>IF(AND('Mapa de Riesgos'!$H$25="Muy Baja",'Mapa de Riesgos'!$L$25="Leve"),CONCATENATE("R",'Mapa de Riesgos'!$A$25),"")</f>
        <v/>
      </c>
      <c r="O38" s="532"/>
      <c r="P38" s="530" t="str">
        <f>IF(AND('Mapa de Riesgos'!$H$12="Muy Baja",'Mapa de Riesgos'!$L$12="Menor"),CONCATENATE("R",'Mapa de Riesgos'!$A$12),"")</f>
        <v/>
      </c>
      <c r="Q38" s="531"/>
      <c r="R38" s="531" t="str">
        <f>IF(AND('Mapa de Riesgos'!$H$19="Muy Baja",'Mapa de Riesgos'!$L$19="Menor"),CONCATENATE("R",'Mapa de Riesgos'!$A$19),"")</f>
        <v/>
      </c>
      <c r="S38" s="531"/>
      <c r="T38" s="531" t="str">
        <f>IF(AND('Mapa de Riesgos'!$H$25="Muy Baja",'Mapa de Riesgos'!$L$25="Menor"),CONCATENATE("R",'Mapa de Riesgos'!$A$25),"")</f>
        <v/>
      </c>
      <c r="U38" s="532"/>
      <c r="V38" s="521" t="str">
        <f>IF(AND('Mapa de Riesgos'!$H$12="Muy Baja",'Mapa de Riesgos'!$L$12="Moderado"),CONCATENATE("R",'Mapa de Riesgos'!$A$12),"")</f>
        <v/>
      </c>
      <c r="W38" s="522"/>
      <c r="X38" s="522" t="str">
        <f>IF(AND('Mapa de Riesgos'!$H$19="Muy Baja",'Mapa de Riesgos'!$L$19="Moderado"),CONCATENATE("R",'Mapa de Riesgos'!$A$19),"")</f>
        <v/>
      </c>
      <c r="Y38" s="522"/>
      <c r="Z38" s="522" t="str">
        <f>IF(AND('Mapa de Riesgos'!$H$25="Muy Baja",'Mapa de Riesgos'!$L$25="Moderado"),CONCATENATE("R",'Mapa de Riesgos'!$A$25),"")</f>
        <v/>
      </c>
      <c r="AA38" s="523"/>
      <c r="AB38" s="497" t="str">
        <f>IF(AND('Mapa de Riesgos'!$H$12="Muy Baja",'Mapa de Riesgos'!$L$12="Mayor"),CONCATENATE("R",'Mapa de Riesgos'!$A$12),"")</f>
        <v/>
      </c>
      <c r="AC38" s="498"/>
      <c r="AD38" s="498" t="str">
        <f>IF(AND('Mapa de Riesgos'!$H$19="Muy Baja",'Mapa de Riesgos'!$L$19="Mayor"),CONCATENATE("R",'Mapa de Riesgos'!$A$19),"")</f>
        <v/>
      </c>
      <c r="AE38" s="498"/>
      <c r="AF38" s="498" t="str">
        <f>IF(AND('Mapa de Riesgos'!$H$25="Muy Baja",'Mapa de Riesgos'!$L$25="Mayor"),CONCATENATE("R",'Mapa de Riesgos'!$A$25),"")</f>
        <v/>
      </c>
      <c r="AG38" s="500"/>
      <c r="AH38" s="512" t="str">
        <f>IF(AND('Mapa de Riesgos'!$H$12="Muy Baja",'Mapa de Riesgos'!$L$12="Catastrófico"),CONCATENATE("R",'Mapa de Riesgos'!$A$12),"")</f>
        <v/>
      </c>
      <c r="AI38" s="513"/>
      <c r="AJ38" s="513" t="str">
        <f>IF(AND('Mapa de Riesgos'!$H$19="Muy Baja",'Mapa de Riesgos'!$L$19="Catastrófico"),CONCATENATE("R",'Mapa de Riesgos'!$A$19),"")</f>
        <v/>
      </c>
      <c r="AK38" s="513"/>
      <c r="AL38" s="513" t="str">
        <f>IF(AND('Mapa de Riesgos'!$H$25="Muy Baja",'Mapa de Riesgos'!$L$25="Catastrófico"),CONCATENATE("R",'Mapa de Riesgos'!$A$25),"")</f>
        <v/>
      </c>
      <c r="AM38" s="514"/>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48"/>
      <c r="C39" s="448"/>
      <c r="D39" s="449"/>
      <c r="E39" s="489"/>
      <c r="F39" s="490"/>
      <c r="G39" s="490"/>
      <c r="H39" s="490"/>
      <c r="I39" s="491"/>
      <c r="J39" s="526"/>
      <c r="K39" s="524"/>
      <c r="L39" s="524"/>
      <c r="M39" s="524"/>
      <c r="N39" s="524"/>
      <c r="O39" s="525"/>
      <c r="P39" s="526"/>
      <c r="Q39" s="524"/>
      <c r="R39" s="524"/>
      <c r="S39" s="524"/>
      <c r="T39" s="524"/>
      <c r="U39" s="525"/>
      <c r="V39" s="515"/>
      <c r="W39" s="516"/>
      <c r="X39" s="516"/>
      <c r="Y39" s="516"/>
      <c r="Z39" s="516"/>
      <c r="AA39" s="517"/>
      <c r="AB39" s="499"/>
      <c r="AC39" s="495"/>
      <c r="AD39" s="495"/>
      <c r="AE39" s="495"/>
      <c r="AF39" s="495"/>
      <c r="AG39" s="496"/>
      <c r="AH39" s="506"/>
      <c r="AI39" s="507"/>
      <c r="AJ39" s="507"/>
      <c r="AK39" s="507"/>
      <c r="AL39" s="507"/>
      <c r="AM39" s="508"/>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48"/>
      <c r="C40" s="448"/>
      <c r="D40" s="449"/>
      <c r="E40" s="489"/>
      <c r="F40" s="490"/>
      <c r="G40" s="490"/>
      <c r="H40" s="490"/>
      <c r="I40" s="491"/>
      <c r="J40" s="526" t="str">
        <f>IF(AND('Mapa de Riesgos'!$H$33="Muy Baja",'Mapa de Riesgos'!$L$33="Leve"),CONCATENATE("R",'Mapa de Riesgos'!$A$33),"")</f>
        <v/>
      </c>
      <c r="K40" s="524"/>
      <c r="L40" s="524" t="str">
        <f>IF(AND('Mapa de Riesgos'!$H$39="Muy Baja",'Mapa de Riesgos'!$L$39="Leve"),CONCATENATE("R",'Mapa de Riesgos'!$A$39),"")</f>
        <v/>
      </c>
      <c r="M40" s="524"/>
      <c r="N40" s="524" t="str">
        <f>IF(AND('Mapa de Riesgos'!$H$45="Muy Baja",'Mapa de Riesgos'!$L$45="Leve"),CONCATENATE("R",'Mapa de Riesgos'!$A$45),"")</f>
        <v/>
      </c>
      <c r="O40" s="525"/>
      <c r="P40" s="526" t="str">
        <f>IF(AND('Mapa de Riesgos'!$H$33="Muy Baja",'Mapa de Riesgos'!$L$33="Menor"),CONCATENATE("R",'Mapa de Riesgos'!$A$33),"")</f>
        <v/>
      </c>
      <c r="Q40" s="524"/>
      <c r="R40" s="524" t="str">
        <f>IF(AND('Mapa de Riesgos'!$H$39="Muy Baja",'Mapa de Riesgos'!$L$39="Menor"),CONCATENATE("R",'Mapa de Riesgos'!$A$39),"")</f>
        <v/>
      </c>
      <c r="S40" s="524"/>
      <c r="T40" s="524" t="str">
        <f>IF(AND('Mapa de Riesgos'!$H$45="Muy Baja",'Mapa de Riesgos'!$L$45="Menor"),CONCATENATE("R",'Mapa de Riesgos'!$A$45),"")</f>
        <v/>
      </c>
      <c r="U40" s="525"/>
      <c r="V40" s="515" t="str">
        <f>IF(AND('Mapa de Riesgos'!$H$33="Muy Baja",'Mapa de Riesgos'!$L$33="Moderado"),CONCATENATE("R",'Mapa de Riesgos'!$A$33),"")</f>
        <v/>
      </c>
      <c r="W40" s="516"/>
      <c r="X40" s="516" t="str">
        <f>IF(AND('Mapa de Riesgos'!$H$39="Muy Baja",'Mapa de Riesgos'!$L$39="Moderado"),CONCATENATE("R",'Mapa de Riesgos'!$A$39),"")</f>
        <v>R5</v>
      </c>
      <c r="Y40" s="516"/>
      <c r="Z40" s="516" t="str">
        <f>IF(AND('Mapa de Riesgos'!$H$45="Muy Baja",'Mapa de Riesgos'!$L$45="Moderado"),CONCATENATE("R",'Mapa de Riesgos'!$A$45),"")</f>
        <v/>
      </c>
      <c r="AA40" s="517"/>
      <c r="AB40" s="499" t="str">
        <f>IF(AND('Mapa de Riesgos'!$H$33="Muy Baja",'Mapa de Riesgos'!$L$33="Mayor"),CONCATENATE("R",'Mapa de Riesgos'!$A$33),"")</f>
        <v/>
      </c>
      <c r="AC40" s="495"/>
      <c r="AD40" s="495" t="str">
        <f>IF(AND('Mapa de Riesgos'!$H$39="Muy Baja",'Mapa de Riesgos'!$L$39="Mayor"),CONCATENATE("R",'Mapa de Riesgos'!$A$39),"")</f>
        <v/>
      </c>
      <c r="AE40" s="495"/>
      <c r="AF40" s="495" t="str">
        <f>IF(AND('Mapa de Riesgos'!$H$45="Muy Baja",'Mapa de Riesgos'!$L$45="Mayor"),CONCATENATE("R",'Mapa de Riesgos'!$A$45),"")</f>
        <v/>
      </c>
      <c r="AG40" s="496"/>
      <c r="AH40" s="506" t="str">
        <f>IF(AND('Mapa de Riesgos'!$H$33="Muy Baja",'Mapa de Riesgos'!$L$33="Catastrófico"),CONCATENATE("R",'Mapa de Riesgos'!$A$33),"")</f>
        <v/>
      </c>
      <c r="AI40" s="507"/>
      <c r="AJ40" s="507" t="str">
        <f>IF(AND('Mapa de Riesgos'!$H$39="Muy Baja",'Mapa de Riesgos'!$L$39="Catastrófico"),CONCATENATE("R",'Mapa de Riesgos'!$A$39),"")</f>
        <v/>
      </c>
      <c r="AK40" s="507"/>
      <c r="AL40" s="507" t="str">
        <f>IF(AND('Mapa de Riesgos'!$H$45="Muy Baja",'Mapa de Riesgos'!$L$45="Catastrófico"),CONCATENATE("R",'Mapa de Riesgos'!$A$45),"")</f>
        <v/>
      </c>
      <c r="AM40" s="508"/>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48"/>
      <c r="C41" s="448"/>
      <c r="D41" s="449"/>
      <c r="E41" s="489"/>
      <c r="F41" s="490"/>
      <c r="G41" s="490"/>
      <c r="H41" s="490"/>
      <c r="I41" s="491"/>
      <c r="J41" s="526"/>
      <c r="K41" s="524"/>
      <c r="L41" s="524"/>
      <c r="M41" s="524"/>
      <c r="N41" s="524"/>
      <c r="O41" s="525"/>
      <c r="P41" s="526"/>
      <c r="Q41" s="524"/>
      <c r="R41" s="524"/>
      <c r="S41" s="524"/>
      <c r="T41" s="524"/>
      <c r="U41" s="525"/>
      <c r="V41" s="515"/>
      <c r="W41" s="516"/>
      <c r="X41" s="516"/>
      <c r="Y41" s="516"/>
      <c r="Z41" s="516"/>
      <c r="AA41" s="517"/>
      <c r="AB41" s="499"/>
      <c r="AC41" s="495"/>
      <c r="AD41" s="495"/>
      <c r="AE41" s="495"/>
      <c r="AF41" s="495"/>
      <c r="AG41" s="496"/>
      <c r="AH41" s="506"/>
      <c r="AI41" s="507"/>
      <c r="AJ41" s="507"/>
      <c r="AK41" s="507"/>
      <c r="AL41" s="507"/>
      <c r="AM41" s="508"/>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48"/>
      <c r="C42" s="448"/>
      <c r="D42" s="449"/>
      <c r="E42" s="489"/>
      <c r="F42" s="490"/>
      <c r="G42" s="490"/>
      <c r="H42" s="490"/>
      <c r="I42" s="491"/>
      <c r="J42" s="526" t="str">
        <f>IF(AND('Mapa de Riesgos'!$H$51="Muy Baja",'Mapa de Riesgos'!$L$51="Leve"),CONCATENATE("R",'Mapa de Riesgos'!$A$51),"")</f>
        <v/>
      </c>
      <c r="K42" s="524"/>
      <c r="L42" s="524" t="str">
        <f>IF(AND('Mapa de Riesgos'!$H$57="Muy Baja",'Mapa de Riesgos'!$L$57="Leve"),CONCATENATE("R",'Mapa de Riesgos'!$A$57),"")</f>
        <v/>
      </c>
      <c r="M42" s="524"/>
      <c r="N42" s="524" t="str">
        <f>IF(AND('Mapa de Riesgos'!$H$63="Muy Baja",'Mapa de Riesgos'!$L$63="Leve"),CONCATENATE("R",'Mapa de Riesgos'!$A$63),"")</f>
        <v/>
      </c>
      <c r="O42" s="525"/>
      <c r="P42" s="526" t="str">
        <f>IF(AND('Mapa de Riesgos'!$H$51="Muy Baja",'Mapa de Riesgos'!$L$51="Menor"),CONCATENATE("R",'Mapa de Riesgos'!$A$51),"")</f>
        <v/>
      </c>
      <c r="Q42" s="524"/>
      <c r="R42" s="524" t="str">
        <f>IF(AND('Mapa de Riesgos'!$H$57="Muy Baja",'Mapa de Riesgos'!$L$57="Menor"),CONCATENATE("R",'Mapa de Riesgos'!$A$57),"")</f>
        <v/>
      </c>
      <c r="S42" s="524"/>
      <c r="T42" s="524" t="str">
        <f>IF(AND('Mapa de Riesgos'!$H$63="Muy Baja",'Mapa de Riesgos'!$L$63="Menor"),CONCATENATE("R",'Mapa de Riesgos'!$A$63),"")</f>
        <v/>
      </c>
      <c r="U42" s="525"/>
      <c r="V42" s="515" t="str">
        <f>IF(AND('Mapa de Riesgos'!$H$51="Muy Baja",'Mapa de Riesgos'!$L$51="Moderado"),CONCATENATE("R",'Mapa de Riesgos'!$A$51),"")</f>
        <v>R7</v>
      </c>
      <c r="W42" s="516"/>
      <c r="X42" s="516" t="str">
        <f>IF(AND('Mapa de Riesgos'!$H$57="Muy Baja",'Mapa de Riesgos'!$L$57="Moderado"),CONCATENATE("R",'Mapa de Riesgos'!$A$57),"")</f>
        <v/>
      </c>
      <c r="Y42" s="516"/>
      <c r="Z42" s="516" t="str">
        <f>IF(AND('Mapa de Riesgos'!$H$63="Muy Baja",'Mapa de Riesgos'!$L$63="Moderado"),CONCATENATE("R",'Mapa de Riesgos'!$A$63),"")</f>
        <v/>
      </c>
      <c r="AA42" s="517"/>
      <c r="AB42" s="499" t="str">
        <f>IF(AND('Mapa de Riesgos'!$H$51="Muy Baja",'Mapa de Riesgos'!$L$51="Mayor"),CONCATENATE("R",'Mapa de Riesgos'!$A$51),"")</f>
        <v/>
      </c>
      <c r="AC42" s="495"/>
      <c r="AD42" s="495" t="str">
        <f>IF(AND('Mapa de Riesgos'!$H$57="Muy Baja",'Mapa de Riesgos'!$L$57="Mayor"),CONCATENATE("R",'Mapa de Riesgos'!$A$57),"")</f>
        <v/>
      </c>
      <c r="AE42" s="495"/>
      <c r="AF42" s="495" t="str">
        <f>IF(AND('Mapa de Riesgos'!$H$63="Muy Baja",'Mapa de Riesgos'!$L$63="Mayor"),CONCATENATE("R",'Mapa de Riesgos'!$A$63),"")</f>
        <v/>
      </c>
      <c r="AG42" s="496"/>
      <c r="AH42" s="506" t="str">
        <f>IF(AND('Mapa de Riesgos'!$H$51="Muy Baja",'Mapa de Riesgos'!$L$51="Catastrófico"),CONCATENATE("R",'Mapa de Riesgos'!$A$51),"")</f>
        <v/>
      </c>
      <c r="AI42" s="507"/>
      <c r="AJ42" s="507" t="str">
        <f>IF(AND('Mapa de Riesgos'!$H$57="Muy Baja",'Mapa de Riesgos'!$L$57="Catastrófico"),CONCATENATE("R",'Mapa de Riesgos'!$A$57),"")</f>
        <v/>
      </c>
      <c r="AK42" s="507"/>
      <c r="AL42" s="507" t="str">
        <f>IF(AND('Mapa de Riesgos'!$H$63="Muy Baja",'Mapa de Riesgos'!$L$63="Catastrófico"),CONCATENATE("R",'Mapa de Riesgos'!$A$63),"")</f>
        <v/>
      </c>
      <c r="AM42" s="508"/>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48"/>
      <c r="C43" s="448"/>
      <c r="D43" s="449"/>
      <c r="E43" s="489"/>
      <c r="F43" s="490"/>
      <c r="G43" s="490"/>
      <c r="H43" s="490"/>
      <c r="I43" s="491"/>
      <c r="J43" s="526"/>
      <c r="K43" s="524"/>
      <c r="L43" s="524"/>
      <c r="M43" s="524"/>
      <c r="N43" s="524"/>
      <c r="O43" s="525"/>
      <c r="P43" s="526"/>
      <c r="Q43" s="524"/>
      <c r="R43" s="524"/>
      <c r="S43" s="524"/>
      <c r="T43" s="524"/>
      <c r="U43" s="525"/>
      <c r="V43" s="515"/>
      <c r="W43" s="516"/>
      <c r="X43" s="516"/>
      <c r="Y43" s="516"/>
      <c r="Z43" s="516"/>
      <c r="AA43" s="517"/>
      <c r="AB43" s="499"/>
      <c r="AC43" s="495"/>
      <c r="AD43" s="495"/>
      <c r="AE43" s="495"/>
      <c r="AF43" s="495"/>
      <c r="AG43" s="496"/>
      <c r="AH43" s="506"/>
      <c r="AI43" s="507"/>
      <c r="AJ43" s="507"/>
      <c r="AK43" s="507"/>
      <c r="AL43" s="507"/>
      <c r="AM43" s="508"/>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48"/>
      <c r="C44" s="448"/>
      <c r="D44" s="449"/>
      <c r="E44" s="489"/>
      <c r="F44" s="490"/>
      <c r="G44" s="490"/>
      <c r="H44" s="490"/>
      <c r="I44" s="491"/>
      <c r="J44" s="526" t="str">
        <f>IF(AND('Mapa de Riesgos'!$H$69="Muy Baja",'Mapa de Riesgos'!$L$69="Leve"),CONCATENATE("R",'Mapa de Riesgos'!$A$69),"")</f>
        <v/>
      </c>
      <c r="K44" s="524"/>
      <c r="L44" s="524" t="str">
        <f>IF(AND('Mapa de Riesgos'!$H$75="Muy Baja",'Mapa de Riesgos'!$L$75="Leve"),CONCATENATE("R",'Mapa de Riesgos'!$A$75),"")</f>
        <v/>
      </c>
      <c r="M44" s="524"/>
      <c r="N44" s="524" t="str">
        <f>IF(AND('Mapa de Riesgos'!$H$81="Muy Baja",'Mapa de Riesgos'!$L$81="Leve"),CONCATENATE("R",'Mapa de Riesgos'!$A$81),"")</f>
        <v/>
      </c>
      <c r="O44" s="525"/>
      <c r="P44" s="526" t="str">
        <f>IF(AND('Mapa de Riesgos'!$H$69="Muy Baja",'Mapa de Riesgos'!$L$69="Menor"),CONCATENATE("R",'Mapa de Riesgos'!$A$69),"")</f>
        <v/>
      </c>
      <c r="Q44" s="524"/>
      <c r="R44" s="524" t="str">
        <f>IF(AND('Mapa de Riesgos'!$H$75="Muy Baja",'Mapa de Riesgos'!$L$75="Menor"),CONCATENATE("R",'Mapa de Riesgos'!$A$75),"")</f>
        <v/>
      </c>
      <c r="S44" s="524"/>
      <c r="T44" s="524" t="str">
        <f>IF(AND('Mapa de Riesgos'!$H$81="Muy Baja",'Mapa de Riesgos'!$L$81="Menor"),CONCATENATE("R",'Mapa de Riesgos'!$A$81),"")</f>
        <v/>
      </c>
      <c r="U44" s="525"/>
      <c r="V44" s="515" t="str">
        <f>IF(AND('Mapa de Riesgos'!$H$69="Muy Baja",'Mapa de Riesgos'!$L$69="Moderado"),CONCATENATE("R",'Mapa de Riesgos'!$A$69),"")</f>
        <v/>
      </c>
      <c r="W44" s="516"/>
      <c r="X44" s="516" t="str">
        <f>IF(AND('Mapa de Riesgos'!$H$75="Muy Baja",'Mapa de Riesgos'!$L$75="Moderado"),CONCATENATE("R",'Mapa de Riesgos'!$A$75),"")</f>
        <v/>
      </c>
      <c r="Y44" s="516"/>
      <c r="Z44" s="516" t="str">
        <f>IF(AND('Mapa de Riesgos'!$H$81="Muy Baja",'Mapa de Riesgos'!$L$81="Moderado"),CONCATENATE("R",'Mapa de Riesgos'!$A$81),"")</f>
        <v/>
      </c>
      <c r="AA44" s="517"/>
      <c r="AB44" s="499" t="str">
        <f>IF(AND('Mapa de Riesgos'!$H$69="Muy Baja",'Mapa de Riesgos'!$L$69="Mayor"),CONCATENATE("R",'Mapa de Riesgos'!$A$69),"")</f>
        <v/>
      </c>
      <c r="AC44" s="495"/>
      <c r="AD44" s="495" t="str">
        <f>IF(AND('Mapa de Riesgos'!$H$75="Muy Baja",'Mapa de Riesgos'!$L$75="Mayor"),CONCATENATE("R",'Mapa de Riesgos'!$A$75),"")</f>
        <v/>
      </c>
      <c r="AE44" s="495"/>
      <c r="AF44" s="495" t="str">
        <f>IF(AND('Mapa de Riesgos'!$H$81="Muy Baja",'Mapa de Riesgos'!$L$81="Mayor"),CONCATENATE("R",'Mapa de Riesgos'!$A$81),"")</f>
        <v/>
      </c>
      <c r="AG44" s="496"/>
      <c r="AH44" s="506" t="str">
        <f>IF(AND('Mapa de Riesgos'!$H$69="Muy Baja",'Mapa de Riesgos'!$L$69="Catastrófico"),CONCATENATE("R",'Mapa de Riesgos'!$A$69),"")</f>
        <v/>
      </c>
      <c r="AI44" s="507"/>
      <c r="AJ44" s="507" t="str">
        <f>IF(AND('Mapa de Riesgos'!$H$75="Muy Baja",'Mapa de Riesgos'!$L$75="Catastrófico"),CONCATENATE("R",'Mapa de Riesgos'!$A$75),"")</f>
        <v/>
      </c>
      <c r="AK44" s="507"/>
      <c r="AL44" s="507" t="str">
        <f>IF(AND('Mapa de Riesgos'!$H$81="Muy Baja",'Mapa de Riesgos'!$L$81="Catastrófico"),CONCATENATE("R",'Mapa de Riesgos'!$A$81),"")</f>
        <v/>
      </c>
      <c r="AM44" s="508"/>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48"/>
      <c r="C45" s="448"/>
      <c r="D45" s="449"/>
      <c r="E45" s="492"/>
      <c r="F45" s="493"/>
      <c r="G45" s="493"/>
      <c r="H45" s="493"/>
      <c r="I45" s="494"/>
      <c r="J45" s="527"/>
      <c r="K45" s="528"/>
      <c r="L45" s="528"/>
      <c r="M45" s="528"/>
      <c r="N45" s="528"/>
      <c r="O45" s="529"/>
      <c r="P45" s="527"/>
      <c r="Q45" s="528"/>
      <c r="R45" s="528"/>
      <c r="S45" s="528"/>
      <c r="T45" s="528"/>
      <c r="U45" s="529"/>
      <c r="V45" s="518"/>
      <c r="W45" s="519"/>
      <c r="X45" s="519"/>
      <c r="Y45" s="519"/>
      <c r="Z45" s="519"/>
      <c r="AA45" s="520"/>
      <c r="AB45" s="503"/>
      <c r="AC45" s="504"/>
      <c r="AD45" s="504"/>
      <c r="AE45" s="504"/>
      <c r="AF45" s="504"/>
      <c r="AG45" s="505"/>
      <c r="AH45" s="509"/>
      <c r="AI45" s="510"/>
      <c r="AJ45" s="510"/>
      <c r="AK45" s="510"/>
      <c r="AL45" s="510"/>
      <c r="AM45" s="511"/>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6" t="s">
        <v>227</v>
      </c>
      <c r="K46" s="487"/>
      <c r="L46" s="487"/>
      <c r="M46" s="487"/>
      <c r="N46" s="487"/>
      <c r="O46" s="488"/>
      <c r="P46" s="486" t="s">
        <v>228</v>
      </c>
      <c r="Q46" s="487"/>
      <c r="R46" s="487"/>
      <c r="S46" s="487"/>
      <c r="T46" s="487"/>
      <c r="U46" s="488"/>
      <c r="V46" s="486" t="s">
        <v>229</v>
      </c>
      <c r="W46" s="487"/>
      <c r="X46" s="487"/>
      <c r="Y46" s="487"/>
      <c r="Z46" s="487"/>
      <c r="AA46" s="488"/>
      <c r="AB46" s="486" t="s">
        <v>230</v>
      </c>
      <c r="AC46" s="502"/>
      <c r="AD46" s="487"/>
      <c r="AE46" s="487"/>
      <c r="AF46" s="487"/>
      <c r="AG46" s="488"/>
      <c r="AH46" s="486" t="s">
        <v>231</v>
      </c>
      <c r="AI46" s="487"/>
      <c r="AJ46" s="487"/>
      <c r="AK46" s="487"/>
      <c r="AL46" s="487"/>
      <c r="AM46" s="488"/>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9"/>
      <c r="K47" s="490"/>
      <c r="L47" s="490"/>
      <c r="M47" s="490"/>
      <c r="N47" s="490"/>
      <c r="O47" s="491"/>
      <c r="P47" s="489"/>
      <c r="Q47" s="490"/>
      <c r="R47" s="490"/>
      <c r="S47" s="490"/>
      <c r="T47" s="490"/>
      <c r="U47" s="491"/>
      <c r="V47" s="489"/>
      <c r="W47" s="490"/>
      <c r="X47" s="490"/>
      <c r="Y47" s="490"/>
      <c r="Z47" s="490"/>
      <c r="AA47" s="491"/>
      <c r="AB47" s="489"/>
      <c r="AC47" s="490"/>
      <c r="AD47" s="490"/>
      <c r="AE47" s="490"/>
      <c r="AF47" s="490"/>
      <c r="AG47" s="491"/>
      <c r="AH47" s="489"/>
      <c r="AI47" s="490"/>
      <c r="AJ47" s="490"/>
      <c r="AK47" s="490"/>
      <c r="AL47" s="490"/>
      <c r="AM47" s="491"/>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9"/>
      <c r="K48" s="490"/>
      <c r="L48" s="490"/>
      <c r="M48" s="490"/>
      <c r="N48" s="490"/>
      <c r="O48" s="491"/>
      <c r="P48" s="489"/>
      <c r="Q48" s="490"/>
      <c r="R48" s="490"/>
      <c r="S48" s="490"/>
      <c r="T48" s="490"/>
      <c r="U48" s="491"/>
      <c r="V48" s="489"/>
      <c r="W48" s="490"/>
      <c r="X48" s="490"/>
      <c r="Y48" s="490"/>
      <c r="Z48" s="490"/>
      <c r="AA48" s="491"/>
      <c r="AB48" s="489"/>
      <c r="AC48" s="490"/>
      <c r="AD48" s="490"/>
      <c r="AE48" s="490"/>
      <c r="AF48" s="490"/>
      <c r="AG48" s="491"/>
      <c r="AH48" s="489"/>
      <c r="AI48" s="490"/>
      <c r="AJ48" s="490"/>
      <c r="AK48" s="490"/>
      <c r="AL48" s="490"/>
      <c r="AM48" s="491"/>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9"/>
      <c r="K49" s="490"/>
      <c r="L49" s="490"/>
      <c r="M49" s="490"/>
      <c r="N49" s="490"/>
      <c r="O49" s="491"/>
      <c r="P49" s="489"/>
      <c r="Q49" s="490"/>
      <c r="R49" s="490"/>
      <c r="S49" s="490"/>
      <c r="T49" s="490"/>
      <c r="U49" s="491"/>
      <c r="V49" s="489"/>
      <c r="W49" s="490"/>
      <c r="X49" s="490"/>
      <c r="Y49" s="490"/>
      <c r="Z49" s="490"/>
      <c r="AA49" s="491"/>
      <c r="AB49" s="489"/>
      <c r="AC49" s="490"/>
      <c r="AD49" s="490"/>
      <c r="AE49" s="490"/>
      <c r="AF49" s="490"/>
      <c r="AG49" s="491"/>
      <c r="AH49" s="489"/>
      <c r="AI49" s="490"/>
      <c r="AJ49" s="490"/>
      <c r="AK49" s="490"/>
      <c r="AL49" s="490"/>
      <c r="AM49" s="491"/>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9"/>
      <c r="K50" s="490"/>
      <c r="L50" s="490"/>
      <c r="M50" s="490"/>
      <c r="N50" s="490"/>
      <c r="O50" s="491"/>
      <c r="P50" s="489"/>
      <c r="Q50" s="490"/>
      <c r="R50" s="490"/>
      <c r="S50" s="490"/>
      <c r="T50" s="490"/>
      <c r="U50" s="491"/>
      <c r="V50" s="489"/>
      <c r="W50" s="490"/>
      <c r="X50" s="490"/>
      <c r="Y50" s="490"/>
      <c r="Z50" s="490"/>
      <c r="AA50" s="491"/>
      <c r="AB50" s="489"/>
      <c r="AC50" s="490"/>
      <c r="AD50" s="490"/>
      <c r="AE50" s="490"/>
      <c r="AF50" s="490"/>
      <c r="AG50" s="491"/>
      <c r="AH50" s="489"/>
      <c r="AI50" s="490"/>
      <c r="AJ50" s="490"/>
      <c r="AK50" s="490"/>
      <c r="AL50" s="490"/>
      <c r="AM50" s="49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92"/>
      <c r="K51" s="493"/>
      <c r="L51" s="493"/>
      <c r="M51" s="493"/>
      <c r="N51" s="493"/>
      <c r="O51" s="494"/>
      <c r="P51" s="492"/>
      <c r="Q51" s="493"/>
      <c r="R51" s="493"/>
      <c r="S51" s="493"/>
      <c r="T51" s="493"/>
      <c r="U51" s="494"/>
      <c r="V51" s="492"/>
      <c r="W51" s="493"/>
      <c r="X51" s="493"/>
      <c r="Y51" s="493"/>
      <c r="Z51" s="493"/>
      <c r="AA51" s="494"/>
      <c r="AB51" s="492"/>
      <c r="AC51" s="493"/>
      <c r="AD51" s="493"/>
      <c r="AE51" s="493"/>
      <c r="AF51" s="493"/>
      <c r="AG51" s="494"/>
      <c r="AH51" s="492"/>
      <c r="AI51" s="493"/>
      <c r="AJ51" s="493"/>
      <c r="AK51" s="493"/>
      <c r="AL51" s="493"/>
      <c r="AM51" s="494"/>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9" t="s">
        <v>232</v>
      </c>
      <c r="C2" s="560"/>
      <c r="D2" s="560"/>
      <c r="E2" s="560"/>
      <c r="F2" s="560"/>
      <c r="G2" s="560"/>
      <c r="H2" s="560"/>
      <c r="I2" s="560"/>
      <c r="J2" s="501" t="s">
        <v>26</v>
      </c>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60"/>
      <c r="C3" s="560"/>
      <c r="D3" s="560"/>
      <c r="E3" s="560"/>
      <c r="F3" s="560"/>
      <c r="G3" s="560"/>
      <c r="H3" s="560"/>
      <c r="I3" s="560"/>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60"/>
      <c r="C4" s="560"/>
      <c r="D4" s="560"/>
      <c r="E4" s="560"/>
      <c r="F4" s="560"/>
      <c r="G4" s="560"/>
      <c r="H4" s="560"/>
      <c r="I4" s="560"/>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48" t="s">
        <v>217</v>
      </c>
      <c r="C6" s="448"/>
      <c r="D6" s="449"/>
      <c r="E6" s="543" t="s">
        <v>218</v>
      </c>
      <c r="F6" s="544"/>
      <c r="G6" s="544"/>
      <c r="H6" s="544"/>
      <c r="I6" s="561"/>
      <c r="J6" s="46" t="str">
        <f>IF(AND('Mapa de Riesgos'!$Y$12="Muy Alta",'Mapa de Riesgos'!$AA$12="Leve"),CONCATENATE("R1C",'Mapa de Riesgos'!$O$12),"")</f>
        <v/>
      </c>
      <c r="K6" s="47" t="str">
        <f>IF(AND('Mapa de Riesgos'!$Y$14="Muy Alta",'Mapa de Riesgos'!$AA$14="Leve"),CONCATENATE("R1C",'Mapa de Riesgos'!$O$14),"")</f>
        <v/>
      </c>
      <c r="L6" s="47" t="str">
        <f>IF(AND('Mapa de Riesgos'!$Y$15="Muy Alta",'Mapa de Riesgos'!$AA$15="Leve"),CONCATENATE("R1C",'Mapa de Riesgos'!$O$15),"")</f>
        <v/>
      </c>
      <c r="M6" s="47" t="str">
        <f>IF(AND('Mapa de Riesgos'!$Y$16="Muy Alta",'Mapa de Riesgos'!$AA$16="Leve"),CONCATENATE("R1C",'Mapa de Riesgos'!$O$16),"")</f>
        <v/>
      </c>
      <c r="N6" s="47" t="str">
        <f>IF(AND('Mapa de Riesgos'!$Y$17="Muy Alta",'Mapa de Riesgos'!$AA$17="Leve"),CONCATENATE("R1C",'Mapa de Riesgos'!$O$17),"")</f>
        <v/>
      </c>
      <c r="O6" s="48" t="str">
        <f>IF(AND('Mapa de Riesgos'!$Y$18="Muy Alta",'Mapa de Riesgos'!$AA$18="Leve"),CONCATENATE("R1C",'Mapa de Riesgos'!$O$18),"")</f>
        <v/>
      </c>
      <c r="P6" s="46" t="str">
        <f>IF(AND('Mapa de Riesgos'!$Y$12="Muy Alta",'Mapa de Riesgos'!$AA$12="Menor"),CONCATENATE("R1C",'Mapa de Riesgos'!$O$12),"")</f>
        <v/>
      </c>
      <c r="Q6" s="47" t="str">
        <f>IF(AND('Mapa de Riesgos'!$Y$14="Muy Alta",'Mapa de Riesgos'!$AA$14="Menor"),CONCATENATE("R1C",'Mapa de Riesgos'!$O$14),"")</f>
        <v/>
      </c>
      <c r="R6" s="47" t="str">
        <f>IF(AND('Mapa de Riesgos'!$Y$15="Muy Alta",'Mapa de Riesgos'!$AA$15="Menor"),CONCATENATE("R1C",'Mapa de Riesgos'!$O$15),"")</f>
        <v/>
      </c>
      <c r="S6" s="47" t="str">
        <f>IF(AND('Mapa de Riesgos'!$Y$16="Muy Alta",'Mapa de Riesgos'!$AA$16="Menor"),CONCATENATE("R1C",'Mapa de Riesgos'!$O$16),"")</f>
        <v/>
      </c>
      <c r="T6" s="47" t="str">
        <f>IF(AND('Mapa de Riesgos'!$Y$17="Muy Alta",'Mapa de Riesgos'!$AA$17="Menor"),CONCATENATE("R1C",'Mapa de Riesgos'!$O$17),"")</f>
        <v/>
      </c>
      <c r="U6" s="48" t="str">
        <f>IF(AND('Mapa de Riesgos'!$Y$18="Muy Alta",'Mapa de Riesgos'!$AA$18="Menor"),CONCATENATE("R1C",'Mapa de Riesgos'!$O$18),"")</f>
        <v/>
      </c>
      <c r="V6" s="46" t="str">
        <f>IF(AND('Mapa de Riesgos'!$Y$12="Muy Alta",'Mapa de Riesgos'!$AA$12="Moderado"),CONCATENATE("R1C",'Mapa de Riesgos'!$O$12),"")</f>
        <v/>
      </c>
      <c r="W6" s="47" t="str">
        <f>IF(AND('Mapa de Riesgos'!$Y$14="Muy Alta",'Mapa de Riesgos'!$AA$14="Moderado"),CONCATENATE("R1C",'Mapa de Riesgos'!$O$14),"")</f>
        <v/>
      </c>
      <c r="X6" s="47" t="str">
        <f>IF(AND('Mapa de Riesgos'!$Y$15="Muy Alta",'Mapa de Riesgos'!$AA$15="Moderado"),CONCATENATE("R1C",'Mapa de Riesgos'!$O$15),"")</f>
        <v/>
      </c>
      <c r="Y6" s="47" t="str">
        <f>IF(AND('Mapa de Riesgos'!$Y$16="Muy Alta",'Mapa de Riesgos'!$AA$16="Moderado"),CONCATENATE("R1C",'Mapa de Riesgos'!$O$16),"")</f>
        <v/>
      </c>
      <c r="Z6" s="47" t="str">
        <f>IF(AND('Mapa de Riesgos'!$Y$17="Muy Alta",'Mapa de Riesgos'!$AA$17="Moderado"),CONCATENATE("R1C",'Mapa de Riesgos'!$O$17),"")</f>
        <v/>
      </c>
      <c r="AA6" s="48" t="str">
        <f>IF(AND('Mapa de Riesgos'!$Y$18="Muy Alta",'Mapa de Riesgos'!$AA$18="Moderado"),CONCATENATE("R1C",'Mapa de Riesgos'!$O$18),"")</f>
        <v/>
      </c>
      <c r="AB6" s="46" t="str">
        <f>IF(AND('Mapa de Riesgos'!$Y$12="Muy Alta",'Mapa de Riesgos'!$AA$12="Mayor"),CONCATENATE("R1C",'Mapa de Riesgos'!$O$12),"")</f>
        <v/>
      </c>
      <c r="AC6" s="47" t="str">
        <f>IF(AND('Mapa de Riesgos'!$Y$14="Muy Alta",'Mapa de Riesgos'!$AA$14="Mayor"),CONCATENATE("R1C",'Mapa de Riesgos'!$O$14),"")</f>
        <v/>
      </c>
      <c r="AD6" s="47" t="str">
        <f>IF(AND('Mapa de Riesgos'!$Y$15="Muy Alta",'Mapa de Riesgos'!$AA$15="Mayor"),CONCATENATE("R1C",'Mapa de Riesgos'!$O$15),"")</f>
        <v/>
      </c>
      <c r="AE6" s="47" t="str">
        <f>IF(AND('Mapa de Riesgos'!$Y$16="Muy Alta",'Mapa de Riesgos'!$AA$16="Mayor"),CONCATENATE("R1C",'Mapa de Riesgos'!$O$16),"")</f>
        <v/>
      </c>
      <c r="AF6" s="47" t="str">
        <f>IF(AND('Mapa de Riesgos'!$Y$17="Muy Alta",'Mapa de Riesgos'!$AA$17="Mayor"),CONCATENATE("R1C",'Mapa de Riesgos'!$O$17),"")</f>
        <v/>
      </c>
      <c r="AG6" s="48" t="str">
        <f>IF(AND('Mapa de Riesgos'!$Y$18="Muy Alta",'Mapa de Riesgos'!$AA$18="Mayor"),CONCATENATE("R1C",'Mapa de Riesgos'!$O$18),"")</f>
        <v/>
      </c>
      <c r="AH6" s="49" t="str">
        <f>IF(AND('Mapa de Riesgos'!$Y$12="Muy Alta",'Mapa de Riesgos'!$AA$12="Catastrófico"),CONCATENATE("R1C",'Mapa de Riesgos'!$O$12),"")</f>
        <v/>
      </c>
      <c r="AI6" s="50" t="str">
        <f>IF(AND('Mapa de Riesgos'!$Y$14="Muy Alta",'Mapa de Riesgos'!$AA$14="Catastrófico"),CONCATENATE("R1C",'Mapa de Riesgos'!$O$14),"")</f>
        <v/>
      </c>
      <c r="AJ6" s="50" t="str">
        <f>IF(AND('Mapa de Riesgos'!$Y$15="Muy Alta",'Mapa de Riesgos'!$AA$15="Catastrófico"),CONCATENATE("R1C",'Mapa de Riesgos'!$O$15),"")</f>
        <v/>
      </c>
      <c r="AK6" s="50" t="str">
        <f>IF(AND('Mapa de Riesgos'!$Y$16="Muy Alta",'Mapa de Riesgos'!$AA$16="Catastrófico"),CONCATENATE("R1C",'Mapa de Riesgos'!$O$16),"")</f>
        <v/>
      </c>
      <c r="AL6" s="50" t="str">
        <f>IF(AND('Mapa de Riesgos'!$Y$17="Muy Alta",'Mapa de Riesgos'!$AA$17="Catastrófico"),CONCATENATE("R1C",'Mapa de Riesgos'!$O$17),"")</f>
        <v/>
      </c>
      <c r="AM6" s="51" t="str">
        <f>IF(AND('Mapa de Riesgos'!$Y$18="Muy Alta",'Mapa de Riesgos'!$AA$18="Catastrófico"),CONCATENATE("R1C",'Mapa de Riesgos'!$O$18),"")</f>
        <v/>
      </c>
      <c r="AN6" s="83"/>
      <c r="AO6" s="550" t="s">
        <v>219</v>
      </c>
      <c r="AP6" s="551"/>
      <c r="AQ6" s="551"/>
      <c r="AR6" s="551"/>
      <c r="AS6" s="551"/>
      <c r="AT6" s="55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48"/>
      <c r="C7" s="448"/>
      <c r="D7" s="449"/>
      <c r="E7" s="547"/>
      <c r="F7" s="546"/>
      <c r="G7" s="546"/>
      <c r="H7" s="546"/>
      <c r="I7" s="562"/>
      <c r="J7" s="52" t="str">
        <f>IF(AND('Mapa de Riesgos'!$Y$19="Muy Alta",'Mapa de Riesgos'!$AA$19="Leve"),CONCATENATE("R2C",'Mapa de Riesgos'!$O$19),"")</f>
        <v/>
      </c>
      <c r="K7" s="53" t="str">
        <f>IF(AND('Mapa de Riesgos'!$Y$20="Muy Alta",'Mapa de Riesgos'!$AA$20="Leve"),CONCATENATE("R2C",'Mapa de Riesgos'!$O$20),"")</f>
        <v/>
      </c>
      <c r="L7" s="53" t="str">
        <f>IF(AND('Mapa de Riesgos'!$Y$21="Muy Alta",'Mapa de Riesgos'!$AA$21="Leve"),CONCATENATE("R2C",'Mapa de Riesgos'!$O$21),"")</f>
        <v/>
      </c>
      <c r="M7" s="53" t="str">
        <f>IF(AND('Mapa de Riesgos'!$Y$22="Muy Alta",'Mapa de Riesgos'!$AA$22="Leve"),CONCATENATE("R2C",'Mapa de Riesgos'!$O$22),"")</f>
        <v/>
      </c>
      <c r="N7" s="53" t="str">
        <f>IF(AND('Mapa de Riesgos'!$Y$23="Muy Alta",'Mapa de Riesgos'!$AA$23="Leve"),CONCATENATE("R2C",'Mapa de Riesgos'!$O$23),"")</f>
        <v/>
      </c>
      <c r="O7" s="54" t="str">
        <f>IF(AND('Mapa de Riesgos'!$Y$24="Muy Alta",'Mapa de Riesgos'!$AA$24="Leve"),CONCATENATE("R2C",'Mapa de Riesgos'!$O$24),"")</f>
        <v/>
      </c>
      <c r="P7" s="52" t="str">
        <f>IF(AND('Mapa de Riesgos'!$Y$19="Muy Alta",'Mapa de Riesgos'!$AA$19="Menor"),CONCATENATE("R2C",'Mapa de Riesgos'!$O$19),"")</f>
        <v/>
      </c>
      <c r="Q7" s="53" t="str">
        <f>IF(AND('Mapa de Riesgos'!$Y$20="Muy Alta",'Mapa de Riesgos'!$AA$20="Menor"),CONCATENATE("R2C",'Mapa de Riesgos'!$O$20),"")</f>
        <v/>
      </c>
      <c r="R7" s="53" t="str">
        <f>IF(AND('Mapa de Riesgos'!$Y$21="Muy Alta",'Mapa de Riesgos'!$AA$21="Menor"),CONCATENATE("R2C",'Mapa de Riesgos'!$O$21),"")</f>
        <v/>
      </c>
      <c r="S7" s="53" t="str">
        <f>IF(AND('Mapa de Riesgos'!$Y$22="Muy Alta",'Mapa de Riesgos'!$AA$22="Menor"),CONCATENATE("R2C",'Mapa de Riesgos'!$O$22),"")</f>
        <v/>
      </c>
      <c r="T7" s="53" t="str">
        <f>IF(AND('Mapa de Riesgos'!$Y$23="Muy Alta",'Mapa de Riesgos'!$AA$23="Menor"),CONCATENATE("R2C",'Mapa de Riesgos'!$O$23),"")</f>
        <v/>
      </c>
      <c r="U7" s="54" t="str">
        <f>IF(AND('Mapa de Riesgos'!$Y$24="Muy Alta",'Mapa de Riesgos'!$AA$24="Menor"),CONCATENATE("R2C",'Mapa de Riesgos'!$O$24),"")</f>
        <v/>
      </c>
      <c r="V7" s="52" t="str">
        <f>IF(AND('Mapa de Riesgos'!$Y$19="Muy Alta",'Mapa de Riesgos'!$AA$19="Moderado"),CONCATENATE("R2C",'Mapa de Riesgos'!$O$19),"")</f>
        <v/>
      </c>
      <c r="W7" s="53" t="str">
        <f>IF(AND('Mapa de Riesgos'!$Y$20="Muy Alta",'Mapa de Riesgos'!$AA$20="Moderado"),CONCATENATE("R2C",'Mapa de Riesgos'!$O$20),"")</f>
        <v/>
      </c>
      <c r="X7" s="53" t="str">
        <f>IF(AND('Mapa de Riesgos'!$Y$21="Muy Alta",'Mapa de Riesgos'!$AA$21="Moderado"),CONCATENATE("R2C",'Mapa de Riesgos'!$O$21),"")</f>
        <v/>
      </c>
      <c r="Y7" s="53" t="str">
        <f>IF(AND('Mapa de Riesgos'!$Y$22="Muy Alta",'Mapa de Riesgos'!$AA$22="Moderado"),CONCATENATE("R2C",'Mapa de Riesgos'!$O$22),"")</f>
        <v/>
      </c>
      <c r="Z7" s="53" t="str">
        <f>IF(AND('Mapa de Riesgos'!$Y$23="Muy Alta",'Mapa de Riesgos'!$AA$23="Moderado"),CONCATENATE("R2C",'Mapa de Riesgos'!$O$23),"")</f>
        <v/>
      </c>
      <c r="AA7" s="54" t="str">
        <f>IF(AND('Mapa de Riesgos'!$Y$24="Muy Alta",'Mapa de Riesgos'!$AA$24="Moderado"),CONCATENATE("R2C",'Mapa de Riesgos'!$O$24),"")</f>
        <v/>
      </c>
      <c r="AB7" s="52" t="str">
        <f>IF(AND('Mapa de Riesgos'!$Y$19="Muy Alta",'Mapa de Riesgos'!$AA$19="Mayor"),CONCATENATE("R2C",'Mapa de Riesgos'!$O$19),"")</f>
        <v/>
      </c>
      <c r="AC7" s="53" t="str">
        <f>IF(AND('Mapa de Riesgos'!$Y$20="Muy Alta",'Mapa de Riesgos'!$AA$20="Mayor"),CONCATENATE("R2C",'Mapa de Riesgos'!$O$20),"")</f>
        <v/>
      </c>
      <c r="AD7" s="53" t="str">
        <f>IF(AND('Mapa de Riesgos'!$Y$21="Muy Alta",'Mapa de Riesgos'!$AA$21="Mayor"),CONCATENATE("R2C",'Mapa de Riesgos'!$O$21),"")</f>
        <v/>
      </c>
      <c r="AE7" s="53" t="str">
        <f>IF(AND('Mapa de Riesgos'!$Y$22="Muy Alta",'Mapa de Riesgos'!$AA$22="Mayor"),CONCATENATE("R2C",'Mapa de Riesgos'!$O$22),"")</f>
        <v/>
      </c>
      <c r="AF7" s="53" t="str">
        <f>IF(AND('Mapa de Riesgos'!$Y$23="Muy Alta",'Mapa de Riesgos'!$AA$23="Mayor"),CONCATENATE("R2C",'Mapa de Riesgos'!$O$23),"")</f>
        <v/>
      </c>
      <c r="AG7" s="54" t="str">
        <f>IF(AND('Mapa de Riesgos'!$Y$24="Muy Alta",'Mapa de Riesgos'!$AA$24="Mayor"),CONCATENATE("R2C",'Mapa de Riesgos'!$O$24),"")</f>
        <v/>
      </c>
      <c r="AH7" s="55" t="str">
        <f>IF(AND('Mapa de Riesgos'!$Y$19="Muy Alta",'Mapa de Riesgos'!$AA$19="Catastrófico"),CONCATENATE("R2C",'Mapa de Riesgos'!$O$19),"")</f>
        <v/>
      </c>
      <c r="AI7" s="56" t="str">
        <f>IF(AND('Mapa de Riesgos'!$Y$20="Muy Alta",'Mapa de Riesgos'!$AA$20="Catastrófico"),CONCATENATE("R2C",'Mapa de Riesgos'!$O$20),"")</f>
        <v/>
      </c>
      <c r="AJ7" s="56" t="str">
        <f>IF(AND('Mapa de Riesgos'!$Y$21="Muy Alta",'Mapa de Riesgos'!$AA$21="Catastrófico"),CONCATENATE("R2C",'Mapa de Riesgos'!$O$21),"")</f>
        <v/>
      </c>
      <c r="AK7" s="56" t="str">
        <f>IF(AND('Mapa de Riesgos'!$Y$22="Muy Alta",'Mapa de Riesgos'!$AA$22="Catastrófico"),CONCATENATE("R2C",'Mapa de Riesgos'!$O$22),"")</f>
        <v/>
      </c>
      <c r="AL7" s="56" t="str">
        <f>IF(AND('Mapa de Riesgos'!$Y$23="Muy Alta",'Mapa de Riesgos'!$AA$23="Catastrófico"),CONCATENATE("R2C",'Mapa de Riesgos'!$O$23),"")</f>
        <v/>
      </c>
      <c r="AM7" s="57" t="str">
        <f>IF(AND('Mapa de Riesgos'!$Y$24="Muy Alta",'Mapa de Riesgos'!$AA$24="Catastrófico"),CONCATENATE("R2C",'Mapa de Riesgos'!$O$24),"")</f>
        <v/>
      </c>
      <c r="AN7" s="83"/>
      <c r="AO7" s="553"/>
      <c r="AP7" s="554"/>
      <c r="AQ7" s="554"/>
      <c r="AR7" s="554"/>
      <c r="AS7" s="554"/>
      <c r="AT7" s="55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48"/>
      <c r="C8" s="448"/>
      <c r="D8" s="449"/>
      <c r="E8" s="547"/>
      <c r="F8" s="546"/>
      <c r="G8" s="546"/>
      <c r="H8" s="546"/>
      <c r="I8" s="562"/>
      <c r="J8" s="52" t="str">
        <f>IF(AND('Mapa de Riesgos'!$Y$25="Muy Alta",'Mapa de Riesgos'!$AA$25="Leve"),CONCATENATE("R3C",'Mapa de Riesgos'!$O$25),"")</f>
        <v/>
      </c>
      <c r="K8" s="53" t="str">
        <f>IF(AND('Mapa de Riesgos'!$Y$28="Muy Alta",'Mapa de Riesgos'!$AA$28="Leve"),CONCATENATE("R3C",'Mapa de Riesgos'!$O$28),"")</f>
        <v/>
      </c>
      <c r="L8" s="53" t="str">
        <f>IF(AND('Mapa de Riesgos'!$Y$29="Muy Alta",'Mapa de Riesgos'!$AA$29="Leve"),CONCATENATE("R3C",'Mapa de Riesgos'!$O$29),"")</f>
        <v/>
      </c>
      <c r="M8" s="53" t="str">
        <f>IF(AND('Mapa de Riesgos'!$Y$30="Muy Alta",'Mapa de Riesgos'!$AA$30="Leve"),CONCATENATE("R3C",'Mapa de Riesgos'!$O$30),"")</f>
        <v/>
      </c>
      <c r="N8" s="53" t="str">
        <f>IF(AND('Mapa de Riesgos'!$Y$31="Muy Alta",'Mapa de Riesgos'!$AA$31="Leve"),CONCATENATE("R3C",'Mapa de Riesgos'!$O$31),"")</f>
        <v/>
      </c>
      <c r="O8" s="54" t="str">
        <f>IF(AND('Mapa de Riesgos'!$Y$32="Muy Alta",'Mapa de Riesgos'!$AA$32="Leve"),CONCATENATE("R3C",'Mapa de Riesgos'!$O$32),"")</f>
        <v/>
      </c>
      <c r="P8" s="52" t="str">
        <f>IF(AND('Mapa de Riesgos'!$Y$25="Muy Alta",'Mapa de Riesgos'!$AA$25="Menor"),CONCATENATE("R3C",'Mapa de Riesgos'!$O$25),"")</f>
        <v/>
      </c>
      <c r="Q8" s="53" t="str">
        <f>IF(AND('Mapa de Riesgos'!$Y$28="Muy Alta",'Mapa de Riesgos'!$AA$28="Menor"),CONCATENATE("R3C",'Mapa de Riesgos'!$O$28),"")</f>
        <v/>
      </c>
      <c r="R8" s="53" t="str">
        <f>IF(AND('Mapa de Riesgos'!$Y$29="Muy Alta",'Mapa de Riesgos'!$AA$29="Menor"),CONCATENATE("R3C",'Mapa de Riesgos'!$O$29),"")</f>
        <v/>
      </c>
      <c r="S8" s="53" t="str">
        <f>IF(AND('Mapa de Riesgos'!$Y$30="Muy Alta",'Mapa de Riesgos'!$AA$30="Menor"),CONCATENATE("R3C",'Mapa de Riesgos'!$O$30),"")</f>
        <v/>
      </c>
      <c r="T8" s="53" t="str">
        <f>IF(AND('Mapa de Riesgos'!$Y$31="Muy Alta",'Mapa de Riesgos'!$AA$31="Menor"),CONCATENATE("R3C",'Mapa de Riesgos'!$O$31),"")</f>
        <v/>
      </c>
      <c r="U8" s="54" t="str">
        <f>IF(AND('Mapa de Riesgos'!$Y$32="Muy Alta",'Mapa de Riesgos'!$AA$32="Menor"),CONCATENATE("R3C",'Mapa de Riesgos'!$O$32),"")</f>
        <v/>
      </c>
      <c r="V8" s="52" t="str">
        <f>IF(AND('Mapa de Riesgos'!$Y$25="Muy Alta",'Mapa de Riesgos'!$AA$25="Moderado"),CONCATENATE("R3C",'Mapa de Riesgos'!$O$25),"")</f>
        <v/>
      </c>
      <c r="W8" s="53" t="str">
        <f>IF(AND('Mapa de Riesgos'!$Y$28="Muy Alta",'Mapa de Riesgos'!$AA$28="Moderado"),CONCATENATE("R3C",'Mapa de Riesgos'!$O$28),"")</f>
        <v/>
      </c>
      <c r="X8" s="53" t="str">
        <f>IF(AND('Mapa de Riesgos'!$Y$29="Muy Alta",'Mapa de Riesgos'!$AA$29="Moderado"),CONCATENATE("R3C",'Mapa de Riesgos'!$O$29),"")</f>
        <v/>
      </c>
      <c r="Y8" s="53" t="str">
        <f>IF(AND('Mapa de Riesgos'!$Y$30="Muy Alta",'Mapa de Riesgos'!$AA$30="Moderado"),CONCATENATE("R3C",'Mapa de Riesgos'!$O$30),"")</f>
        <v/>
      </c>
      <c r="Z8" s="53" t="str">
        <f>IF(AND('Mapa de Riesgos'!$Y$31="Muy Alta",'Mapa de Riesgos'!$AA$31="Moderado"),CONCATENATE("R3C",'Mapa de Riesgos'!$O$31),"")</f>
        <v/>
      </c>
      <c r="AA8" s="54" t="str">
        <f>IF(AND('Mapa de Riesgos'!$Y$32="Muy Alta",'Mapa de Riesgos'!$AA$32="Moderado"),CONCATENATE("R3C",'Mapa de Riesgos'!$O$32),"")</f>
        <v/>
      </c>
      <c r="AB8" s="52" t="str">
        <f>IF(AND('Mapa de Riesgos'!$Y$25="Muy Alta",'Mapa de Riesgos'!$AA$25="Mayor"),CONCATENATE("R3C",'Mapa de Riesgos'!$O$25),"")</f>
        <v/>
      </c>
      <c r="AC8" s="53" t="str">
        <f>IF(AND('Mapa de Riesgos'!$Y$28="Muy Alta",'Mapa de Riesgos'!$AA$28="Mayor"),CONCATENATE("R3C",'Mapa de Riesgos'!$O$28),"")</f>
        <v/>
      </c>
      <c r="AD8" s="53" t="str">
        <f>IF(AND('Mapa de Riesgos'!$Y$29="Muy Alta",'Mapa de Riesgos'!$AA$29="Mayor"),CONCATENATE("R3C",'Mapa de Riesgos'!$O$29),"")</f>
        <v/>
      </c>
      <c r="AE8" s="53" t="str">
        <f>IF(AND('Mapa de Riesgos'!$Y$30="Muy Alta",'Mapa de Riesgos'!$AA$30="Mayor"),CONCATENATE("R3C",'Mapa de Riesgos'!$O$30),"")</f>
        <v/>
      </c>
      <c r="AF8" s="53" t="str">
        <f>IF(AND('Mapa de Riesgos'!$Y$31="Muy Alta",'Mapa de Riesgos'!$AA$31="Mayor"),CONCATENATE("R3C",'Mapa de Riesgos'!$O$31),"")</f>
        <v/>
      </c>
      <c r="AG8" s="54" t="str">
        <f>IF(AND('Mapa de Riesgos'!$Y$32="Muy Alta",'Mapa de Riesgos'!$AA$32="Mayor"),CONCATENATE("R3C",'Mapa de Riesgos'!$O$32),"")</f>
        <v/>
      </c>
      <c r="AH8" s="55" t="str">
        <f>IF(AND('Mapa de Riesgos'!$Y$25="Muy Alta",'Mapa de Riesgos'!$AA$25="Catastrófico"),CONCATENATE("R3C",'Mapa de Riesgos'!$O$25),"")</f>
        <v/>
      </c>
      <c r="AI8" s="56" t="str">
        <f>IF(AND('Mapa de Riesgos'!$Y$28="Muy Alta",'Mapa de Riesgos'!$AA$28="Catastrófico"),CONCATENATE("R3C",'Mapa de Riesgos'!$O$28),"")</f>
        <v/>
      </c>
      <c r="AJ8" s="56" t="str">
        <f>IF(AND('Mapa de Riesgos'!$Y$29="Muy Alta",'Mapa de Riesgos'!$AA$29="Catastrófico"),CONCATENATE("R3C",'Mapa de Riesgos'!$O$29),"")</f>
        <v/>
      </c>
      <c r="AK8" s="56" t="str">
        <f>IF(AND('Mapa de Riesgos'!$Y$30="Muy Alta",'Mapa de Riesgos'!$AA$30="Catastrófico"),CONCATENATE("R3C",'Mapa de Riesgos'!$O$30),"")</f>
        <v/>
      </c>
      <c r="AL8" s="56" t="str">
        <f>IF(AND('Mapa de Riesgos'!$Y$31="Muy Alta",'Mapa de Riesgos'!$AA$31="Catastrófico"),CONCATENATE("R3C",'Mapa de Riesgos'!$O$31),"")</f>
        <v/>
      </c>
      <c r="AM8" s="57" t="str">
        <f>IF(AND('Mapa de Riesgos'!$Y$32="Muy Alta",'Mapa de Riesgos'!$AA$32="Catastrófico"),CONCATENATE("R3C",'Mapa de Riesgos'!$O$32),"")</f>
        <v/>
      </c>
      <c r="AN8" s="83"/>
      <c r="AO8" s="553"/>
      <c r="AP8" s="554"/>
      <c r="AQ8" s="554"/>
      <c r="AR8" s="554"/>
      <c r="AS8" s="554"/>
      <c r="AT8" s="55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48"/>
      <c r="C9" s="448"/>
      <c r="D9" s="449"/>
      <c r="E9" s="547"/>
      <c r="F9" s="546"/>
      <c r="G9" s="546"/>
      <c r="H9" s="546"/>
      <c r="I9" s="562"/>
      <c r="J9" s="52" t="str">
        <f>IF(AND('Mapa de Riesgos'!$Y$33="Muy Alta",'Mapa de Riesgos'!$AA$33="Leve"),CONCATENATE("R4C",'Mapa de Riesgos'!$O$33),"")</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Riesgos'!$Y$33="Muy Alta",'Mapa de Riesgos'!$AA$33="Menor"),CONCATENATE("R4C",'Mapa de Riesgos'!$O$33),"")</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Riesgos'!$Y$33="Muy Alta",'Mapa de Riesgos'!$AA$33="Moderado"),CONCATENATE("R4C",'Mapa de Riesgos'!$O$33),"")</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Riesgos'!$Y$33="Muy Alta",'Mapa de Riesgos'!$AA$33="Mayor"),CONCATENATE("R4C",'Mapa de Riesgos'!$O$33),"")</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Riesgos'!$Y$33="Muy Alta",'Mapa de Riesgos'!$AA$33="Catastrófico"),CONCATENATE("R4C",'Mapa de Riesgos'!$O$33),"")</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53"/>
      <c r="AP9" s="554"/>
      <c r="AQ9" s="554"/>
      <c r="AR9" s="554"/>
      <c r="AS9" s="554"/>
      <c r="AT9" s="55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48"/>
      <c r="C10" s="448"/>
      <c r="D10" s="449"/>
      <c r="E10" s="547"/>
      <c r="F10" s="546"/>
      <c r="G10" s="546"/>
      <c r="H10" s="546"/>
      <c r="I10" s="562"/>
      <c r="J10" s="52" t="str">
        <f>IF(AND('Mapa de Riesgos'!$Y$39="Muy Alta",'Mapa de Riesgos'!$AA$39="Leve"),CONCATENATE("R5C",'Mapa de Riesgos'!$O$39),"")</f>
        <v/>
      </c>
      <c r="K10" s="53" t="str">
        <f>IF(AND('Mapa de Riesgos'!$Y$40="Muy Alta",'Mapa de Riesgos'!$AA$40="Leve"),CONCATENATE("R5C",'Mapa de Riesgos'!$O$40),"")</f>
        <v/>
      </c>
      <c r="L10" s="53" t="str">
        <f>IF(AND('Mapa de Riesgos'!$Y$41="Muy Alta",'Mapa de Riesgos'!$AA$41="Leve"),CONCATENATE("R5C",'Mapa de Riesgos'!$O$41),"")</f>
        <v/>
      </c>
      <c r="M10" s="53" t="str">
        <f>IF(AND('Mapa de Riesgos'!$Y$42="Muy Alta",'Mapa de Riesgos'!$AA$42="Leve"),CONCATENATE("R5C",'Mapa de Riesgos'!$O$42),"")</f>
        <v/>
      </c>
      <c r="N10" s="53" t="str">
        <f>IF(AND('Mapa de Riesgos'!$Y$43="Muy Alta",'Mapa de Riesgos'!$AA$43="Leve"),CONCATENATE("R5C",'Mapa de Riesgos'!$O$43),"")</f>
        <v/>
      </c>
      <c r="O10" s="54" t="str">
        <f>IF(AND('Mapa de Riesgos'!$Y$44="Muy Alta",'Mapa de Riesgos'!$AA$44="Leve"),CONCATENATE("R5C",'Mapa de Riesgos'!$O$44),"")</f>
        <v/>
      </c>
      <c r="P10" s="52" t="str">
        <f>IF(AND('Mapa de Riesgos'!$Y$39="Muy Alta",'Mapa de Riesgos'!$AA$39="Menor"),CONCATENATE("R5C",'Mapa de Riesgos'!$O$39),"")</f>
        <v/>
      </c>
      <c r="Q10" s="53" t="str">
        <f>IF(AND('Mapa de Riesgos'!$Y$40="Muy Alta",'Mapa de Riesgos'!$AA$40="Menor"),CONCATENATE("R5C",'Mapa de Riesgos'!$O$40),"")</f>
        <v/>
      </c>
      <c r="R10" s="53" t="str">
        <f>IF(AND('Mapa de Riesgos'!$Y$41="Muy Alta",'Mapa de Riesgos'!$AA$41="Menor"),CONCATENATE("R5C",'Mapa de Riesgos'!$O$41),"")</f>
        <v/>
      </c>
      <c r="S10" s="53" t="str">
        <f>IF(AND('Mapa de Riesgos'!$Y$42="Muy Alta",'Mapa de Riesgos'!$AA$42="Menor"),CONCATENATE("R5C",'Mapa de Riesgos'!$O$42),"")</f>
        <v/>
      </c>
      <c r="T10" s="53" t="str">
        <f>IF(AND('Mapa de Riesgos'!$Y$43="Muy Alta",'Mapa de Riesgos'!$AA$43="Menor"),CONCATENATE("R5C",'Mapa de Riesgos'!$O$43),"")</f>
        <v/>
      </c>
      <c r="U10" s="54" t="str">
        <f>IF(AND('Mapa de Riesgos'!$Y$44="Muy Alta",'Mapa de Riesgos'!$AA$44="Menor"),CONCATENATE("R5C",'Mapa de Riesgos'!$O$44),"")</f>
        <v/>
      </c>
      <c r="V10" s="52" t="str">
        <f>IF(AND('Mapa de Riesgos'!$Y$39="Muy Alta",'Mapa de Riesgos'!$AA$39="Moderado"),CONCATENATE("R5C",'Mapa de Riesgos'!$O$39),"")</f>
        <v/>
      </c>
      <c r="W10" s="53" t="str">
        <f>IF(AND('Mapa de Riesgos'!$Y$40="Muy Alta",'Mapa de Riesgos'!$AA$40="Moderado"),CONCATENATE("R5C",'Mapa de Riesgos'!$O$40),"")</f>
        <v/>
      </c>
      <c r="X10" s="53" t="str">
        <f>IF(AND('Mapa de Riesgos'!$Y$41="Muy Alta",'Mapa de Riesgos'!$AA$41="Moderado"),CONCATENATE("R5C",'Mapa de Riesgos'!$O$41),"")</f>
        <v/>
      </c>
      <c r="Y10" s="53" t="str">
        <f>IF(AND('Mapa de Riesgos'!$Y$42="Muy Alta",'Mapa de Riesgos'!$AA$42="Moderado"),CONCATENATE("R5C",'Mapa de Riesgos'!$O$42),"")</f>
        <v/>
      </c>
      <c r="Z10" s="53" t="str">
        <f>IF(AND('Mapa de Riesgos'!$Y$43="Muy Alta",'Mapa de Riesgos'!$AA$43="Moderado"),CONCATENATE("R5C",'Mapa de Riesgos'!$O$43),"")</f>
        <v/>
      </c>
      <c r="AA10" s="54" t="str">
        <f>IF(AND('Mapa de Riesgos'!$Y$44="Muy Alta",'Mapa de Riesgos'!$AA$44="Moderado"),CONCATENATE("R5C",'Mapa de Riesgos'!$O$44),"")</f>
        <v/>
      </c>
      <c r="AB10" s="52" t="str">
        <f>IF(AND('Mapa de Riesgos'!$Y$39="Muy Alta",'Mapa de Riesgos'!$AA$39="Mayor"),CONCATENATE("R5C",'Mapa de Riesgos'!$O$39),"")</f>
        <v/>
      </c>
      <c r="AC10" s="53" t="str">
        <f>IF(AND('Mapa de Riesgos'!$Y$40="Muy Alta",'Mapa de Riesgos'!$AA$40="Mayor"),CONCATENATE("R5C",'Mapa de Riesgos'!$O$40),"")</f>
        <v/>
      </c>
      <c r="AD10" s="53" t="str">
        <f>IF(AND('Mapa de Riesgos'!$Y$41="Muy Alta",'Mapa de Riesgos'!$AA$41="Mayor"),CONCATENATE("R5C",'Mapa de Riesgos'!$O$41),"")</f>
        <v/>
      </c>
      <c r="AE10" s="53" t="str">
        <f>IF(AND('Mapa de Riesgos'!$Y$42="Muy Alta",'Mapa de Riesgos'!$AA$42="Mayor"),CONCATENATE("R5C",'Mapa de Riesgos'!$O$42),"")</f>
        <v/>
      </c>
      <c r="AF10" s="53" t="str">
        <f>IF(AND('Mapa de Riesgos'!$Y$43="Muy Alta",'Mapa de Riesgos'!$AA$43="Mayor"),CONCATENATE("R5C",'Mapa de Riesgos'!$O$43),"")</f>
        <v/>
      </c>
      <c r="AG10" s="54" t="str">
        <f>IF(AND('Mapa de Riesgos'!$Y$44="Muy Alta",'Mapa de Riesgos'!$AA$44="Mayor"),CONCATENATE("R5C",'Mapa de Riesgos'!$O$44),"")</f>
        <v/>
      </c>
      <c r="AH10" s="55" t="str">
        <f>IF(AND('Mapa de Riesgos'!$Y$39="Muy Alta",'Mapa de Riesgos'!$AA$39="Catastrófico"),CONCATENATE("R5C",'Mapa de Riesgos'!$O$39),"")</f>
        <v/>
      </c>
      <c r="AI10" s="56" t="str">
        <f>IF(AND('Mapa de Riesgos'!$Y$40="Muy Alta",'Mapa de Riesgos'!$AA$40="Catastrófico"),CONCATENATE("R5C",'Mapa de Riesgos'!$O$40),"")</f>
        <v/>
      </c>
      <c r="AJ10" s="56" t="str">
        <f>IF(AND('Mapa de Riesgos'!$Y$41="Muy Alta",'Mapa de Riesgos'!$AA$41="Catastrófico"),CONCATENATE("R5C",'Mapa de Riesgos'!$O$41),"")</f>
        <v/>
      </c>
      <c r="AK10" s="56" t="str">
        <f>IF(AND('Mapa de Riesgos'!$Y$42="Muy Alta",'Mapa de Riesgos'!$AA$42="Catastrófico"),CONCATENATE("R5C",'Mapa de Riesgos'!$O$42),"")</f>
        <v/>
      </c>
      <c r="AL10" s="56" t="str">
        <f>IF(AND('Mapa de Riesgos'!$Y$43="Muy Alta",'Mapa de Riesgos'!$AA$43="Catastrófico"),CONCATENATE("R5C",'Mapa de Riesgos'!$O$43),"")</f>
        <v/>
      </c>
      <c r="AM10" s="57" t="str">
        <f>IF(AND('Mapa de Riesgos'!$Y$44="Muy Alta",'Mapa de Riesgos'!$AA$44="Catastrófico"),CONCATENATE("R5C",'Mapa de Riesgos'!$O$44),"")</f>
        <v/>
      </c>
      <c r="AN10" s="83"/>
      <c r="AO10" s="553"/>
      <c r="AP10" s="554"/>
      <c r="AQ10" s="554"/>
      <c r="AR10" s="554"/>
      <c r="AS10" s="554"/>
      <c r="AT10" s="55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48"/>
      <c r="C11" s="448"/>
      <c r="D11" s="449"/>
      <c r="E11" s="547"/>
      <c r="F11" s="546"/>
      <c r="G11" s="546"/>
      <c r="H11" s="546"/>
      <c r="I11" s="562"/>
      <c r="J11" s="52" t="str">
        <f>IF(AND('Mapa de Riesgos'!$Y$45="Muy Alta",'Mapa de Riesgos'!$AA$45="Leve"),CONCATENATE("R6C",'Mapa de Riesgos'!$O$45),"")</f>
        <v/>
      </c>
      <c r="K11" s="53" t="str">
        <f>IF(AND('Mapa de Riesgos'!$Y$46="Muy Alta",'Mapa de Riesgos'!$AA$46="Leve"),CONCATENATE("R6C",'Mapa de Riesgos'!$O$46),"")</f>
        <v/>
      </c>
      <c r="L11" s="53" t="str">
        <f>IF(AND('Mapa de Riesgos'!$Y$47="Muy Alta",'Mapa de Riesgos'!$AA$47="Leve"),CONCATENATE("R6C",'Mapa de Riesgos'!$O$47),"")</f>
        <v/>
      </c>
      <c r="M11" s="53" t="str">
        <f>IF(AND('Mapa de Riesgos'!$Y$48="Muy Alta",'Mapa de Riesgos'!$AA$48="Leve"),CONCATENATE("R6C",'Mapa de Riesgos'!$O$48),"")</f>
        <v/>
      </c>
      <c r="N11" s="53" t="str">
        <f>IF(AND('Mapa de Riesgos'!$Y$49="Muy Alta",'Mapa de Riesgos'!$AA$49="Leve"),CONCATENATE("R6C",'Mapa de Riesgos'!$O$49),"")</f>
        <v/>
      </c>
      <c r="O11" s="54" t="str">
        <f>IF(AND('Mapa de Riesgos'!$Y$50="Muy Alta",'Mapa de Riesgos'!$AA$50="Leve"),CONCATENATE("R6C",'Mapa de Riesgos'!$O$50),"")</f>
        <v/>
      </c>
      <c r="P11" s="52" t="str">
        <f>IF(AND('Mapa de Riesgos'!$Y$45="Muy Alta",'Mapa de Riesgos'!$AA$45="Menor"),CONCATENATE("R6C",'Mapa de Riesgos'!$O$45),"")</f>
        <v/>
      </c>
      <c r="Q11" s="53" t="str">
        <f>IF(AND('Mapa de Riesgos'!$Y$46="Muy Alta",'Mapa de Riesgos'!$AA$46="Menor"),CONCATENATE("R6C",'Mapa de Riesgos'!$O$46),"")</f>
        <v/>
      </c>
      <c r="R11" s="53" t="str">
        <f>IF(AND('Mapa de Riesgos'!$Y$47="Muy Alta",'Mapa de Riesgos'!$AA$47="Menor"),CONCATENATE("R6C",'Mapa de Riesgos'!$O$47),"")</f>
        <v/>
      </c>
      <c r="S11" s="53" t="str">
        <f>IF(AND('Mapa de Riesgos'!$Y$48="Muy Alta",'Mapa de Riesgos'!$AA$48="Menor"),CONCATENATE("R6C",'Mapa de Riesgos'!$O$48),"")</f>
        <v/>
      </c>
      <c r="T11" s="53" t="str">
        <f>IF(AND('Mapa de Riesgos'!$Y$49="Muy Alta",'Mapa de Riesgos'!$AA$49="Menor"),CONCATENATE("R6C",'Mapa de Riesgos'!$O$49),"")</f>
        <v/>
      </c>
      <c r="U11" s="54" t="str">
        <f>IF(AND('Mapa de Riesgos'!$Y$50="Muy Alta",'Mapa de Riesgos'!$AA$50="Menor"),CONCATENATE("R6C",'Mapa de Riesgos'!$O$50),"")</f>
        <v/>
      </c>
      <c r="V11" s="52" t="str">
        <f>IF(AND('Mapa de Riesgos'!$Y$45="Muy Alta",'Mapa de Riesgos'!$AA$45="Moderado"),CONCATENATE("R6C",'Mapa de Riesgos'!$O$45),"")</f>
        <v/>
      </c>
      <c r="W11" s="53" t="str">
        <f>IF(AND('Mapa de Riesgos'!$Y$46="Muy Alta",'Mapa de Riesgos'!$AA$46="Moderado"),CONCATENATE("R6C",'Mapa de Riesgos'!$O$46),"")</f>
        <v/>
      </c>
      <c r="X11" s="53" t="str">
        <f>IF(AND('Mapa de Riesgos'!$Y$47="Muy Alta",'Mapa de Riesgos'!$AA$47="Moderado"),CONCATENATE("R6C",'Mapa de Riesgos'!$O$47),"")</f>
        <v/>
      </c>
      <c r="Y11" s="53" t="str">
        <f>IF(AND('Mapa de Riesgos'!$Y$48="Muy Alta",'Mapa de Riesgos'!$AA$48="Moderado"),CONCATENATE("R6C",'Mapa de Riesgos'!$O$48),"")</f>
        <v/>
      </c>
      <c r="Z11" s="53" t="str">
        <f>IF(AND('Mapa de Riesgos'!$Y$49="Muy Alta",'Mapa de Riesgos'!$AA$49="Moderado"),CONCATENATE("R6C",'Mapa de Riesgos'!$O$49),"")</f>
        <v/>
      </c>
      <c r="AA11" s="54" t="str">
        <f>IF(AND('Mapa de Riesgos'!$Y$50="Muy Alta",'Mapa de Riesgos'!$AA$50="Moderado"),CONCATENATE("R6C",'Mapa de Riesgos'!$O$50),"")</f>
        <v/>
      </c>
      <c r="AB11" s="52" t="str">
        <f>IF(AND('Mapa de Riesgos'!$Y$45="Muy Alta",'Mapa de Riesgos'!$AA$45="Mayor"),CONCATENATE("R6C",'Mapa de Riesgos'!$O$45),"")</f>
        <v/>
      </c>
      <c r="AC11" s="53" t="str">
        <f>IF(AND('Mapa de Riesgos'!$Y$46="Muy Alta",'Mapa de Riesgos'!$AA$46="Mayor"),CONCATENATE("R6C",'Mapa de Riesgos'!$O$46),"")</f>
        <v/>
      </c>
      <c r="AD11" s="53" t="str">
        <f>IF(AND('Mapa de Riesgos'!$Y$47="Muy Alta",'Mapa de Riesgos'!$AA$47="Mayor"),CONCATENATE("R6C",'Mapa de Riesgos'!$O$47),"")</f>
        <v/>
      </c>
      <c r="AE11" s="53" t="str">
        <f>IF(AND('Mapa de Riesgos'!$Y$48="Muy Alta",'Mapa de Riesgos'!$AA$48="Mayor"),CONCATENATE("R6C",'Mapa de Riesgos'!$O$48),"")</f>
        <v/>
      </c>
      <c r="AF11" s="53" t="str">
        <f>IF(AND('Mapa de Riesgos'!$Y$49="Muy Alta",'Mapa de Riesgos'!$AA$49="Mayor"),CONCATENATE("R6C",'Mapa de Riesgos'!$O$49),"")</f>
        <v/>
      </c>
      <c r="AG11" s="54" t="str">
        <f>IF(AND('Mapa de Riesgos'!$Y$50="Muy Alta",'Mapa de Riesgos'!$AA$50="Mayor"),CONCATENATE("R6C",'Mapa de Riesgos'!$O$50),"")</f>
        <v/>
      </c>
      <c r="AH11" s="55" t="str">
        <f>IF(AND('Mapa de Riesgos'!$Y$45="Muy Alta",'Mapa de Riesgos'!$AA$45="Catastrófico"),CONCATENATE("R6C",'Mapa de Riesgos'!$O$45),"")</f>
        <v/>
      </c>
      <c r="AI11" s="56" t="str">
        <f>IF(AND('Mapa de Riesgos'!$Y$46="Muy Alta",'Mapa de Riesgos'!$AA$46="Catastrófico"),CONCATENATE("R6C",'Mapa de Riesgos'!$O$46),"")</f>
        <v/>
      </c>
      <c r="AJ11" s="56" t="str">
        <f>IF(AND('Mapa de Riesgos'!$Y$47="Muy Alta",'Mapa de Riesgos'!$AA$47="Catastrófico"),CONCATENATE("R6C",'Mapa de Riesgos'!$O$47),"")</f>
        <v/>
      </c>
      <c r="AK11" s="56" t="str">
        <f>IF(AND('Mapa de Riesgos'!$Y$48="Muy Alta",'Mapa de Riesgos'!$AA$48="Catastrófico"),CONCATENATE("R6C",'Mapa de Riesgos'!$O$48),"")</f>
        <v/>
      </c>
      <c r="AL11" s="56" t="str">
        <f>IF(AND('Mapa de Riesgos'!$Y$49="Muy Alta",'Mapa de Riesgos'!$AA$49="Catastrófico"),CONCATENATE("R6C",'Mapa de Riesgos'!$O$49),"")</f>
        <v/>
      </c>
      <c r="AM11" s="57" t="str">
        <f>IF(AND('Mapa de Riesgos'!$Y$50="Muy Alta",'Mapa de Riesgos'!$AA$50="Catastrófico"),CONCATENATE("R6C",'Mapa de Riesgos'!$O$50),"")</f>
        <v/>
      </c>
      <c r="AN11" s="83"/>
      <c r="AO11" s="553"/>
      <c r="AP11" s="554"/>
      <c r="AQ11" s="554"/>
      <c r="AR11" s="554"/>
      <c r="AS11" s="554"/>
      <c r="AT11" s="55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48"/>
      <c r="C12" s="448"/>
      <c r="D12" s="449"/>
      <c r="E12" s="547"/>
      <c r="F12" s="546"/>
      <c r="G12" s="546"/>
      <c r="H12" s="546"/>
      <c r="I12" s="562"/>
      <c r="J12" s="52" t="str">
        <f>IF(AND('Mapa de Riesgos'!$Y$51="Muy Alta",'Mapa de Riesgos'!$AA$51="Leve"),CONCATENATE("R7C",'Mapa de Riesgos'!$O$51),"")</f>
        <v/>
      </c>
      <c r="K12" s="53" t="str">
        <f>IF(AND('Mapa de Riesgos'!$Y$52="Muy Alta",'Mapa de Riesgos'!$AA$52="Leve"),CONCATENATE("R7C",'Mapa de Riesgos'!$O$52),"")</f>
        <v/>
      </c>
      <c r="L12" s="53" t="str">
        <f>IF(AND('Mapa de Riesgos'!$Y$53="Muy Alta",'Mapa de Riesgos'!$AA$53="Leve"),CONCATENATE("R7C",'Mapa de Riesgos'!$O$53),"")</f>
        <v/>
      </c>
      <c r="M12" s="53" t="str">
        <f>IF(AND('Mapa de Riesgos'!$Y$54="Muy Alta",'Mapa de Riesgos'!$AA$54="Leve"),CONCATENATE("R7C",'Mapa de Riesgos'!$O$54),"")</f>
        <v/>
      </c>
      <c r="N12" s="53" t="str">
        <f>IF(AND('Mapa de Riesgos'!$Y$55="Muy Alta",'Mapa de Riesgos'!$AA$55="Leve"),CONCATENATE("R7C",'Mapa de Riesgos'!$O$55),"")</f>
        <v/>
      </c>
      <c r="O12" s="54" t="str">
        <f>IF(AND('Mapa de Riesgos'!$Y$56="Muy Alta",'Mapa de Riesgos'!$AA$56="Leve"),CONCATENATE("R7C",'Mapa de Riesgos'!$O$56),"")</f>
        <v/>
      </c>
      <c r="P12" s="52" t="str">
        <f>IF(AND('Mapa de Riesgos'!$Y$51="Muy Alta",'Mapa de Riesgos'!$AA$51="Menor"),CONCATENATE("R7C",'Mapa de Riesgos'!$O$51),"")</f>
        <v/>
      </c>
      <c r="Q12" s="53" t="str">
        <f>IF(AND('Mapa de Riesgos'!$Y$52="Muy Alta",'Mapa de Riesgos'!$AA$52="Menor"),CONCATENATE("R7C",'Mapa de Riesgos'!$O$52),"")</f>
        <v/>
      </c>
      <c r="R12" s="53" t="str">
        <f>IF(AND('Mapa de Riesgos'!$Y$53="Muy Alta",'Mapa de Riesgos'!$AA$53="Menor"),CONCATENATE("R7C",'Mapa de Riesgos'!$O$53),"")</f>
        <v/>
      </c>
      <c r="S12" s="53" t="str">
        <f>IF(AND('Mapa de Riesgos'!$Y$54="Muy Alta",'Mapa de Riesgos'!$AA$54="Menor"),CONCATENATE("R7C",'Mapa de Riesgos'!$O$54),"")</f>
        <v/>
      </c>
      <c r="T12" s="53" t="str">
        <f>IF(AND('Mapa de Riesgos'!$Y$55="Muy Alta",'Mapa de Riesgos'!$AA$55="Menor"),CONCATENATE("R7C",'Mapa de Riesgos'!$O$55),"")</f>
        <v/>
      </c>
      <c r="U12" s="54" t="str">
        <f>IF(AND('Mapa de Riesgos'!$Y$56="Muy Alta",'Mapa de Riesgos'!$AA$56="Menor"),CONCATENATE("R7C",'Mapa de Riesgos'!$O$56),"")</f>
        <v/>
      </c>
      <c r="V12" s="52" t="str">
        <f>IF(AND('Mapa de Riesgos'!$Y$51="Muy Alta",'Mapa de Riesgos'!$AA$51="Moderado"),CONCATENATE("R7C",'Mapa de Riesgos'!$O$51),"")</f>
        <v/>
      </c>
      <c r="W12" s="53" t="str">
        <f>IF(AND('Mapa de Riesgos'!$Y$52="Muy Alta",'Mapa de Riesgos'!$AA$52="Moderado"),CONCATENATE("R7C",'Mapa de Riesgos'!$O$52),"")</f>
        <v/>
      </c>
      <c r="X12" s="53" t="str">
        <f>IF(AND('Mapa de Riesgos'!$Y$53="Muy Alta",'Mapa de Riesgos'!$AA$53="Moderado"),CONCATENATE("R7C",'Mapa de Riesgos'!$O$53),"")</f>
        <v/>
      </c>
      <c r="Y12" s="53" t="str">
        <f>IF(AND('Mapa de Riesgos'!$Y$54="Muy Alta",'Mapa de Riesgos'!$AA$54="Moderado"),CONCATENATE("R7C",'Mapa de Riesgos'!$O$54),"")</f>
        <v/>
      </c>
      <c r="Z12" s="53" t="str">
        <f>IF(AND('Mapa de Riesgos'!$Y$55="Muy Alta",'Mapa de Riesgos'!$AA$55="Moderado"),CONCATENATE("R7C",'Mapa de Riesgos'!$O$55),"")</f>
        <v/>
      </c>
      <c r="AA12" s="54" t="str">
        <f>IF(AND('Mapa de Riesgos'!$Y$56="Muy Alta",'Mapa de Riesgos'!$AA$56="Moderado"),CONCATENATE("R7C",'Mapa de Riesgos'!$O$56),"")</f>
        <v/>
      </c>
      <c r="AB12" s="52" t="str">
        <f>IF(AND('Mapa de Riesgos'!$Y$51="Muy Alta",'Mapa de Riesgos'!$AA$51="Mayor"),CONCATENATE("R7C",'Mapa de Riesgos'!$O$51),"")</f>
        <v/>
      </c>
      <c r="AC12" s="53" t="str">
        <f>IF(AND('Mapa de Riesgos'!$Y$52="Muy Alta",'Mapa de Riesgos'!$AA$52="Mayor"),CONCATENATE("R7C",'Mapa de Riesgos'!$O$52),"")</f>
        <v/>
      </c>
      <c r="AD12" s="53" t="str">
        <f>IF(AND('Mapa de Riesgos'!$Y$53="Muy Alta",'Mapa de Riesgos'!$AA$53="Mayor"),CONCATENATE("R7C",'Mapa de Riesgos'!$O$53),"")</f>
        <v/>
      </c>
      <c r="AE12" s="53" t="str">
        <f>IF(AND('Mapa de Riesgos'!$Y$54="Muy Alta",'Mapa de Riesgos'!$AA$54="Mayor"),CONCATENATE("R7C",'Mapa de Riesgos'!$O$54),"")</f>
        <v/>
      </c>
      <c r="AF12" s="53" t="str">
        <f>IF(AND('Mapa de Riesgos'!$Y$55="Muy Alta",'Mapa de Riesgos'!$AA$55="Mayor"),CONCATENATE("R7C",'Mapa de Riesgos'!$O$55),"")</f>
        <v/>
      </c>
      <c r="AG12" s="54" t="str">
        <f>IF(AND('Mapa de Riesgos'!$Y$56="Muy Alta",'Mapa de Riesgos'!$AA$56="Mayor"),CONCATENATE("R7C",'Mapa de Riesgos'!$O$56),"")</f>
        <v/>
      </c>
      <c r="AH12" s="55" t="str">
        <f>IF(AND('Mapa de Riesgos'!$Y$51="Muy Alta",'Mapa de Riesgos'!$AA$51="Catastrófico"),CONCATENATE("R7C",'Mapa de Riesgos'!$O$51),"")</f>
        <v/>
      </c>
      <c r="AI12" s="56" t="str">
        <f>IF(AND('Mapa de Riesgos'!$Y$52="Muy Alta",'Mapa de Riesgos'!$AA$52="Catastrófico"),CONCATENATE("R7C",'Mapa de Riesgos'!$O$52),"")</f>
        <v/>
      </c>
      <c r="AJ12" s="56" t="str">
        <f>IF(AND('Mapa de Riesgos'!$Y$53="Muy Alta",'Mapa de Riesgos'!$AA$53="Catastrófico"),CONCATENATE("R7C",'Mapa de Riesgos'!$O$53),"")</f>
        <v/>
      </c>
      <c r="AK12" s="56" t="str">
        <f>IF(AND('Mapa de Riesgos'!$Y$54="Muy Alta",'Mapa de Riesgos'!$AA$54="Catastrófico"),CONCATENATE("R7C",'Mapa de Riesgos'!$O$54),"")</f>
        <v/>
      </c>
      <c r="AL12" s="56" t="str">
        <f>IF(AND('Mapa de Riesgos'!$Y$55="Muy Alta",'Mapa de Riesgos'!$AA$55="Catastrófico"),CONCATENATE("R7C",'Mapa de Riesgos'!$O$55),"")</f>
        <v/>
      </c>
      <c r="AM12" s="57" t="str">
        <f>IF(AND('Mapa de Riesgos'!$Y$56="Muy Alta",'Mapa de Riesgos'!$AA$56="Catastrófico"),CONCATENATE("R7C",'Mapa de Riesgos'!$O$56),"")</f>
        <v/>
      </c>
      <c r="AN12" s="83"/>
      <c r="AO12" s="553"/>
      <c r="AP12" s="554"/>
      <c r="AQ12" s="554"/>
      <c r="AR12" s="554"/>
      <c r="AS12" s="554"/>
      <c r="AT12" s="55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48"/>
      <c r="C13" s="448"/>
      <c r="D13" s="449"/>
      <c r="E13" s="547"/>
      <c r="F13" s="546"/>
      <c r="G13" s="546"/>
      <c r="H13" s="546"/>
      <c r="I13" s="562"/>
      <c r="J13" s="52" t="str">
        <f>IF(AND('Mapa de Riesgos'!$Y$57="Muy Alta",'Mapa de Riesgos'!$AA$57="Leve"),CONCATENATE("R8C",'Mapa de Riesgos'!$O$57),"")</f>
        <v/>
      </c>
      <c r="K13" s="53" t="str">
        <f>IF(AND('Mapa de Riesgos'!$Y$58="Muy Alta",'Mapa de Riesgos'!$AA$58="Leve"),CONCATENATE("R8C",'Mapa de Riesgos'!$O$58),"")</f>
        <v/>
      </c>
      <c r="L13" s="53" t="str">
        <f>IF(AND('Mapa de Riesgos'!$Y$59="Muy Alta",'Mapa de Riesgos'!$AA$59="Leve"),CONCATENATE("R8C",'Mapa de Riesgos'!$O$59),"")</f>
        <v/>
      </c>
      <c r="M13" s="53" t="str">
        <f>IF(AND('Mapa de Riesgos'!$Y$60="Muy Alta",'Mapa de Riesgos'!$AA$60="Leve"),CONCATENATE("R8C",'Mapa de Riesgos'!$O$60),"")</f>
        <v/>
      </c>
      <c r="N13" s="53" t="str">
        <f>IF(AND('Mapa de Riesgos'!$Y$61="Muy Alta",'Mapa de Riesgos'!$AA$61="Leve"),CONCATENATE("R8C",'Mapa de Riesgos'!$O$61),"")</f>
        <v/>
      </c>
      <c r="O13" s="54" t="str">
        <f>IF(AND('Mapa de Riesgos'!$Y$62="Muy Alta",'Mapa de Riesgos'!$AA$62="Leve"),CONCATENATE("R8C",'Mapa de Riesgos'!$O$62),"")</f>
        <v/>
      </c>
      <c r="P13" s="52" t="str">
        <f>IF(AND('Mapa de Riesgos'!$Y$57="Muy Alta",'Mapa de Riesgos'!$AA$57="Menor"),CONCATENATE("R8C",'Mapa de Riesgos'!$O$57),"")</f>
        <v/>
      </c>
      <c r="Q13" s="53" t="str">
        <f>IF(AND('Mapa de Riesgos'!$Y$58="Muy Alta",'Mapa de Riesgos'!$AA$58="Menor"),CONCATENATE("R8C",'Mapa de Riesgos'!$O$58),"")</f>
        <v/>
      </c>
      <c r="R13" s="53" t="str">
        <f>IF(AND('Mapa de Riesgos'!$Y$59="Muy Alta",'Mapa de Riesgos'!$AA$59="Menor"),CONCATENATE("R8C",'Mapa de Riesgos'!$O$59),"")</f>
        <v/>
      </c>
      <c r="S13" s="53" t="str">
        <f>IF(AND('Mapa de Riesgos'!$Y$60="Muy Alta",'Mapa de Riesgos'!$AA$60="Menor"),CONCATENATE("R8C",'Mapa de Riesgos'!$O$60),"")</f>
        <v/>
      </c>
      <c r="T13" s="53" t="str">
        <f>IF(AND('Mapa de Riesgos'!$Y$61="Muy Alta",'Mapa de Riesgos'!$AA$61="Menor"),CONCATENATE("R8C",'Mapa de Riesgos'!$O$61),"")</f>
        <v/>
      </c>
      <c r="U13" s="54" t="str">
        <f>IF(AND('Mapa de Riesgos'!$Y$62="Muy Alta",'Mapa de Riesgos'!$AA$62="Menor"),CONCATENATE("R8C",'Mapa de Riesgos'!$O$62),"")</f>
        <v/>
      </c>
      <c r="V13" s="52" t="str">
        <f>IF(AND('Mapa de Riesgos'!$Y$57="Muy Alta",'Mapa de Riesgos'!$AA$57="Moderado"),CONCATENATE("R8C",'Mapa de Riesgos'!$O$57),"")</f>
        <v/>
      </c>
      <c r="W13" s="53" t="str">
        <f>IF(AND('Mapa de Riesgos'!$Y$58="Muy Alta",'Mapa de Riesgos'!$AA$58="Moderado"),CONCATENATE("R8C",'Mapa de Riesgos'!$O$58),"")</f>
        <v/>
      </c>
      <c r="X13" s="53" t="str">
        <f>IF(AND('Mapa de Riesgos'!$Y$59="Muy Alta",'Mapa de Riesgos'!$AA$59="Moderado"),CONCATENATE("R8C",'Mapa de Riesgos'!$O$59),"")</f>
        <v/>
      </c>
      <c r="Y13" s="53" t="str">
        <f>IF(AND('Mapa de Riesgos'!$Y$60="Muy Alta",'Mapa de Riesgos'!$AA$60="Moderado"),CONCATENATE("R8C",'Mapa de Riesgos'!$O$60),"")</f>
        <v/>
      </c>
      <c r="Z13" s="53" t="str">
        <f>IF(AND('Mapa de Riesgos'!$Y$61="Muy Alta",'Mapa de Riesgos'!$AA$61="Moderado"),CONCATENATE("R8C",'Mapa de Riesgos'!$O$61),"")</f>
        <v/>
      </c>
      <c r="AA13" s="54" t="str">
        <f>IF(AND('Mapa de Riesgos'!$Y$62="Muy Alta",'Mapa de Riesgos'!$AA$62="Moderado"),CONCATENATE("R8C",'Mapa de Riesgos'!$O$62),"")</f>
        <v/>
      </c>
      <c r="AB13" s="52" t="str">
        <f>IF(AND('Mapa de Riesgos'!$Y$57="Muy Alta",'Mapa de Riesgos'!$AA$57="Mayor"),CONCATENATE("R8C",'Mapa de Riesgos'!$O$57),"")</f>
        <v/>
      </c>
      <c r="AC13" s="53" t="str">
        <f>IF(AND('Mapa de Riesgos'!$Y$58="Muy Alta",'Mapa de Riesgos'!$AA$58="Mayor"),CONCATENATE("R8C",'Mapa de Riesgos'!$O$58),"")</f>
        <v/>
      </c>
      <c r="AD13" s="53" t="str">
        <f>IF(AND('Mapa de Riesgos'!$Y$59="Muy Alta",'Mapa de Riesgos'!$AA$59="Mayor"),CONCATENATE("R8C",'Mapa de Riesgos'!$O$59),"")</f>
        <v/>
      </c>
      <c r="AE13" s="53" t="str">
        <f>IF(AND('Mapa de Riesgos'!$Y$60="Muy Alta",'Mapa de Riesgos'!$AA$60="Mayor"),CONCATENATE("R8C",'Mapa de Riesgos'!$O$60),"")</f>
        <v/>
      </c>
      <c r="AF13" s="53" t="str">
        <f>IF(AND('Mapa de Riesgos'!$Y$61="Muy Alta",'Mapa de Riesgos'!$AA$61="Mayor"),CONCATENATE("R8C",'Mapa de Riesgos'!$O$61),"")</f>
        <v/>
      </c>
      <c r="AG13" s="54" t="str">
        <f>IF(AND('Mapa de Riesgos'!$Y$62="Muy Alta",'Mapa de Riesgos'!$AA$62="Mayor"),CONCATENATE("R8C",'Mapa de Riesgos'!$O$62),"")</f>
        <v/>
      </c>
      <c r="AH13" s="55" t="str">
        <f>IF(AND('Mapa de Riesgos'!$Y$57="Muy Alta",'Mapa de Riesgos'!$AA$57="Catastrófico"),CONCATENATE("R8C",'Mapa de Riesgos'!$O$57),"")</f>
        <v/>
      </c>
      <c r="AI13" s="56" t="str">
        <f>IF(AND('Mapa de Riesgos'!$Y$58="Muy Alta",'Mapa de Riesgos'!$AA$58="Catastrófico"),CONCATENATE("R8C",'Mapa de Riesgos'!$O$58),"")</f>
        <v/>
      </c>
      <c r="AJ13" s="56" t="str">
        <f>IF(AND('Mapa de Riesgos'!$Y$59="Muy Alta",'Mapa de Riesgos'!$AA$59="Catastrófico"),CONCATENATE("R8C",'Mapa de Riesgos'!$O$59),"")</f>
        <v/>
      </c>
      <c r="AK13" s="56" t="str">
        <f>IF(AND('Mapa de Riesgos'!$Y$60="Muy Alta",'Mapa de Riesgos'!$AA$60="Catastrófico"),CONCATENATE("R8C",'Mapa de Riesgos'!$O$60),"")</f>
        <v/>
      </c>
      <c r="AL13" s="56" t="str">
        <f>IF(AND('Mapa de Riesgos'!$Y$61="Muy Alta",'Mapa de Riesgos'!$AA$61="Catastrófico"),CONCATENATE("R8C",'Mapa de Riesgos'!$O$61),"")</f>
        <v/>
      </c>
      <c r="AM13" s="57" t="str">
        <f>IF(AND('Mapa de Riesgos'!$Y$62="Muy Alta",'Mapa de Riesgos'!$AA$62="Catastrófico"),CONCATENATE("R8C",'Mapa de Riesgos'!$O$62),"")</f>
        <v/>
      </c>
      <c r="AN13" s="83"/>
      <c r="AO13" s="553"/>
      <c r="AP13" s="554"/>
      <c r="AQ13" s="554"/>
      <c r="AR13" s="554"/>
      <c r="AS13" s="554"/>
      <c r="AT13" s="55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48"/>
      <c r="C14" s="448"/>
      <c r="D14" s="449"/>
      <c r="E14" s="547"/>
      <c r="F14" s="546"/>
      <c r="G14" s="546"/>
      <c r="H14" s="546"/>
      <c r="I14" s="562"/>
      <c r="J14" s="52" t="str">
        <f>IF(AND('Mapa de Riesgos'!$Y$63="Muy Alta",'Mapa de Riesgos'!$AA$63="Leve"),CONCATENATE("R9C",'Mapa de Riesgos'!$O$63),"")</f>
        <v/>
      </c>
      <c r="K14" s="53" t="str">
        <f>IF(AND('Mapa de Riesgos'!$Y$64="Muy Alta",'Mapa de Riesgos'!$AA$64="Leve"),CONCATENATE("R9C",'Mapa de Riesgos'!$O$64),"")</f>
        <v/>
      </c>
      <c r="L14" s="53" t="str">
        <f>IF(AND('Mapa de Riesgos'!$Y$65="Muy Alta",'Mapa de Riesgos'!$AA$65="Leve"),CONCATENATE("R9C",'Mapa de Riesgos'!$O$65),"")</f>
        <v/>
      </c>
      <c r="M14" s="53" t="str">
        <f>IF(AND('Mapa de Riesgos'!$Y$66="Muy Alta",'Mapa de Riesgos'!$AA$66="Leve"),CONCATENATE("R9C",'Mapa de Riesgos'!$O$66),"")</f>
        <v/>
      </c>
      <c r="N14" s="53" t="str">
        <f>IF(AND('Mapa de Riesgos'!$Y$67="Muy Alta",'Mapa de Riesgos'!$AA$67="Leve"),CONCATENATE("R9C",'Mapa de Riesgos'!$O$67),"")</f>
        <v/>
      </c>
      <c r="O14" s="54" t="str">
        <f>IF(AND('Mapa de Riesgos'!$Y$68="Muy Alta",'Mapa de Riesgos'!$AA$68="Leve"),CONCATENATE("R9C",'Mapa de Riesgos'!$O$68),"")</f>
        <v/>
      </c>
      <c r="P14" s="52" t="str">
        <f>IF(AND('Mapa de Riesgos'!$Y$63="Muy Alta",'Mapa de Riesgos'!$AA$63="Menor"),CONCATENATE("R9C",'Mapa de Riesgos'!$O$63),"")</f>
        <v/>
      </c>
      <c r="Q14" s="53" t="str">
        <f>IF(AND('Mapa de Riesgos'!$Y$64="Muy Alta",'Mapa de Riesgos'!$AA$64="Menor"),CONCATENATE("R9C",'Mapa de Riesgos'!$O$64),"")</f>
        <v/>
      </c>
      <c r="R14" s="53" t="str">
        <f>IF(AND('Mapa de Riesgos'!$Y$65="Muy Alta",'Mapa de Riesgos'!$AA$65="Menor"),CONCATENATE("R9C",'Mapa de Riesgos'!$O$65),"")</f>
        <v/>
      </c>
      <c r="S14" s="53" t="str">
        <f>IF(AND('Mapa de Riesgos'!$Y$66="Muy Alta",'Mapa de Riesgos'!$AA$66="Menor"),CONCATENATE("R9C",'Mapa de Riesgos'!$O$66),"")</f>
        <v/>
      </c>
      <c r="T14" s="53" t="str">
        <f>IF(AND('Mapa de Riesgos'!$Y$67="Muy Alta",'Mapa de Riesgos'!$AA$67="Menor"),CONCATENATE("R9C",'Mapa de Riesgos'!$O$67),"")</f>
        <v/>
      </c>
      <c r="U14" s="54" t="str">
        <f>IF(AND('Mapa de Riesgos'!$Y$68="Muy Alta",'Mapa de Riesgos'!$AA$68="Menor"),CONCATENATE("R9C",'Mapa de Riesgos'!$O$68),"")</f>
        <v/>
      </c>
      <c r="V14" s="52" t="str">
        <f>IF(AND('Mapa de Riesgos'!$Y$63="Muy Alta",'Mapa de Riesgos'!$AA$63="Moderado"),CONCATENATE("R9C",'Mapa de Riesgos'!$O$63),"")</f>
        <v/>
      </c>
      <c r="W14" s="53" t="str">
        <f>IF(AND('Mapa de Riesgos'!$Y$64="Muy Alta",'Mapa de Riesgos'!$AA$64="Moderado"),CONCATENATE("R9C",'Mapa de Riesgos'!$O$64),"")</f>
        <v/>
      </c>
      <c r="X14" s="53" t="str">
        <f>IF(AND('Mapa de Riesgos'!$Y$65="Muy Alta",'Mapa de Riesgos'!$AA$65="Moderado"),CONCATENATE("R9C",'Mapa de Riesgos'!$O$65),"")</f>
        <v/>
      </c>
      <c r="Y14" s="53" t="str">
        <f>IF(AND('Mapa de Riesgos'!$Y$66="Muy Alta",'Mapa de Riesgos'!$AA$66="Moderado"),CONCATENATE("R9C",'Mapa de Riesgos'!$O$66),"")</f>
        <v/>
      </c>
      <c r="Z14" s="53" t="str">
        <f>IF(AND('Mapa de Riesgos'!$Y$67="Muy Alta",'Mapa de Riesgos'!$AA$67="Moderado"),CONCATENATE("R9C",'Mapa de Riesgos'!$O$67),"")</f>
        <v/>
      </c>
      <c r="AA14" s="54" t="str">
        <f>IF(AND('Mapa de Riesgos'!$Y$68="Muy Alta",'Mapa de Riesgos'!$AA$68="Moderado"),CONCATENATE("R9C",'Mapa de Riesgos'!$O$68),"")</f>
        <v/>
      </c>
      <c r="AB14" s="52" t="str">
        <f>IF(AND('Mapa de Riesgos'!$Y$63="Muy Alta",'Mapa de Riesgos'!$AA$63="Mayor"),CONCATENATE("R9C",'Mapa de Riesgos'!$O$63),"")</f>
        <v/>
      </c>
      <c r="AC14" s="53" t="str">
        <f>IF(AND('Mapa de Riesgos'!$Y$64="Muy Alta",'Mapa de Riesgos'!$AA$64="Mayor"),CONCATENATE("R9C",'Mapa de Riesgos'!$O$64),"")</f>
        <v/>
      </c>
      <c r="AD14" s="53" t="str">
        <f>IF(AND('Mapa de Riesgos'!$Y$65="Muy Alta",'Mapa de Riesgos'!$AA$65="Mayor"),CONCATENATE("R9C",'Mapa de Riesgos'!$O$65),"")</f>
        <v/>
      </c>
      <c r="AE14" s="53" t="str">
        <f>IF(AND('Mapa de Riesgos'!$Y$66="Muy Alta",'Mapa de Riesgos'!$AA$66="Mayor"),CONCATENATE("R9C",'Mapa de Riesgos'!$O$66),"")</f>
        <v/>
      </c>
      <c r="AF14" s="53" t="str">
        <f>IF(AND('Mapa de Riesgos'!$Y$67="Muy Alta",'Mapa de Riesgos'!$AA$67="Mayor"),CONCATENATE("R9C",'Mapa de Riesgos'!$O$67),"")</f>
        <v/>
      </c>
      <c r="AG14" s="54" t="str">
        <f>IF(AND('Mapa de Riesgos'!$Y$68="Muy Alta",'Mapa de Riesgos'!$AA$68="Mayor"),CONCATENATE("R9C",'Mapa de Riesgos'!$O$68),"")</f>
        <v/>
      </c>
      <c r="AH14" s="55" t="str">
        <f>IF(AND('Mapa de Riesgos'!$Y$63="Muy Alta",'Mapa de Riesgos'!$AA$63="Catastrófico"),CONCATENATE("R9C",'Mapa de Riesgos'!$O$63),"")</f>
        <v/>
      </c>
      <c r="AI14" s="56" t="str">
        <f>IF(AND('Mapa de Riesgos'!$Y$64="Muy Alta",'Mapa de Riesgos'!$AA$64="Catastrófico"),CONCATENATE("R9C",'Mapa de Riesgos'!$O$64),"")</f>
        <v/>
      </c>
      <c r="AJ14" s="56" t="str">
        <f>IF(AND('Mapa de Riesgos'!$Y$65="Muy Alta",'Mapa de Riesgos'!$AA$65="Catastrófico"),CONCATENATE("R9C",'Mapa de Riesgos'!$O$65),"")</f>
        <v/>
      </c>
      <c r="AK14" s="56" t="str">
        <f>IF(AND('Mapa de Riesgos'!$Y$66="Muy Alta",'Mapa de Riesgos'!$AA$66="Catastrófico"),CONCATENATE("R9C",'Mapa de Riesgos'!$O$66),"")</f>
        <v/>
      </c>
      <c r="AL14" s="56" t="str">
        <f>IF(AND('Mapa de Riesgos'!$Y$67="Muy Alta",'Mapa de Riesgos'!$AA$67="Catastrófico"),CONCATENATE("R9C",'Mapa de Riesgos'!$O$67),"")</f>
        <v/>
      </c>
      <c r="AM14" s="57" t="str">
        <f>IF(AND('Mapa de Riesgos'!$Y$68="Muy Alta",'Mapa de Riesgos'!$AA$68="Catastrófico"),CONCATENATE("R9C",'Mapa de Riesgos'!$O$68),"")</f>
        <v/>
      </c>
      <c r="AN14" s="83"/>
      <c r="AO14" s="553"/>
      <c r="AP14" s="554"/>
      <c r="AQ14" s="554"/>
      <c r="AR14" s="554"/>
      <c r="AS14" s="554"/>
      <c r="AT14" s="55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48"/>
      <c r="C15" s="448"/>
      <c r="D15" s="449"/>
      <c r="E15" s="548"/>
      <c r="F15" s="549"/>
      <c r="G15" s="549"/>
      <c r="H15" s="549"/>
      <c r="I15" s="563"/>
      <c r="J15" s="58" t="str">
        <f>IF(AND('Mapa de Riesgos'!$Y$69="Muy Alta",'Mapa de Riesgos'!$AA$69="Leve"),CONCATENATE("R10C",'Mapa de Riesgos'!$O$69),"")</f>
        <v/>
      </c>
      <c r="K15" s="59" t="str">
        <f>IF(AND('Mapa de Riesgos'!$Y$70="Muy Alta",'Mapa de Riesgos'!$AA$70="Leve"),CONCATENATE("R10C",'Mapa de Riesgos'!$O$70),"")</f>
        <v/>
      </c>
      <c r="L15" s="59" t="str">
        <f>IF(AND('Mapa de Riesgos'!$Y$71="Muy Alta",'Mapa de Riesgos'!$AA$71="Leve"),CONCATENATE("R10C",'Mapa de Riesgos'!$O$71),"")</f>
        <v/>
      </c>
      <c r="M15" s="59" t="str">
        <f>IF(AND('Mapa de Riesgos'!$Y$72="Muy Alta",'Mapa de Riesgos'!$AA$72="Leve"),CONCATENATE("R10C",'Mapa de Riesgos'!$O$72),"")</f>
        <v/>
      </c>
      <c r="N15" s="59" t="str">
        <f>IF(AND('Mapa de Riesgos'!$Y$73="Muy Alta",'Mapa de Riesgos'!$AA$73="Leve"),CONCATENATE("R10C",'Mapa de Riesgos'!$O$73),"")</f>
        <v/>
      </c>
      <c r="O15" s="60" t="str">
        <f>IF(AND('Mapa de Riesgos'!$Y$74="Muy Alta",'Mapa de Riesgos'!$AA$74="Leve"),CONCATENATE("R10C",'Mapa de Riesgos'!$O$74),"")</f>
        <v/>
      </c>
      <c r="P15" s="52" t="str">
        <f>IF(AND('Mapa de Riesgos'!$Y$69="Muy Alta",'Mapa de Riesgos'!$AA$69="Menor"),CONCATENATE("R10C",'Mapa de Riesgos'!$O$69),"")</f>
        <v/>
      </c>
      <c r="Q15" s="53" t="str">
        <f>IF(AND('Mapa de Riesgos'!$Y$70="Muy Alta",'Mapa de Riesgos'!$AA$70="Menor"),CONCATENATE("R10C",'Mapa de Riesgos'!$O$70),"")</f>
        <v/>
      </c>
      <c r="R15" s="53" t="str">
        <f>IF(AND('Mapa de Riesgos'!$Y$71="Muy Alta",'Mapa de Riesgos'!$AA$71="Menor"),CONCATENATE("R10C",'Mapa de Riesgos'!$O$71),"")</f>
        <v/>
      </c>
      <c r="S15" s="53" t="str">
        <f>IF(AND('Mapa de Riesgos'!$Y$72="Muy Alta",'Mapa de Riesgos'!$AA$72="Menor"),CONCATENATE("R10C",'Mapa de Riesgos'!$O$72),"")</f>
        <v/>
      </c>
      <c r="T15" s="53" t="str">
        <f>IF(AND('Mapa de Riesgos'!$Y$73="Muy Alta",'Mapa de Riesgos'!$AA$73="Menor"),CONCATENATE("R10C",'Mapa de Riesgos'!$O$73),"")</f>
        <v/>
      </c>
      <c r="U15" s="54" t="str">
        <f>IF(AND('Mapa de Riesgos'!$Y$74="Muy Alta",'Mapa de Riesgos'!$AA$74="Menor"),CONCATENATE("R10C",'Mapa de Riesgos'!$O$74),"")</f>
        <v/>
      </c>
      <c r="V15" s="58" t="str">
        <f>IF(AND('Mapa de Riesgos'!$Y$69="Muy Alta",'Mapa de Riesgos'!$AA$69="Moderado"),CONCATENATE("R10C",'Mapa de Riesgos'!$O$69),"")</f>
        <v/>
      </c>
      <c r="W15" s="59" t="str">
        <f>IF(AND('Mapa de Riesgos'!$Y$70="Muy Alta",'Mapa de Riesgos'!$AA$70="Moderado"),CONCATENATE("R10C",'Mapa de Riesgos'!$O$70),"")</f>
        <v/>
      </c>
      <c r="X15" s="59" t="str">
        <f>IF(AND('Mapa de Riesgos'!$Y$71="Muy Alta",'Mapa de Riesgos'!$AA$71="Moderado"),CONCATENATE("R10C",'Mapa de Riesgos'!$O$71),"")</f>
        <v/>
      </c>
      <c r="Y15" s="59" t="str">
        <f>IF(AND('Mapa de Riesgos'!$Y$72="Muy Alta",'Mapa de Riesgos'!$AA$72="Moderado"),CONCATENATE("R10C",'Mapa de Riesgos'!$O$72),"")</f>
        <v/>
      </c>
      <c r="Z15" s="59" t="str">
        <f>IF(AND('Mapa de Riesgos'!$Y$73="Muy Alta",'Mapa de Riesgos'!$AA$73="Moderado"),CONCATENATE("R10C",'Mapa de Riesgos'!$O$73),"")</f>
        <v/>
      </c>
      <c r="AA15" s="60" t="str">
        <f>IF(AND('Mapa de Riesgos'!$Y$74="Muy Alta",'Mapa de Riesgos'!$AA$74="Moderado"),CONCATENATE("R10C",'Mapa de Riesgos'!$O$74),"")</f>
        <v/>
      </c>
      <c r="AB15" s="52" t="str">
        <f>IF(AND('Mapa de Riesgos'!$Y$69="Muy Alta",'Mapa de Riesgos'!$AA$69="Mayor"),CONCATENATE("R10C",'Mapa de Riesgos'!$O$69),"")</f>
        <v/>
      </c>
      <c r="AC15" s="53" t="str">
        <f>IF(AND('Mapa de Riesgos'!$Y$70="Muy Alta",'Mapa de Riesgos'!$AA$70="Mayor"),CONCATENATE("R10C",'Mapa de Riesgos'!$O$70),"")</f>
        <v/>
      </c>
      <c r="AD15" s="53" t="str">
        <f>IF(AND('Mapa de Riesgos'!$Y$71="Muy Alta",'Mapa de Riesgos'!$AA$71="Mayor"),CONCATENATE("R10C",'Mapa de Riesgos'!$O$71),"")</f>
        <v/>
      </c>
      <c r="AE15" s="53" t="str">
        <f>IF(AND('Mapa de Riesgos'!$Y$72="Muy Alta",'Mapa de Riesgos'!$AA$72="Mayor"),CONCATENATE("R10C",'Mapa de Riesgos'!$O$72),"")</f>
        <v/>
      </c>
      <c r="AF15" s="53" t="str">
        <f>IF(AND('Mapa de Riesgos'!$Y$73="Muy Alta",'Mapa de Riesgos'!$AA$73="Mayor"),CONCATENATE("R10C",'Mapa de Riesgos'!$O$73),"")</f>
        <v/>
      </c>
      <c r="AG15" s="54" t="str">
        <f>IF(AND('Mapa de Riesgos'!$Y$74="Muy Alta",'Mapa de Riesgos'!$AA$74="Mayor"),CONCATENATE("R10C",'Mapa de Riesgos'!$O$74),"")</f>
        <v/>
      </c>
      <c r="AH15" s="61" t="str">
        <f>IF(AND('Mapa de Riesgos'!$Y$69="Muy Alta",'Mapa de Riesgos'!$AA$69="Catastrófico"),CONCATENATE("R10C",'Mapa de Riesgos'!$O$69),"")</f>
        <v/>
      </c>
      <c r="AI15" s="62" t="str">
        <f>IF(AND('Mapa de Riesgos'!$Y$70="Muy Alta",'Mapa de Riesgos'!$AA$70="Catastrófico"),CONCATENATE("R10C",'Mapa de Riesgos'!$O$70),"")</f>
        <v/>
      </c>
      <c r="AJ15" s="62" t="str">
        <f>IF(AND('Mapa de Riesgos'!$Y$71="Muy Alta",'Mapa de Riesgos'!$AA$71="Catastrófico"),CONCATENATE("R10C",'Mapa de Riesgos'!$O$71),"")</f>
        <v/>
      </c>
      <c r="AK15" s="62" t="str">
        <f>IF(AND('Mapa de Riesgos'!$Y$72="Muy Alta",'Mapa de Riesgos'!$AA$72="Catastrófico"),CONCATENATE("R10C",'Mapa de Riesgos'!$O$72),"")</f>
        <v/>
      </c>
      <c r="AL15" s="62" t="str">
        <f>IF(AND('Mapa de Riesgos'!$Y$73="Muy Alta",'Mapa de Riesgos'!$AA$73="Catastrófico"),CONCATENATE("R10C",'Mapa de Riesgos'!$O$73),"")</f>
        <v/>
      </c>
      <c r="AM15" s="63" t="str">
        <f>IF(AND('Mapa de Riesgos'!$Y$74="Muy Alta",'Mapa de Riesgos'!$AA$74="Catastrófico"),CONCATENATE("R10C",'Mapa de Riesgos'!$O$74),"")</f>
        <v/>
      </c>
      <c r="AN15" s="83"/>
      <c r="AO15" s="556"/>
      <c r="AP15" s="557"/>
      <c r="AQ15" s="557"/>
      <c r="AR15" s="557"/>
      <c r="AS15" s="557"/>
      <c r="AT15" s="55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48"/>
      <c r="C16" s="448"/>
      <c r="D16" s="449"/>
      <c r="E16" s="543" t="s">
        <v>220</v>
      </c>
      <c r="F16" s="544"/>
      <c r="G16" s="544"/>
      <c r="H16" s="544"/>
      <c r="I16" s="544"/>
      <c r="J16" s="64" t="str">
        <f>IF(AND('Mapa de Riesgos'!$Y$12="Alta",'Mapa de Riesgos'!$AA$12="Leve"),CONCATENATE("R1C",'Mapa de Riesgos'!$O$12),"")</f>
        <v/>
      </c>
      <c r="K16" s="65" t="str">
        <f>IF(AND('Mapa de Riesgos'!$Y$14="Alta",'Mapa de Riesgos'!$AA$14="Leve"),CONCATENATE("R1C",'Mapa de Riesgos'!$O$14),"")</f>
        <v/>
      </c>
      <c r="L16" s="65" t="str">
        <f>IF(AND('Mapa de Riesgos'!$Y$15="Alta",'Mapa de Riesgos'!$AA$15="Leve"),CONCATENATE("R1C",'Mapa de Riesgos'!$O$15),"")</f>
        <v/>
      </c>
      <c r="M16" s="65" t="str">
        <f>IF(AND('Mapa de Riesgos'!$Y$16="Alta",'Mapa de Riesgos'!$AA$16="Leve"),CONCATENATE("R1C",'Mapa de Riesgos'!$O$16),"")</f>
        <v/>
      </c>
      <c r="N16" s="65" t="str">
        <f>IF(AND('Mapa de Riesgos'!$Y$17="Alta",'Mapa de Riesgos'!$AA$17="Leve"),CONCATENATE("R1C",'Mapa de Riesgos'!$O$17),"")</f>
        <v/>
      </c>
      <c r="O16" s="66" t="str">
        <f>IF(AND('Mapa de Riesgos'!$Y$18="Alta",'Mapa de Riesgos'!$AA$18="Leve"),CONCATENATE("R1C",'Mapa de Riesgos'!$O$18),"")</f>
        <v/>
      </c>
      <c r="P16" s="64" t="str">
        <f>IF(AND('Mapa de Riesgos'!$Y$12="Alta",'Mapa de Riesgos'!$AA$12="Menor"),CONCATENATE("R1C",'Mapa de Riesgos'!$O$12),"")</f>
        <v/>
      </c>
      <c r="Q16" s="65" t="str">
        <f>IF(AND('Mapa de Riesgos'!$Y$14="Alta",'Mapa de Riesgos'!$AA$14="Menor"),CONCATENATE("R1C",'Mapa de Riesgos'!$O$14),"")</f>
        <v/>
      </c>
      <c r="R16" s="65" t="str">
        <f>IF(AND('Mapa de Riesgos'!$Y$15="Alta",'Mapa de Riesgos'!$AA$15="Menor"),CONCATENATE("R1C",'Mapa de Riesgos'!$O$15),"")</f>
        <v/>
      </c>
      <c r="S16" s="65" t="str">
        <f>IF(AND('Mapa de Riesgos'!$Y$16="Alta",'Mapa de Riesgos'!$AA$16="Menor"),CONCATENATE("R1C",'Mapa de Riesgos'!$O$16),"")</f>
        <v/>
      </c>
      <c r="T16" s="65" t="str">
        <f>IF(AND('Mapa de Riesgos'!$Y$17="Alta",'Mapa de Riesgos'!$AA$17="Menor"),CONCATENATE("R1C",'Mapa de Riesgos'!$O$17),"")</f>
        <v/>
      </c>
      <c r="U16" s="66" t="str">
        <f>IF(AND('Mapa de Riesgos'!$Y$18="Alta",'Mapa de Riesgos'!$AA$18="Menor"),CONCATENATE("R1C",'Mapa de Riesgos'!$O$18),"")</f>
        <v/>
      </c>
      <c r="V16" s="46" t="str">
        <f>IF(AND('Mapa de Riesgos'!$Y$12="Alta",'Mapa de Riesgos'!$AA$12="Moderado"),CONCATENATE("R1C",'Mapa de Riesgos'!$O$12),"")</f>
        <v/>
      </c>
      <c r="W16" s="47" t="str">
        <f>IF(AND('Mapa de Riesgos'!$Y$14="Alta",'Mapa de Riesgos'!$AA$14="Moderado"),CONCATENATE("R1C",'Mapa de Riesgos'!$O$14),"")</f>
        <v/>
      </c>
      <c r="X16" s="47" t="str">
        <f>IF(AND('Mapa de Riesgos'!$Y$15="Alta",'Mapa de Riesgos'!$AA$15="Moderado"),CONCATENATE("R1C",'Mapa de Riesgos'!$O$15),"")</f>
        <v/>
      </c>
      <c r="Y16" s="47" t="str">
        <f>IF(AND('Mapa de Riesgos'!$Y$16="Alta",'Mapa de Riesgos'!$AA$16="Moderado"),CONCATENATE("R1C",'Mapa de Riesgos'!$O$16),"")</f>
        <v/>
      </c>
      <c r="Z16" s="47" t="str">
        <f>IF(AND('Mapa de Riesgos'!$Y$17="Alta",'Mapa de Riesgos'!$AA$17="Moderado"),CONCATENATE("R1C",'Mapa de Riesgos'!$O$17),"")</f>
        <v/>
      </c>
      <c r="AA16" s="48" t="str">
        <f>IF(AND('Mapa de Riesgos'!$Y$18="Alta",'Mapa de Riesgos'!$AA$18="Moderado"),CONCATENATE("R1C",'Mapa de Riesgos'!$O$18),"")</f>
        <v/>
      </c>
      <c r="AB16" s="46" t="str">
        <f>IF(AND('Mapa de Riesgos'!$Y$12="Alta",'Mapa de Riesgos'!$AA$12="Mayor"),CONCATENATE("R1C",'Mapa de Riesgos'!$O$12),"")</f>
        <v/>
      </c>
      <c r="AC16" s="47" t="str">
        <f>IF(AND('Mapa de Riesgos'!$Y$14="Alta",'Mapa de Riesgos'!$AA$14="Mayor"),CONCATENATE("R1C",'Mapa de Riesgos'!$O$14),"")</f>
        <v/>
      </c>
      <c r="AD16" s="47" t="str">
        <f>IF(AND('Mapa de Riesgos'!$Y$15="Alta",'Mapa de Riesgos'!$AA$15="Mayor"),CONCATENATE("R1C",'Mapa de Riesgos'!$O$15),"")</f>
        <v/>
      </c>
      <c r="AE16" s="47" t="str">
        <f>IF(AND('Mapa de Riesgos'!$Y$16="Alta",'Mapa de Riesgos'!$AA$16="Mayor"),CONCATENATE("R1C",'Mapa de Riesgos'!$O$16),"")</f>
        <v/>
      </c>
      <c r="AF16" s="47" t="str">
        <f>IF(AND('Mapa de Riesgos'!$Y$17="Alta",'Mapa de Riesgos'!$AA$17="Mayor"),CONCATENATE("R1C",'Mapa de Riesgos'!$O$17),"")</f>
        <v/>
      </c>
      <c r="AG16" s="48" t="str">
        <f>IF(AND('Mapa de Riesgos'!$Y$18="Alta",'Mapa de Riesgos'!$AA$18="Mayor"),CONCATENATE("R1C",'Mapa de Riesgos'!$O$18),"")</f>
        <v/>
      </c>
      <c r="AH16" s="49" t="str">
        <f>IF(AND('Mapa de Riesgos'!$Y$12="Alta",'Mapa de Riesgos'!$AA$12="Catastrófico"),CONCATENATE("R1C",'Mapa de Riesgos'!$O$12),"")</f>
        <v/>
      </c>
      <c r="AI16" s="50" t="str">
        <f>IF(AND('Mapa de Riesgos'!$Y$14="Alta",'Mapa de Riesgos'!$AA$14="Catastrófico"),CONCATENATE("R1C",'Mapa de Riesgos'!$O$14),"")</f>
        <v/>
      </c>
      <c r="AJ16" s="50" t="str">
        <f>IF(AND('Mapa de Riesgos'!$Y$15="Alta",'Mapa de Riesgos'!$AA$15="Catastrófico"),CONCATENATE("R1C",'Mapa de Riesgos'!$O$15),"")</f>
        <v/>
      </c>
      <c r="AK16" s="50" t="str">
        <f>IF(AND('Mapa de Riesgos'!$Y$16="Alta",'Mapa de Riesgos'!$AA$16="Catastrófico"),CONCATENATE("R1C",'Mapa de Riesgos'!$O$16),"")</f>
        <v/>
      </c>
      <c r="AL16" s="50" t="str">
        <f>IF(AND('Mapa de Riesgos'!$Y$17="Alta",'Mapa de Riesgos'!$AA$17="Catastrófico"),CONCATENATE("R1C",'Mapa de Riesgos'!$O$17),"")</f>
        <v/>
      </c>
      <c r="AM16" s="51" t="str">
        <f>IF(AND('Mapa de Riesgos'!$Y$18="Alta",'Mapa de Riesgos'!$AA$18="Catastrófico"),CONCATENATE("R1C",'Mapa de Riesgos'!$O$18),"")</f>
        <v/>
      </c>
      <c r="AN16" s="83"/>
      <c r="AO16" s="534" t="s">
        <v>221</v>
      </c>
      <c r="AP16" s="535"/>
      <c r="AQ16" s="535"/>
      <c r="AR16" s="535"/>
      <c r="AS16" s="535"/>
      <c r="AT16" s="53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48"/>
      <c r="C17" s="448"/>
      <c r="D17" s="449"/>
      <c r="E17" s="545"/>
      <c r="F17" s="546"/>
      <c r="G17" s="546"/>
      <c r="H17" s="546"/>
      <c r="I17" s="546"/>
      <c r="J17" s="67" t="str">
        <f>IF(AND('Mapa de Riesgos'!$Y$19="Alta",'Mapa de Riesgos'!$AA$19="Leve"),CONCATENATE("R2C",'Mapa de Riesgos'!$O$19),"")</f>
        <v/>
      </c>
      <c r="K17" s="68" t="str">
        <f>IF(AND('Mapa de Riesgos'!$Y$20="Alta",'Mapa de Riesgos'!$AA$20="Leve"),CONCATENATE("R2C",'Mapa de Riesgos'!$O$20),"")</f>
        <v/>
      </c>
      <c r="L17" s="68" t="str">
        <f>IF(AND('Mapa de Riesgos'!$Y$21="Alta",'Mapa de Riesgos'!$AA$21="Leve"),CONCATENATE("R2C",'Mapa de Riesgos'!$O$21),"")</f>
        <v/>
      </c>
      <c r="M17" s="68" t="str">
        <f>IF(AND('Mapa de Riesgos'!$Y$22="Alta",'Mapa de Riesgos'!$AA$22="Leve"),CONCATENATE("R2C",'Mapa de Riesgos'!$O$22),"")</f>
        <v/>
      </c>
      <c r="N17" s="68" t="str">
        <f>IF(AND('Mapa de Riesgos'!$Y$23="Alta",'Mapa de Riesgos'!$AA$23="Leve"),CONCATENATE("R2C",'Mapa de Riesgos'!$O$23),"")</f>
        <v/>
      </c>
      <c r="O17" s="69" t="str">
        <f>IF(AND('Mapa de Riesgos'!$Y$24="Alta",'Mapa de Riesgos'!$AA$24="Leve"),CONCATENATE("R2C",'Mapa de Riesgos'!$O$24),"")</f>
        <v/>
      </c>
      <c r="P17" s="67" t="str">
        <f>IF(AND('Mapa de Riesgos'!$Y$19="Alta",'Mapa de Riesgos'!$AA$19="Menor"),CONCATENATE("R2C",'Mapa de Riesgos'!$O$19),"")</f>
        <v/>
      </c>
      <c r="Q17" s="68" t="str">
        <f>IF(AND('Mapa de Riesgos'!$Y$20="Alta",'Mapa de Riesgos'!$AA$20="Menor"),CONCATENATE("R2C",'Mapa de Riesgos'!$O$20),"")</f>
        <v/>
      </c>
      <c r="R17" s="68" t="str">
        <f>IF(AND('Mapa de Riesgos'!$Y$21="Alta",'Mapa de Riesgos'!$AA$21="Menor"),CONCATENATE("R2C",'Mapa de Riesgos'!$O$21),"")</f>
        <v/>
      </c>
      <c r="S17" s="68" t="str">
        <f>IF(AND('Mapa de Riesgos'!$Y$22="Alta",'Mapa de Riesgos'!$AA$22="Menor"),CONCATENATE("R2C",'Mapa de Riesgos'!$O$22),"")</f>
        <v/>
      </c>
      <c r="T17" s="68" t="str">
        <f>IF(AND('Mapa de Riesgos'!$Y$23="Alta",'Mapa de Riesgos'!$AA$23="Menor"),CONCATENATE("R2C",'Mapa de Riesgos'!$O$23),"")</f>
        <v/>
      </c>
      <c r="U17" s="69" t="str">
        <f>IF(AND('Mapa de Riesgos'!$Y$24="Alta",'Mapa de Riesgos'!$AA$24="Menor"),CONCATENATE("R2C",'Mapa de Riesgos'!$O$24),"")</f>
        <v/>
      </c>
      <c r="V17" s="52" t="str">
        <f>IF(AND('Mapa de Riesgos'!$Y$19="Alta",'Mapa de Riesgos'!$AA$19="Moderado"),CONCATENATE("R2C",'Mapa de Riesgos'!$O$19),"")</f>
        <v/>
      </c>
      <c r="W17" s="53" t="str">
        <f>IF(AND('Mapa de Riesgos'!$Y$20="Alta",'Mapa de Riesgos'!$AA$20="Moderado"),CONCATENATE("R2C",'Mapa de Riesgos'!$O$20),"")</f>
        <v/>
      </c>
      <c r="X17" s="53" t="str">
        <f>IF(AND('Mapa de Riesgos'!$Y$21="Alta",'Mapa de Riesgos'!$AA$21="Moderado"),CONCATENATE("R2C",'Mapa de Riesgos'!$O$21),"")</f>
        <v/>
      </c>
      <c r="Y17" s="53" t="str">
        <f>IF(AND('Mapa de Riesgos'!$Y$22="Alta",'Mapa de Riesgos'!$AA$22="Moderado"),CONCATENATE("R2C",'Mapa de Riesgos'!$O$22),"")</f>
        <v/>
      </c>
      <c r="Z17" s="53" t="str">
        <f>IF(AND('Mapa de Riesgos'!$Y$23="Alta",'Mapa de Riesgos'!$AA$23="Moderado"),CONCATENATE("R2C",'Mapa de Riesgos'!$O$23),"")</f>
        <v/>
      </c>
      <c r="AA17" s="54" t="str">
        <f>IF(AND('Mapa de Riesgos'!$Y$24="Alta",'Mapa de Riesgos'!$AA$24="Moderado"),CONCATENATE("R2C",'Mapa de Riesgos'!$O$24),"")</f>
        <v/>
      </c>
      <c r="AB17" s="52" t="str">
        <f>IF(AND('Mapa de Riesgos'!$Y$19="Alta",'Mapa de Riesgos'!$AA$19="Mayor"),CONCATENATE("R2C",'Mapa de Riesgos'!$O$19),"")</f>
        <v/>
      </c>
      <c r="AC17" s="53" t="str">
        <f>IF(AND('Mapa de Riesgos'!$Y$20="Alta",'Mapa de Riesgos'!$AA$20="Mayor"),CONCATENATE("R2C",'Mapa de Riesgos'!$O$20),"")</f>
        <v/>
      </c>
      <c r="AD17" s="53" t="str">
        <f>IF(AND('Mapa de Riesgos'!$Y$21="Alta",'Mapa de Riesgos'!$AA$21="Mayor"),CONCATENATE("R2C",'Mapa de Riesgos'!$O$21),"")</f>
        <v/>
      </c>
      <c r="AE17" s="53" t="str">
        <f>IF(AND('Mapa de Riesgos'!$Y$22="Alta",'Mapa de Riesgos'!$AA$22="Mayor"),CONCATENATE("R2C",'Mapa de Riesgos'!$O$22),"")</f>
        <v/>
      </c>
      <c r="AF17" s="53" t="str">
        <f>IF(AND('Mapa de Riesgos'!$Y$23="Alta",'Mapa de Riesgos'!$AA$23="Mayor"),CONCATENATE("R2C",'Mapa de Riesgos'!$O$23),"")</f>
        <v/>
      </c>
      <c r="AG17" s="54" t="str">
        <f>IF(AND('Mapa de Riesgos'!$Y$24="Alta",'Mapa de Riesgos'!$AA$24="Mayor"),CONCATENATE("R2C",'Mapa de Riesgos'!$O$24),"")</f>
        <v/>
      </c>
      <c r="AH17" s="55" t="str">
        <f>IF(AND('Mapa de Riesgos'!$Y$19="Alta",'Mapa de Riesgos'!$AA$19="Catastrófico"),CONCATENATE("R2C",'Mapa de Riesgos'!$O$19),"")</f>
        <v/>
      </c>
      <c r="AI17" s="56" t="str">
        <f>IF(AND('Mapa de Riesgos'!$Y$20="Alta",'Mapa de Riesgos'!$AA$20="Catastrófico"),CONCATENATE("R2C",'Mapa de Riesgos'!$O$20),"")</f>
        <v/>
      </c>
      <c r="AJ17" s="56" t="str">
        <f>IF(AND('Mapa de Riesgos'!$Y$21="Alta",'Mapa de Riesgos'!$AA$21="Catastrófico"),CONCATENATE("R2C",'Mapa de Riesgos'!$O$21),"")</f>
        <v/>
      </c>
      <c r="AK17" s="56" t="str">
        <f>IF(AND('Mapa de Riesgos'!$Y$22="Alta",'Mapa de Riesgos'!$AA$22="Catastrófico"),CONCATENATE("R2C",'Mapa de Riesgos'!$O$22),"")</f>
        <v/>
      </c>
      <c r="AL17" s="56" t="str">
        <f>IF(AND('Mapa de Riesgos'!$Y$23="Alta",'Mapa de Riesgos'!$AA$23="Catastrófico"),CONCATENATE("R2C",'Mapa de Riesgos'!$O$23),"")</f>
        <v/>
      </c>
      <c r="AM17" s="57" t="str">
        <f>IF(AND('Mapa de Riesgos'!$Y$24="Alta",'Mapa de Riesgos'!$AA$24="Catastrófico"),CONCATENATE("R2C",'Mapa de Riesgos'!$O$24),"")</f>
        <v/>
      </c>
      <c r="AN17" s="83"/>
      <c r="AO17" s="537"/>
      <c r="AP17" s="538"/>
      <c r="AQ17" s="538"/>
      <c r="AR17" s="538"/>
      <c r="AS17" s="538"/>
      <c r="AT17" s="53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48"/>
      <c r="C18" s="448"/>
      <c r="D18" s="449"/>
      <c r="E18" s="547"/>
      <c r="F18" s="546"/>
      <c r="G18" s="546"/>
      <c r="H18" s="546"/>
      <c r="I18" s="546"/>
      <c r="J18" s="67" t="str">
        <f>IF(AND('Mapa de Riesgos'!$Y$25="Alta",'Mapa de Riesgos'!$AA$25="Leve"),CONCATENATE("R3C",'Mapa de Riesgos'!$O$25),"")</f>
        <v/>
      </c>
      <c r="K18" s="68" t="str">
        <f>IF(AND('Mapa de Riesgos'!$Y$28="Alta",'Mapa de Riesgos'!$AA$28="Leve"),CONCATENATE("R3C",'Mapa de Riesgos'!$O$28),"")</f>
        <v/>
      </c>
      <c r="L18" s="68" t="str">
        <f>IF(AND('Mapa de Riesgos'!$Y$29="Alta",'Mapa de Riesgos'!$AA$29="Leve"),CONCATENATE("R3C",'Mapa de Riesgos'!$O$29),"")</f>
        <v/>
      </c>
      <c r="M18" s="68" t="str">
        <f>IF(AND('Mapa de Riesgos'!$Y$30="Alta",'Mapa de Riesgos'!$AA$30="Leve"),CONCATENATE("R3C",'Mapa de Riesgos'!$O$30),"")</f>
        <v/>
      </c>
      <c r="N18" s="68" t="str">
        <f>IF(AND('Mapa de Riesgos'!$Y$31="Alta",'Mapa de Riesgos'!$AA$31="Leve"),CONCATENATE("R3C",'Mapa de Riesgos'!$O$31),"")</f>
        <v/>
      </c>
      <c r="O18" s="69" t="str">
        <f>IF(AND('Mapa de Riesgos'!$Y$32="Alta",'Mapa de Riesgos'!$AA$32="Leve"),CONCATENATE("R3C",'Mapa de Riesgos'!$O$32),"")</f>
        <v/>
      </c>
      <c r="P18" s="67" t="str">
        <f>IF(AND('Mapa de Riesgos'!$Y$25="Alta",'Mapa de Riesgos'!$AA$25="Menor"),CONCATENATE("R3C",'Mapa de Riesgos'!$O$25),"")</f>
        <v/>
      </c>
      <c r="Q18" s="68" t="str">
        <f>IF(AND('Mapa de Riesgos'!$Y$28="Alta",'Mapa de Riesgos'!$AA$28="Menor"),CONCATENATE("R3C",'Mapa de Riesgos'!$O$28),"")</f>
        <v/>
      </c>
      <c r="R18" s="68" t="str">
        <f>IF(AND('Mapa de Riesgos'!$Y$29="Alta",'Mapa de Riesgos'!$AA$29="Menor"),CONCATENATE("R3C",'Mapa de Riesgos'!$O$29),"")</f>
        <v/>
      </c>
      <c r="S18" s="68" t="str">
        <f>IF(AND('Mapa de Riesgos'!$Y$30="Alta",'Mapa de Riesgos'!$AA$30="Menor"),CONCATENATE("R3C",'Mapa de Riesgos'!$O$30),"")</f>
        <v/>
      </c>
      <c r="T18" s="68" t="str">
        <f>IF(AND('Mapa de Riesgos'!$Y$31="Alta",'Mapa de Riesgos'!$AA$31="Menor"),CONCATENATE("R3C",'Mapa de Riesgos'!$O$31),"")</f>
        <v/>
      </c>
      <c r="U18" s="69" t="str">
        <f>IF(AND('Mapa de Riesgos'!$Y$32="Alta",'Mapa de Riesgos'!$AA$32="Menor"),CONCATENATE("R3C",'Mapa de Riesgos'!$O$32),"")</f>
        <v/>
      </c>
      <c r="V18" s="52" t="str">
        <f>IF(AND('Mapa de Riesgos'!$Y$25="Alta",'Mapa de Riesgos'!$AA$25="Moderado"),CONCATENATE("R3C",'Mapa de Riesgos'!$O$25),"")</f>
        <v/>
      </c>
      <c r="W18" s="53" t="str">
        <f>IF(AND('Mapa de Riesgos'!$Y$28="Alta",'Mapa de Riesgos'!$AA$28="Moderado"),CONCATENATE("R3C",'Mapa de Riesgos'!$O$28),"")</f>
        <v/>
      </c>
      <c r="X18" s="53" t="str">
        <f>IF(AND('Mapa de Riesgos'!$Y$29="Alta",'Mapa de Riesgos'!$AA$29="Moderado"),CONCATENATE("R3C",'Mapa de Riesgos'!$O$29),"")</f>
        <v/>
      </c>
      <c r="Y18" s="53" t="str">
        <f>IF(AND('Mapa de Riesgos'!$Y$30="Alta",'Mapa de Riesgos'!$AA$30="Moderado"),CONCATENATE("R3C",'Mapa de Riesgos'!$O$30),"")</f>
        <v/>
      </c>
      <c r="Z18" s="53" t="str">
        <f>IF(AND('Mapa de Riesgos'!$Y$31="Alta",'Mapa de Riesgos'!$AA$31="Moderado"),CONCATENATE("R3C",'Mapa de Riesgos'!$O$31),"")</f>
        <v/>
      </c>
      <c r="AA18" s="54" t="str">
        <f>IF(AND('Mapa de Riesgos'!$Y$32="Alta",'Mapa de Riesgos'!$AA$32="Moderado"),CONCATENATE("R3C",'Mapa de Riesgos'!$O$32),"")</f>
        <v/>
      </c>
      <c r="AB18" s="52" t="str">
        <f>IF(AND('Mapa de Riesgos'!$Y$25="Alta",'Mapa de Riesgos'!$AA$25="Mayor"),CONCATENATE("R3C",'Mapa de Riesgos'!$O$25),"")</f>
        <v/>
      </c>
      <c r="AC18" s="53" t="str">
        <f>IF(AND('Mapa de Riesgos'!$Y$28="Alta",'Mapa de Riesgos'!$AA$28="Mayor"),CONCATENATE("R3C",'Mapa de Riesgos'!$O$28),"")</f>
        <v/>
      </c>
      <c r="AD18" s="53" t="str">
        <f>IF(AND('Mapa de Riesgos'!$Y$29="Alta",'Mapa de Riesgos'!$AA$29="Mayor"),CONCATENATE("R3C",'Mapa de Riesgos'!$O$29),"")</f>
        <v/>
      </c>
      <c r="AE18" s="53" t="str">
        <f>IF(AND('Mapa de Riesgos'!$Y$30="Alta",'Mapa de Riesgos'!$AA$30="Mayor"),CONCATENATE("R3C",'Mapa de Riesgos'!$O$30),"")</f>
        <v/>
      </c>
      <c r="AF18" s="53" t="str">
        <f>IF(AND('Mapa de Riesgos'!$Y$31="Alta",'Mapa de Riesgos'!$AA$31="Mayor"),CONCATENATE("R3C",'Mapa de Riesgos'!$O$31),"")</f>
        <v/>
      </c>
      <c r="AG18" s="54" t="str">
        <f>IF(AND('Mapa de Riesgos'!$Y$32="Alta",'Mapa de Riesgos'!$AA$32="Mayor"),CONCATENATE("R3C",'Mapa de Riesgos'!$O$32),"")</f>
        <v/>
      </c>
      <c r="AH18" s="55" t="str">
        <f>IF(AND('Mapa de Riesgos'!$Y$25="Alta",'Mapa de Riesgos'!$AA$25="Catastrófico"),CONCATENATE("R3C",'Mapa de Riesgos'!$O$25),"")</f>
        <v/>
      </c>
      <c r="AI18" s="56" t="str">
        <f>IF(AND('Mapa de Riesgos'!$Y$28="Alta",'Mapa de Riesgos'!$AA$28="Catastrófico"),CONCATENATE("R3C",'Mapa de Riesgos'!$O$28),"")</f>
        <v/>
      </c>
      <c r="AJ18" s="56" t="str">
        <f>IF(AND('Mapa de Riesgos'!$Y$29="Alta",'Mapa de Riesgos'!$AA$29="Catastrófico"),CONCATENATE("R3C",'Mapa de Riesgos'!$O$29),"")</f>
        <v/>
      </c>
      <c r="AK18" s="56" t="str">
        <f>IF(AND('Mapa de Riesgos'!$Y$30="Alta",'Mapa de Riesgos'!$AA$30="Catastrófico"),CONCATENATE("R3C",'Mapa de Riesgos'!$O$30),"")</f>
        <v/>
      </c>
      <c r="AL18" s="56" t="str">
        <f>IF(AND('Mapa de Riesgos'!$Y$31="Alta",'Mapa de Riesgos'!$AA$31="Catastrófico"),CONCATENATE("R3C",'Mapa de Riesgos'!$O$31),"")</f>
        <v/>
      </c>
      <c r="AM18" s="57" t="str">
        <f>IF(AND('Mapa de Riesgos'!$Y$32="Alta",'Mapa de Riesgos'!$AA$32="Catastrófico"),CONCATENATE("R3C",'Mapa de Riesgos'!$O$32),"")</f>
        <v/>
      </c>
      <c r="AN18" s="83"/>
      <c r="AO18" s="537"/>
      <c r="AP18" s="538"/>
      <c r="AQ18" s="538"/>
      <c r="AR18" s="538"/>
      <c r="AS18" s="538"/>
      <c r="AT18" s="53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48"/>
      <c r="C19" s="448"/>
      <c r="D19" s="449"/>
      <c r="E19" s="547"/>
      <c r="F19" s="546"/>
      <c r="G19" s="546"/>
      <c r="H19" s="546"/>
      <c r="I19" s="546"/>
      <c r="J19" s="67" t="str">
        <f>IF(AND('Mapa de Riesgos'!$Y$33="Alta",'Mapa de Riesgos'!$AA$33="Leve"),CONCATENATE("R4C",'Mapa de Riesgos'!$O$33),"")</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Riesgos'!$Y$33="Alta",'Mapa de Riesgos'!$AA$33="Menor"),CONCATENATE("R4C",'Mapa de Riesgos'!$O$33),"")</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Riesgos'!$Y$33="Alta",'Mapa de Riesgos'!$AA$33="Moderado"),CONCATENATE("R4C",'Mapa de Riesgos'!$O$33),"")</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Riesgos'!$Y$33="Alta",'Mapa de Riesgos'!$AA$33="Mayor"),CONCATENATE("R4C",'Mapa de Riesgos'!$O$33),"")</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Riesgos'!$Y$33="Alta",'Mapa de Riesgos'!$AA$33="Catastrófico"),CONCATENATE("R4C",'Mapa de Riesgos'!$O$33),"")</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37"/>
      <c r="AP19" s="538"/>
      <c r="AQ19" s="538"/>
      <c r="AR19" s="538"/>
      <c r="AS19" s="538"/>
      <c r="AT19" s="53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48"/>
      <c r="C20" s="448"/>
      <c r="D20" s="449"/>
      <c r="E20" s="547"/>
      <c r="F20" s="546"/>
      <c r="G20" s="546"/>
      <c r="H20" s="546"/>
      <c r="I20" s="546"/>
      <c r="J20" s="67" t="str">
        <f>IF(AND('Mapa de Riesgos'!$Y$39="Alta",'Mapa de Riesgos'!$AA$39="Leve"),CONCATENATE("R5C",'Mapa de Riesgos'!$O$39),"")</f>
        <v/>
      </c>
      <c r="K20" s="68" t="str">
        <f>IF(AND('Mapa de Riesgos'!$Y$40="Alta",'Mapa de Riesgos'!$AA$40="Leve"),CONCATENATE("R5C",'Mapa de Riesgos'!$O$40),"")</f>
        <v/>
      </c>
      <c r="L20" s="68" t="str">
        <f>IF(AND('Mapa de Riesgos'!$Y$41="Alta",'Mapa de Riesgos'!$AA$41="Leve"),CONCATENATE("R5C",'Mapa de Riesgos'!$O$41),"")</f>
        <v/>
      </c>
      <c r="M20" s="68" t="str">
        <f>IF(AND('Mapa de Riesgos'!$Y$42="Alta",'Mapa de Riesgos'!$AA$42="Leve"),CONCATENATE("R5C",'Mapa de Riesgos'!$O$42),"")</f>
        <v/>
      </c>
      <c r="N20" s="68" t="str">
        <f>IF(AND('Mapa de Riesgos'!$Y$43="Alta",'Mapa de Riesgos'!$AA$43="Leve"),CONCATENATE("R5C",'Mapa de Riesgos'!$O$43),"")</f>
        <v/>
      </c>
      <c r="O20" s="69" t="str">
        <f>IF(AND('Mapa de Riesgos'!$Y$44="Alta",'Mapa de Riesgos'!$AA$44="Leve"),CONCATENATE("R5C",'Mapa de Riesgos'!$O$44),"")</f>
        <v/>
      </c>
      <c r="P20" s="67" t="str">
        <f>IF(AND('Mapa de Riesgos'!$Y$39="Alta",'Mapa de Riesgos'!$AA$39="Menor"),CONCATENATE("R5C",'Mapa de Riesgos'!$O$39),"")</f>
        <v/>
      </c>
      <c r="Q20" s="68" t="str">
        <f>IF(AND('Mapa de Riesgos'!$Y$40="Alta",'Mapa de Riesgos'!$AA$40="Menor"),CONCATENATE("R5C",'Mapa de Riesgos'!$O$40),"")</f>
        <v/>
      </c>
      <c r="R20" s="68" t="str">
        <f>IF(AND('Mapa de Riesgos'!$Y$41="Alta",'Mapa de Riesgos'!$AA$41="Menor"),CONCATENATE("R5C",'Mapa de Riesgos'!$O$41),"")</f>
        <v/>
      </c>
      <c r="S20" s="68" t="str">
        <f>IF(AND('Mapa de Riesgos'!$Y$42="Alta",'Mapa de Riesgos'!$AA$42="Menor"),CONCATENATE("R5C",'Mapa de Riesgos'!$O$42),"")</f>
        <v/>
      </c>
      <c r="T20" s="68" t="str">
        <f>IF(AND('Mapa de Riesgos'!$Y$43="Alta",'Mapa de Riesgos'!$AA$43="Menor"),CONCATENATE("R5C",'Mapa de Riesgos'!$O$43),"")</f>
        <v/>
      </c>
      <c r="U20" s="69" t="str">
        <f>IF(AND('Mapa de Riesgos'!$Y$44="Alta",'Mapa de Riesgos'!$AA$44="Menor"),CONCATENATE("R5C",'Mapa de Riesgos'!$O$44),"")</f>
        <v/>
      </c>
      <c r="V20" s="52" t="str">
        <f>IF(AND('Mapa de Riesgos'!$Y$39="Alta",'Mapa de Riesgos'!$AA$39="Moderado"),CONCATENATE("R5C",'Mapa de Riesgos'!$O$39),"")</f>
        <v/>
      </c>
      <c r="W20" s="53" t="str">
        <f>IF(AND('Mapa de Riesgos'!$Y$40="Alta",'Mapa de Riesgos'!$AA$40="Moderado"),CONCATENATE("R5C",'Mapa de Riesgos'!$O$40),"")</f>
        <v/>
      </c>
      <c r="X20" s="53" t="str">
        <f>IF(AND('Mapa de Riesgos'!$Y$41="Alta",'Mapa de Riesgos'!$AA$41="Moderado"),CONCATENATE("R5C",'Mapa de Riesgos'!$O$41),"")</f>
        <v/>
      </c>
      <c r="Y20" s="53" t="str">
        <f>IF(AND('Mapa de Riesgos'!$Y$42="Alta",'Mapa de Riesgos'!$AA$42="Moderado"),CONCATENATE("R5C",'Mapa de Riesgos'!$O$42),"")</f>
        <v/>
      </c>
      <c r="Z20" s="53" t="str">
        <f>IF(AND('Mapa de Riesgos'!$Y$43="Alta",'Mapa de Riesgos'!$AA$43="Moderado"),CONCATENATE("R5C",'Mapa de Riesgos'!$O$43),"")</f>
        <v/>
      </c>
      <c r="AA20" s="54" t="str">
        <f>IF(AND('Mapa de Riesgos'!$Y$44="Alta",'Mapa de Riesgos'!$AA$44="Moderado"),CONCATENATE("R5C",'Mapa de Riesgos'!$O$44),"")</f>
        <v/>
      </c>
      <c r="AB20" s="52" t="str">
        <f>IF(AND('Mapa de Riesgos'!$Y$39="Alta",'Mapa de Riesgos'!$AA$39="Mayor"),CONCATENATE("R5C",'Mapa de Riesgos'!$O$39),"")</f>
        <v/>
      </c>
      <c r="AC20" s="53" t="str">
        <f>IF(AND('Mapa de Riesgos'!$Y$40="Alta",'Mapa de Riesgos'!$AA$40="Mayor"),CONCATENATE("R5C",'Mapa de Riesgos'!$O$40),"")</f>
        <v/>
      </c>
      <c r="AD20" s="53" t="str">
        <f>IF(AND('Mapa de Riesgos'!$Y$41="Alta",'Mapa de Riesgos'!$AA$41="Mayor"),CONCATENATE("R5C",'Mapa de Riesgos'!$O$41),"")</f>
        <v/>
      </c>
      <c r="AE20" s="53" t="str">
        <f>IF(AND('Mapa de Riesgos'!$Y$42="Alta",'Mapa de Riesgos'!$AA$42="Mayor"),CONCATENATE("R5C",'Mapa de Riesgos'!$O$42),"")</f>
        <v/>
      </c>
      <c r="AF20" s="53" t="str">
        <f>IF(AND('Mapa de Riesgos'!$Y$43="Alta",'Mapa de Riesgos'!$AA$43="Mayor"),CONCATENATE("R5C",'Mapa de Riesgos'!$O$43),"")</f>
        <v/>
      </c>
      <c r="AG20" s="54" t="str">
        <f>IF(AND('Mapa de Riesgos'!$Y$44="Alta",'Mapa de Riesgos'!$AA$44="Mayor"),CONCATENATE("R5C",'Mapa de Riesgos'!$O$44),"")</f>
        <v/>
      </c>
      <c r="AH20" s="55" t="str">
        <f>IF(AND('Mapa de Riesgos'!$Y$39="Alta",'Mapa de Riesgos'!$AA$39="Catastrófico"),CONCATENATE("R5C",'Mapa de Riesgos'!$O$39),"")</f>
        <v/>
      </c>
      <c r="AI20" s="56" t="str">
        <f>IF(AND('Mapa de Riesgos'!$Y$40="Alta",'Mapa de Riesgos'!$AA$40="Catastrófico"),CONCATENATE("R5C",'Mapa de Riesgos'!$O$40),"")</f>
        <v/>
      </c>
      <c r="AJ20" s="56" t="str">
        <f>IF(AND('Mapa de Riesgos'!$Y$41="Alta",'Mapa de Riesgos'!$AA$41="Catastrófico"),CONCATENATE("R5C",'Mapa de Riesgos'!$O$41),"")</f>
        <v/>
      </c>
      <c r="AK20" s="56" t="str">
        <f>IF(AND('Mapa de Riesgos'!$Y$42="Alta",'Mapa de Riesgos'!$AA$42="Catastrófico"),CONCATENATE("R5C",'Mapa de Riesgos'!$O$42),"")</f>
        <v/>
      </c>
      <c r="AL20" s="56" t="str">
        <f>IF(AND('Mapa de Riesgos'!$Y$43="Alta",'Mapa de Riesgos'!$AA$43="Catastrófico"),CONCATENATE("R5C",'Mapa de Riesgos'!$O$43),"")</f>
        <v/>
      </c>
      <c r="AM20" s="57" t="str">
        <f>IF(AND('Mapa de Riesgos'!$Y$44="Alta",'Mapa de Riesgos'!$AA$44="Catastrófico"),CONCATENATE("R5C",'Mapa de Riesgos'!$O$44),"")</f>
        <v/>
      </c>
      <c r="AN20" s="83"/>
      <c r="AO20" s="537"/>
      <c r="AP20" s="538"/>
      <c r="AQ20" s="538"/>
      <c r="AR20" s="538"/>
      <c r="AS20" s="538"/>
      <c r="AT20" s="53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48"/>
      <c r="C21" s="448"/>
      <c r="D21" s="449"/>
      <c r="E21" s="547"/>
      <c r="F21" s="546"/>
      <c r="G21" s="546"/>
      <c r="H21" s="546"/>
      <c r="I21" s="546"/>
      <c r="J21" s="67" t="str">
        <f>IF(AND('Mapa de Riesgos'!$Y$45="Alta",'Mapa de Riesgos'!$AA$45="Leve"),CONCATENATE("R6C",'Mapa de Riesgos'!$O$45),"")</f>
        <v/>
      </c>
      <c r="K21" s="68" t="str">
        <f>IF(AND('Mapa de Riesgos'!$Y$46="Alta",'Mapa de Riesgos'!$AA$46="Leve"),CONCATENATE("R6C",'Mapa de Riesgos'!$O$46),"")</f>
        <v/>
      </c>
      <c r="L21" s="68" t="str">
        <f>IF(AND('Mapa de Riesgos'!$Y$47="Alta",'Mapa de Riesgos'!$AA$47="Leve"),CONCATENATE("R6C",'Mapa de Riesgos'!$O$47),"")</f>
        <v/>
      </c>
      <c r="M21" s="68" t="str">
        <f>IF(AND('Mapa de Riesgos'!$Y$48="Alta",'Mapa de Riesgos'!$AA$48="Leve"),CONCATENATE("R6C",'Mapa de Riesgos'!$O$48),"")</f>
        <v/>
      </c>
      <c r="N21" s="68" t="str">
        <f>IF(AND('Mapa de Riesgos'!$Y$49="Alta",'Mapa de Riesgos'!$AA$49="Leve"),CONCATENATE("R6C",'Mapa de Riesgos'!$O$49),"")</f>
        <v/>
      </c>
      <c r="O21" s="69" t="str">
        <f>IF(AND('Mapa de Riesgos'!$Y$50="Alta",'Mapa de Riesgos'!$AA$50="Leve"),CONCATENATE("R6C",'Mapa de Riesgos'!$O$50),"")</f>
        <v/>
      </c>
      <c r="P21" s="67" t="str">
        <f>IF(AND('Mapa de Riesgos'!$Y$45="Alta",'Mapa de Riesgos'!$AA$45="Menor"),CONCATENATE("R6C",'Mapa de Riesgos'!$O$45),"")</f>
        <v/>
      </c>
      <c r="Q21" s="68" t="str">
        <f>IF(AND('Mapa de Riesgos'!$Y$46="Alta",'Mapa de Riesgos'!$AA$46="Menor"),CONCATENATE("R6C",'Mapa de Riesgos'!$O$46),"")</f>
        <v/>
      </c>
      <c r="R21" s="68" t="str">
        <f>IF(AND('Mapa de Riesgos'!$Y$47="Alta",'Mapa de Riesgos'!$AA$47="Menor"),CONCATENATE("R6C",'Mapa de Riesgos'!$O$47),"")</f>
        <v/>
      </c>
      <c r="S21" s="68" t="str">
        <f>IF(AND('Mapa de Riesgos'!$Y$48="Alta",'Mapa de Riesgos'!$AA$48="Menor"),CONCATENATE("R6C",'Mapa de Riesgos'!$O$48),"")</f>
        <v/>
      </c>
      <c r="T21" s="68" t="str">
        <f>IF(AND('Mapa de Riesgos'!$Y$49="Alta",'Mapa de Riesgos'!$AA$49="Menor"),CONCATENATE("R6C",'Mapa de Riesgos'!$O$49),"")</f>
        <v/>
      </c>
      <c r="U21" s="69" t="str">
        <f>IF(AND('Mapa de Riesgos'!$Y$50="Alta",'Mapa de Riesgos'!$AA$50="Menor"),CONCATENATE("R6C",'Mapa de Riesgos'!$O$50),"")</f>
        <v/>
      </c>
      <c r="V21" s="52" t="str">
        <f>IF(AND('Mapa de Riesgos'!$Y$45="Alta",'Mapa de Riesgos'!$AA$45="Moderado"),CONCATENATE("R6C",'Mapa de Riesgos'!$O$45),"")</f>
        <v/>
      </c>
      <c r="W21" s="53" t="str">
        <f>IF(AND('Mapa de Riesgos'!$Y$46="Alta",'Mapa de Riesgos'!$AA$46="Moderado"),CONCATENATE("R6C",'Mapa de Riesgos'!$O$46),"")</f>
        <v/>
      </c>
      <c r="X21" s="53" t="str">
        <f>IF(AND('Mapa de Riesgos'!$Y$47="Alta",'Mapa de Riesgos'!$AA$47="Moderado"),CONCATENATE("R6C",'Mapa de Riesgos'!$O$47),"")</f>
        <v/>
      </c>
      <c r="Y21" s="53" t="str">
        <f>IF(AND('Mapa de Riesgos'!$Y$48="Alta",'Mapa de Riesgos'!$AA$48="Moderado"),CONCATENATE("R6C",'Mapa de Riesgos'!$O$48),"")</f>
        <v/>
      </c>
      <c r="Z21" s="53" t="str">
        <f>IF(AND('Mapa de Riesgos'!$Y$49="Alta",'Mapa de Riesgos'!$AA$49="Moderado"),CONCATENATE("R6C",'Mapa de Riesgos'!$O$49),"")</f>
        <v/>
      </c>
      <c r="AA21" s="54" t="str">
        <f>IF(AND('Mapa de Riesgos'!$Y$50="Alta",'Mapa de Riesgos'!$AA$50="Moderado"),CONCATENATE("R6C",'Mapa de Riesgos'!$O$50),"")</f>
        <v/>
      </c>
      <c r="AB21" s="52" t="str">
        <f>IF(AND('Mapa de Riesgos'!$Y$45="Alta",'Mapa de Riesgos'!$AA$45="Mayor"),CONCATENATE("R6C",'Mapa de Riesgos'!$O$45),"")</f>
        <v/>
      </c>
      <c r="AC21" s="53" t="str">
        <f>IF(AND('Mapa de Riesgos'!$Y$46="Alta",'Mapa de Riesgos'!$AA$46="Mayor"),CONCATENATE("R6C",'Mapa de Riesgos'!$O$46),"")</f>
        <v/>
      </c>
      <c r="AD21" s="53" t="str">
        <f>IF(AND('Mapa de Riesgos'!$Y$47="Alta",'Mapa de Riesgos'!$AA$47="Mayor"),CONCATENATE("R6C",'Mapa de Riesgos'!$O$47),"")</f>
        <v/>
      </c>
      <c r="AE21" s="53" t="str">
        <f>IF(AND('Mapa de Riesgos'!$Y$48="Alta",'Mapa de Riesgos'!$AA$48="Mayor"),CONCATENATE("R6C",'Mapa de Riesgos'!$O$48),"")</f>
        <v/>
      </c>
      <c r="AF21" s="53" t="str">
        <f>IF(AND('Mapa de Riesgos'!$Y$49="Alta",'Mapa de Riesgos'!$AA$49="Mayor"),CONCATENATE("R6C",'Mapa de Riesgos'!$O$49),"")</f>
        <v/>
      </c>
      <c r="AG21" s="54" t="str">
        <f>IF(AND('Mapa de Riesgos'!$Y$50="Alta",'Mapa de Riesgos'!$AA$50="Mayor"),CONCATENATE("R6C",'Mapa de Riesgos'!$O$50),"")</f>
        <v/>
      </c>
      <c r="AH21" s="55" t="str">
        <f>IF(AND('Mapa de Riesgos'!$Y$45="Alta",'Mapa de Riesgos'!$AA$45="Catastrófico"),CONCATENATE("R6C",'Mapa de Riesgos'!$O$45),"")</f>
        <v/>
      </c>
      <c r="AI21" s="56" t="str">
        <f>IF(AND('Mapa de Riesgos'!$Y$46="Alta",'Mapa de Riesgos'!$AA$46="Catastrófico"),CONCATENATE("R6C",'Mapa de Riesgos'!$O$46),"")</f>
        <v/>
      </c>
      <c r="AJ21" s="56" t="str">
        <f>IF(AND('Mapa de Riesgos'!$Y$47="Alta",'Mapa de Riesgos'!$AA$47="Catastrófico"),CONCATENATE("R6C",'Mapa de Riesgos'!$O$47),"")</f>
        <v/>
      </c>
      <c r="AK21" s="56" t="str">
        <f>IF(AND('Mapa de Riesgos'!$Y$48="Alta",'Mapa de Riesgos'!$AA$48="Catastrófico"),CONCATENATE("R6C",'Mapa de Riesgos'!$O$48),"")</f>
        <v/>
      </c>
      <c r="AL21" s="56" t="str">
        <f>IF(AND('Mapa de Riesgos'!$Y$49="Alta",'Mapa de Riesgos'!$AA$49="Catastrófico"),CONCATENATE("R6C",'Mapa de Riesgos'!$O$49),"")</f>
        <v/>
      </c>
      <c r="AM21" s="57" t="str">
        <f>IF(AND('Mapa de Riesgos'!$Y$50="Alta",'Mapa de Riesgos'!$AA$50="Catastrófico"),CONCATENATE("R6C",'Mapa de Riesgos'!$O$50),"")</f>
        <v/>
      </c>
      <c r="AN21" s="83"/>
      <c r="AO21" s="537"/>
      <c r="AP21" s="538"/>
      <c r="AQ21" s="538"/>
      <c r="AR21" s="538"/>
      <c r="AS21" s="538"/>
      <c r="AT21" s="53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48"/>
      <c r="C22" s="448"/>
      <c r="D22" s="449"/>
      <c r="E22" s="547"/>
      <c r="F22" s="546"/>
      <c r="G22" s="546"/>
      <c r="H22" s="546"/>
      <c r="I22" s="546"/>
      <c r="J22" s="67" t="str">
        <f>IF(AND('Mapa de Riesgos'!$Y$51="Alta",'Mapa de Riesgos'!$AA$51="Leve"),CONCATENATE("R7C",'Mapa de Riesgos'!$O$51),"")</f>
        <v/>
      </c>
      <c r="K22" s="68" t="str">
        <f>IF(AND('Mapa de Riesgos'!$Y$52="Alta",'Mapa de Riesgos'!$AA$52="Leve"),CONCATENATE("R7C",'Mapa de Riesgos'!$O$52),"")</f>
        <v/>
      </c>
      <c r="L22" s="68" t="str">
        <f>IF(AND('Mapa de Riesgos'!$Y$53="Alta",'Mapa de Riesgos'!$AA$53="Leve"),CONCATENATE("R7C",'Mapa de Riesgos'!$O$53),"")</f>
        <v/>
      </c>
      <c r="M22" s="68" t="str">
        <f>IF(AND('Mapa de Riesgos'!$Y$54="Alta",'Mapa de Riesgos'!$AA$54="Leve"),CONCATENATE("R7C",'Mapa de Riesgos'!$O$54),"")</f>
        <v/>
      </c>
      <c r="N22" s="68" t="str">
        <f>IF(AND('Mapa de Riesgos'!$Y$55="Alta",'Mapa de Riesgos'!$AA$55="Leve"),CONCATENATE("R7C",'Mapa de Riesgos'!$O$55),"")</f>
        <v/>
      </c>
      <c r="O22" s="69" t="str">
        <f>IF(AND('Mapa de Riesgos'!$Y$56="Alta",'Mapa de Riesgos'!$AA$56="Leve"),CONCATENATE("R7C",'Mapa de Riesgos'!$O$56),"")</f>
        <v/>
      </c>
      <c r="P22" s="67" t="str">
        <f>IF(AND('Mapa de Riesgos'!$Y$51="Alta",'Mapa de Riesgos'!$AA$51="Menor"),CONCATENATE("R7C",'Mapa de Riesgos'!$O$51),"")</f>
        <v/>
      </c>
      <c r="Q22" s="68" t="str">
        <f>IF(AND('Mapa de Riesgos'!$Y$52="Alta",'Mapa de Riesgos'!$AA$52="Menor"),CONCATENATE("R7C",'Mapa de Riesgos'!$O$52),"")</f>
        <v/>
      </c>
      <c r="R22" s="68" t="str">
        <f>IF(AND('Mapa de Riesgos'!$Y$53="Alta",'Mapa de Riesgos'!$AA$53="Menor"),CONCATENATE("R7C",'Mapa de Riesgos'!$O$53),"")</f>
        <v/>
      </c>
      <c r="S22" s="68" t="str">
        <f>IF(AND('Mapa de Riesgos'!$Y$54="Alta",'Mapa de Riesgos'!$AA$54="Menor"),CONCATENATE("R7C",'Mapa de Riesgos'!$O$54),"")</f>
        <v/>
      </c>
      <c r="T22" s="68" t="str">
        <f>IF(AND('Mapa de Riesgos'!$Y$55="Alta",'Mapa de Riesgos'!$AA$55="Menor"),CONCATENATE("R7C",'Mapa de Riesgos'!$O$55),"")</f>
        <v/>
      </c>
      <c r="U22" s="69" t="str">
        <f>IF(AND('Mapa de Riesgos'!$Y$56="Alta",'Mapa de Riesgos'!$AA$56="Menor"),CONCATENATE("R7C",'Mapa de Riesgos'!$O$56),"")</f>
        <v/>
      </c>
      <c r="V22" s="52" t="str">
        <f>IF(AND('Mapa de Riesgos'!$Y$51="Alta",'Mapa de Riesgos'!$AA$51="Moderado"),CONCATENATE("R7C",'Mapa de Riesgos'!$O$51),"")</f>
        <v/>
      </c>
      <c r="W22" s="53" t="str">
        <f>IF(AND('Mapa de Riesgos'!$Y$52="Alta",'Mapa de Riesgos'!$AA$52="Moderado"),CONCATENATE("R7C",'Mapa de Riesgos'!$O$52),"")</f>
        <v/>
      </c>
      <c r="X22" s="53" t="str">
        <f>IF(AND('Mapa de Riesgos'!$Y$53="Alta",'Mapa de Riesgos'!$AA$53="Moderado"),CONCATENATE("R7C",'Mapa de Riesgos'!$O$53),"")</f>
        <v/>
      </c>
      <c r="Y22" s="53" t="str">
        <f>IF(AND('Mapa de Riesgos'!$Y$54="Alta",'Mapa de Riesgos'!$AA$54="Moderado"),CONCATENATE("R7C",'Mapa de Riesgos'!$O$54),"")</f>
        <v/>
      </c>
      <c r="Z22" s="53" t="str">
        <f>IF(AND('Mapa de Riesgos'!$Y$55="Alta",'Mapa de Riesgos'!$AA$55="Moderado"),CONCATENATE("R7C",'Mapa de Riesgos'!$O$55),"")</f>
        <v/>
      </c>
      <c r="AA22" s="54" t="str">
        <f>IF(AND('Mapa de Riesgos'!$Y$56="Alta",'Mapa de Riesgos'!$AA$56="Moderado"),CONCATENATE("R7C",'Mapa de Riesgos'!$O$56),"")</f>
        <v/>
      </c>
      <c r="AB22" s="52" t="str">
        <f>IF(AND('Mapa de Riesgos'!$Y$51="Alta",'Mapa de Riesgos'!$AA$51="Mayor"),CONCATENATE("R7C",'Mapa de Riesgos'!$O$51),"")</f>
        <v/>
      </c>
      <c r="AC22" s="53" t="str">
        <f>IF(AND('Mapa de Riesgos'!$Y$52="Alta",'Mapa de Riesgos'!$AA$52="Mayor"),CONCATENATE("R7C",'Mapa de Riesgos'!$O$52),"")</f>
        <v/>
      </c>
      <c r="AD22" s="53" t="str">
        <f>IF(AND('Mapa de Riesgos'!$Y$53="Alta",'Mapa de Riesgos'!$AA$53="Mayor"),CONCATENATE("R7C",'Mapa de Riesgos'!$O$53),"")</f>
        <v/>
      </c>
      <c r="AE22" s="53" t="str">
        <f>IF(AND('Mapa de Riesgos'!$Y$54="Alta",'Mapa de Riesgos'!$AA$54="Mayor"),CONCATENATE("R7C",'Mapa de Riesgos'!$O$54),"")</f>
        <v/>
      </c>
      <c r="AF22" s="53" t="str">
        <f>IF(AND('Mapa de Riesgos'!$Y$55="Alta",'Mapa de Riesgos'!$AA$55="Mayor"),CONCATENATE("R7C",'Mapa de Riesgos'!$O$55),"")</f>
        <v/>
      </c>
      <c r="AG22" s="54" t="str">
        <f>IF(AND('Mapa de Riesgos'!$Y$56="Alta",'Mapa de Riesgos'!$AA$56="Mayor"),CONCATENATE("R7C",'Mapa de Riesgos'!$O$56),"")</f>
        <v/>
      </c>
      <c r="AH22" s="55" t="str">
        <f>IF(AND('Mapa de Riesgos'!$Y$51="Alta",'Mapa de Riesgos'!$AA$51="Catastrófico"),CONCATENATE("R7C",'Mapa de Riesgos'!$O$51),"")</f>
        <v/>
      </c>
      <c r="AI22" s="56" t="str">
        <f>IF(AND('Mapa de Riesgos'!$Y$52="Alta",'Mapa de Riesgos'!$AA$52="Catastrófico"),CONCATENATE("R7C",'Mapa de Riesgos'!$O$52),"")</f>
        <v/>
      </c>
      <c r="AJ22" s="56" t="str">
        <f>IF(AND('Mapa de Riesgos'!$Y$53="Alta",'Mapa de Riesgos'!$AA$53="Catastrófico"),CONCATENATE("R7C",'Mapa de Riesgos'!$O$53),"")</f>
        <v/>
      </c>
      <c r="AK22" s="56" t="str">
        <f>IF(AND('Mapa de Riesgos'!$Y$54="Alta",'Mapa de Riesgos'!$AA$54="Catastrófico"),CONCATENATE("R7C",'Mapa de Riesgos'!$O$54),"")</f>
        <v/>
      </c>
      <c r="AL22" s="56" t="str">
        <f>IF(AND('Mapa de Riesgos'!$Y$55="Alta",'Mapa de Riesgos'!$AA$55="Catastrófico"),CONCATENATE("R7C",'Mapa de Riesgos'!$O$55),"")</f>
        <v/>
      </c>
      <c r="AM22" s="57" t="str">
        <f>IF(AND('Mapa de Riesgos'!$Y$56="Alta",'Mapa de Riesgos'!$AA$56="Catastrófico"),CONCATENATE("R7C",'Mapa de Riesgos'!$O$56),"")</f>
        <v/>
      </c>
      <c r="AN22" s="83"/>
      <c r="AO22" s="537"/>
      <c r="AP22" s="538"/>
      <c r="AQ22" s="538"/>
      <c r="AR22" s="538"/>
      <c r="AS22" s="538"/>
      <c r="AT22" s="53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48"/>
      <c r="C23" s="448"/>
      <c r="D23" s="449"/>
      <c r="E23" s="547"/>
      <c r="F23" s="546"/>
      <c r="G23" s="546"/>
      <c r="H23" s="546"/>
      <c r="I23" s="546"/>
      <c r="J23" s="67" t="str">
        <f>IF(AND('Mapa de Riesgos'!$Y$57="Alta",'Mapa de Riesgos'!$AA$57="Leve"),CONCATENATE("R8C",'Mapa de Riesgos'!$O$57),"")</f>
        <v/>
      </c>
      <c r="K23" s="68" t="str">
        <f>IF(AND('Mapa de Riesgos'!$Y$58="Alta",'Mapa de Riesgos'!$AA$58="Leve"),CONCATENATE("R8C",'Mapa de Riesgos'!$O$58),"")</f>
        <v/>
      </c>
      <c r="L23" s="68" t="str">
        <f>IF(AND('Mapa de Riesgos'!$Y$59="Alta",'Mapa de Riesgos'!$AA$59="Leve"),CONCATENATE("R8C",'Mapa de Riesgos'!$O$59),"")</f>
        <v/>
      </c>
      <c r="M23" s="68" t="str">
        <f>IF(AND('Mapa de Riesgos'!$Y$60="Alta",'Mapa de Riesgos'!$AA$60="Leve"),CONCATENATE("R8C",'Mapa de Riesgos'!$O$60),"")</f>
        <v/>
      </c>
      <c r="N23" s="68" t="str">
        <f>IF(AND('Mapa de Riesgos'!$Y$61="Alta",'Mapa de Riesgos'!$AA$61="Leve"),CONCATENATE("R8C",'Mapa de Riesgos'!$O$61),"")</f>
        <v/>
      </c>
      <c r="O23" s="69" t="str">
        <f>IF(AND('Mapa de Riesgos'!$Y$62="Alta",'Mapa de Riesgos'!$AA$62="Leve"),CONCATENATE("R8C",'Mapa de Riesgos'!$O$62),"")</f>
        <v/>
      </c>
      <c r="P23" s="67" t="str">
        <f>IF(AND('Mapa de Riesgos'!$Y$57="Alta",'Mapa de Riesgos'!$AA$57="Menor"),CONCATENATE("R8C",'Mapa de Riesgos'!$O$57),"")</f>
        <v/>
      </c>
      <c r="Q23" s="68" t="str">
        <f>IF(AND('Mapa de Riesgos'!$Y$58="Alta",'Mapa de Riesgos'!$AA$58="Menor"),CONCATENATE("R8C",'Mapa de Riesgos'!$O$58),"")</f>
        <v/>
      </c>
      <c r="R23" s="68" t="str">
        <f>IF(AND('Mapa de Riesgos'!$Y$59="Alta",'Mapa de Riesgos'!$AA$59="Menor"),CONCATENATE("R8C",'Mapa de Riesgos'!$O$59),"")</f>
        <v/>
      </c>
      <c r="S23" s="68" t="str">
        <f>IF(AND('Mapa de Riesgos'!$Y$60="Alta",'Mapa de Riesgos'!$AA$60="Menor"),CONCATENATE("R8C",'Mapa de Riesgos'!$O$60),"")</f>
        <v/>
      </c>
      <c r="T23" s="68" t="str">
        <f>IF(AND('Mapa de Riesgos'!$Y$61="Alta",'Mapa de Riesgos'!$AA$61="Menor"),CONCATENATE("R8C",'Mapa de Riesgos'!$O$61),"")</f>
        <v/>
      </c>
      <c r="U23" s="69" t="str">
        <f>IF(AND('Mapa de Riesgos'!$Y$62="Alta",'Mapa de Riesgos'!$AA$62="Menor"),CONCATENATE("R8C",'Mapa de Riesgos'!$O$62),"")</f>
        <v/>
      </c>
      <c r="V23" s="52" t="str">
        <f>IF(AND('Mapa de Riesgos'!$Y$57="Alta",'Mapa de Riesgos'!$AA$57="Moderado"),CONCATENATE("R8C",'Mapa de Riesgos'!$O$57),"")</f>
        <v/>
      </c>
      <c r="W23" s="53" t="str">
        <f>IF(AND('Mapa de Riesgos'!$Y$58="Alta",'Mapa de Riesgos'!$AA$58="Moderado"),CONCATENATE("R8C",'Mapa de Riesgos'!$O$58),"")</f>
        <v/>
      </c>
      <c r="X23" s="53" t="str">
        <f>IF(AND('Mapa de Riesgos'!$Y$59="Alta",'Mapa de Riesgos'!$AA$59="Moderado"),CONCATENATE("R8C",'Mapa de Riesgos'!$O$59),"")</f>
        <v/>
      </c>
      <c r="Y23" s="53" t="str">
        <f>IF(AND('Mapa de Riesgos'!$Y$60="Alta",'Mapa de Riesgos'!$AA$60="Moderado"),CONCATENATE("R8C",'Mapa de Riesgos'!$O$60),"")</f>
        <v/>
      </c>
      <c r="Z23" s="53" t="str">
        <f>IF(AND('Mapa de Riesgos'!$Y$61="Alta",'Mapa de Riesgos'!$AA$61="Moderado"),CONCATENATE("R8C",'Mapa de Riesgos'!$O$61),"")</f>
        <v/>
      </c>
      <c r="AA23" s="54" t="str">
        <f>IF(AND('Mapa de Riesgos'!$Y$62="Alta",'Mapa de Riesgos'!$AA$62="Moderado"),CONCATENATE("R8C",'Mapa de Riesgos'!$O$62),"")</f>
        <v/>
      </c>
      <c r="AB23" s="52" t="str">
        <f>IF(AND('Mapa de Riesgos'!$Y$57="Alta",'Mapa de Riesgos'!$AA$57="Mayor"),CONCATENATE("R8C",'Mapa de Riesgos'!$O$57),"")</f>
        <v/>
      </c>
      <c r="AC23" s="53" t="str">
        <f>IF(AND('Mapa de Riesgos'!$Y$58="Alta",'Mapa de Riesgos'!$AA$58="Mayor"),CONCATENATE("R8C",'Mapa de Riesgos'!$O$58),"")</f>
        <v/>
      </c>
      <c r="AD23" s="53" t="str">
        <f>IF(AND('Mapa de Riesgos'!$Y$59="Alta",'Mapa de Riesgos'!$AA$59="Mayor"),CONCATENATE("R8C",'Mapa de Riesgos'!$O$59),"")</f>
        <v/>
      </c>
      <c r="AE23" s="53" t="str">
        <f>IF(AND('Mapa de Riesgos'!$Y$60="Alta",'Mapa de Riesgos'!$AA$60="Mayor"),CONCATENATE("R8C",'Mapa de Riesgos'!$O$60),"")</f>
        <v/>
      </c>
      <c r="AF23" s="53" t="str">
        <f>IF(AND('Mapa de Riesgos'!$Y$61="Alta",'Mapa de Riesgos'!$AA$61="Mayor"),CONCATENATE("R8C",'Mapa de Riesgos'!$O$61),"")</f>
        <v/>
      </c>
      <c r="AG23" s="54" t="str">
        <f>IF(AND('Mapa de Riesgos'!$Y$62="Alta",'Mapa de Riesgos'!$AA$62="Mayor"),CONCATENATE("R8C",'Mapa de Riesgos'!$O$62),"")</f>
        <v/>
      </c>
      <c r="AH23" s="55" t="str">
        <f>IF(AND('Mapa de Riesgos'!$Y$57="Alta",'Mapa de Riesgos'!$AA$57="Catastrófico"),CONCATENATE("R8C",'Mapa de Riesgos'!$O$57),"")</f>
        <v/>
      </c>
      <c r="AI23" s="56" t="str">
        <f>IF(AND('Mapa de Riesgos'!$Y$58="Alta",'Mapa de Riesgos'!$AA$58="Catastrófico"),CONCATENATE("R8C",'Mapa de Riesgos'!$O$58),"")</f>
        <v/>
      </c>
      <c r="AJ23" s="56" t="str">
        <f>IF(AND('Mapa de Riesgos'!$Y$59="Alta",'Mapa de Riesgos'!$AA$59="Catastrófico"),CONCATENATE("R8C",'Mapa de Riesgos'!$O$59),"")</f>
        <v/>
      </c>
      <c r="AK23" s="56" t="str">
        <f>IF(AND('Mapa de Riesgos'!$Y$60="Alta",'Mapa de Riesgos'!$AA$60="Catastrófico"),CONCATENATE("R8C",'Mapa de Riesgos'!$O$60),"")</f>
        <v/>
      </c>
      <c r="AL23" s="56" t="str">
        <f>IF(AND('Mapa de Riesgos'!$Y$61="Alta",'Mapa de Riesgos'!$AA$61="Catastrófico"),CONCATENATE("R8C",'Mapa de Riesgos'!$O$61),"")</f>
        <v/>
      </c>
      <c r="AM23" s="57" t="str">
        <f>IF(AND('Mapa de Riesgos'!$Y$62="Alta",'Mapa de Riesgos'!$AA$62="Catastrófico"),CONCATENATE("R8C",'Mapa de Riesgos'!$O$62),"")</f>
        <v/>
      </c>
      <c r="AN23" s="83"/>
      <c r="AO23" s="537"/>
      <c r="AP23" s="538"/>
      <c r="AQ23" s="538"/>
      <c r="AR23" s="538"/>
      <c r="AS23" s="538"/>
      <c r="AT23" s="53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48"/>
      <c r="C24" s="448"/>
      <c r="D24" s="449"/>
      <c r="E24" s="547"/>
      <c r="F24" s="546"/>
      <c r="G24" s="546"/>
      <c r="H24" s="546"/>
      <c r="I24" s="546"/>
      <c r="J24" s="67" t="str">
        <f>IF(AND('Mapa de Riesgos'!$Y$63="Alta",'Mapa de Riesgos'!$AA$63="Leve"),CONCATENATE("R9C",'Mapa de Riesgos'!$O$63),"")</f>
        <v/>
      </c>
      <c r="K24" s="68" t="str">
        <f>IF(AND('Mapa de Riesgos'!$Y$64="Alta",'Mapa de Riesgos'!$AA$64="Leve"),CONCATENATE("R9C",'Mapa de Riesgos'!$O$64),"")</f>
        <v/>
      </c>
      <c r="L24" s="68" t="str">
        <f>IF(AND('Mapa de Riesgos'!$Y$65="Alta",'Mapa de Riesgos'!$AA$65="Leve"),CONCATENATE("R9C",'Mapa de Riesgos'!$O$65),"")</f>
        <v/>
      </c>
      <c r="M24" s="68" t="str">
        <f>IF(AND('Mapa de Riesgos'!$Y$66="Alta",'Mapa de Riesgos'!$AA$66="Leve"),CONCATENATE("R9C",'Mapa de Riesgos'!$O$66),"")</f>
        <v/>
      </c>
      <c r="N24" s="68" t="str">
        <f>IF(AND('Mapa de Riesgos'!$Y$67="Alta",'Mapa de Riesgos'!$AA$67="Leve"),CONCATENATE("R9C",'Mapa de Riesgos'!$O$67),"")</f>
        <v/>
      </c>
      <c r="O24" s="69" t="str">
        <f>IF(AND('Mapa de Riesgos'!$Y$68="Alta",'Mapa de Riesgos'!$AA$68="Leve"),CONCATENATE("R9C",'Mapa de Riesgos'!$O$68),"")</f>
        <v/>
      </c>
      <c r="P24" s="67" t="str">
        <f>IF(AND('Mapa de Riesgos'!$Y$63="Alta",'Mapa de Riesgos'!$AA$63="Menor"),CONCATENATE("R9C",'Mapa de Riesgos'!$O$63),"")</f>
        <v/>
      </c>
      <c r="Q24" s="68" t="str">
        <f>IF(AND('Mapa de Riesgos'!$Y$64="Alta",'Mapa de Riesgos'!$AA$64="Menor"),CONCATENATE("R9C",'Mapa de Riesgos'!$O$64),"")</f>
        <v/>
      </c>
      <c r="R24" s="68" t="str">
        <f>IF(AND('Mapa de Riesgos'!$Y$65="Alta",'Mapa de Riesgos'!$AA$65="Menor"),CONCATENATE("R9C",'Mapa de Riesgos'!$O$65),"")</f>
        <v/>
      </c>
      <c r="S24" s="68" t="str">
        <f>IF(AND('Mapa de Riesgos'!$Y$66="Alta",'Mapa de Riesgos'!$AA$66="Menor"),CONCATENATE("R9C",'Mapa de Riesgos'!$O$66),"")</f>
        <v/>
      </c>
      <c r="T24" s="68" t="str">
        <f>IF(AND('Mapa de Riesgos'!$Y$67="Alta",'Mapa de Riesgos'!$AA$67="Menor"),CONCATENATE("R9C",'Mapa de Riesgos'!$O$67),"")</f>
        <v/>
      </c>
      <c r="U24" s="69" t="str">
        <f>IF(AND('Mapa de Riesgos'!$Y$68="Alta",'Mapa de Riesgos'!$AA$68="Menor"),CONCATENATE("R9C",'Mapa de Riesgos'!$O$68),"")</f>
        <v/>
      </c>
      <c r="V24" s="52" t="str">
        <f>IF(AND('Mapa de Riesgos'!$Y$63="Alta",'Mapa de Riesgos'!$AA$63="Moderado"),CONCATENATE("R9C",'Mapa de Riesgos'!$O$63),"")</f>
        <v/>
      </c>
      <c r="W24" s="53" t="str">
        <f>IF(AND('Mapa de Riesgos'!$Y$64="Alta",'Mapa de Riesgos'!$AA$64="Moderado"),CONCATENATE("R9C",'Mapa de Riesgos'!$O$64),"")</f>
        <v/>
      </c>
      <c r="X24" s="53" t="str">
        <f>IF(AND('Mapa de Riesgos'!$Y$65="Alta",'Mapa de Riesgos'!$AA$65="Moderado"),CONCATENATE("R9C",'Mapa de Riesgos'!$O$65),"")</f>
        <v/>
      </c>
      <c r="Y24" s="53" t="str">
        <f>IF(AND('Mapa de Riesgos'!$Y$66="Alta",'Mapa de Riesgos'!$AA$66="Moderado"),CONCATENATE("R9C",'Mapa de Riesgos'!$O$66),"")</f>
        <v/>
      </c>
      <c r="Z24" s="53" t="str">
        <f>IF(AND('Mapa de Riesgos'!$Y$67="Alta",'Mapa de Riesgos'!$AA$67="Moderado"),CONCATENATE("R9C",'Mapa de Riesgos'!$O$67),"")</f>
        <v/>
      </c>
      <c r="AA24" s="54" t="str">
        <f>IF(AND('Mapa de Riesgos'!$Y$68="Alta",'Mapa de Riesgos'!$AA$68="Moderado"),CONCATENATE("R9C",'Mapa de Riesgos'!$O$68),"")</f>
        <v/>
      </c>
      <c r="AB24" s="52" t="str">
        <f>IF(AND('Mapa de Riesgos'!$Y$63="Alta",'Mapa de Riesgos'!$AA$63="Mayor"),CONCATENATE("R9C",'Mapa de Riesgos'!$O$63),"")</f>
        <v/>
      </c>
      <c r="AC24" s="53" t="str">
        <f>IF(AND('Mapa de Riesgos'!$Y$64="Alta",'Mapa de Riesgos'!$AA$64="Mayor"),CONCATENATE("R9C",'Mapa de Riesgos'!$O$64),"")</f>
        <v/>
      </c>
      <c r="AD24" s="53" t="str">
        <f>IF(AND('Mapa de Riesgos'!$Y$65="Alta",'Mapa de Riesgos'!$AA$65="Mayor"),CONCATENATE("R9C",'Mapa de Riesgos'!$O$65),"")</f>
        <v/>
      </c>
      <c r="AE24" s="53" t="str">
        <f>IF(AND('Mapa de Riesgos'!$Y$66="Alta",'Mapa de Riesgos'!$AA$66="Mayor"),CONCATENATE("R9C",'Mapa de Riesgos'!$O$66),"")</f>
        <v/>
      </c>
      <c r="AF24" s="53" t="str">
        <f>IF(AND('Mapa de Riesgos'!$Y$67="Alta",'Mapa de Riesgos'!$AA$67="Mayor"),CONCATENATE("R9C",'Mapa de Riesgos'!$O$67),"")</f>
        <v/>
      </c>
      <c r="AG24" s="54" t="str">
        <f>IF(AND('Mapa de Riesgos'!$Y$68="Alta",'Mapa de Riesgos'!$AA$68="Mayor"),CONCATENATE("R9C",'Mapa de Riesgos'!$O$68),"")</f>
        <v/>
      </c>
      <c r="AH24" s="55" t="str">
        <f>IF(AND('Mapa de Riesgos'!$Y$63="Alta",'Mapa de Riesgos'!$AA$63="Catastrófico"),CONCATENATE("R9C",'Mapa de Riesgos'!$O$63),"")</f>
        <v/>
      </c>
      <c r="AI24" s="56" t="str">
        <f>IF(AND('Mapa de Riesgos'!$Y$64="Alta",'Mapa de Riesgos'!$AA$64="Catastrófico"),CONCATENATE("R9C",'Mapa de Riesgos'!$O$64),"")</f>
        <v/>
      </c>
      <c r="AJ24" s="56" t="str">
        <f>IF(AND('Mapa de Riesgos'!$Y$65="Alta",'Mapa de Riesgos'!$AA$65="Catastrófico"),CONCATENATE("R9C",'Mapa de Riesgos'!$O$65),"")</f>
        <v/>
      </c>
      <c r="AK24" s="56" t="str">
        <f>IF(AND('Mapa de Riesgos'!$Y$66="Alta",'Mapa de Riesgos'!$AA$66="Catastrófico"),CONCATENATE("R9C",'Mapa de Riesgos'!$O$66),"")</f>
        <v/>
      </c>
      <c r="AL24" s="56" t="str">
        <f>IF(AND('Mapa de Riesgos'!$Y$67="Alta",'Mapa de Riesgos'!$AA$67="Catastrófico"),CONCATENATE("R9C",'Mapa de Riesgos'!$O$67),"")</f>
        <v/>
      </c>
      <c r="AM24" s="57" t="str">
        <f>IF(AND('Mapa de Riesgos'!$Y$68="Alta",'Mapa de Riesgos'!$AA$68="Catastrófico"),CONCATENATE("R9C",'Mapa de Riesgos'!$O$68),"")</f>
        <v/>
      </c>
      <c r="AN24" s="83"/>
      <c r="AO24" s="537"/>
      <c r="AP24" s="538"/>
      <c r="AQ24" s="538"/>
      <c r="AR24" s="538"/>
      <c r="AS24" s="538"/>
      <c r="AT24" s="53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48"/>
      <c r="C25" s="448"/>
      <c r="D25" s="449"/>
      <c r="E25" s="548"/>
      <c r="F25" s="549"/>
      <c r="G25" s="549"/>
      <c r="H25" s="549"/>
      <c r="I25" s="549"/>
      <c r="J25" s="70" t="str">
        <f>IF(AND('Mapa de Riesgos'!$Y$69="Alta",'Mapa de Riesgos'!$AA$69="Leve"),CONCATENATE("R10C",'Mapa de Riesgos'!$O$69),"")</f>
        <v/>
      </c>
      <c r="K25" s="71" t="str">
        <f>IF(AND('Mapa de Riesgos'!$Y$70="Alta",'Mapa de Riesgos'!$AA$70="Leve"),CONCATENATE("R10C",'Mapa de Riesgos'!$O$70),"")</f>
        <v/>
      </c>
      <c r="L25" s="71" t="str">
        <f>IF(AND('Mapa de Riesgos'!$Y$71="Alta",'Mapa de Riesgos'!$AA$71="Leve"),CONCATENATE("R10C",'Mapa de Riesgos'!$O$71),"")</f>
        <v/>
      </c>
      <c r="M25" s="71" t="str">
        <f>IF(AND('Mapa de Riesgos'!$Y$72="Alta",'Mapa de Riesgos'!$AA$72="Leve"),CONCATENATE("R10C",'Mapa de Riesgos'!$O$72),"")</f>
        <v/>
      </c>
      <c r="N25" s="71" t="str">
        <f>IF(AND('Mapa de Riesgos'!$Y$73="Alta",'Mapa de Riesgos'!$AA$73="Leve"),CONCATENATE("R10C",'Mapa de Riesgos'!$O$73),"")</f>
        <v/>
      </c>
      <c r="O25" s="72" t="str">
        <f>IF(AND('Mapa de Riesgos'!$Y$74="Alta",'Mapa de Riesgos'!$AA$74="Leve"),CONCATENATE("R10C",'Mapa de Riesgos'!$O$74),"")</f>
        <v/>
      </c>
      <c r="P25" s="70" t="str">
        <f>IF(AND('Mapa de Riesgos'!$Y$69="Alta",'Mapa de Riesgos'!$AA$69="Menor"),CONCATENATE("R10C",'Mapa de Riesgos'!$O$69),"")</f>
        <v/>
      </c>
      <c r="Q25" s="71" t="str">
        <f>IF(AND('Mapa de Riesgos'!$Y$70="Alta",'Mapa de Riesgos'!$AA$70="Menor"),CONCATENATE("R10C",'Mapa de Riesgos'!$O$70),"")</f>
        <v/>
      </c>
      <c r="R25" s="71" t="str">
        <f>IF(AND('Mapa de Riesgos'!$Y$71="Alta",'Mapa de Riesgos'!$AA$71="Menor"),CONCATENATE("R10C",'Mapa de Riesgos'!$O$71),"")</f>
        <v/>
      </c>
      <c r="S25" s="71" t="str">
        <f>IF(AND('Mapa de Riesgos'!$Y$72="Alta",'Mapa de Riesgos'!$AA$72="Menor"),CONCATENATE("R10C",'Mapa de Riesgos'!$O$72),"")</f>
        <v/>
      </c>
      <c r="T25" s="71" t="str">
        <f>IF(AND('Mapa de Riesgos'!$Y$73="Alta",'Mapa de Riesgos'!$AA$73="Menor"),CONCATENATE("R10C",'Mapa de Riesgos'!$O$73),"")</f>
        <v/>
      </c>
      <c r="U25" s="72" t="str">
        <f>IF(AND('Mapa de Riesgos'!$Y$74="Alta",'Mapa de Riesgos'!$AA$74="Menor"),CONCATENATE("R10C",'Mapa de Riesgos'!$O$74),"")</f>
        <v/>
      </c>
      <c r="V25" s="58" t="str">
        <f>IF(AND('Mapa de Riesgos'!$Y$69="Alta",'Mapa de Riesgos'!$AA$69="Moderado"),CONCATENATE("R10C",'Mapa de Riesgos'!$O$69),"")</f>
        <v/>
      </c>
      <c r="W25" s="59" t="str">
        <f>IF(AND('Mapa de Riesgos'!$Y$70="Alta",'Mapa de Riesgos'!$AA$70="Moderado"),CONCATENATE("R10C",'Mapa de Riesgos'!$O$70),"")</f>
        <v/>
      </c>
      <c r="X25" s="59" t="str">
        <f>IF(AND('Mapa de Riesgos'!$Y$71="Alta",'Mapa de Riesgos'!$AA$71="Moderado"),CONCATENATE("R10C",'Mapa de Riesgos'!$O$71),"")</f>
        <v/>
      </c>
      <c r="Y25" s="59" t="str">
        <f>IF(AND('Mapa de Riesgos'!$Y$72="Alta",'Mapa de Riesgos'!$AA$72="Moderado"),CONCATENATE("R10C",'Mapa de Riesgos'!$O$72),"")</f>
        <v/>
      </c>
      <c r="Z25" s="59" t="str">
        <f>IF(AND('Mapa de Riesgos'!$Y$73="Alta",'Mapa de Riesgos'!$AA$73="Moderado"),CONCATENATE("R10C",'Mapa de Riesgos'!$O$73),"")</f>
        <v/>
      </c>
      <c r="AA25" s="60" t="str">
        <f>IF(AND('Mapa de Riesgos'!$Y$74="Alta",'Mapa de Riesgos'!$AA$74="Moderado"),CONCATENATE("R10C",'Mapa de Riesgos'!$O$74),"")</f>
        <v/>
      </c>
      <c r="AB25" s="58" t="str">
        <f>IF(AND('Mapa de Riesgos'!$Y$69="Alta",'Mapa de Riesgos'!$AA$69="Mayor"),CONCATENATE("R10C",'Mapa de Riesgos'!$O$69),"")</f>
        <v/>
      </c>
      <c r="AC25" s="59" t="str">
        <f>IF(AND('Mapa de Riesgos'!$Y$70="Alta",'Mapa de Riesgos'!$AA$70="Mayor"),CONCATENATE("R10C",'Mapa de Riesgos'!$O$70),"")</f>
        <v/>
      </c>
      <c r="AD25" s="59" t="str">
        <f>IF(AND('Mapa de Riesgos'!$Y$71="Alta",'Mapa de Riesgos'!$AA$71="Mayor"),CONCATENATE("R10C",'Mapa de Riesgos'!$O$71),"")</f>
        <v/>
      </c>
      <c r="AE25" s="59" t="str">
        <f>IF(AND('Mapa de Riesgos'!$Y$72="Alta",'Mapa de Riesgos'!$AA$72="Mayor"),CONCATENATE("R10C",'Mapa de Riesgos'!$O$72),"")</f>
        <v/>
      </c>
      <c r="AF25" s="59" t="str">
        <f>IF(AND('Mapa de Riesgos'!$Y$73="Alta",'Mapa de Riesgos'!$AA$73="Mayor"),CONCATENATE("R10C",'Mapa de Riesgos'!$O$73),"")</f>
        <v/>
      </c>
      <c r="AG25" s="60" t="str">
        <f>IF(AND('Mapa de Riesgos'!$Y$74="Alta",'Mapa de Riesgos'!$AA$74="Mayor"),CONCATENATE("R10C",'Mapa de Riesgos'!$O$74),"")</f>
        <v/>
      </c>
      <c r="AH25" s="61" t="str">
        <f>IF(AND('Mapa de Riesgos'!$Y$69="Alta",'Mapa de Riesgos'!$AA$69="Catastrófico"),CONCATENATE("R10C",'Mapa de Riesgos'!$O$69),"")</f>
        <v/>
      </c>
      <c r="AI25" s="62" t="str">
        <f>IF(AND('Mapa de Riesgos'!$Y$70="Alta",'Mapa de Riesgos'!$AA$70="Catastrófico"),CONCATENATE("R10C",'Mapa de Riesgos'!$O$70),"")</f>
        <v/>
      </c>
      <c r="AJ25" s="62" t="str">
        <f>IF(AND('Mapa de Riesgos'!$Y$71="Alta",'Mapa de Riesgos'!$AA$71="Catastrófico"),CONCATENATE("R10C",'Mapa de Riesgos'!$O$71),"")</f>
        <v/>
      </c>
      <c r="AK25" s="62" t="str">
        <f>IF(AND('Mapa de Riesgos'!$Y$72="Alta",'Mapa de Riesgos'!$AA$72="Catastrófico"),CONCATENATE("R10C",'Mapa de Riesgos'!$O$72),"")</f>
        <v/>
      </c>
      <c r="AL25" s="62" t="str">
        <f>IF(AND('Mapa de Riesgos'!$Y$73="Alta",'Mapa de Riesgos'!$AA$73="Catastrófico"),CONCATENATE("R10C",'Mapa de Riesgos'!$O$73),"")</f>
        <v/>
      </c>
      <c r="AM25" s="63" t="str">
        <f>IF(AND('Mapa de Riesgos'!$Y$74="Alta",'Mapa de Riesgos'!$AA$74="Catastrófico"),CONCATENATE("R10C",'Mapa de Riesgos'!$O$74),"")</f>
        <v/>
      </c>
      <c r="AN25" s="83"/>
      <c r="AO25" s="540"/>
      <c r="AP25" s="541"/>
      <c r="AQ25" s="541"/>
      <c r="AR25" s="541"/>
      <c r="AS25" s="541"/>
      <c r="AT25" s="54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48"/>
      <c r="C26" s="448"/>
      <c r="D26" s="449"/>
      <c r="E26" s="543" t="s">
        <v>222</v>
      </c>
      <c r="F26" s="544"/>
      <c r="G26" s="544"/>
      <c r="H26" s="544"/>
      <c r="I26" s="561"/>
      <c r="J26" s="64" t="str">
        <f>IF(AND('Mapa de Riesgos'!$Y$12="Media",'Mapa de Riesgos'!$AA$12="Leve"),CONCATENATE("R1C",'Mapa de Riesgos'!$O$12),"")</f>
        <v/>
      </c>
      <c r="K26" s="65" t="str">
        <f>IF(AND('Mapa de Riesgos'!$Y$14="Media",'Mapa de Riesgos'!$AA$14="Leve"),CONCATENATE("R1C",'Mapa de Riesgos'!$O$14),"")</f>
        <v/>
      </c>
      <c r="L26" s="65" t="str">
        <f>IF(AND('Mapa de Riesgos'!$Y$15="Media",'Mapa de Riesgos'!$AA$15="Leve"),CONCATENATE("R1C",'Mapa de Riesgos'!$O$15),"")</f>
        <v/>
      </c>
      <c r="M26" s="65" t="str">
        <f>IF(AND('Mapa de Riesgos'!$Y$16="Media",'Mapa de Riesgos'!$AA$16="Leve"),CONCATENATE("R1C",'Mapa de Riesgos'!$O$16),"")</f>
        <v/>
      </c>
      <c r="N26" s="65" t="str">
        <f>IF(AND('Mapa de Riesgos'!$Y$17="Media",'Mapa de Riesgos'!$AA$17="Leve"),CONCATENATE("R1C",'Mapa de Riesgos'!$O$17),"")</f>
        <v/>
      </c>
      <c r="O26" s="66" t="str">
        <f>IF(AND('Mapa de Riesgos'!$Y$18="Media",'Mapa de Riesgos'!$AA$18="Leve"),CONCATENATE("R1C",'Mapa de Riesgos'!$O$18),"")</f>
        <v/>
      </c>
      <c r="P26" s="64" t="str">
        <f>IF(AND('Mapa de Riesgos'!$Y$12="Media",'Mapa de Riesgos'!$AA$12="Menor"),CONCATENATE("R1C",'Mapa de Riesgos'!$O$12),"")</f>
        <v/>
      </c>
      <c r="Q26" s="65" t="str">
        <f>IF(AND('Mapa de Riesgos'!$Y$14="Media",'Mapa de Riesgos'!$AA$14="Menor"),CONCATENATE("R1C",'Mapa de Riesgos'!$O$14),"")</f>
        <v/>
      </c>
      <c r="R26" s="65" t="str">
        <f>IF(AND('Mapa de Riesgos'!$Y$15="Media",'Mapa de Riesgos'!$AA$15="Menor"),CONCATENATE("R1C",'Mapa de Riesgos'!$O$15),"")</f>
        <v/>
      </c>
      <c r="S26" s="65" t="str">
        <f>IF(AND('Mapa de Riesgos'!$Y$16="Media",'Mapa de Riesgos'!$AA$16="Menor"),CONCATENATE("R1C",'Mapa de Riesgos'!$O$16),"")</f>
        <v/>
      </c>
      <c r="T26" s="65" t="str">
        <f>IF(AND('Mapa de Riesgos'!$Y$17="Media",'Mapa de Riesgos'!$AA$17="Menor"),CONCATENATE("R1C",'Mapa de Riesgos'!$O$17),"")</f>
        <v/>
      </c>
      <c r="U26" s="66" t="str">
        <f>IF(AND('Mapa de Riesgos'!$Y$18="Media",'Mapa de Riesgos'!$AA$18="Menor"),CONCATENATE("R1C",'Mapa de Riesgos'!$O$18),"")</f>
        <v/>
      </c>
      <c r="V26" s="64" t="str">
        <f>IF(AND('Mapa de Riesgos'!$Y$12="Media",'Mapa de Riesgos'!$AA$12="Moderado"),CONCATENATE("R1C",'Mapa de Riesgos'!$O$12),"")</f>
        <v/>
      </c>
      <c r="W26" s="65" t="str">
        <f>IF(AND('Mapa de Riesgos'!$Y$14="Media",'Mapa de Riesgos'!$AA$14="Moderado"),CONCATENATE("R1C",'Mapa de Riesgos'!$O$14),"")</f>
        <v/>
      </c>
      <c r="X26" s="65" t="str">
        <f>IF(AND('Mapa de Riesgos'!$Y$15="Media",'Mapa de Riesgos'!$AA$15="Moderado"),CONCATENATE("R1C",'Mapa de Riesgos'!$O$15),"")</f>
        <v/>
      </c>
      <c r="Y26" s="65" t="str">
        <f>IF(AND('Mapa de Riesgos'!$Y$16="Media",'Mapa de Riesgos'!$AA$16="Moderado"),CONCATENATE("R1C",'Mapa de Riesgos'!$O$16),"")</f>
        <v/>
      </c>
      <c r="Z26" s="65" t="str">
        <f>IF(AND('Mapa de Riesgos'!$Y$17="Media",'Mapa de Riesgos'!$AA$17="Moderado"),CONCATENATE("R1C",'Mapa de Riesgos'!$O$17),"")</f>
        <v/>
      </c>
      <c r="AA26" s="66" t="str">
        <f>IF(AND('Mapa de Riesgos'!$Y$18="Media",'Mapa de Riesgos'!$AA$18="Moderado"),CONCATENATE("R1C",'Mapa de Riesgos'!$O$18),"")</f>
        <v/>
      </c>
      <c r="AB26" s="46" t="str">
        <f>IF(AND('Mapa de Riesgos'!$Y$12="Media",'Mapa de Riesgos'!$AA$12="Mayor"),CONCATENATE("R1C",'Mapa de Riesgos'!$O$12),"")</f>
        <v/>
      </c>
      <c r="AC26" s="47" t="str">
        <f>IF(AND('Mapa de Riesgos'!$Y$14="Media",'Mapa de Riesgos'!$AA$14="Mayor"),CONCATENATE("R1C",'Mapa de Riesgos'!$O$14),"")</f>
        <v/>
      </c>
      <c r="AD26" s="47" t="str">
        <f>IF(AND('Mapa de Riesgos'!$Y$15="Media",'Mapa de Riesgos'!$AA$15="Mayor"),CONCATENATE("R1C",'Mapa de Riesgos'!$O$15),"")</f>
        <v/>
      </c>
      <c r="AE26" s="47" t="str">
        <f>IF(AND('Mapa de Riesgos'!$Y$16="Media",'Mapa de Riesgos'!$AA$16="Mayor"),CONCATENATE("R1C",'Mapa de Riesgos'!$O$16),"")</f>
        <v/>
      </c>
      <c r="AF26" s="47" t="str">
        <f>IF(AND('Mapa de Riesgos'!$Y$17="Media",'Mapa de Riesgos'!$AA$17="Mayor"),CONCATENATE("R1C",'Mapa de Riesgos'!$O$17),"")</f>
        <v/>
      </c>
      <c r="AG26" s="48" t="str">
        <f>IF(AND('Mapa de Riesgos'!$Y$18="Media",'Mapa de Riesgos'!$AA$18="Mayor"),CONCATENATE("R1C",'Mapa de Riesgos'!$O$18),"")</f>
        <v/>
      </c>
      <c r="AH26" s="49" t="str">
        <f>IF(AND('Mapa de Riesgos'!$Y$12="Media",'Mapa de Riesgos'!$AA$12="Catastrófico"),CONCATENATE("R1C",'Mapa de Riesgos'!$O$12),"")</f>
        <v/>
      </c>
      <c r="AI26" s="50" t="str">
        <f>IF(AND('Mapa de Riesgos'!$Y$14="Media",'Mapa de Riesgos'!$AA$14="Catastrófico"),CONCATENATE("R1C",'Mapa de Riesgos'!$O$14),"")</f>
        <v/>
      </c>
      <c r="AJ26" s="50" t="str">
        <f>IF(AND('Mapa de Riesgos'!$Y$15="Media",'Mapa de Riesgos'!$AA$15="Catastrófico"),CONCATENATE("R1C",'Mapa de Riesgos'!$O$15),"")</f>
        <v/>
      </c>
      <c r="AK26" s="50" t="str">
        <f>IF(AND('Mapa de Riesgos'!$Y$16="Media",'Mapa de Riesgos'!$AA$16="Catastrófico"),CONCATENATE("R1C",'Mapa de Riesgos'!$O$16),"")</f>
        <v/>
      </c>
      <c r="AL26" s="50" t="str">
        <f>IF(AND('Mapa de Riesgos'!$Y$17="Media",'Mapa de Riesgos'!$AA$17="Catastrófico"),CONCATENATE("R1C",'Mapa de Riesgos'!$O$17),"")</f>
        <v/>
      </c>
      <c r="AM26" s="51" t="str">
        <f>IF(AND('Mapa de Riesgos'!$Y$18="Media",'Mapa de Riesgos'!$AA$18="Catastrófico"),CONCATENATE("R1C",'Mapa de Riesgos'!$O$18),"")</f>
        <v/>
      </c>
      <c r="AN26" s="83"/>
      <c r="AO26" s="573" t="s">
        <v>223</v>
      </c>
      <c r="AP26" s="574"/>
      <c r="AQ26" s="574"/>
      <c r="AR26" s="574"/>
      <c r="AS26" s="574"/>
      <c r="AT26" s="57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48"/>
      <c r="C27" s="448"/>
      <c r="D27" s="449"/>
      <c r="E27" s="545"/>
      <c r="F27" s="546"/>
      <c r="G27" s="546"/>
      <c r="H27" s="546"/>
      <c r="I27" s="562"/>
      <c r="J27" s="67" t="str">
        <f>IF(AND('Mapa de Riesgos'!$Y$19="Media",'Mapa de Riesgos'!$AA$19="Leve"),CONCATENATE("R2C",'Mapa de Riesgos'!$O$19),"")</f>
        <v/>
      </c>
      <c r="K27" s="68" t="str">
        <f>IF(AND('Mapa de Riesgos'!$Y$20="Media",'Mapa de Riesgos'!$AA$20="Leve"),CONCATENATE("R2C",'Mapa de Riesgos'!$O$20),"")</f>
        <v/>
      </c>
      <c r="L27" s="68" t="str">
        <f>IF(AND('Mapa de Riesgos'!$Y$21="Media",'Mapa de Riesgos'!$AA$21="Leve"),CONCATENATE("R2C",'Mapa de Riesgos'!$O$21),"")</f>
        <v/>
      </c>
      <c r="M27" s="68" t="str">
        <f>IF(AND('Mapa de Riesgos'!$Y$22="Media",'Mapa de Riesgos'!$AA$22="Leve"),CONCATENATE("R2C",'Mapa de Riesgos'!$O$22),"")</f>
        <v/>
      </c>
      <c r="N27" s="68" t="str">
        <f>IF(AND('Mapa de Riesgos'!$Y$23="Media",'Mapa de Riesgos'!$AA$23="Leve"),CONCATENATE("R2C",'Mapa de Riesgos'!$O$23),"")</f>
        <v/>
      </c>
      <c r="O27" s="69" t="str">
        <f>IF(AND('Mapa de Riesgos'!$Y$24="Media",'Mapa de Riesgos'!$AA$24="Leve"),CONCATENATE("R2C",'Mapa de Riesgos'!$O$24),"")</f>
        <v/>
      </c>
      <c r="P27" s="67" t="str">
        <f>IF(AND('Mapa de Riesgos'!$Y$19="Media",'Mapa de Riesgos'!$AA$19="Menor"),CONCATENATE("R2C",'Mapa de Riesgos'!$O$19),"")</f>
        <v/>
      </c>
      <c r="Q27" s="68" t="str">
        <f>IF(AND('Mapa de Riesgos'!$Y$20="Media",'Mapa de Riesgos'!$AA$20="Menor"),CONCATENATE("R2C",'Mapa de Riesgos'!$O$20),"")</f>
        <v/>
      </c>
      <c r="R27" s="68" t="str">
        <f>IF(AND('Mapa de Riesgos'!$Y$21="Media",'Mapa de Riesgos'!$AA$21="Menor"),CONCATENATE("R2C",'Mapa de Riesgos'!$O$21),"")</f>
        <v/>
      </c>
      <c r="S27" s="68" t="str">
        <f>IF(AND('Mapa de Riesgos'!$Y$22="Media",'Mapa de Riesgos'!$AA$22="Menor"),CONCATENATE("R2C",'Mapa de Riesgos'!$O$22),"")</f>
        <v/>
      </c>
      <c r="T27" s="68" t="str">
        <f>IF(AND('Mapa de Riesgos'!$Y$23="Media",'Mapa de Riesgos'!$AA$23="Menor"),CONCATENATE("R2C",'Mapa de Riesgos'!$O$23),"")</f>
        <v/>
      </c>
      <c r="U27" s="69" t="str">
        <f>IF(AND('Mapa de Riesgos'!$Y$24="Media",'Mapa de Riesgos'!$AA$24="Menor"),CONCATENATE("R2C",'Mapa de Riesgos'!$O$24),"")</f>
        <v/>
      </c>
      <c r="V27" s="67" t="str">
        <f>IF(AND('Mapa de Riesgos'!$Y$19="Media",'Mapa de Riesgos'!$AA$19="Moderado"),CONCATENATE("R2C",'Mapa de Riesgos'!$O$19),"")</f>
        <v/>
      </c>
      <c r="W27" s="68" t="str">
        <f>IF(AND('Mapa de Riesgos'!$Y$20="Media",'Mapa de Riesgos'!$AA$20="Moderado"),CONCATENATE("R2C",'Mapa de Riesgos'!$O$20),"")</f>
        <v/>
      </c>
      <c r="X27" s="68" t="str">
        <f>IF(AND('Mapa de Riesgos'!$Y$21="Media",'Mapa de Riesgos'!$AA$21="Moderado"),CONCATENATE("R2C",'Mapa de Riesgos'!$O$21),"")</f>
        <v/>
      </c>
      <c r="Y27" s="68" t="str">
        <f>IF(AND('Mapa de Riesgos'!$Y$22="Media",'Mapa de Riesgos'!$AA$22="Moderado"),CONCATENATE("R2C",'Mapa de Riesgos'!$O$22),"")</f>
        <v/>
      </c>
      <c r="Z27" s="68" t="str">
        <f>IF(AND('Mapa de Riesgos'!$Y$23="Media",'Mapa de Riesgos'!$AA$23="Moderado"),CONCATENATE("R2C",'Mapa de Riesgos'!$O$23),"")</f>
        <v/>
      </c>
      <c r="AA27" s="69" t="str">
        <f>IF(AND('Mapa de Riesgos'!$Y$24="Media",'Mapa de Riesgos'!$AA$24="Moderado"),CONCATENATE("R2C",'Mapa de Riesgos'!$O$24),"")</f>
        <v/>
      </c>
      <c r="AB27" s="52" t="str">
        <f>IF(AND('Mapa de Riesgos'!$Y$19="Media",'Mapa de Riesgos'!$AA$19="Mayor"),CONCATENATE("R2C",'Mapa de Riesgos'!$O$19),"")</f>
        <v/>
      </c>
      <c r="AC27" s="53" t="str">
        <f>IF(AND('Mapa de Riesgos'!$Y$20="Media",'Mapa de Riesgos'!$AA$20="Mayor"),CONCATENATE("R2C",'Mapa de Riesgos'!$O$20),"")</f>
        <v/>
      </c>
      <c r="AD27" s="53" t="str">
        <f>IF(AND('Mapa de Riesgos'!$Y$21="Media",'Mapa de Riesgos'!$AA$21="Mayor"),CONCATENATE("R2C",'Mapa de Riesgos'!$O$21),"")</f>
        <v/>
      </c>
      <c r="AE27" s="53" t="str">
        <f>IF(AND('Mapa de Riesgos'!$Y$22="Media",'Mapa de Riesgos'!$AA$22="Mayor"),CONCATENATE("R2C",'Mapa de Riesgos'!$O$22),"")</f>
        <v/>
      </c>
      <c r="AF27" s="53" t="str">
        <f>IF(AND('Mapa de Riesgos'!$Y$23="Media",'Mapa de Riesgos'!$AA$23="Mayor"),CONCATENATE("R2C",'Mapa de Riesgos'!$O$23),"")</f>
        <v/>
      </c>
      <c r="AG27" s="54" t="str">
        <f>IF(AND('Mapa de Riesgos'!$Y$24="Media",'Mapa de Riesgos'!$AA$24="Mayor"),CONCATENATE("R2C",'Mapa de Riesgos'!$O$24),"")</f>
        <v/>
      </c>
      <c r="AH27" s="55" t="str">
        <f>IF(AND('Mapa de Riesgos'!$Y$19="Media",'Mapa de Riesgos'!$AA$19="Catastrófico"),CONCATENATE("R2C",'Mapa de Riesgos'!$O$19),"")</f>
        <v/>
      </c>
      <c r="AI27" s="56" t="str">
        <f>IF(AND('Mapa de Riesgos'!$Y$20="Media",'Mapa de Riesgos'!$AA$20="Catastrófico"),CONCATENATE("R2C",'Mapa de Riesgos'!$O$20),"")</f>
        <v/>
      </c>
      <c r="AJ27" s="56" t="str">
        <f>IF(AND('Mapa de Riesgos'!$Y$21="Media",'Mapa de Riesgos'!$AA$21="Catastrófico"),CONCATENATE("R2C",'Mapa de Riesgos'!$O$21),"")</f>
        <v/>
      </c>
      <c r="AK27" s="56" t="str">
        <f>IF(AND('Mapa de Riesgos'!$Y$22="Media",'Mapa de Riesgos'!$AA$22="Catastrófico"),CONCATENATE("R2C",'Mapa de Riesgos'!$O$22),"")</f>
        <v/>
      </c>
      <c r="AL27" s="56" t="str">
        <f>IF(AND('Mapa de Riesgos'!$Y$23="Media",'Mapa de Riesgos'!$AA$23="Catastrófico"),CONCATENATE("R2C",'Mapa de Riesgos'!$O$23),"")</f>
        <v/>
      </c>
      <c r="AM27" s="57" t="str">
        <f>IF(AND('Mapa de Riesgos'!$Y$24="Media",'Mapa de Riesgos'!$AA$24="Catastrófico"),CONCATENATE("R2C",'Mapa de Riesgos'!$O$24),"")</f>
        <v/>
      </c>
      <c r="AN27" s="83"/>
      <c r="AO27" s="576"/>
      <c r="AP27" s="577"/>
      <c r="AQ27" s="577"/>
      <c r="AR27" s="577"/>
      <c r="AS27" s="577"/>
      <c r="AT27" s="57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48"/>
      <c r="C28" s="448"/>
      <c r="D28" s="449"/>
      <c r="E28" s="547"/>
      <c r="F28" s="546"/>
      <c r="G28" s="546"/>
      <c r="H28" s="546"/>
      <c r="I28" s="562"/>
      <c r="J28" s="67" t="str">
        <f>IF(AND('Mapa de Riesgos'!$Y$25="Media",'Mapa de Riesgos'!$AA$25="Leve"),CONCATENATE("R3C",'Mapa de Riesgos'!$O$25),"")</f>
        <v/>
      </c>
      <c r="K28" s="68" t="str">
        <f>IF(AND('Mapa de Riesgos'!$Y$28="Media",'Mapa de Riesgos'!$AA$28="Leve"),CONCATENATE("R3C",'Mapa de Riesgos'!$O$28),"")</f>
        <v/>
      </c>
      <c r="L28" s="68" t="str">
        <f>IF(AND('Mapa de Riesgos'!$Y$29="Media",'Mapa de Riesgos'!$AA$29="Leve"),CONCATENATE("R3C",'Mapa de Riesgos'!$O$29),"")</f>
        <v/>
      </c>
      <c r="M28" s="68" t="str">
        <f>IF(AND('Mapa de Riesgos'!$Y$30="Media",'Mapa de Riesgos'!$AA$30="Leve"),CONCATENATE("R3C",'Mapa de Riesgos'!$O$30),"")</f>
        <v/>
      </c>
      <c r="N28" s="68" t="str">
        <f>IF(AND('Mapa de Riesgos'!$Y$31="Media",'Mapa de Riesgos'!$AA$31="Leve"),CONCATENATE("R3C",'Mapa de Riesgos'!$O$31),"")</f>
        <v/>
      </c>
      <c r="O28" s="69" t="str">
        <f>IF(AND('Mapa de Riesgos'!$Y$32="Media",'Mapa de Riesgos'!$AA$32="Leve"),CONCATENATE("R3C",'Mapa de Riesgos'!$O$32),"")</f>
        <v/>
      </c>
      <c r="P28" s="67" t="str">
        <f>IF(AND('Mapa de Riesgos'!$Y$25="Media",'Mapa de Riesgos'!$AA$25="Menor"),CONCATENATE("R3C",'Mapa de Riesgos'!$O$25),"")</f>
        <v/>
      </c>
      <c r="Q28" s="68" t="str">
        <f>IF(AND('Mapa de Riesgos'!$Y$28="Media",'Mapa de Riesgos'!$AA$28="Menor"),CONCATENATE("R3C",'Mapa de Riesgos'!$O$28),"")</f>
        <v/>
      </c>
      <c r="R28" s="68" t="str">
        <f>IF(AND('Mapa de Riesgos'!$Y$29="Media",'Mapa de Riesgos'!$AA$29="Menor"),CONCATENATE("R3C",'Mapa de Riesgos'!$O$29),"")</f>
        <v/>
      </c>
      <c r="S28" s="68" t="str">
        <f>IF(AND('Mapa de Riesgos'!$Y$30="Media",'Mapa de Riesgos'!$AA$30="Menor"),CONCATENATE("R3C",'Mapa de Riesgos'!$O$30),"")</f>
        <v/>
      </c>
      <c r="T28" s="68" t="str">
        <f>IF(AND('Mapa de Riesgos'!$Y$31="Media",'Mapa de Riesgos'!$AA$31="Menor"),CONCATENATE("R3C",'Mapa de Riesgos'!$O$31),"")</f>
        <v/>
      </c>
      <c r="U28" s="69" t="str">
        <f>IF(AND('Mapa de Riesgos'!$Y$32="Media",'Mapa de Riesgos'!$AA$32="Menor"),CONCATENATE("R3C",'Mapa de Riesgos'!$O$32),"")</f>
        <v/>
      </c>
      <c r="V28" s="67" t="str">
        <f>IF(AND('Mapa de Riesgos'!$Y$25="Media",'Mapa de Riesgos'!$AA$25="Moderado"),CONCATENATE("R3C",'Mapa de Riesgos'!$O$25),"")</f>
        <v/>
      </c>
      <c r="W28" s="68" t="str">
        <f>IF(AND('Mapa de Riesgos'!$Y$28="Media",'Mapa de Riesgos'!$AA$28="Moderado"),CONCATENATE("R3C",'Mapa de Riesgos'!$O$28),"")</f>
        <v/>
      </c>
      <c r="X28" s="68" t="str">
        <f>IF(AND('Mapa de Riesgos'!$Y$29="Media",'Mapa de Riesgos'!$AA$29="Moderado"),CONCATENATE("R3C",'Mapa de Riesgos'!$O$29),"")</f>
        <v/>
      </c>
      <c r="Y28" s="68" t="str">
        <f>IF(AND('Mapa de Riesgos'!$Y$30="Media",'Mapa de Riesgos'!$AA$30="Moderado"),CONCATENATE("R3C",'Mapa de Riesgos'!$O$30),"")</f>
        <v/>
      </c>
      <c r="Z28" s="68" t="str">
        <f>IF(AND('Mapa de Riesgos'!$Y$31="Media",'Mapa de Riesgos'!$AA$31="Moderado"),CONCATENATE("R3C",'Mapa de Riesgos'!$O$31),"")</f>
        <v/>
      </c>
      <c r="AA28" s="69" t="str">
        <f>IF(AND('Mapa de Riesgos'!$Y$32="Media",'Mapa de Riesgos'!$AA$32="Moderado"),CONCATENATE("R3C",'Mapa de Riesgos'!$O$32),"")</f>
        <v/>
      </c>
      <c r="AB28" s="52" t="str">
        <f>IF(AND('Mapa de Riesgos'!$Y$25="Media",'Mapa de Riesgos'!$AA$25="Mayor"),CONCATENATE("R3C",'Mapa de Riesgos'!$O$25),"")</f>
        <v/>
      </c>
      <c r="AC28" s="53" t="str">
        <f>IF(AND('Mapa de Riesgos'!$Y$28="Media",'Mapa de Riesgos'!$AA$28="Mayor"),CONCATENATE("R3C",'Mapa de Riesgos'!$O$28),"")</f>
        <v/>
      </c>
      <c r="AD28" s="53" t="str">
        <f>IF(AND('Mapa de Riesgos'!$Y$29="Media",'Mapa de Riesgos'!$AA$29="Mayor"),CONCATENATE("R3C",'Mapa de Riesgos'!$O$29),"")</f>
        <v/>
      </c>
      <c r="AE28" s="53" t="str">
        <f>IF(AND('Mapa de Riesgos'!$Y$30="Media",'Mapa de Riesgos'!$AA$30="Mayor"),CONCATENATE("R3C",'Mapa de Riesgos'!$O$30),"")</f>
        <v/>
      </c>
      <c r="AF28" s="53" t="str">
        <f>IF(AND('Mapa de Riesgos'!$Y$31="Media",'Mapa de Riesgos'!$AA$31="Mayor"),CONCATENATE("R3C",'Mapa de Riesgos'!$O$31),"")</f>
        <v/>
      </c>
      <c r="AG28" s="54" t="str">
        <f>IF(AND('Mapa de Riesgos'!$Y$32="Media",'Mapa de Riesgos'!$AA$32="Mayor"),CONCATENATE("R3C",'Mapa de Riesgos'!$O$32),"")</f>
        <v/>
      </c>
      <c r="AH28" s="55" t="str">
        <f>IF(AND('Mapa de Riesgos'!$Y$25="Media",'Mapa de Riesgos'!$AA$25="Catastrófico"),CONCATENATE("R3C",'Mapa de Riesgos'!$O$25),"")</f>
        <v/>
      </c>
      <c r="AI28" s="56" t="str">
        <f>IF(AND('Mapa de Riesgos'!$Y$28="Media",'Mapa de Riesgos'!$AA$28="Catastrófico"),CONCATENATE("R3C",'Mapa de Riesgos'!$O$28),"")</f>
        <v/>
      </c>
      <c r="AJ28" s="56" t="str">
        <f>IF(AND('Mapa de Riesgos'!$Y$29="Media",'Mapa de Riesgos'!$AA$29="Catastrófico"),CONCATENATE("R3C",'Mapa de Riesgos'!$O$29),"")</f>
        <v/>
      </c>
      <c r="AK28" s="56" t="str">
        <f>IF(AND('Mapa de Riesgos'!$Y$30="Media",'Mapa de Riesgos'!$AA$30="Catastrófico"),CONCATENATE("R3C",'Mapa de Riesgos'!$O$30),"")</f>
        <v/>
      </c>
      <c r="AL28" s="56" t="str">
        <f>IF(AND('Mapa de Riesgos'!$Y$31="Media",'Mapa de Riesgos'!$AA$31="Catastrófico"),CONCATENATE("R3C",'Mapa de Riesgos'!$O$31),"")</f>
        <v/>
      </c>
      <c r="AM28" s="57" t="str">
        <f>IF(AND('Mapa de Riesgos'!$Y$32="Media",'Mapa de Riesgos'!$AA$32="Catastrófico"),CONCATENATE("R3C",'Mapa de Riesgos'!$O$32),"")</f>
        <v/>
      </c>
      <c r="AN28" s="83"/>
      <c r="AO28" s="576"/>
      <c r="AP28" s="577"/>
      <c r="AQ28" s="577"/>
      <c r="AR28" s="577"/>
      <c r="AS28" s="577"/>
      <c r="AT28" s="57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48"/>
      <c r="C29" s="448"/>
      <c r="D29" s="449"/>
      <c r="E29" s="547"/>
      <c r="F29" s="546"/>
      <c r="G29" s="546"/>
      <c r="H29" s="546"/>
      <c r="I29" s="562"/>
      <c r="J29" s="67" t="str">
        <f>IF(AND('Mapa de Riesgos'!$Y$33="Media",'Mapa de Riesgos'!$AA$33="Leve"),CONCATENATE("R4C",'Mapa de Riesgos'!$O$33),"")</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Riesgos'!$Y$33="Media",'Mapa de Riesgos'!$AA$33="Menor"),CONCATENATE("R4C",'Mapa de Riesgos'!$O$33),"")</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Riesgos'!$Y$33="Media",'Mapa de Riesgos'!$AA$33="Moderado"),CONCATENATE("R4C",'Mapa de Riesgos'!$O$33),"")</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Riesgos'!$Y$33="Media",'Mapa de Riesgos'!$AA$33="Mayor"),CONCATENATE("R4C",'Mapa de Riesgos'!$O$33),"")</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Riesgos'!$Y$33="Media",'Mapa de Riesgos'!$AA$33="Catastrófico"),CONCATENATE("R4C",'Mapa de Riesgos'!$O$33),"")</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576"/>
      <c r="AP29" s="577"/>
      <c r="AQ29" s="577"/>
      <c r="AR29" s="577"/>
      <c r="AS29" s="577"/>
      <c r="AT29" s="57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48"/>
      <c r="C30" s="448"/>
      <c r="D30" s="449"/>
      <c r="E30" s="547"/>
      <c r="F30" s="546"/>
      <c r="G30" s="546"/>
      <c r="H30" s="546"/>
      <c r="I30" s="562"/>
      <c r="J30" s="67" t="str">
        <f>IF(AND('Mapa de Riesgos'!$Y$39="Media",'Mapa de Riesgos'!$AA$39="Leve"),CONCATENATE("R5C",'Mapa de Riesgos'!$O$39),"")</f>
        <v/>
      </c>
      <c r="K30" s="68" t="str">
        <f>IF(AND('Mapa de Riesgos'!$Y$40="Media",'Mapa de Riesgos'!$AA$40="Leve"),CONCATENATE("R5C",'Mapa de Riesgos'!$O$40),"")</f>
        <v/>
      </c>
      <c r="L30" s="68" t="str">
        <f>IF(AND('Mapa de Riesgos'!$Y$41="Media",'Mapa de Riesgos'!$AA$41="Leve"),CONCATENATE("R5C",'Mapa de Riesgos'!$O$41),"")</f>
        <v/>
      </c>
      <c r="M30" s="68" t="str">
        <f>IF(AND('Mapa de Riesgos'!$Y$42="Media",'Mapa de Riesgos'!$AA$42="Leve"),CONCATENATE("R5C",'Mapa de Riesgos'!$O$42),"")</f>
        <v/>
      </c>
      <c r="N30" s="68" t="str">
        <f>IF(AND('Mapa de Riesgos'!$Y$43="Media",'Mapa de Riesgos'!$AA$43="Leve"),CONCATENATE("R5C",'Mapa de Riesgos'!$O$43),"")</f>
        <v/>
      </c>
      <c r="O30" s="69" t="str">
        <f>IF(AND('Mapa de Riesgos'!$Y$44="Media",'Mapa de Riesgos'!$AA$44="Leve"),CONCATENATE("R5C",'Mapa de Riesgos'!$O$44),"")</f>
        <v/>
      </c>
      <c r="P30" s="67" t="str">
        <f>IF(AND('Mapa de Riesgos'!$Y$39="Media",'Mapa de Riesgos'!$AA$39="Menor"),CONCATENATE("R5C",'Mapa de Riesgos'!$O$39),"")</f>
        <v/>
      </c>
      <c r="Q30" s="68" t="str">
        <f>IF(AND('Mapa de Riesgos'!$Y$40="Media",'Mapa de Riesgos'!$AA$40="Menor"),CONCATENATE("R5C",'Mapa de Riesgos'!$O$40),"")</f>
        <v/>
      </c>
      <c r="R30" s="68" t="str">
        <f>IF(AND('Mapa de Riesgos'!$Y$41="Media",'Mapa de Riesgos'!$AA$41="Menor"),CONCATENATE("R5C",'Mapa de Riesgos'!$O$41),"")</f>
        <v/>
      </c>
      <c r="S30" s="68" t="str">
        <f>IF(AND('Mapa de Riesgos'!$Y$42="Media",'Mapa de Riesgos'!$AA$42="Menor"),CONCATENATE("R5C",'Mapa de Riesgos'!$O$42),"")</f>
        <v/>
      </c>
      <c r="T30" s="68" t="str">
        <f>IF(AND('Mapa de Riesgos'!$Y$43="Media",'Mapa de Riesgos'!$AA$43="Menor"),CONCATENATE("R5C",'Mapa de Riesgos'!$O$43),"")</f>
        <v/>
      </c>
      <c r="U30" s="69" t="str">
        <f>IF(AND('Mapa de Riesgos'!$Y$44="Media",'Mapa de Riesgos'!$AA$44="Menor"),CONCATENATE("R5C",'Mapa de Riesgos'!$O$44),"")</f>
        <v/>
      </c>
      <c r="V30" s="67" t="str">
        <f>IF(AND('Mapa de Riesgos'!$Y$39="Media",'Mapa de Riesgos'!$AA$39="Moderado"),CONCATENATE("R5C",'Mapa de Riesgos'!$O$39),"")</f>
        <v/>
      </c>
      <c r="W30" s="68" t="str">
        <f>IF(AND('Mapa de Riesgos'!$Y$40="Media",'Mapa de Riesgos'!$AA$40="Moderado"),CONCATENATE("R5C",'Mapa de Riesgos'!$O$40),"")</f>
        <v/>
      </c>
      <c r="X30" s="68" t="str">
        <f>IF(AND('Mapa de Riesgos'!$Y$41="Media",'Mapa de Riesgos'!$AA$41="Moderado"),CONCATENATE("R5C",'Mapa de Riesgos'!$O$41),"")</f>
        <v/>
      </c>
      <c r="Y30" s="68" t="str">
        <f>IF(AND('Mapa de Riesgos'!$Y$42="Media",'Mapa de Riesgos'!$AA$42="Moderado"),CONCATENATE("R5C",'Mapa de Riesgos'!$O$42),"")</f>
        <v/>
      </c>
      <c r="Z30" s="68" t="str">
        <f>IF(AND('Mapa de Riesgos'!$Y$43="Media",'Mapa de Riesgos'!$AA$43="Moderado"),CONCATENATE("R5C",'Mapa de Riesgos'!$O$43),"")</f>
        <v/>
      </c>
      <c r="AA30" s="69" t="str">
        <f>IF(AND('Mapa de Riesgos'!$Y$44="Media",'Mapa de Riesgos'!$AA$44="Moderado"),CONCATENATE("R5C",'Mapa de Riesgos'!$O$44),"")</f>
        <v/>
      </c>
      <c r="AB30" s="52" t="str">
        <f>IF(AND('Mapa de Riesgos'!$Y$39="Media",'Mapa de Riesgos'!$AA$39="Mayor"),CONCATENATE("R5C",'Mapa de Riesgos'!$O$39),"")</f>
        <v/>
      </c>
      <c r="AC30" s="53" t="str">
        <f>IF(AND('Mapa de Riesgos'!$Y$40="Media",'Mapa de Riesgos'!$AA$40="Mayor"),CONCATENATE("R5C",'Mapa de Riesgos'!$O$40),"")</f>
        <v/>
      </c>
      <c r="AD30" s="53" t="str">
        <f>IF(AND('Mapa de Riesgos'!$Y$41="Media",'Mapa de Riesgos'!$AA$41="Mayor"),CONCATENATE("R5C",'Mapa de Riesgos'!$O$41),"")</f>
        <v/>
      </c>
      <c r="AE30" s="53" t="str">
        <f>IF(AND('Mapa de Riesgos'!$Y$42="Media",'Mapa de Riesgos'!$AA$42="Mayor"),CONCATENATE("R5C",'Mapa de Riesgos'!$O$42),"")</f>
        <v/>
      </c>
      <c r="AF30" s="53" t="str">
        <f>IF(AND('Mapa de Riesgos'!$Y$43="Media",'Mapa de Riesgos'!$AA$43="Mayor"),CONCATENATE("R5C",'Mapa de Riesgos'!$O$43),"")</f>
        <v/>
      </c>
      <c r="AG30" s="54" t="str">
        <f>IF(AND('Mapa de Riesgos'!$Y$44="Media",'Mapa de Riesgos'!$AA$44="Mayor"),CONCATENATE("R5C",'Mapa de Riesgos'!$O$44),"")</f>
        <v/>
      </c>
      <c r="AH30" s="55" t="str">
        <f>IF(AND('Mapa de Riesgos'!$Y$39="Media",'Mapa de Riesgos'!$AA$39="Catastrófico"),CONCATENATE("R5C",'Mapa de Riesgos'!$O$39),"")</f>
        <v/>
      </c>
      <c r="AI30" s="56" t="str">
        <f>IF(AND('Mapa de Riesgos'!$Y$40="Media",'Mapa de Riesgos'!$AA$40="Catastrófico"),CONCATENATE("R5C",'Mapa de Riesgos'!$O$40),"")</f>
        <v/>
      </c>
      <c r="AJ30" s="56" t="str">
        <f>IF(AND('Mapa de Riesgos'!$Y$41="Media",'Mapa de Riesgos'!$AA$41="Catastrófico"),CONCATENATE("R5C",'Mapa de Riesgos'!$O$41),"")</f>
        <v/>
      </c>
      <c r="AK30" s="56" t="str">
        <f>IF(AND('Mapa de Riesgos'!$Y$42="Media",'Mapa de Riesgos'!$AA$42="Catastrófico"),CONCATENATE("R5C",'Mapa de Riesgos'!$O$42),"")</f>
        <v/>
      </c>
      <c r="AL30" s="56" t="str">
        <f>IF(AND('Mapa de Riesgos'!$Y$43="Media",'Mapa de Riesgos'!$AA$43="Catastrófico"),CONCATENATE("R5C",'Mapa de Riesgos'!$O$43),"")</f>
        <v/>
      </c>
      <c r="AM30" s="57" t="str">
        <f>IF(AND('Mapa de Riesgos'!$Y$44="Media",'Mapa de Riesgos'!$AA$44="Catastrófico"),CONCATENATE("R5C",'Mapa de Riesgos'!$O$44),"")</f>
        <v/>
      </c>
      <c r="AN30" s="83"/>
      <c r="AO30" s="576"/>
      <c r="AP30" s="577"/>
      <c r="AQ30" s="577"/>
      <c r="AR30" s="577"/>
      <c r="AS30" s="577"/>
      <c r="AT30" s="57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48"/>
      <c r="C31" s="448"/>
      <c r="D31" s="449"/>
      <c r="E31" s="547"/>
      <c r="F31" s="546"/>
      <c r="G31" s="546"/>
      <c r="H31" s="546"/>
      <c r="I31" s="562"/>
      <c r="J31" s="67" t="str">
        <f>IF(AND('Mapa de Riesgos'!$Y$45="Media",'Mapa de Riesgos'!$AA$45="Leve"),CONCATENATE("R6C",'Mapa de Riesgos'!$O$45),"")</f>
        <v/>
      </c>
      <c r="K31" s="68" t="str">
        <f>IF(AND('Mapa de Riesgos'!$Y$46="Media",'Mapa de Riesgos'!$AA$46="Leve"),CONCATENATE("R6C",'Mapa de Riesgos'!$O$46),"")</f>
        <v/>
      </c>
      <c r="L31" s="68" t="str">
        <f>IF(AND('Mapa de Riesgos'!$Y$47="Media",'Mapa de Riesgos'!$AA$47="Leve"),CONCATENATE("R6C",'Mapa de Riesgos'!$O$47),"")</f>
        <v/>
      </c>
      <c r="M31" s="68" t="str">
        <f>IF(AND('Mapa de Riesgos'!$Y$48="Media",'Mapa de Riesgos'!$AA$48="Leve"),CONCATENATE("R6C",'Mapa de Riesgos'!$O$48),"")</f>
        <v/>
      </c>
      <c r="N31" s="68" t="str">
        <f>IF(AND('Mapa de Riesgos'!$Y$49="Media",'Mapa de Riesgos'!$AA$49="Leve"),CONCATENATE("R6C",'Mapa de Riesgos'!$O$49),"")</f>
        <v/>
      </c>
      <c r="O31" s="69" t="str">
        <f>IF(AND('Mapa de Riesgos'!$Y$50="Media",'Mapa de Riesgos'!$AA$50="Leve"),CONCATENATE("R6C",'Mapa de Riesgos'!$O$50),"")</f>
        <v/>
      </c>
      <c r="P31" s="67" t="str">
        <f>IF(AND('Mapa de Riesgos'!$Y$45="Media",'Mapa de Riesgos'!$AA$45="Menor"),CONCATENATE("R6C",'Mapa de Riesgos'!$O$45),"")</f>
        <v/>
      </c>
      <c r="Q31" s="68" t="str">
        <f>IF(AND('Mapa de Riesgos'!$Y$46="Media",'Mapa de Riesgos'!$AA$46="Menor"),CONCATENATE("R6C",'Mapa de Riesgos'!$O$46),"")</f>
        <v/>
      </c>
      <c r="R31" s="68" t="str">
        <f>IF(AND('Mapa de Riesgos'!$Y$47="Media",'Mapa de Riesgos'!$AA$47="Menor"),CONCATENATE("R6C",'Mapa de Riesgos'!$O$47),"")</f>
        <v/>
      </c>
      <c r="S31" s="68" t="str">
        <f>IF(AND('Mapa de Riesgos'!$Y$48="Media",'Mapa de Riesgos'!$AA$48="Menor"),CONCATENATE("R6C",'Mapa de Riesgos'!$O$48),"")</f>
        <v/>
      </c>
      <c r="T31" s="68" t="str">
        <f>IF(AND('Mapa de Riesgos'!$Y$49="Media",'Mapa de Riesgos'!$AA$49="Menor"),CONCATENATE("R6C",'Mapa de Riesgos'!$O$49),"")</f>
        <v/>
      </c>
      <c r="U31" s="69" t="str">
        <f>IF(AND('Mapa de Riesgos'!$Y$50="Media",'Mapa de Riesgos'!$AA$50="Menor"),CONCATENATE("R6C",'Mapa de Riesgos'!$O$50),"")</f>
        <v/>
      </c>
      <c r="V31" s="67" t="str">
        <f>IF(AND('Mapa de Riesgos'!$Y$45="Media",'Mapa de Riesgos'!$AA$45="Moderado"),CONCATENATE("R6C",'Mapa de Riesgos'!$O$45),"")</f>
        <v/>
      </c>
      <c r="W31" s="68" t="str">
        <f>IF(AND('Mapa de Riesgos'!$Y$46="Media",'Mapa de Riesgos'!$AA$46="Moderado"),CONCATENATE("R6C",'Mapa de Riesgos'!$O$46),"")</f>
        <v/>
      </c>
      <c r="X31" s="68" t="str">
        <f>IF(AND('Mapa de Riesgos'!$Y$47="Media",'Mapa de Riesgos'!$AA$47="Moderado"),CONCATENATE("R6C",'Mapa de Riesgos'!$O$47),"")</f>
        <v/>
      </c>
      <c r="Y31" s="68" t="str">
        <f>IF(AND('Mapa de Riesgos'!$Y$48="Media",'Mapa de Riesgos'!$AA$48="Moderado"),CONCATENATE("R6C",'Mapa de Riesgos'!$O$48),"")</f>
        <v/>
      </c>
      <c r="Z31" s="68" t="str">
        <f>IF(AND('Mapa de Riesgos'!$Y$49="Media",'Mapa de Riesgos'!$AA$49="Moderado"),CONCATENATE("R6C",'Mapa de Riesgos'!$O$49),"")</f>
        <v/>
      </c>
      <c r="AA31" s="69" t="str">
        <f>IF(AND('Mapa de Riesgos'!$Y$50="Media",'Mapa de Riesgos'!$AA$50="Moderado"),CONCATENATE("R6C",'Mapa de Riesgos'!$O$50),"")</f>
        <v/>
      </c>
      <c r="AB31" s="52" t="str">
        <f>IF(AND('Mapa de Riesgos'!$Y$45="Media",'Mapa de Riesgos'!$AA$45="Mayor"),CONCATENATE("R6C",'Mapa de Riesgos'!$O$45),"")</f>
        <v/>
      </c>
      <c r="AC31" s="53" t="str">
        <f>IF(AND('Mapa de Riesgos'!$Y$46="Media",'Mapa de Riesgos'!$AA$46="Mayor"),CONCATENATE("R6C",'Mapa de Riesgos'!$O$46),"")</f>
        <v/>
      </c>
      <c r="AD31" s="53" t="str">
        <f>IF(AND('Mapa de Riesgos'!$Y$47="Media",'Mapa de Riesgos'!$AA$47="Mayor"),CONCATENATE("R6C",'Mapa de Riesgos'!$O$47),"")</f>
        <v/>
      </c>
      <c r="AE31" s="53" t="str">
        <f>IF(AND('Mapa de Riesgos'!$Y$48="Media",'Mapa de Riesgos'!$AA$48="Mayor"),CONCATENATE("R6C",'Mapa de Riesgos'!$O$48),"")</f>
        <v/>
      </c>
      <c r="AF31" s="53" t="str">
        <f>IF(AND('Mapa de Riesgos'!$Y$49="Media",'Mapa de Riesgos'!$AA$49="Mayor"),CONCATENATE("R6C",'Mapa de Riesgos'!$O$49),"")</f>
        <v/>
      </c>
      <c r="AG31" s="54" t="str">
        <f>IF(AND('Mapa de Riesgos'!$Y$50="Media",'Mapa de Riesgos'!$AA$50="Mayor"),CONCATENATE("R6C",'Mapa de Riesgos'!$O$50),"")</f>
        <v/>
      </c>
      <c r="AH31" s="55" t="str">
        <f>IF(AND('Mapa de Riesgos'!$Y$45="Media",'Mapa de Riesgos'!$AA$45="Catastrófico"),CONCATENATE("R6C",'Mapa de Riesgos'!$O$45),"")</f>
        <v/>
      </c>
      <c r="AI31" s="56" t="str">
        <f>IF(AND('Mapa de Riesgos'!$Y$46="Media",'Mapa de Riesgos'!$AA$46="Catastrófico"),CONCATENATE("R6C",'Mapa de Riesgos'!$O$46),"")</f>
        <v/>
      </c>
      <c r="AJ31" s="56" t="str">
        <f>IF(AND('Mapa de Riesgos'!$Y$47="Media",'Mapa de Riesgos'!$AA$47="Catastrófico"),CONCATENATE("R6C",'Mapa de Riesgos'!$O$47),"")</f>
        <v/>
      </c>
      <c r="AK31" s="56" t="str">
        <f>IF(AND('Mapa de Riesgos'!$Y$48="Media",'Mapa de Riesgos'!$AA$48="Catastrófico"),CONCATENATE("R6C",'Mapa de Riesgos'!$O$48),"")</f>
        <v/>
      </c>
      <c r="AL31" s="56" t="str">
        <f>IF(AND('Mapa de Riesgos'!$Y$49="Media",'Mapa de Riesgos'!$AA$49="Catastrófico"),CONCATENATE("R6C",'Mapa de Riesgos'!$O$49),"")</f>
        <v/>
      </c>
      <c r="AM31" s="57" t="str">
        <f>IF(AND('Mapa de Riesgos'!$Y$50="Media",'Mapa de Riesgos'!$AA$50="Catastrófico"),CONCATENATE("R6C",'Mapa de Riesgos'!$O$50),"")</f>
        <v/>
      </c>
      <c r="AN31" s="83"/>
      <c r="AO31" s="576"/>
      <c r="AP31" s="577"/>
      <c r="AQ31" s="577"/>
      <c r="AR31" s="577"/>
      <c r="AS31" s="577"/>
      <c r="AT31" s="57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48"/>
      <c r="C32" s="448"/>
      <c r="D32" s="449"/>
      <c r="E32" s="547"/>
      <c r="F32" s="546"/>
      <c r="G32" s="546"/>
      <c r="H32" s="546"/>
      <c r="I32" s="562"/>
      <c r="J32" s="67" t="str">
        <f>IF(AND('Mapa de Riesgos'!$Y$51="Media",'Mapa de Riesgos'!$AA$51="Leve"),CONCATENATE("R7C",'Mapa de Riesgos'!$O$51),"")</f>
        <v/>
      </c>
      <c r="K32" s="68" t="str">
        <f>IF(AND('Mapa de Riesgos'!$Y$52="Media",'Mapa de Riesgos'!$AA$52="Leve"),CONCATENATE("R7C",'Mapa de Riesgos'!$O$52),"")</f>
        <v/>
      </c>
      <c r="L32" s="68" t="str">
        <f>IF(AND('Mapa de Riesgos'!$Y$53="Media",'Mapa de Riesgos'!$AA$53="Leve"),CONCATENATE("R7C",'Mapa de Riesgos'!$O$53),"")</f>
        <v/>
      </c>
      <c r="M32" s="68" t="str">
        <f>IF(AND('Mapa de Riesgos'!$Y$54="Media",'Mapa de Riesgos'!$AA$54="Leve"),CONCATENATE("R7C",'Mapa de Riesgos'!$O$54),"")</f>
        <v/>
      </c>
      <c r="N32" s="68" t="str">
        <f>IF(AND('Mapa de Riesgos'!$Y$55="Media",'Mapa de Riesgos'!$AA$55="Leve"),CONCATENATE("R7C",'Mapa de Riesgos'!$O$55),"")</f>
        <v/>
      </c>
      <c r="O32" s="69" t="str">
        <f>IF(AND('Mapa de Riesgos'!$Y$56="Media",'Mapa de Riesgos'!$AA$56="Leve"),CONCATENATE("R7C",'Mapa de Riesgos'!$O$56),"")</f>
        <v/>
      </c>
      <c r="P32" s="67" t="str">
        <f>IF(AND('Mapa de Riesgos'!$Y$51="Media",'Mapa de Riesgos'!$AA$51="Menor"),CONCATENATE("R7C",'Mapa de Riesgos'!$O$51),"")</f>
        <v/>
      </c>
      <c r="Q32" s="68" t="str">
        <f>IF(AND('Mapa de Riesgos'!$Y$52="Media",'Mapa de Riesgos'!$AA$52="Menor"),CONCATENATE("R7C",'Mapa de Riesgos'!$O$52),"")</f>
        <v/>
      </c>
      <c r="R32" s="68" t="str">
        <f>IF(AND('Mapa de Riesgos'!$Y$53="Media",'Mapa de Riesgos'!$AA$53="Menor"),CONCATENATE("R7C",'Mapa de Riesgos'!$O$53),"")</f>
        <v/>
      </c>
      <c r="S32" s="68" t="str">
        <f>IF(AND('Mapa de Riesgos'!$Y$54="Media",'Mapa de Riesgos'!$AA$54="Menor"),CONCATENATE("R7C",'Mapa de Riesgos'!$O$54),"")</f>
        <v/>
      </c>
      <c r="T32" s="68" t="str">
        <f>IF(AND('Mapa de Riesgos'!$Y$55="Media",'Mapa de Riesgos'!$AA$55="Menor"),CONCATENATE("R7C",'Mapa de Riesgos'!$O$55),"")</f>
        <v/>
      </c>
      <c r="U32" s="69" t="str">
        <f>IF(AND('Mapa de Riesgos'!$Y$56="Media",'Mapa de Riesgos'!$AA$56="Menor"),CONCATENATE("R7C",'Mapa de Riesgos'!$O$56),"")</f>
        <v/>
      </c>
      <c r="V32" s="67" t="str">
        <f>IF(AND('Mapa de Riesgos'!$Y$51="Media",'Mapa de Riesgos'!$AA$51="Moderado"),CONCATENATE("R7C",'Mapa de Riesgos'!$O$51),"")</f>
        <v/>
      </c>
      <c r="W32" s="68" t="str">
        <f>IF(AND('Mapa de Riesgos'!$Y$52="Media",'Mapa de Riesgos'!$AA$52="Moderado"),CONCATENATE("R7C",'Mapa de Riesgos'!$O$52),"")</f>
        <v/>
      </c>
      <c r="X32" s="68" t="str">
        <f>IF(AND('Mapa de Riesgos'!$Y$53="Media",'Mapa de Riesgos'!$AA$53="Moderado"),CONCATENATE("R7C",'Mapa de Riesgos'!$O$53),"")</f>
        <v/>
      </c>
      <c r="Y32" s="68" t="str">
        <f>IF(AND('Mapa de Riesgos'!$Y$54="Media",'Mapa de Riesgos'!$AA$54="Moderado"),CONCATENATE("R7C",'Mapa de Riesgos'!$O$54),"")</f>
        <v/>
      </c>
      <c r="Z32" s="68" t="str">
        <f>IF(AND('Mapa de Riesgos'!$Y$55="Media",'Mapa de Riesgos'!$AA$55="Moderado"),CONCATENATE("R7C",'Mapa de Riesgos'!$O$55),"")</f>
        <v/>
      </c>
      <c r="AA32" s="69" t="str">
        <f>IF(AND('Mapa de Riesgos'!$Y$56="Media",'Mapa de Riesgos'!$AA$56="Moderado"),CONCATENATE("R7C",'Mapa de Riesgos'!$O$56),"")</f>
        <v/>
      </c>
      <c r="AB32" s="52" t="str">
        <f>IF(AND('Mapa de Riesgos'!$Y$51="Media",'Mapa de Riesgos'!$AA$51="Mayor"),CONCATENATE("R7C",'Mapa de Riesgos'!$O$51),"")</f>
        <v/>
      </c>
      <c r="AC32" s="53" t="str">
        <f>IF(AND('Mapa de Riesgos'!$Y$52="Media",'Mapa de Riesgos'!$AA$52="Mayor"),CONCATENATE("R7C",'Mapa de Riesgos'!$O$52),"")</f>
        <v/>
      </c>
      <c r="AD32" s="53" t="str">
        <f>IF(AND('Mapa de Riesgos'!$Y$53="Media",'Mapa de Riesgos'!$AA$53="Mayor"),CONCATENATE("R7C",'Mapa de Riesgos'!$O$53),"")</f>
        <v/>
      </c>
      <c r="AE32" s="53" t="str">
        <f>IF(AND('Mapa de Riesgos'!$Y$54="Media",'Mapa de Riesgos'!$AA$54="Mayor"),CONCATENATE("R7C",'Mapa de Riesgos'!$O$54),"")</f>
        <v/>
      </c>
      <c r="AF32" s="53" t="str">
        <f>IF(AND('Mapa de Riesgos'!$Y$55="Media",'Mapa de Riesgos'!$AA$55="Mayor"),CONCATENATE("R7C",'Mapa de Riesgos'!$O$55),"")</f>
        <v/>
      </c>
      <c r="AG32" s="54" t="str">
        <f>IF(AND('Mapa de Riesgos'!$Y$56="Media",'Mapa de Riesgos'!$AA$56="Mayor"),CONCATENATE("R7C",'Mapa de Riesgos'!$O$56),"")</f>
        <v/>
      </c>
      <c r="AH32" s="55" t="str">
        <f>IF(AND('Mapa de Riesgos'!$Y$51="Media",'Mapa de Riesgos'!$AA$51="Catastrófico"),CONCATENATE("R7C",'Mapa de Riesgos'!$O$51),"")</f>
        <v/>
      </c>
      <c r="AI32" s="56" t="str">
        <f>IF(AND('Mapa de Riesgos'!$Y$52="Media",'Mapa de Riesgos'!$AA$52="Catastrófico"),CONCATENATE("R7C",'Mapa de Riesgos'!$O$52),"")</f>
        <v/>
      </c>
      <c r="AJ32" s="56" t="str">
        <f>IF(AND('Mapa de Riesgos'!$Y$53="Media",'Mapa de Riesgos'!$AA$53="Catastrófico"),CONCATENATE("R7C",'Mapa de Riesgos'!$O$53),"")</f>
        <v/>
      </c>
      <c r="AK32" s="56" t="str">
        <f>IF(AND('Mapa de Riesgos'!$Y$54="Media",'Mapa de Riesgos'!$AA$54="Catastrófico"),CONCATENATE("R7C",'Mapa de Riesgos'!$O$54),"")</f>
        <v/>
      </c>
      <c r="AL32" s="56" t="str">
        <f>IF(AND('Mapa de Riesgos'!$Y$55="Media",'Mapa de Riesgos'!$AA$55="Catastrófico"),CONCATENATE("R7C",'Mapa de Riesgos'!$O$55),"")</f>
        <v/>
      </c>
      <c r="AM32" s="57" t="str">
        <f>IF(AND('Mapa de Riesgos'!$Y$56="Media",'Mapa de Riesgos'!$AA$56="Catastrófico"),CONCATENATE("R7C",'Mapa de Riesgos'!$O$56),"")</f>
        <v/>
      </c>
      <c r="AN32" s="83"/>
      <c r="AO32" s="576"/>
      <c r="AP32" s="577"/>
      <c r="AQ32" s="577"/>
      <c r="AR32" s="577"/>
      <c r="AS32" s="577"/>
      <c r="AT32" s="57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48"/>
      <c r="C33" s="448"/>
      <c r="D33" s="449"/>
      <c r="E33" s="547"/>
      <c r="F33" s="546"/>
      <c r="G33" s="546"/>
      <c r="H33" s="546"/>
      <c r="I33" s="562"/>
      <c r="J33" s="67" t="str">
        <f>IF(AND('Mapa de Riesgos'!$Y$57="Media",'Mapa de Riesgos'!$AA$57="Leve"),CONCATENATE("R8C",'Mapa de Riesgos'!$O$57),"")</f>
        <v/>
      </c>
      <c r="K33" s="68" t="str">
        <f>IF(AND('Mapa de Riesgos'!$Y$58="Media",'Mapa de Riesgos'!$AA$58="Leve"),CONCATENATE("R8C",'Mapa de Riesgos'!$O$58),"")</f>
        <v/>
      </c>
      <c r="L33" s="68" t="str">
        <f>IF(AND('Mapa de Riesgos'!$Y$59="Media",'Mapa de Riesgos'!$AA$59="Leve"),CONCATENATE("R8C",'Mapa de Riesgos'!$O$59),"")</f>
        <v/>
      </c>
      <c r="M33" s="68" t="str">
        <f>IF(AND('Mapa de Riesgos'!$Y$60="Media",'Mapa de Riesgos'!$AA$60="Leve"),CONCATENATE("R8C",'Mapa de Riesgos'!$O$60),"")</f>
        <v/>
      </c>
      <c r="N33" s="68" t="str">
        <f>IF(AND('Mapa de Riesgos'!$Y$61="Media",'Mapa de Riesgos'!$AA$61="Leve"),CONCATENATE("R8C",'Mapa de Riesgos'!$O$61),"")</f>
        <v/>
      </c>
      <c r="O33" s="69" t="str">
        <f>IF(AND('Mapa de Riesgos'!$Y$62="Media",'Mapa de Riesgos'!$AA$62="Leve"),CONCATENATE("R8C",'Mapa de Riesgos'!$O$62),"")</f>
        <v/>
      </c>
      <c r="P33" s="67" t="str">
        <f>IF(AND('Mapa de Riesgos'!$Y$57="Media",'Mapa de Riesgos'!$AA$57="Menor"),CONCATENATE("R8C",'Mapa de Riesgos'!$O$57),"")</f>
        <v/>
      </c>
      <c r="Q33" s="68" t="str">
        <f>IF(AND('Mapa de Riesgos'!$Y$58="Media",'Mapa de Riesgos'!$AA$58="Menor"),CONCATENATE("R8C",'Mapa de Riesgos'!$O$58),"")</f>
        <v/>
      </c>
      <c r="R33" s="68" t="str">
        <f>IF(AND('Mapa de Riesgos'!$Y$59="Media",'Mapa de Riesgos'!$AA$59="Menor"),CONCATENATE("R8C",'Mapa de Riesgos'!$O$59),"")</f>
        <v/>
      </c>
      <c r="S33" s="68" t="str">
        <f>IF(AND('Mapa de Riesgos'!$Y$60="Media",'Mapa de Riesgos'!$AA$60="Menor"),CONCATENATE("R8C",'Mapa de Riesgos'!$O$60),"")</f>
        <v/>
      </c>
      <c r="T33" s="68" t="str">
        <f>IF(AND('Mapa de Riesgos'!$Y$61="Media",'Mapa de Riesgos'!$AA$61="Menor"),CONCATENATE("R8C",'Mapa de Riesgos'!$O$61),"")</f>
        <v/>
      </c>
      <c r="U33" s="69" t="str">
        <f>IF(AND('Mapa de Riesgos'!$Y$62="Media",'Mapa de Riesgos'!$AA$62="Menor"),CONCATENATE("R8C",'Mapa de Riesgos'!$O$62),"")</f>
        <v/>
      </c>
      <c r="V33" s="67" t="str">
        <f>IF(AND('Mapa de Riesgos'!$Y$57="Media",'Mapa de Riesgos'!$AA$57="Moderado"),CONCATENATE("R8C",'Mapa de Riesgos'!$O$57),"")</f>
        <v/>
      </c>
      <c r="W33" s="68" t="str">
        <f>IF(AND('Mapa de Riesgos'!$Y$58="Media",'Mapa de Riesgos'!$AA$58="Moderado"),CONCATENATE("R8C",'Mapa de Riesgos'!$O$58),"")</f>
        <v/>
      </c>
      <c r="X33" s="68" t="str">
        <f>IF(AND('Mapa de Riesgos'!$Y$59="Media",'Mapa de Riesgos'!$AA$59="Moderado"),CONCATENATE("R8C",'Mapa de Riesgos'!$O$59),"")</f>
        <v/>
      </c>
      <c r="Y33" s="68" t="str">
        <f>IF(AND('Mapa de Riesgos'!$Y$60="Media",'Mapa de Riesgos'!$AA$60="Moderado"),CONCATENATE("R8C",'Mapa de Riesgos'!$O$60),"")</f>
        <v/>
      </c>
      <c r="Z33" s="68" t="str">
        <f>IF(AND('Mapa de Riesgos'!$Y$61="Media",'Mapa de Riesgos'!$AA$61="Moderado"),CONCATENATE("R8C",'Mapa de Riesgos'!$O$61),"")</f>
        <v/>
      </c>
      <c r="AA33" s="69" t="str">
        <f>IF(AND('Mapa de Riesgos'!$Y$62="Media",'Mapa de Riesgos'!$AA$62="Moderado"),CONCATENATE("R8C",'Mapa de Riesgos'!$O$62),"")</f>
        <v/>
      </c>
      <c r="AB33" s="52" t="str">
        <f>IF(AND('Mapa de Riesgos'!$Y$57="Media",'Mapa de Riesgos'!$AA$57="Mayor"),CONCATENATE("R8C",'Mapa de Riesgos'!$O$57),"")</f>
        <v/>
      </c>
      <c r="AC33" s="53" t="str">
        <f>IF(AND('Mapa de Riesgos'!$Y$58="Media",'Mapa de Riesgos'!$AA$58="Mayor"),CONCATENATE("R8C",'Mapa de Riesgos'!$O$58),"")</f>
        <v/>
      </c>
      <c r="AD33" s="53" t="str">
        <f>IF(AND('Mapa de Riesgos'!$Y$59="Media",'Mapa de Riesgos'!$AA$59="Mayor"),CONCATENATE("R8C",'Mapa de Riesgos'!$O$59),"")</f>
        <v/>
      </c>
      <c r="AE33" s="53" t="str">
        <f>IF(AND('Mapa de Riesgos'!$Y$60="Media",'Mapa de Riesgos'!$AA$60="Mayor"),CONCATENATE("R8C",'Mapa de Riesgos'!$O$60),"")</f>
        <v/>
      </c>
      <c r="AF33" s="53" t="str">
        <f>IF(AND('Mapa de Riesgos'!$Y$61="Media",'Mapa de Riesgos'!$AA$61="Mayor"),CONCATENATE("R8C",'Mapa de Riesgos'!$O$61),"")</f>
        <v/>
      </c>
      <c r="AG33" s="54" t="str">
        <f>IF(AND('Mapa de Riesgos'!$Y$62="Media",'Mapa de Riesgos'!$AA$62="Mayor"),CONCATENATE("R8C",'Mapa de Riesgos'!$O$62),"")</f>
        <v/>
      </c>
      <c r="AH33" s="55" t="str">
        <f>IF(AND('Mapa de Riesgos'!$Y$57="Media",'Mapa de Riesgos'!$AA$57="Catastrófico"),CONCATENATE("R8C",'Mapa de Riesgos'!$O$57),"")</f>
        <v/>
      </c>
      <c r="AI33" s="56" t="str">
        <f>IF(AND('Mapa de Riesgos'!$Y$58="Media",'Mapa de Riesgos'!$AA$58="Catastrófico"),CONCATENATE("R8C",'Mapa de Riesgos'!$O$58),"")</f>
        <v/>
      </c>
      <c r="AJ33" s="56" t="str">
        <f>IF(AND('Mapa de Riesgos'!$Y$59="Media",'Mapa de Riesgos'!$AA$59="Catastrófico"),CONCATENATE("R8C",'Mapa de Riesgos'!$O$59),"")</f>
        <v/>
      </c>
      <c r="AK33" s="56" t="str">
        <f>IF(AND('Mapa de Riesgos'!$Y$60="Media",'Mapa de Riesgos'!$AA$60="Catastrófico"),CONCATENATE("R8C",'Mapa de Riesgos'!$O$60),"")</f>
        <v/>
      </c>
      <c r="AL33" s="56" t="str">
        <f>IF(AND('Mapa de Riesgos'!$Y$61="Media",'Mapa de Riesgos'!$AA$61="Catastrófico"),CONCATENATE("R8C",'Mapa de Riesgos'!$O$61),"")</f>
        <v/>
      </c>
      <c r="AM33" s="57" t="str">
        <f>IF(AND('Mapa de Riesgos'!$Y$62="Media",'Mapa de Riesgos'!$AA$62="Catastrófico"),CONCATENATE("R8C",'Mapa de Riesgos'!$O$62),"")</f>
        <v/>
      </c>
      <c r="AN33" s="83"/>
      <c r="AO33" s="576"/>
      <c r="AP33" s="577"/>
      <c r="AQ33" s="577"/>
      <c r="AR33" s="577"/>
      <c r="AS33" s="577"/>
      <c r="AT33" s="57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48"/>
      <c r="C34" s="448"/>
      <c r="D34" s="449"/>
      <c r="E34" s="547"/>
      <c r="F34" s="546"/>
      <c r="G34" s="546"/>
      <c r="H34" s="546"/>
      <c r="I34" s="562"/>
      <c r="J34" s="67" t="str">
        <f>IF(AND('Mapa de Riesgos'!$Y$63="Media",'Mapa de Riesgos'!$AA$63="Leve"),CONCATENATE("R9C",'Mapa de Riesgos'!$O$63),"")</f>
        <v/>
      </c>
      <c r="K34" s="68" t="str">
        <f>IF(AND('Mapa de Riesgos'!$Y$64="Media",'Mapa de Riesgos'!$AA$64="Leve"),CONCATENATE("R9C",'Mapa de Riesgos'!$O$64),"")</f>
        <v/>
      </c>
      <c r="L34" s="68" t="str">
        <f>IF(AND('Mapa de Riesgos'!$Y$65="Media",'Mapa de Riesgos'!$AA$65="Leve"),CONCATENATE("R9C",'Mapa de Riesgos'!$O$65),"")</f>
        <v/>
      </c>
      <c r="M34" s="68" t="str">
        <f>IF(AND('Mapa de Riesgos'!$Y$66="Media",'Mapa de Riesgos'!$AA$66="Leve"),CONCATENATE("R9C",'Mapa de Riesgos'!$O$66),"")</f>
        <v/>
      </c>
      <c r="N34" s="68" t="str">
        <f>IF(AND('Mapa de Riesgos'!$Y$67="Media",'Mapa de Riesgos'!$AA$67="Leve"),CONCATENATE("R9C",'Mapa de Riesgos'!$O$67),"")</f>
        <v/>
      </c>
      <c r="O34" s="69" t="str">
        <f>IF(AND('Mapa de Riesgos'!$Y$68="Media",'Mapa de Riesgos'!$AA$68="Leve"),CONCATENATE("R9C",'Mapa de Riesgos'!$O$68),"")</f>
        <v/>
      </c>
      <c r="P34" s="67" t="str">
        <f>IF(AND('Mapa de Riesgos'!$Y$63="Media",'Mapa de Riesgos'!$AA$63="Menor"),CONCATENATE("R9C",'Mapa de Riesgos'!$O$63),"")</f>
        <v/>
      </c>
      <c r="Q34" s="68" t="str">
        <f>IF(AND('Mapa de Riesgos'!$Y$64="Media",'Mapa de Riesgos'!$AA$64="Menor"),CONCATENATE("R9C",'Mapa de Riesgos'!$O$64),"")</f>
        <v/>
      </c>
      <c r="R34" s="68" t="str">
        <f>IF(AND('Mapa de Riesgos'!$Y$65="Media",'Mapa de Riesgos'!$AA$65="Menor"),CONCATENATE("R9C",'Mapa de Riesgos'!$O$65),"")</f>
        <v/>
      </c>
      <c r="S34" s="68" t="str">
        <f>IF(AND('Mapa de Riesgos'!$Y$66="Media",'Mapa de Riesgos'!$AA$66="Menor"),CONCATENATE("R9C",'Mapa de Riesgos'!$O$66),"")</f>
        <v/>
      </c>
      <c r="T34" s="68" t="str">
        <f>IF(AND('Mapa de Riesgos'!$Y$67="Media",'Mapa de Riesgos'!$AA$67="Menor"),CONCATENATE("R9C",'Mapa de Riesgos'!$O$67),"")</f>
        <v/>
      </c>
      <c r="U34" s="69" t="str">
        <f>IF(AND('Mapa de Riesgos'!$Y$68="Media",'Mapa de Riesgos'!$AA$68="Menor"),CONCATENATE("R9C",'Mapa de Riesgos'!$O$68),"")</f>
        <v/>
      </c>
      <c r="V34" s="67" t="str">
        <f>IF(AND('Mapa de Riesgos'!$Y$63="Media",'Mapa de Riesgos'!$AA$63="Moderado"),CONCATENATE("R9C",'Mapa de Riesgos'!$O$63),"")</f>
        <v/>
      </c>
      <c r="W34" s="68" t="str">
        <f>IF(AND('Mapa de Riesgos'!$Y$64="Media",'Mapa de Riesgos'!$AA$64="Moderado"),CONCATENATE("R9C",'Mapa de Riesgos'!$O$64),"")</f>
        <v/>
      </c>
      <c r="X34" s="68" t="str">
        <f>IF(AND('Mapa de Riesgos'!$Y$65="Media",'Mapa de Riesgos'!$AA$65="Moderado"),CONCATENATE("R9C",'Mapa de Riesgos'!$O$65),"")</f>
        <v/>
      </c>
      <c r="Y34" s="68" t="str">
        <f>IF(AND('Mapa de Riesgos'!$Y$66="Media",'Mapa de Riesgos'!$AA$66="Moderado"),CONCATENATE("R9C",'Mapa de Riesgos'!$O$66),"")</f>
        <v/>
      </c>
      <c r="Z34" s="68" t="str">
        <f>IF(AND('Mapa de Riesgos'!$Y$67="Media",'Mapa de Riesgos'!$AA$67="Moderado"),CONCATENATE("R9C",'Mapa de Riesgos'!$O$67),"")</f>
        <v/>
      </c>
      <c r="AA34" s="69" t="str">
        <f>IF(AND('Mapa de Riesgos'!$Y$68="Media",'Mapa de Riesgos'!$AA$68="Moderado"),CONCATENATE("R9C",'Mapa de Riesgos'!$O$68),"")</f>
        <v/>
      </c>
      <c r="AB34" s="52" t="str">
        <f>IF(AND('Mapa de Riesgos'!$Y$63="Media",'Mapa de Riesgos'!$AA$63="Mayor"),CONCATENATE("R9C",'Mapa de Riesgos'!$O$63),"")</f>
        <v/>
      </c>
      <c r="AC34" s="53" t="str">
        <f>IF(AND('Mapa de Riesgos'!$Y$64="Media",'Mapa de Riesgos'!$AA$64="Mayor"),CONCATENATE("R9C",'Mapa de Riesgos'!$O$64),"")</f>
        <v/>
      </c>
      <c r="AD34" s="53" t="str">
        <f>IF(AND('Mapa de Riesgos'!$Y$65="Media",'Mapa de Riesgos'!$AA$65="Mayor"),CONCATENATE("R9C",'Mapa de Riesgos'!$O$65),"")</f>
        <v/>
      </c>
      <c r="AE34" s="53" t="str">
        <f>IF(AND('Mapa de Riesgos'!$Y$66="Media",'Mapa de Riesgos'!$AA$66="Mayor"),CONCATENATE("R9C",'Mapa de Riesgos'!$O$66),"")</f>
        <v/>
      </c>
      <c r="AF34" s="53" t="str">
        <f>IF(AND('Mapa de Riesgos'!$Y$67="Media",'Mapa de Riesgos'!$AA$67="Mayor"),CONCATENATE("R9C",'Mapa de Riesgos'!$O$67),"")</f>
        <v/>
      </c>
      <c r="AG34" s="54" t="str">
        <f>IF(AND('Mapa de Riesgos'!$Y$68="Media",'Mapa de Riesgos'!$AA$68="Mayor"),CONCATENATE("R9C",'Mapa de Riesgos'!$O$68),"")</f>
        <v/>
      </c>
      <c r="AH34" s="55" t="str">
        <f>IF(AND('Mapa de Riesgos'!$Y$63="Media",'Mapa de Riesgos'!$AA$63="Catastrófico"),CONCATENATE("R9C",'Mapa de Riesgos'!$O$63),"")</f>
        <v/>
      </c>
      <c r="AI34" s="56" t="str">
        <f>IF(AND('Mapa de Riesgos'!$Y$64="Media",'Mapa de Riesgos'!$AA$64="Catastrófico"),CONCATENATE("R9C",'Mapa de Riesgos'!$O$64),"")</f>
        <v/>
      </c>
      <c r="AJ34" s="56" t="str">
        <f>IF(AND('Mapa de Riesgos'!$Y$65="Media",'Mapa de Riesgos'!$AA$65="Catastrófico"),CONCATENATE("R9C",'Mapa de Riesgos'!$O$65),"")</f>
        <v/>
      </c>
      <c r="AK34" s="56" t="str">
        <f>IF(AND('Mapa de Riesgos'!$Y$66="Media",'Mapa de Riesgos'!$AA$66="Catastrófico"),CONCATENATE("R9C",'Mapa de Riesgos'!$O$66),"")</f>
        <v/>
      </c>
      <c r="AL34" s="56" t="str">
        <f>IF(AND('Mapa de Riesgos'!$Y$67="Media",'Mapa de Riesgos'!$AA$67="Catastrófico"),CONCATENATE("R9C",'Mapa de Riesgos'!$O$67),"")</f>
        <v/>
      </c>
      <c r="AM34" s="57" t="str">
        <f>IF(AND('Mapa de Riesgos'!$Y$68="Media",'Mapa de Riesgos'!$AA$68="Catastrófico"),CONCATENATE("R9C",'Mapa de Riesgos'!$O$68),"")</f>
        <v/>
      </c>
      <c r="AN34" s="83"/>
      <c r="AO34" s="576"/>
      <c r="AP34" s="577"/>
      <c r="AQ34" s="577"/>
      <c r="AR34" s="577"/>
      <c r="AS34" s="577"/>
      <c r="AT34" s="57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48"/>
      <c r="C35" s="448"/>
      <c r="D35" s="449"/>
      <c r="E35" s="548"/>
      <c r="F35" s="549"/>
      <c r="G35" s="549"/>
      <c r="H35" s="549"/>
      <c r="I35" s="563"/>
      <c r="J35" s="67" t="str">
        <f>IF(AND('Mapa de Riesgos'!$Y$69="Media",'Mapa de Riesgos'!$AA$69="Leve"),CONCATENATE("R10C",'Mapa de Riesgos'!$O$69),"")</f>
        <v/>
      </c>
      <c r="K35" s="68" t="str">
        <f>IF(AND('Mapa de Riesgos'!$Y$70="Media",'Mapa de Riesgos'!$AA$70="Leve"),CONCATENATE("R10C",'Mapa de Riesgos'!$O$70),"")</f>
        <v/>
      </c>
      <c r="L35" s="68" t="str">
        <f>IF(AND('Mapa de Riesgos'!$Y$71="Media",'Mapa de Riesgos'!$AA$71="Leve"),CONCATENATE("R10C",'Mapa de Riesgos'!$O$71),"")</f>
        <v/>
      </c>
      <c r="M35" s="68" t="str">
        <f>IF(AND('Mapa de Riesgos'!$Y$72="Media",'Mapa de Riesgos'!$AA$72="Leve"),CONCATENATE("R10C",'Mapa de Riesgos'!$O$72),"")</f>
        <v/>
      </c>
      <c r="N35" s="68" t="str">
        <f>IF(AND('Mapa de Riesgos'!$Y$73="Media",'Mapa de Riesgos'!$AA$73="Leve"),CONCATENATE("R10C",'Mapa de Riesgos'!$O$73),"")</f>
        <v/>
      </c>
      <c r="O35" s="69" t="str">
        <f>IF(AND('Mapa de Riesgos'!$Y$74="Media",'Mapa de Riesgos'!$AA$74="Leve"),CONCATENATE("R10C",'Mapa de Riesgos'!$O$74),"")</f>
        <v/>
      </c>
      <c r="P35" s="67" t="str">
        <f>IF(AND('Mapa de Riesgos'!$Y$69="Media",'Mapa de Riesgos'!$AA$69="Menor"),CONCATENATE("R10C",'Mapa de Riesgos'!$O$69),"")</f>
        <v/>
      </c>
      <c r="Q35" s="68" t="str">
        <f>IF(AND('Mapa de Riesgos'!$Y$70="Media",'Mapa de Riesgos'!$AA$70="Menor"),CONCATENATE("R10C",'Mapa de Riesgos'!$O$70),"")</f>
        <v/>
      </c>
      <c r="R35" s="68" t="str">
        <f>IF(AND('Mapa de Riesgos'!$Y$71="Media",'Mapa de Riesgos'!$AA$71="Menor"),CONCATENATE("R10C",'Mapa de Riesgos'!$O$71),"")</f>
        <v/>
      </c>
      <c r="S35" s="68" t="str">
        <f>IF(AND('Mapa de Riesgos'!$Y$72="Media",'Mapa de Riesgos'!$AA$72="Menor"),CONCATENATE("R10C",'Mapa de Riesgos'!$O$72),"")</f>
        <v/>
      </c>
      <c r="T35" s="68" t="str">
        <f>IF(AND('Mapa de Riesgos'!$Y$73="Media",'Mapa de Riesgos'!$AA$73="Menor"),CONCATENATE("R10C",'Mapa de Riesgos'!$O$73),"")</f>
        <v/>
      </c>
      <c r="U35" s="69" t="str">
        <f>IF(AND('Mapa de Riesgos'!$Y$74="Media",'Mapa de Riesgos'!$AA$74="Menor"),CONCATENATE("R10C",'Mapa de Riesgos'!$O$74),"")</f>
        <v/>
      </c>
      <c r="V35" s="67" t="str">
        <f>IF(AND('Mapa de Riesgos'!$Y$69="Media",'Mapa de Riesgos'!$AA$69="Moderado"),CONCATENATE("R10C",'Mapa de Riesgos'!$O$69),"")</f>
        <v/>
      </c>
      <c r="W35" s="68" t="str">
        <f>IF(AND('Mapa de Riesgos'!$Y$70="Media",'Mapa de Riesgos'!$AA$70="Moderado"),CONCATENATE("R10C",'Mapa de Riesgos'!$O$70),"")</f>
        <v/>
      </c>
      <c r="X35" s="68" t="str">
        <f>IF(AND('Mapa de Riesgos'!$Y$71="Media",'Mapa de Riesgos'!$AA$71="Moderado"),CONCATENATE("R10C",'Mapa de Riesgos'!$O$71),"")</f>
        <v/>
      </c>
      <c r="Y35" s="68" t="str">
        <f>IF(AND('Mapa de Riesgos'!$Y$72="Media",'Mapa de Riesgos'!$AA$72="Moderado"),CONCATENATE("R10C",'Mapa de Riesgos'!$O$72),"")</f>
        <v/>
      </c>
      <c r="Z35" s="68" t="str">
        <f>IF(AND('Mapa de Riesgos'!$Y$73="Media",'Mapa de Riesgos'!$AA$73="Moderado"),CONCATENATE("R10C",'Mapa de Riesgos'!$O$73),"")</f>
        <v/>
      </c>
      <c r="AA35" s="69" t="str">
        <f>IF(AND('Mapa de Riesgos'!$Y$74="Media",'Mapa de Riesgos'!$AA$74="Moderado"),CONCATENATE("R10C",'Mapa de Riesgos'!$O$74),"")</f>
        <v/>
      </c>
      <c r="AB35" s="58" t="str">
        <f>IF(AND('Mapa de Riesgos'!$Y$69="Media",'Mapa de Riesgos'!$AA$69="Mayor"),CONCATENATE("R10C",'Mapa de Riesgos'!$O$69),"")</f>
        <v/>
      </c>
      <c r="AC35" s="59" t="str">
        <f>IF(AND('Mapa de Riesgos'!$Y$70="Media",'Mapa de Riesgos'!$AA$70="Mayor"),CONCATENATE("R10C",'Mapa de Riesgos'!$O$70),"")</f>
        <v/>
      </c>
      <c r="AD35" s="59" t="str">
        <f>IF(AND('Mapa de Riesgos'!$Y$71="Media",'Mapa de Riesgos'!$AA$71="Mayor"),CONCATENATE("R10C",'Mapa de Riesgos'!$O$71),"")</f>
        <v/>
      </c>
      <c r="AE35" s="59" t="str">
        <f>IF(AND('Mapa de Riesgos'!$Y$72="Media",'Mapa de Riesgos'!$AA$72="Mayor"),CONCATENATE("R10C",'Mapa de Riesgos'!$O$72),"")</f>
        <v/>
      </c>
      <c r="AF35" s="59" t="str">
        <f>IF(AND('Mapa de Riesgos'!$Y$73="Media",'Mapa de Riesgos'!$AA$73="Mayor"),CONCATENATE("R10C",'Mapa de Riesgos'!$O$73),"")</f>
        <v/>
      </c>
      <c r="AG35" s="60" t="str">
        <f>IF(AND('Mapa de Riesgos'!$Y$74="Media",'Mapa de Riesgos'!$AA$74="Mayor"),CONCATENATE("R10C",'Mapa de Riesgos'!$O$74),"")</f>
        <v/>
      </c>
      <c r="AH35" s="61" t="str">
        <f>IF(AND('Mapa de Riesgos'!$Y$69="Media",'Mapa de Riesgos'!$AA$69="Catastrófico"),CONCATENATE("R10C",'Mapa de Riesgos'!$O$69),"")</f>
        <v/>
      </c>
      <c r="AI35" s="62" t="str">
        <f>IF(AND('Mapa de Riesgos'!$Y$70="Media",'Mapa de Riesgos'!$AA$70="Catastrófico"),CONCATENATE("R10C",'Mapa de Riesgos'!$O$70),"")</f>
        <v/>
      </c>
      <c r="AJ35" s="62" t="str">
        <f>IF(AND('Mapa de Riesgos'!$Y$71="Media",'Mapa de Riesgos'!$AA$71="Catastrófico"),CONCATENATE("R10C",'Mapa de Riesgos'!$O$71),"")</f>
        <v/>
      </c>
      <c r="AK35" s="62" t="str">
        <f>IF(AND('Mapa de Riesgos'!$Y$72="Media",'Mapa de Riesgos'!$AA$72="Catastrófico"),CONCATENATE("R10C",'Mapa de Riesgos'!$O$72),"")</f>
        <v/>
      </c>
      <c r="AL35" s="62" t="str">
        <f>IF(AND('Mapa de Riesgos'!$Y$73="Media",'Mapa de Riesgos'!$AA$73="Catastrófico"),CONCATENATE("R10C",'Mapa de Riesgos'!$O$73),"")</f>
        <v/>
      </c>
      <c r="AM35" s="63" t="str">
        <f>IF(AND('Mapa de Riesgos'!$Y$74="Media",'Mapa de Riesgos'!$AA$74="Catastrófico"),CONCATENATE("R10C",'Mapa de Riesgos'!$O$74),"")</f>
        <v/>
      </c>
      <c r="AN35" s="83"/>
      <c r="AO35" s="579"/>
      <c r="AP35" s="580"/>
      <c r="AQ35" s="580"/>
      <c r="AR35" s="580"/>
      <c r="AS35" s="580"/>
      <c r="AT35" s="58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48"/>
      <c r="C36" s="448"/>
      <c r="D36" s="449"/>
      <c r="E36" s="543" t="s">
        <v>224</v>
      </c>
      <c r="F36" s="544"/>
      <c r="G36" s="544"/>
      <c r="H36" s="544"/>
      <c r="I36" s="544"/>
      <c r="J36" s="73" t="str">
        <f>IF(AND('Mapa de Riesgos'!$Y$12="Baja",'Mapa de Riesgos'!$AA$12="Leve"),CONCATENATE("R1C",'Mapa de Riesgos'!$O$12),"")</f>
        <v/>
      </c>
      <c r="K36" s="74" t="str">
        <f>IF(AND('Mapa de Riesgos'!$Y$14="Baja",'Mapa de Riesgos'!$AA$14="Leve"),CONCATENATE("R1C",'Mapa de Riesgos'!$O$14),"")</f>
        <v/>
      </c>
      <c r="L36" s="74" t="str">
        <f>IF(AND('Mapa de Riesgos'!$Y$15="Baja",'Mapa de Riesgos'!$AA$15="Leve"),CONCATENATE("R1C",'Mapa de Riesgos'!$O$15),"")</f>
        <v/>
      </c>
      <c r="M36" s="74" t="str">
        <f>IF(AND('Mapa de Riesgos'!$Y$16="Baja",'Mapa de Riesgos'!$AA$16="Leve"),CONCATENATE("R1C",'Mapa de Riesgos'!$O$16),"")</f>
        <v/>
      </c>
      <c r="N36" s="74" t="str">
        <f>IF(AND('Mapa de Riesgos'!$Y$17="Baja",'Mapa de Riesgos'!$AA$17="Leve"),CONCATENATE("R1C",'Mapa de Riesgos'!$O$17),"")</f>
        <v/>
      </c>
      <c r="O36" s="75" t="str">
        <f>IF(AND('Mapa de Riesgos'!$Y$18="Baja",'Mapa de Riesgos'!$AA$18="Leve"),CONCATENATE("R1C",'Mapa de Riesgos'!$O$18),"")</f>
        <v/>
      </c>
      <c r="P36" s="64" t="str">
        <f>IF(AND('Mapa de Riesgos'!$Y$12="Baja",'Mapa de Riesgos'!$AA$12="Menor"),CONCATENATE("R1C",'Mapa de Riesgos'!$O$12),"")</f>
        <v/>
      </c>
      <c r="Q36" s="65" t="str">
        <f>IF(AND('Mapa de Riesgos'!$Y$14="Baja",'Mapa de Riesgos'!$AA$14="Menor"),CONCATENATE("R1C",'Mapa de Riesgos'!$O$14),"")</f>
        <v/>
      </c>
      <c r="R36" s="65" t="str">
        <f>IF(AND('Mapa de Riesgos'!$Y$15="Baja",'Mapa de Riesgos'!$AA$15="Menor"),CONCATENATE("R1C",'Mapa de Riesgos'!$O$15),"")</f>
        <v/>
      </c>
      <c r="S36" s="65" t="str">
        <f>IF(AND('Mapa de Riesgos'!$Y$16="Baja",'Mapa de Riesgos'!$AA$16="Menor"),CONCATENATE("R1C",'Mapa de Riesgos'!$O$16),"")</f>
        <v/>
      </c>
      <c r="T36" s="65" t="str">
        <f>IF(AND('Mapa de Riesgos'!$Y$17="Baja",'Mapa de Riesgos'!$AA$17="Menor"),CONCATENATE("R1C",'Mapa de Riesgos'!$O$17),"")</f>
        <v/>
      </c>
      <c r="U36" s="66" t="str">
        <f>IF(AND('Mapa de Riesgos'!$Y$18="Baja",'Mapa de Riesgos'!$AA$18="Menor"),CONCATENATE("R1C",'Mapa de Riesgos'!$O$18),"")</f>
        <v/>
      </c>
      <c r="V36" s="64" t="str">
        <f>IF(AND('Mapa de Riesgos'!$Y$12="Baja",'Mapa de Riesgos'!$AA$12="Moderado"),CONCATENATE("R1C",'Mapa de Riesgos'!$O$12),"")</f>
        <v/>
      </c>
      <c r="W36" s="65" t="str">
        <f>IF(AND('Mapa de Riesgos'!$Y$14="Baja",'Mapa de Riesgos'!$AA$14="Moderado"),CONCATENATE("R1C",'Mapa de Riesgos'!$O$14),"")</f>
        <v/>
      </c>
      <c r="X36" s="65" t="str">
        <f>IF(AND('Mapa de Riesgos'!$Y$15="Baja",'Mapa de Riesgos'!$AA$15="Moderado"),CONCATENATE("R1C",'Mapa de Riesgos'!$O$15),"")</f>
        <v/>
      </c>
      <c r="Y36" s="65" t="str">
        <f>IF(AND('Mapa de Riesgos'!$Y$16="Baja",'Mapa de Riesgos'!$AA$16="Moderado"),CONCATENATE("R1C",'Mapa de Riesgos'!$O$16),"")</f>
        <v/>
      </c>
      <c r="Z36" s="65" t="str">
        <f>IF(AND('Mapa de Riesgos'!$Y$17="Baja",'Mapa de Riesgos'!$AA$17="Moderado"),CONCATENATE("R1C",'Mapa de Riesgos'!$O$17),"")</f>
        <v/>
      </c>
      <c r="AA36" s="66" t="str">
        <f>IF(AND('Mapa de Riesgos'!$Y$18="Baja",'Mapa de Riesgos'!$AA$18="Moderado"),CONCATENATE("R1C",'Mapa de Riesgos'!$O$18),"")</f>
        <v/>
      </c>
      <c r="AB36" s="46" t="str">
        <f>IF(AND('Mapa de Riesgos'!$Y$12="Baja",'Mapa de Riesgos'!$AA$12="Mayor"),CONCATENATE("R1C",'Mapa de Riesgos'!$O$12),"")</f>
        <v>R1C1</v>
      </c>
      <c r="AC36" s="47" t="str">
        <f>IF(AND('Mapa de Riesgos'!$Y$14="Baja",'Mapa de Riesgos'!$AA$14="Mayor"),CONCATENATE("R1C",'Mapa de Riesgos'!$O$14),"")</f>
        <v/>
      </c>
      <c r="AD36" s="47" t="str">
        <f>IF(AND('Mapa de Riesgos'!$Y$15="Baja",'Mapa de Riesgos'!$AA$15="Mayor"),CONCATENATE("R1C",'Mapa de Riesgos'!$O$15),"")</f>
        <v/>
      </c>
      <c r="AE36" s="47" t="str">
        <f>IF(AND('Mapa de Riesgos'!$Y$16="Baja",'Mapa de Riesgos'!$AA$16="Mayor"),CONCATENATE("R1C",'Mapa de Riesgos'!$O$16),"")</f>
        <v/>
      </c>
      <c r="AF36" s="47" t="str">
        <f>IF(AND('Mapa de Riesgos'!$Y$17="Baja",'Mapa de Riesgos'!$AA$17="Mayor"),CONCATENATE("R1C",'Mapa de Riesgos'!$O$17),"")</f>
        <v/>
      </c>
      <c r="AG36" s="48" t="str">
        <f>IF(AND('Mapa de Riesgos'!$Y$18="Baja",'Mapa de Riesgos'!$AA$18="Mayor"),CONCATENATE("R1C",'Mapa de Riesgos'!$O$18),"")</f>
        <v/>
      </c>
      <c r="AH36" s="49" t="str">
        <f>IF(AND('Mapa de Riesgos'!$Y$12="Baja",'Mapa de Riesgos'!$AA$12="Catastrófico"),CONCATENATE("R1C",'Mapa de Riesgos'!$O$12),"")</f>
        <v/>
      </c>
      <c r="AI36" s="50" t="str">
        <f>IF(AND('Mapa de Riesgos'!$Y$14="Baja",'Mapa de Riesgos'!$AA$14="Catastrófico"),CONCATENATE("R1C",'Mapa de Riesgos'!$O$14),"")</f>
        <v/>
      </c>
      <c r="AJ36" s="50" t="str">
        <f>IF(AND('Mapa de Riesgos'!$Y$15="Baja",'Mapa de Riesgos'!$AA$15="Catastrófico"),CONCATENATE("R1C",'Mapa de Riesgos'!$O$15),"")</f>
        <v/>
      </c>
      <c r="AK36" s="50" t="str">
        <f>IF(AND('Mapa de Riesgos'!$Y$16="Baja",'Mapa de Riesgos'!$AA$16="Catastrófico"),CONCATENATE("R1C",'Mapa de Riesgos'!$O$16),"")</f>
        <v/>
      </c>
      <c r="AL36" s="50" t="str">
        <f>IF(AND('Mapa de Riesgos'!$Y$17="Baja",'Mapa de Riesgos'!$AA$17="Catastrófico"),CONCATENATE("R1C",'Mapa de Riesgos'!$O$17),"")</f>
        <v/>
      </c>
      <c r="AM36" s="51" t="str">
        <f>IF(AND('Mapa de Riesgos'!$Y$18="Baja",'Mapa de Riesgos'!$AA$18="Catastrófico"),CONCATENATE("R1C",'Mapa de Riesgos'!$O$18),"")</f>
        <v/>
      </c>
      <c r="AN36" s="83"/>
      <c r="AO36" s="564" t="s">
        <v>225</v>
      </c>
      <c r="AP36" s="565"/>
      <c r="AQ36" s="565"/>
      <c r="AR36" s="565"/>
      <c r="AS36" s="565"/>
      <c r="AT36" s="56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48"/>
      <c r="C37" s="448"/>
      <c r="D37" s="449"/>
      <c r="E37" s="545"/>
      <c r="F37" s="546"/>
      <c r="G37" s="546"/>
      <c r="H37" s="546"/>
      <c r="I37" s="546"/>
      <c r="J37" s="76" t="str">
        <f>IF(AND('Mapa de Riesgos'!$Y$19="Baja",'Mapa de Riesgos'!$AA$19="Leve"),CONCATENATE("R2C",'Mapa de Riesgos'!$O$19),"")</f>
        <v/>
      </c>
      <c r="K37" s="77" t="str">
        <f>IF(AND('Mapa de Riesgos'!$Y$20="Baja",'Mapa de Riesgos'!$AA$20="Leve"),CONCATENATE("R2C",'Mapa de Riesgos'!$O$20),"")</f>
        <v/>
      </c>
      <c r="L37" s="77" t="str">
        <f>IF(AND('Mapa de Riesgos'!$Y$21="Baja",'Mapa de Riesgos'!$AA$21="Leve"),CONCATENATE("R2C",'Mapa de Riesgos'!$O$21),"")</f>
        <v/>
      </c>
      <c r="M37" s="77" t="str">
        <f>IF(AND('Mapa de Riesgos'!$Y$22="Baja",'Mapa de Riesgos'!$AA$22="Leve"),CONCATENATE("R2C",'Mapa de Riesgos'!$O$22),"")</f>
        <v/>
      </c>
      <c r="N37" s="77" t="str">
        <f>IF(AND('Mapa de Riesgos'!$Y$23="Baja",'Mapa de Riesgos'!$AA$23="Leve"),CONCATENATE("R2C",'Mapa de Riesgos'!$O$23),"")</f>
        <v/>
      </c>
      <c r="O37" s="78" t="str">
        <f>IF(AND('Mapa de Riesgos'!$Y$24="Baja",'Mapa de Riesgos'!$AA$24="Leve"),CONCATENATE("R2C",'Mapa de Riesgos'!$O$24),"")</f>
        <v/>
      </c>
      <c r="P37" s="67" t="str">
        <f>IF(AND('Mapa de Riesgos'!$Y$19="Baja",'Mapa de Riesgos'!$AA$19="Menor"),CONCATENATE("R2C",'Mapa de Riesgos'!$O$19),"")</f>
        <v/>
      </c>
      <c r="Q37" s="68" t="str">
        <f>IF(AND('Mapa de Riesgos'!$Y$20="Baja",'Mapa de Riesgos'!$AA$20="Menor"),CONCATENATE("R2C",'Mapa de Riesgos'!$O$20),"")</f>
        <v/>
      </c>
      <c r="R37" s="68" t="str">
        <f>IF(AND('Mapa de Riesgos'!$Y$21="Baja",'Mapa de Riesgos'!$AA$21="Menor"),CONCATENATE("R2C",'Mapa de Riesgos'!$O$21),"")</f>
        <v/>
      </c>
      <c r="S37" s="68" t="str">
        <f>IF(AND('Mapa de Riesgos'!$Y$22="Baja",'Mapa de Riesgos'!$AA$22="Menor"),CONCATENATE("R2C",'Mapa de Riesgos'!$O$22),"")</f>
        <v/>
      </c>
      <c r="T37" s="68" t="str">
        <f>IF(AND('Mapa de Riesgos'!$Y$23="Baja",'Mapa de Riesgos'!$AA$23="Menor"),CONCATENATE("R2C",'Mapa de Riesgos'!$O$23),"")</f>
        <v/>
      </c>
      <c r="U37" s="69" t="str">
        <f>IF(AND('Mapa de Riesgos'!$Y$24="Baja",'Mapa de Riesgos'!$AA$24="Menor"),CONCATENATE("R2C",'Mapa de Riesgos'!$O$24),"")</f>
        <v/>
      </c>
      <c r="V37" s="67" t="str">
        <f>IF(AND('Mapa de Riesgos'!$Y$19="Baja",'Mapa de Riesgos'!$AA$19="Moderado"),CONCATENATE("R2C",'Mapa de Riesgos'!$O$19),"")</f>
        <v/>
      </c>
      <c r="W37" s="68" t="str">
        <f>IF(AND('Mapa de Riesgos'!$Y$20="Baja",'Mapa de Riesgos'!$AA$20="Moderado"),CONCATENATE("R2C",'Mapa de Riesgos'!$O$20),"")</f>
        <v/>
      </c>
      <c r="X37" s="68" t="str">
        <f>IF(AND('Mapa de Riesgos'!$Y$21="Baja",'Mapa de Riesgos'!$AA$21="Moderado"),CONCATENATE("R2C",'Mapa de Riesgos'!$O$21),"")</f>
        <v/>
      </c>
      <c r="Y37" s="68" t="str">
        <f>IF(AND('Mapa de Riesgos'!$Y$22="Baja",'Mapa de Riesgos'!$AA$22="Moderado"),CONCATENATE("R2C",'Mapa de Riesgos'!$O$22),"")</f>
        <v/>
      </c>
      <c r="Z37" s="68" t="str">
        <f>IF(AND('Mapa de Riesgos'!$Y$23="Baja",'Mapa de Riesgos'!$AA$23="Moderado"),CONCATENATE("R2C",'Mapa de Riesgos'!$O$23),"")</f>
        <v/>
      </c>
      <c r="AA37" s="69" t="str">
        <f>IF(AND('Mapa de Riesgos'!$Y$24="Baja",'Mapa de Riesgos'!$AA$24="Moderado"),CONCATENATE("R2C",'Mapa de Riesgos'!$O$24),"")</f>
        <v/>
      </c>
      <c r="AB37" s="52" t="str">
        <f>IF(AND('Mapa de Riesgos'!$Y$19="Baja",'Mapa de Riesgos'!$AA$19="Mayor"),CONCATENATE("R2C",'Mapa de Riesgos'!$O$19),"")</f>
        <v>R2C1</v>
      </c>
      <c r="AC37" s="53" t="str">
        <f>IF(AND('Mapa de Riesgos'!$Y$20="Baja",'Mapa de Riesgos'!$AA$20="Mayor"),CONCATENATE("R2C",'Mapa de Riesgos'!$O$20),"")</f>
        <v>R2C2</v>
      </c>
      <c r="AD37" s="53" t="str">
        <f>IF(AND('Mapa de Riesgos'!$Y$21="Baja",'Mapa de Riesgos'!$AA$21="Mayor"),CONCATENATE("R2C",'Mapa de Riesgos'!$O$21),"")</f>
        <v/>
      </c>
      <c r="AE37" s="53" t="str">
        <f>IF(AND('Mapa de Riesgos'!$Y$22="Baja",'Mapa de Riesgos'!$AA$22="Mayor"),CONCATENATE("R2C",'Mapa de Riesgos'!$O$22),"")</f>
        <v/>
      </c>
      <c r="AF37" s="53" t="str">
        <f>IF(AND('Mapa de Riesgos'!$Y$23="Baja",'Mapa de Riesgos'!$AA$23="Mayor"),CONCATENATE("R2C",'Mapa de Riesgos'!$O$23),"")</f>
        <v/>
      </c>
      <c r="AG37" s="54" t="str">
        <f>IF(AND('Mapa de Riesgos'!$Y$24="Baja",'Mapa de Riesgos'!$AA$24="Mayor"),CONCATENATE("R2C",'Mapa de Riesgos'!$O$24),"")</f>
        <v/>
      </c>
      <c r="AH37" s="55" t="str">
        <f>IF(AND('Mapa de Riesgos'!$Y$19="Baja",'Mapa de Riesgos'!$AA$19="Catastrófico"),CONCATENATE("R2C",'Mapa de Riesgos'!$O$19),"")</f>
        <v/>
      </c>
      <c r="AI37" s="56" t="str">
        <f>IF(AND('Mapa de Riesgos'!$Y$20="Baja",'Mapa de Riesgos'!$AA$20="Catastrófico"),CONCATENATE("R2C",'Mapa de Riesgos'!$O$20),"")</f>
        <v/>
      </c>
      <c r="AJ37" s="56" t="str">
        <f>IF(AND('Mapa de Riesgos'!$Y$21="Baja",'Mapa de Riesgos'!$AA$21="Catastrófico"),CONCATENATE("R2C",'Mapa de Riesgos'!$O$21),"")</f>
        <v/>
      </c>
      <c r="AK37" s="56" t="str">
        <f>IF(AND('Mapa de Riesgos'!$Y$22="Baja",'Mapa de Riesgos'!$AA$22="Catastrófico"),CONCATENATE("R2C",'Mapa de Riesgos'!$O$22),"")</f>
        <v/>
      </c>
      <c r="AL37" s="56" t="str">
        <f>IF(AND('Mapa de Riesgos'!$Y$23="Baja",'Mapa de Riesgos'!$AA$23="Catastrófico"),CONCATENATE("R2C",'Mapa de Riesgos'!$O$23),"")</f>
        <v/>
      </c>
      <c r="AM37" s="57" t="str">
        <f>IF(AND('Mapa de Riesgos'!$Y$24="Baja",'Mapa de Riesgos'!$AA$24="Catastrófico"),CONCATENATE("R2C",'Mapa de Riesgos'!$O$24),"")</f>
        <v/>
      </c>
      <c r="AN37" s="83"/>
      <c r="AO37" s="567"/>
      <c r="AP37" s="568"/>
      <c r="AQ37" s="568"/>
      <c r="AR37" s="568"/>
      <c r="AS37" s="568"/>
      <c r="AT37" s="56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48"/>
      <c r="C38" s="448"/>
      <c r="D38" s="449"/>
      <c r="E38" s="547"/>
      <c r="F38" s="546"/>
      <c r="G38" s="546"/>
      <c r="H38" s="546"/>
      <c r="I38" s="546"/>
      <c r="J38" s="76" t="str">
        <f>IF(AND('Mapa de Riesgos'!$Y$25="Baja",'Mapa de Riesgos'!$AA$25="Leve"),CONCATENATE("R3C",'Mapa de Riesgos'!$O$25),"")</f>
        <v/>
      </c>
      <c r="K38" s="77" t="str">
        <f>IF(AND('Mapa de Riesgos'!$Y$28="Baja",'Mapa de Riesgos'!$AA$28="Leve"),CONCATENATE("R3C",'Mapa de Riesgos'!$O$28),"")</f>
        <v/>
      </c>
      <c r="L38" s="77" t="str">
        <f>IF(AND('Mapa de Riesgos'!$Y$29="Baja",'Mapa de Riesgos'!$AA$29="Leve"),CONCATENATE("R3C",'Mapa de Riesgos'!$O$29),"")</f>
        <v/>
      </c>
      <c r="M38" s="77" t="str">
        <f>IF(AND('Mapa de Riesgos'!$Y$30="Baja",'Mapa de Riesgos'!$AA$30="Leve"),CONCATENATE("R3C",'Mapa de Riesgos'!$O$30),"")</f>
        <v/>
      </c>
      <c r="N38" s="77" t="str">
        <f>IF(AND('Mapa de Riesgos'!$Y$31="Baja",'Mapa de Riesgos'!$AA$31="Leve"),CONCATENATE("R3C",'Mapa de Riesgos'!$O$31),"")</f>
        <v/>
      </c>
      <c r="O38" s="78" t="str">
        <f>IF(AND('Mapa de Riesgos'!$Y$32="Baja",'Mapa de Riesgos'!$AA$32="Leve"),CONCATENATE("R3C",'Mapa de Riesgos'!$O$32),"")</f>
        <v/>
      </c>
      <c r="P38" s="67" t="str">
        <f>IF(AND('Mapa de Riesgos'!$Y$25="Baja",'Mapa de Riesgos'!$AA$25="Menor"),CONCATENATE("R3C",'Mapa de Riesgos'!$O$25),"")</f>
        <v/>
      </c>
      <c r="Q38" s="68" t="str">
        <f>IF(AND('Mapa de Riesgos'!$Y$28="Baja",'Mapa de Riesgos'!$AA$28="Menor"),CONCATENATE("R3C",'Mapa de Riesgos'!$O$28),"")</f>
        <v/>
      </c>
      <c r="R38" s="68" t="str">
        <f>IF(AND('Mapa de Riesgos'!$Y$29="Baja",'Mapa de Riesgos'!$AA$29="Menor"),CONCATENATE("R3C",'Mapa de Riesgos'!$O$29),"")</f>
        <v/>
      </c>
      <c r="S38" s="68" t="str">
        <f>IF(AND('Mapa de Riesgos'!$Y$30="Baja",'Mapa de Riesgos'!$AA$30="Menor"),CONCATENATE("R3C",'Mapa de Riesgos'!$O$30),"")</f>
        <v/>
      </c>
      <c r="T38" s="68" t="str">
        <f>IF(AND('Mapa de Riesgos'!$Y$31="Baja",'Mapa de Riesgos'!$AA$31="Menor"),CONCATENATE("R3C",'Mapa de Riesgos'!$O$31),"")</f>
        <v/>
      </c>
      <c r="U38" s="69" t="str">
        <f>IF(AND('Mapa de Riesgos'!$Y$32="Baja",'Mapa de Riesgos'!$AA$32="Menor"),CONCATENATE("R3C",'Mapa de Riesgos'!$O$32),"")</f>
        <v/>
      </c>
      <c r="V38" s="67" t="str">
        <f>IF(AND('Mapa de Riesgos'!$Y$25="Baja",'Mapa de Riesgos'!$AA$25="Moderado"),CONCATENATE("R3C",'Mapa de Riesgos'!$O$25),"")</f>
        <v>R3C1</v>
      </c>
      <c r="W38" s="68" t="str">
        <f>IF(AND('Mapa de Riesgos'!$Y$28="Baja",'Mapa de Riesgos'!$AA$28="Moderado"),CONCATENATE("R3C",'Mapa de Riesgos'!$O$28),"")</f>
        <v/>
      </c>
      <c r="X38" s="68" t="str">
        <f>IF(AND('Mapa de Riesgos'!$Y$29="Baja",'Mapa de Riesgos'!$AA$29="Moderado"),CONCATENATE("R3C",'Mapa de Riesgos'!$O$29),"")</f>
        <v/>
      </c>
      <c r="Y38" s="68" t="str">
        <f>IF(AND('Mapa de Riesgos'!$Y$30="Baja",'Mapa de Riesgos'!$AA$30="Moderado"),CONCATENATE("R3C",'Mapa de Riesgos'!$O$30),"")</f>
        <v/>
      </c>
      <c r="Z38" s="68" t="str">
        <f>IF(AND('Mapa de Riesgos'!$Y$31="Baja",'Mapa de Riesgos'!$AA$31="Moderado"),CONCATENATE("R3C",'Mapa de Riesgos'!$O$31),"")</f>
        <v/>
      </c>
      <c r="AA38" s="69" t="str">
        <f>IF(AND('Mapa de Riesgos'!$Y$32="Baja",'Mapa de Riesgos'!$AA$32="Moderado"),CONCATENATE("R3C",'Mapa de Riesgos'!$O$32),"")</f>
        <v/>
      </c>
      <c r="AB38" s="52" t="str">
        <f>IF(AND('Mapa de Riesgos'!$Y$25="Baja",'Mapa de Riesgos'!$AA$25="Mayor"),CONCATENATE("R3C",'Mapa de Riesgos'!$O$25),"")</f>
        <v/>
      </c>
      <c r="AC38" s="53" t="str">
        <f>IF(AND('Mapa de Riesgos'!$Y$28="Baja",'Mapa de Riesgos'!$AA$28="Mayor"),CONCATENATE("R3C",'Mapa de Riesgos'!$O$28),"")</f>
        <v/>
      </c>
      <c r="AD38" s="53" t="str">
        <f>IF(AND('Mapa de Riesgos'!$Y$29="Baja",'Mapa de Riesgos'!$AA$29="Mayor"),CONCATENATE("R3C",'Mapa de Riesgos'!$O$29),"")</f>
        <v/>
      </c>
      <c r="AE38" s="53" t="str">
        <f>IF(AND('Mapa de Riesgos'!$Y$30="Baja",'Mapa de Riesgos'!$AA$30="Mayor"),CONCATENATE("R3C",'Mapa de Riesgos'!$O$30),"")</f>
        <v/>
      </c>
      <c r="AF38" s="53" t="str">
        <f>IF(AND('Mapa de Riesgos'!$Y$31="Baja",'Mapa de Riesgos'!$AA$31="Mayor"),CONCATENATE("R3C",'Mapa de Riesgos'!$O$31),"")</f>
        <v/>
      </c>
      <c r="AG38" s="54" t="str">
        <f>IF(AND('Mapa de Riesgos'!$Y$32="Baja",'Mapa de Riesgos'!$AA$32="Mayor"),CONCATENATE("R3C",'Mapa de Riesgos'!$O$32),"")</f>
        <v/>
      </c>
      <c r="AH38" s="55" t="str">
        <f>IF(AND('Mapa de Riesgos'!$Y$25="Baja",'Mapa de Riesgos'!$AA$25="Catastrófico"),CONCATENATE("R3C",'Mapa de Riesgos'!$O$25),"")</f>
        <v/>
      </c>
      <c r="AI38" s="56" t="str">
        <f>IF(AND('Mapa de Riesgos'!$Y$28="Baja",'Mapa de Riesgos'!$AA$28="Catastrófico"),CONCATENATE("R3C",'Mapa de Riesgos'!$O$28),"")</f>
        <v/>
      </c>
      <c r="AJ38" s="56" t="str">
        <f>IF(AND('Mapa de Riesgos'!$Y$29="Baja",'Mapa de Riesgos'!$AA$29="Catastrófico"),CONCATENATE("R3C",'Mapa de Riesgos'!$O$29),"")</f>
        <v/>
      </c>
      <c r="AK38" s="56" t="str">
        <f>IF(AND('Mapa de Riesgos'!$Y$30="Baja",'Mapa de Riesgos'!$AA$30="Catastrófico"),CONCATENATE("R3C",'Mapa de Riesgos'!$O$30),"")</f>
        <v/>
      </c>
      <c r="AL38" s="56" t="str">
        <f>IF(AND('Mapa de Riesgos'!$Y$31="Baja",'Mapa de Riesgos'!$AA$31="Catastrófico"),CONCATENATE("R3C",'Mapa de Riesgos'!$O$31),"")</f>
        <v/>
      </c>
      <c r="AM38" s="57" t="str">
        <f>IF(AND('Mapa de Riesgos'!$Y$32="Baja",'Mapa de Riesgos'!$AA$32="Catastrófico"),CONCATENATE("R3C",'Mapa de Riesgos'!$O$32),"")</f>
        <v/>
      </c>
      <c r="AN38" s="83"/>
      <c r="AO38" s="567"/>
      <c r="AP38" s="568"/>
      <c r="AQ38" s="568"/>
      <c r="AR38" s="568"/>
      <c r="AS38" s="568"/>
      <c r="AT38" s="569"/>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48"/>
      <c r="C39" s="448"/>
      <c r="D39" s="449"/>
      <c r="E39" s="547"/>
      <c r="F39" s="546"/>
      <c r="G39" s="546"/>
      <c r="H39" s="546"/>
      <c r="I39" s="546"/>
      <c r="J39" s="76" t="str">
        <f>IF(AND('Mapa de Riesgos'!$Y$33="Baja",'Mapa de Riesgos'!$AA$33="Leve"),CONCATENATE("R4C",'Mapa de Riesgos'!$O$33),"")</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Riesgos'!$Y$33="Baja",'Mapa de Riesgos'!$AA$33="Menor"),CONCATENATE("R4C",'Mapa de Riesgos'!$O$33),"")</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Riesgos'!$Y$33="Baja",'Mapa de Riesgos'!$AA$33="Moderado"),CONCATENATE("R4C",'Mapa de Riesgos'!$O$33),"")</f>
        <v>R4C1</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Riesgos'!$Y$33="Baja",'Mapa de Riesgos'!$AA$33="Mayor"),CONCATENATE("R4C",'Mapa de Riesgos'!$O$33),"")</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Riesgos'!$Y$33="Baja",'Mapa de Riesgos'!$AA$33="Catastrófico"),CONCATENATE("R4C",'Mapa de Riesgos'!$O$33),"")</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567"/>
      <c r="AP39" s="568"/>
      <c r="AQ39" s="568"/>
      <c r="AR39" s="568"/>
      <c r="AS39" s="568"/>
      <c r="AT39" s="569"/>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48"/>
      <c r="C40" s="448"/>
      <c r="D40" s="449"/>
      <c r="E40" s="547"/>
      <c r="F40" s="546"/>
      <c r="G40" s="546"/>
      <c r="H40" s="546"/>
      <c r="I40" s="546"/>
      <c r="J40" s="76" t="str">
        <f>IF(AND('Mapa de Riesgos'!$Y$39="Baja",'Mapa de Riesgos'!$AA$39="Leve"),CONCATENATE("R5C",'Mapa de Riesgos'!$O$39),"")</f>
        <v/>
      </c>
      <c r="K40" s="77" t="str">
        <f>IF(AND('Mapa de Riesgos'!$Y$40="Baja",'Mapa de Riesgos'!$AA$40="Leve"),CONCATENATE("R5C",'Mapa de Riesgos'!$O$40),"")</f>
        <v/>
      </c>
      <c r="L40" s="77" t="str">
        <f>IF(AND('Mapa de Riesgos'!$Y$41="Baja",'Mapa de Riesgos'!$AA$41="Leve"),CONCATENATE("R5C",'Mapa de Riesgos'!$O$41),"")</f>
        <v/>
      </c>
      <c r="M40" s="77" t="str">
        <f>IF(AND('Mapa de Riesgos'!$Y$42="Baja",'Mapa de Riesgos'!$AA$42="Leve"),CONCATENATE("R5C",'Mapa de Riesgos'!$O$42),"")</f>
        <v/>
      </c>
      <c r="N40" s="77" t="str">
        <f>IF(AND('Mapa de Riesgos'!$Y$43="Baja",'Mapa de Riesgos'!$AA$43="Leve"),CONCATENATE("R5C",'Mapa de Riesgos'!$O$43),"")</f>
        <v/>
      </c>
      <c r="O40" s="78" t="str">
        <f>IF(AND('Mapa de Riesgos'!$Y$44="Baja",'Mapa de Riesgos'!$AA$44="Leve"),CONCATENATE("R5C",'Mapa de Riesgos'!$O$44),"")</f>
        <v/>
      </c>
      <c r="P40" s="67" t="str">
        <f>IF(AND('Mapa de Riesgos'!$Y$39="Baja",'Mapa de Riesgos'!$AA$39="Menor"),CONCATENATE("R5C",'Mapa de Riesgos'!$O$39),"")</f>
        <v/>
      </c>
      <c r="Q40" s="68" t="str">
        <f>IF(AND('Mapa de Riesgos'!$Y$40="Baja",'Mapa de Riesgos'!$AA$40="Menor"),CONCATENATE("R5C",'Mapa de Riesgos'!$O$40),"")</f>
        <v/>
      </c>
      <c r="R40" s="68" t="str">
        <f>IF(AND('Mapa de Riesgos'!$Y$41="Baja",'Mapa de Riesgos'!$AA$41="Menor"),CONCATENATE("R5C",'Mapa de Riesgos'!$O$41),"")</f>
        <v/>
      </c>
      <c r="S40" s="68" t="str">
        <f>IF(AND('Mapa de Riesgos'!$Y$42="Baja",'Mapa de Riesgos'!$AA$42="Menor"),CONCATENATE("R5C",'Mapa de Riesgos'!$O$42),"")</f>
        <v/>
      </c>
      <c r="T40" s="68" t="str">
        <f>IF(AND('Mapa de Riesgos'!$Y$43="Baja",'Mapa de Riesgos'!$AA$43="Menor"),CONCATENATE("R5C",'Mapa de Riesgos'!$O$43),"")</f>
        <v/>
      </c>
      <c r="U40" s="69" t="str">
        <f>IF(AND('Mapa de Riesgos'!$Y$44="Baja",'Mapa de Riesgos'!$AA$44="Menor"),CONCATENATE("R5C",'Mapa de Riesgos'!$O$44),"")</f>
        <v/>
      </c>
      <c r="V40" s="67" t="str">
        <f>IF(AND('Mapa de Riesgos'!$Y$39="Baja",'Mapa de Riesgos'!$AA$39="Moderado"),CONCATENATE("R5C",'Mapa de Riesgos'!$O$39),"")</f>
        <v/>
      </c>
      <c r="W40" s="68" t="str">
        <f>IF(AND('Mapa de Riesgos'!$Y$40="Baja",'Mapa de Riesgos'!$AA$40="Moderado"),CONCATENATE("R5C",'Mapa de Riesgos'!$O$40),"")</f>
        <v/>
      </c>
      <c r="X40" s="68" t="str">
        <f>IF(AND('Mapa de Riesgos'!$Y$41="Baja",'Mapa de Riesgos'!$AA$41="Moderado"),CONCATENATE("R5C",'Mapa de Riesgos'!$O$41),"")</f>
        <v/>
      </c>
      <c r="Y40" s="68" t="str">
        <f>IF(AND('Mapa de Riesgos'!$Y$42="Baja",'Mapa de Riesgos'!$AA$42="Moderado"),CONCATENATE("R5C",'Mapa de Riesgos'!$O$42),"")</f>
        <v/>
      </c>
      <c r="Z40" s="68" t="str">
        <f>IF(AND('Mapa de Riesgos'!$Y$43="Baja",'Mapa de Riesgos'!$AA$43="Moderado"),CONCATENATE("R5C",'Mapa de Riesgos'!$O$43),"")</f>
        <v/>
      </c>
      <c r="AA40" s="69" t="str">
        <f>IF(AND('Mapa de Riesgos'!$Y$44="Baja",'Mapa de Riesgos'!$AA$44="Moderado"),CONCATENATE("R5C",'Mapa de Riesgos'!$O$44),"")</f>
        <v/>
      </c>
      <c r="AB40" s="52" t="str">
        <f>IF(AND('Mapa de Riesgos'!$Y$39="Baja",'Mapa de Riesgos'!$AA$39="Mayor"),CONCATENATE("R5C",'Mapa de Riesgos'!$O$39),"")</f>
        <v/>
      </c>
      <c r="AC40" s="53" t="str">
        <f>IF(AND('Mapa de Riesgos'!$Y$40="Baja",'Mapa de Riesgos'!$AA$40="Mayor"),CONCATENATE("R5C",'Mapa de Riesgos'!$O$40),"")</f>
        <v/>
      </c>
      <c r="AD40" s="53" t="str">
        <f>IF(AND('Mapa de Riesgos'!$Y$41="Baja",'Mapa de Riesgos'!$AA$41="Mayor"),CONCATENATE("R5C",'Mapa de Riesgos'!$O$41),"")</f>
        <v/>
      </c>
      <c r="AE40" s="53" t="str">
        <f>IF(AND('Mapa de Riesgos'!$Y$42="Baja",'Mapa de Riesgos'!$AA$42="Mayor"),CONCATENATE("R5C",'Mapa de Riesgos'!$O$42),"")</f>
        <v/>
      </c>
      <c r="AF40" s="53" t="str">
        <f>IF(AND('Mapa de Riesgos'!$Y$43="Baja",'Mapa de Riesgos'!$AA$43="Mayor"),CONCATENATE("R5C",'Mapa de Riesgos'!$O$43),"")</f>
        <v/>
      </c>
      <c r="AG40" s="54" t="str">
        <f>IF(AND('Mapa de Riesgos'!$Y$44="Baja",'Mapa de Riesgos'!$AA$44="Mayor"),CONCATENATE("R5C",'Mapa de Riesgos'!$O$44),"")</f>
        <v/>
      </c>
      <c r="AH40" s="55" t="str">
        <f>IF(AND('Mapa de Riesgos'!$Y$39="Baja",'Mapa de Riesgos'!$AA$39="Catastrófico"),CONCATENATE("R5C",'Mapa de Riesgos'!$O$39),"")</f>
        <v/>
      </c>
      <c r="AI40" s="56" t="str">
        <f>IF(AND('Mapa de Riesgos'!$Y$40="Baja",'Mapa de Riesgos'!$AA$40="Catastrófico"),CONCATENATE("R5C",'Mapa de Riesgos'!$O$40),"")</f>
        <v/>
      </c>
      <c r="AJ40" s="56" t="str">
        <f>IF(AND('Mapa de Riesgos'!$Y$41="Baja",'Mapa de Riesgos'!$AA$41="Catastrófico"),CONCATENATE("R5C",'Mapa de Riesgos'!$O$41),"")</f>
        <v/>
      </c>
      <c r="AK40" s="56" t="str">
        <f>IF(AND('Mapa de Riesgos'!$Y$42="Baja",'Mapa de Riesgos'!$AA$42="Catastrófico"),CONCATENATE("R5C",'Mapa de Riesgos'!$O$42),"")</f>
        <v/>
      </c>
      <c r="AL40" s="56" t="str">
        <f>IF(AND('Mapa de Riesgos'!$Y$43="Baja",'Mapa de Riesgos'!$AA$43="Catastrófico"),CONCATENATE("R5C",'Mapa de Riesgos'!$O$43),"")</f>
        <v/>
      </c>
      <c r="AM40" s="57" t="str">
        <f>IF(AND('Mapa de Riesgos'!$Y$44="Baja",'Mapa de Riesgos'!$AA$44="Catastrófico"),CONCATENATE("R5C",'Mapa de Riesgos'!$O$44),"")</f>
        <v/>
      </c>
      <c r="AN40" s="83"/>
      <c r="AO40" s="567"/>
      <c r="AP40" s="568"/>
      <c r="AQ40" s="568"/>
      <c r="AR40" s="568"/>
      <c r="AS40" s="568"/>
      <c r="AT40" s="569"/>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48"/>
      <c r="C41" s="448"/>
      <c r="D41" s="449"/>
      <c r="E41" s="547"/>
      <c r="F41" s="546"/>
      <c r="G41" s="546"/>
      <c r="H41" s="546"/>
      <c r="I41" s="546"/>
      <c r="J41" s="76" t="str">
        <f>IF(AND('Mapa de Riesgos'!$Y$45="Baja",'Mapa de Riesgos'!$AA$45="Leve"),CONCATENATE("R6C",'Mapa de Riesgos'!$O$45),"")</f>
        <v/>
      </c>
      <c r="K41" s="77" t="str">
        <f>IF(AND('Mapa de Riesgos'!$Y$46="Baja",'Mapa de Riesgos'!$AA$46="Leve"),CONCATENATE("R6C",'Mapa de Riesgos'!$O$46),"")</f>
        <v/>
      </c>
      <c r="L41" s="77" t="str">
        <f>IF(AND('Mapa de Riesgos'!$Y$47="Baja",'Mapa de Riesgos'!$AA$47="Leve"),CONCATENATE("R6C",'Mapa de Riesgos'!$O$47),"")</f>
        <v/>
      </c>
      <c r="M41" s="77" t="str">
        <f>IF(AND('Mapa de Riesgos'!$Y$48="Baja",'Mapa de Riesgos'!$AA$48="Leve"),CONCATENATE("R6C",'Mapa de Riesgos'!$O$48),"")</f>
        <v/>
      </c>
      <c r="N41" s="77" t="str">
        <f>IF(AND('Mapa de Riesgos'!$Y$49="Baja",'Mapa de Riesgos'!$AA$49="Leve"),CONCATENATE("R6C",'Mapa de Riesgos'!$O$49),"")</f>
        <v/>
      </c>
      <c r="O41" s="78" t="str">
        <f>IF(AND('Mapa de Riesgos'!$Y$50="Baja",'Mapa de Riesgos'!$AA$50="Leve"),CONCATENATE("R6C",'Mapa de Riesgos'!$O$50),"")</f>
        <v/>
      </c>
      <c r="P41" s="67" t="str">
        <f>IF(AND('Mapa de Riesgos'!$Y$45="Baja",'Mapa de Riesgos'!$AA$45="Menor"),CONCATENATE("R6C",'Mapa de Riesgos'!$O$45),"")</f>
        <v/>
      </c>
      <c r="Q41" s="68" t="str">
        <f>IF(AND('Mapa de Riesgos'!$Y$46="Baja",'Mapa de Riesgos'!$AA$46="Menor"),CONCATENATE("R6C",'Mapa de Riesgos'!$O$46),"")</f>
        <v/>
      </c>
      <c r="R41" s="68" t="str">
        <f>IF(AND('Mapa de Riesgos'!$Y$47="Baja",'Mapa de Riesgos'!$AA$47="Menor"),CONCATENATE("R6C",'Mapa de Riesgos'!$O$47),"")</f>
        <v/>
      </c>
      <c r="S41" s="68" t="str">
        <f>IF(AND('Mapa de Riesgos'!$Y$48="Baja",'Mapa de Riesgos'!$AA$48="Menor"),CONCATENATE("R6C",'Mapa de Riesgos'!$O$48),"")</f>
        <v/>
      </c>
      <c r="T41" s="68" t="str">
        <f>IF(AND('Mapa de Riesgos'!$Y$49="Baja",'Mapa de Riesgos'!$AA$49="Menor"),CONCATENATE("R6C",'Mapa de Riesgos'!$O$49),"")</f>
        <v/>
      </c>
      <c r="U41" s="69" t="str">
        <f>IF(AND('Mapa de Riesgos'!$Y$50="Baja",'Mapa de Riesgos'!$AA$50="Menor"),CONCATENATE("R6C",'Mapa de Riesgos'!$O$50),"")</f>
        <v/>
      </c>
      <c r="V41" s="67" t="str">
        <f>IF(AND('Mapa de Riesgos'!$Y$45="Baja",'Mapa de Riesgos'!$AA$45="Moderado"),CONCATENATE("R6C",'Mapa de Riesgos'!$O$45),"")</f>
        <v>R6C1</v>
      </c>
      <c r="W41" s="68" t="str">
        <f>IF(AND('Mapa de Riesgos'!$Y$46="Baja",'Mapa de Riesgos'!$AA$46="Moderado"),CONCATENATE("R6C",'Mapa de Riesgos'!$O$46),"")</f>
        <v/>
      </c>
      <c r="X41" s="68" t="str">
        <f>IF(AND('Mapa de Riesgos'!$Y$47="Baja",'Mapa de Riesgos'!$AA$47="Moderado"),CONCATENATE("R6C",'Mapa de Riesgos'!$O$47),"")</f>
        <v/>
      </c>
      <c r="Y41" s="68" t="str">
        <f>IF(AND('Mapa de Riesgos'!$Y$48="Baja",'Mapa de Riesgos'!$AA$48="Moderado"),CONCATENATE("R6C",'Mapa de Riesgos'!$O$48),"")</f>
        <v/>
      </c>
      <c r="Z41" s="68" t="str">
        <f>IF(AND('Mapa de Riesgos'!$Y$49="Baja",'Mapa de Riesgos'!$AA$49="Moderado"),CONCATENATE("R6C",'Mapa de Riesgos'!$O$49),"")</f>
        <v/>
      </c>
      <c r="AA41" s="69" t="str">
        <f>IF(AND('Mapa de Riesgos'!$Y$50="Baja",'Mapa de Riesgos'!$AA$50="Moderado"),CONCATENATE("R6C",'Mapa de Riesgos'!$O$50),"")</f>
        <v/>
      </c>
      <c r="AB41" s="52" t="str">
        <f>IF(AND('Mapa de Riesgos'!$Y$45="Baja",'Mapa de Riesgos'!$AA$45="Mayor"),CONCATENATE("R6C",'Mapa de Riesgos'!$O$45),"")</f>
        <v/>
      </c>
      <c r="AC41" s="53" t="str">
        <f>IF(AND('Mapa de Riesgos'!$Y$46="Baja",'Mapa de Riesgos'!$AA$46="Mayor"),CONCATENATE("R6C",'Mapa de Riesgos'!$O$46),"")</f>
        <v/>
      </c>
      <c r="AD41" s="53" t="str">
        <f>IF(AND('Mapa de Riesgos'!$Y$47="Baja",'Mapa de Riesgos'!$AA$47="Mayor"),CONCATENATE("R6C",'Mapa de Riesgos'!$O$47),"")</f>
        <v/>
      </c>
      <c r="AE41" s="53" t="str">
        <f>IF(AND('Mapa de Riesgos'!$Y$48="Baja",'Mapa de Riesgos'!$AA$48="Mayor"),CONCATENATE("R6C",'Mapa de Riesgos'!$O$48),"")</f>
        <v/>
      </c>
      <c r="AF41" s="53" t="str">
        <f>IF(AND('Mapa de Riesgos'!$Y$49="Baja",'Mapa de Riesgos'!$AA$49="Mayor"),CONCATENATE("R6C",'Mapa de Riesgos'!$O$49),"")</f>
        <v/>
      </c>
      <c r="AG41" s="54" t="str">
        <f>IF(AND('Mapa de Riesgos'!$Y$50="Baja",'Mapa de Riesgos'!$AA$50="Mayor"),CONCATENATE("R6C",'Mapa de Riesgos'!$O$50),"")</f>
        <v/>
      </c>
      <c r="AH41" s="55" t="str">
        <f>IF(AND('Mapa de Riesgos'!$Y$45="Baja",'Mapa de Riesgos'!$AA$45="Catastrófico"),CONCATENATE("R6C",'Mapa de Riesgos'!$O$45),"")</f>
        <v/>
      </c>
      <c r="AI41" s="56" t="str">
        <f>IF(AND('Mapa de Riesgos'!$Y$46="Baja",'Mapa de Riesgos'!$AA$46="Catastrófico"),CONCATENATE("R6C",'Mapa de Riesgos'!$O$46),"")</f>
        <v/>
      </c>
      <c r="AJ41" s="56" t="str">
        <f>IF(AND('Mapa de Riesgos'!$Y$47="Baja",'Mapa de Riesgos'!$AA$47="Catastrófico"),CONCATENATE("R6C",'Mapa de Riesgos'!$O$47),"")</f>
        <v/>
      </c>
      <c r="AK41" s="56" t="str">
        <f>IF(AND('Mapa de Riesgos'!$Y$48="Baja",'Mapa de Riesgos'!$AA$48="Catastrófico"),CONCATENATE("R6C",'Mapa de Riesgos'!$O$48),"")</f>
        <v/>
      </c>
      <c r="AL41" s="56" t="str">
        <f>IF(AND('Mapa de Riesgos'!$Y$49="Baja",'Mapa de Riesgos'!$AA$49="Catastrófico"),CONCATENATE("R6C",'Mapa de Riesgos'!$O$49),"")</f>
        <v/>
      </c>
      <c r="AM41" s="57" t="str">
        <f>IF(AND('Mapa de Riesgos'!$Y$50="Baja",'Mapa de Riesgos'!$AA$50="Catastrófico"),CONCATENATE("R6C",'Mapa de Riesgos'!$O$50),"")</f>
        <v/>
      </c>
      <c r="AN41" s="83"/>
      <c r="AO41" s="567"/>
      <c r="AP41" s="568"/>
      <c r="AQ41" s="568"/>
      <c r="AR41" s="568"/>
      <c r="AS41" s="568"/>
      <c r="AT41" s="569"/>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48"/>
      <c r="C42" s="448"/>
      <c r="D42" s="449"/>
      <c r="E42" s="547"/>
      <c r="F42" s="546"/>
      <c r="G42" s="546"/>
      <c r="H42" s="546"/>
      <c r="I42" s="546"/>
      <c r="J42" s="76" t="str">
        <f>IF(AND('Mapa de Riesgos'!$Y$51="Baja",'Mapa de Riesgos'!$AA$51="Leve"),CONCATENATE("R7C",'Mapa de Riesgos'!$O$51),"")</f>
        <v/>
      </c>
      <c r="K42" s="77" t="str">
        <f>IF(AND('Mapa de Riesgos'!$Y$52="Baja",'Mapa de Riesgos'!$AA$52="Leve"),CONCATENATE("R7C",'Mapa de Riesgos'!$O$52),"")</f>
        <v/>
      </c>
      <c r="L42" s="77" t="str">
        <f>IF(AND('Mapa de Riesgos'!$Y$53="Baja",'Mapa de Riesgos'!$AA$53="Leve"),CONCATENATE("R7C",'Mapa de Riesgos'!$O$53),"")</f>
        <v/>
      </c>
      <c r="M42" s="77" t="str">
        <f>IF(AND('Mapa de Riesgos'!$Y$54="Baja",'Mapa de Riesgos'!$AA$54="Leve"),CONCATENATE("R7C",'Mapa de Riesgos'!$O$54),"")</f>
        <v/>
      </c>
      <c r="N42" s="77" t="str">
        <f>IF(AND('Mapa de Riesgos'!$Y$55="Baja",'Mapa de Riesgos'!$AA$55="Leve"),CONCATENATE("R7C",'Mapa de Riesgos'!$O$55),"")</f>
        <v/>
      </c>
      <c r="O42" s="78" t="str">
        <f>IF(AND('Mapa de Riesgos'!$Y$56="Baja",'Mapa de Riesgos'!$AA$56="Leve"),CONCATENATE("R7C",'Mapa de Riesgos'!$O$56),"")</f>
        <v/>
      </c>
      <c r="P42" s="67" t="str">
        <f>IF(AND('Mapa de Riesgos'!$Y$51="Baja",'Mapa de Riesgos'!$AA$51="Menor"),CONCATENATE("R7C",'Mapa de Riesgos'!$O$51),"")</f>
        <v/>
      </c>
      <c r="Q42" s="68" t="str">
        <f>IF(AND('Mapa de Riesgos'!$Y$52="Baja",'Mapa de Riesgos'!$AA$52="Menor"),CONCATENATE("R7C",'Mapa de Riesgos'!$O$52),"")</f>
        <v/>
      </c>
      <c r="R42" s="68" t="str">
        <f>IF(AND('Mapa de Riesgos'!$Y$53="Baja",'Mapa de Riesgos'!$AA$53="Menor"),CONCATENATE("R7C",'Mapa de Riesgos'!$O$53),"")</f>
        <v/>
      </c>
      <c r="S42" s="68" t="str">
        <f>IF(AND('Mapa de Riesgos'!$Y$54="Baja",'Mapa de Riesgos'!$AA$54="Menor"),CONCATENATE("R7C",'Mapa de Riesgos'!$O$54),"")</f>
        <v/>
      </c>
      <c r="T42" s="68" t="str">
        <f>IF(AND('Mapa de Riesgos'!$Y$55="Baja",'Mapa de Riesgos'!$AA$55="Menor"),CONCATENATE("R7C",'Mapa de Riesgos'!$O$55),"")</f>
        <v/>
      </c>
      <c r="U42" s="69" t="str">
        <f>IF(AND('Mapa de Riesgos'!$Y$56="Baja",'Mapa de Riesgos'!$AA$56="Menor"),CONCATENATE("R7C",'Mapa de Riesgos'!$O$56),"")</f>
        <v/>
      </c>
      <c r="V42" s="67" t="str">
        <f>IF(AND('Mapa de Riesgos'!$Y$51="Baja",'Mapa de Riesgos'!$AA$51="Moderado"),CONCATENATE("R7C",'Mapa de Riesgos'!$O$51),"")</f>
        <v/>
      </c>
      <c r="W42" s="68" t="str">
        <f>IF(AND('Mapa de Riesgos'!$Y$52="Baja",'Mapa de Riesgos'!$AA$52="Moderado"),CONCATENATE("R7C",'Mapa de Riesgos'!$O$52),"")</f>
        <v/>
      </c>
      <c r="X42" s="68" t="str">
        <f>IF(AND('Mapa de Riesgos'!$Y$53="Baja",'Mapa de Riesgos'!$AA$53="Moderado"),CONCATENATE("R7C",'Mapa de Riesgos'!$O$53),"")</f>
        <v/>
      </c>
      <c r="Y42" s="68" t="str">
        <f>IF(AND('Mapa de Riesgos'!$Y$54="Baja",'Mapa de Riesgos'!$AA$54="Moderado"),CONCATENATE("R7C",'Mapa de Riesgos'!$O$54),"")</f>
        <v/>
      </c>
      <c r="Z42" s="68" t="str">
        <f>IF(AND('Mapa de Riesgos'!$Y$55="Baja",'Mapa de Riesgos'!$AA$55="Moderado"),CONCATENATE("R7C",'Mapa de Riesgos'!$O$55),"")</f>
        <v/>
      </c>
      <c r="AA42" s="69" t="str">
        <f>IF(AND('Mapa de Riesgos'!$Y$56="Baja",'Mapa de Riesgos'!$AA$56="Moderado"),CONCATENATE("R7C",'Mapa de Riesgos'!$O$56),"")</f>
        <v/>
      </c>
      <c r="AB42" s="52" t="str">
        <f>IF(AND('Mapa de Riesgos'!$Y$51="Baja",'Mapa de Riesgos'!$AA$51="Mayor"),CONCATENATE("R7C",'Mapa de Riesgos'!$O$51),"")</f>
        <v/>
      </c>
      <c r="AC42" s="53" t="str">
        <f>IF(AND('Mapa de Riesgos'!$Y$52="Baja",'Mapa de Riesgos'!$AA$52="Mayor"),CONCATENATE("R7C",'Mapa de Riesgos'!$O$52),"")</f>
        <v/>
      </c>
      <c r="AD42" s="53" t="str">
        <f>IF(AND('Mapa de Riesgos'!$Y$53="Baja",'Mapa de Riesgos'!$AA$53="Mayor"),CONCATENATE("R7C",'Mapa de Riesgos'!$O$53),"")</f>
        <v/>
      </c>
      <c r="AE42" s="53" t="str">
        <f>IF(AND('Mapa de Riesgos'!$Y$54="Baja",'Mapa de Riesgos'!$AA$54="Mayor"),CONCATENATE("R7C",'Mapa de Riesgos'!$O$54),"")</f>
        <v/>
      </c>
      <c r="AF42" s="53" t="str">
        <f>IF(AND('Mapa de Riesgos'!$Y$55="Baja",'Mapa de Riesgos'!$AA$55="Mayor"),CONCATENATE("R7C",'Mapa de Riesgos'!$O$55),"")</f>
        <v/>
      </c>
      <c r="AG42" s="54" t="str">
        <f>IF(AND('Mapa de Riesgos'!$Y$56="Baja",'Mapa de Riesgos'!$AA$56="Mayor"),CONCATENATE("R7C",'Mapa de Riesgos'!$O$56),"")</f>
        <v/>
      </c>
      <c r="AH42" s="55" t="str">
        <f>IF(AND('Mapa de Riesgos'!$Y$51="Baja",'Mapa de Riesgos'!$AA$51="Catastrófico"),CONCATENATE("R7C",'Mapa de Riesgos'!$O$51),"")</f>
        <v/>
      </c>
      <c r="AI42" s="56" t="str">
        <f>IF(AND('Mapa de Riesgos'!$Y$52="Baja",'Mapa de Riesgos'!$AA$52="Catastrófico"),CONCATENATE("R7C",'Mapa de Riesgos'!$O$52),"")</f>
        <v/>
      </c>
      <c r="AJ42" s="56" t="str">
        <f>IF(AND('Mapa de Riesgos'!$Y$53="Baja",'Mapa de Riesgos'!$AA$53="Catastrófico"),CONCATENATE("R7C",'Mapa de Riesgos'!$O$53),"")</f>
        <v/>
      </c>
      <c r="AK42" s="56" t="str">
        <f>IF(AND('Mapa de Riesgos'!$Y$54="Baja",'Mapa de Riesgos'!$AA$54="Catastrófico"),CONCATENATE("R7C",'Mapa de Riesgos'!$O$54),"")</f>
        <v/>
      </c>
      <c r="AL42" s="56" t="str">
        <f>IF(AND('Mapa de Riesgos'!$Y$55="Baja",'Mapa de Riesgos'!$AA$55="Catastrófico"),CONCATENATE("R7C",'Mapa de Riesgos'!$O$55),"")</f>
        <v/>
      </c>
      <c r="AM42" s="57" t="str">
        <f>IF(AND('Mapa de Riesgos'!$Y$56="Baja",'Mapa de Riesgos'!$AA$56="Catastrófico"),CONCATENATE("R7C",'Mapa de Riesgos'!$O$56),"")</f>
        <v/>
      </c>
      <c r="AN42" s="83"/>
      <c r="AO42" s="567"/>
      <c r="AP42" s="568"/>
      <c r="AQ42" s="568"/>
      <c r="AR42" s="568"/>
      <c r="AS42" s="568"/>
      <c r="AT42" s="569"/>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48"/>
      <c r="C43" s="448"/>
      <c r="D43" s="449"/>
      <c r="E43" s="547"/>
      <c r="F43" s="546"/>
      <c r="G43" s="546"/>
      <c r="H43" s="546"/>
      <c r="I43" s="546"/>
      <c r="J43" s="76" t="str">
        <f>IF(AND('Mapa de Riesgos'!$Y$57="Baja",'Mapa de Riesgos'!$AA$57="Leve"),CONCATENATE("R8C",'Mapa de Riesgos'!$O$57),"")</f>
        <v/>
      </c>
      <c r="K43" s="77" t="str">
        <f>IF(AND('Mapa de Riesgos'!$Y$58="Baja",'Mapa de Riesgos'!$AA$58="Leve"),CONCATENATE("R8C",'Mapa de Riesgos'!$O$58),"")</f>
        <v/>
      </c>
      <c r="L43" s="77" t="str">
        <f>IF(AND('Mapa de Riesgos'!$Y$59="Baja",'Mapa de Riesgos'!$AA$59="Leve"),CONCATENATE("R8C",'Mapa de Riesgos'!$O$59),"")</f>
        <v/>
      </c>
      <c r="M43" s="77" t="str">
        <f>IF(AND('Mapa de Riesgos'!$Y$60="Baja",'Mapa de Riesgos'!$AA$60="Leve"),CONCATENATE("R8C",'Mapa de Riesgos'!$O$60),"")</f>
        <v/>
      </c>
      <c r="N43" s="77" t="str">
        <f>IF(AND('Mapa de Riesgos'!$Y$61="Baja",'Mapa de Riesgos'!$AA$61="Leve"),CONCATENATE("R8C",'Mapa de Riesgos'!$O$61),"")</f>
        <v/>
      </c>
      <c r="O43" s="78" t="str">
        <f>IF(AND('Mapa de Riesgos'!$Y$62="Baja",'Mapa de Riesgos'!$AA$62="Leve"),CONCATENATE("R8C",'Mapa de Riesgos'!$O$62),"")</f>
        <v/>
      </c>
      <c r="P43" s="67" t="str">
        <f>IF(AND('Mapa de Riesgos'!$Y$57="Baja",'Mapa de Riesgos'!$AA$57="Menor"),CONCATENATE("R8C",'Mapa de Riesgos'!$O$57),"")</f>
        <v/>
      </c>
      <c r="Q43" s="68" t="str">
        <f>IF(AND('Mapa de Riesgos'!$Y$58="Baja",'Mapa de Riesgos'!$AA$58="Menor"),CONCATENATE("R8C",'Mapa de Riesgos'!$O$58),"")</f>
        <v/>
      </c>
      <c r="R43" s="68" t="str">
        <f>IF(AND('Mapa de Riesgos'!$Y$59="Baja",'Mapa de Riesgos'!$AA$59="Menor"),CONCATENATE("R8C",'Mapa de Riesgos'!$O$59),"")</f>
        <v/>
      </c>
      <c r="S43" s="68" t="str">
        <f>IF(AND('Mapa de Riesgos'!$Y$60="Baja",'Mapa de Riesgos'!$AA$60="Menor"),CONCATENATE("R8C",'Mapa de Riesgos'!$O$60),"")</f>
        <v/>
      </c>
      <c r="T43" s="68" t="str">
        <f>IF(AND('Mapa de Riesgos'!$Y$61="Baja",'Mapa de Riesgos'!$AA$61="Menor"),CONCATENATE("R8C",'Mapa de Riesgos'!$O$61),"")</f>
        <v/>
      </c>
      <c r="U43" s="69" t="str">
        <f>IF(AND('Mapa de Riesgos'!$Y$62="Baja",'Mapa de Riesgos'!$AA$62="Menor"),CONCATENATE("R8C",'Mapa de Riesgos'!$O$62),"")</f>
        <v/>
      </c>
      <c r="V43" s="67" t="str">
        <f>IF(AND('Mapa de Riesgos'!$Y$57="Baja",'Mapa de Riesgos'!$AA$57="Moderado"),CONCATENATE("R8C",'Mapa de Riesgos'!$O$57),"")</f>
        <v>R8C1</v>
      </c>
      <c r="W43" s="68" t="str">
        <f>IF(AND('Mapa de Riesgos'!$Y$58="Baja",'Mapa de Riesgos'!$AA$58="Moderado"),CONCATENATE("R8C",'Mapa de Riesgos'!$O$58),"")</f>
        <v/>
      </c>
      <c r="X43" s="68" t="str">
        <f>IF(AND('Mapa de Riesgos'!$Y$59="Baja",'Mapa de Riesgos'!$AA$59="Moderado"),CONCATENATE("R8C",'Mapa de Riesgos'!$O$59),"")</f>
        <v/>
      </c>
      <c r="Y43" s="68" t="str">
        <f>IF(AND('Mapa de Riesgos'!$Y$60="Baja",'Mapa de Riesgos'!$AA$60="Moderado"),CONCATENATE("R8C",'Mapa de Riesgos'!$O$60),"")</f>
        <v/>
      </c>
      <c r="Z43" s="68" t="str">
        <f>IF(AND('Mapa de Riesgos'!$Y$61="Baja",'Mapa de Riesgos'!$AA$61="Moderado"),CONCATENATE("R8C",'Mapa de Riesgos'!$O$61),"")</f>
        <v/>
      </c>
      <c r="AA43" s="69" t="str">
        <f>IF(AND('Mapa de Riesgos'!$Y$62="Baja",'Mapa de Riesgos'!$AA$62="Moderado"),CONCATENATE("R8C",'Mapa de Riesgos'!$O$62),"")</f>
        <v/>
      </c>
      <c r="AB43" s="52" t="str">
        <f>IF(AND('Mapa de Riesgos'!$Y$57="Baja",'Mapa de Riesgos'!$AA$57="Mayor"),CONCATENATE("R8C",'Mapa de Riesgos'!$O$57),"")</f>
        <v/>
      </c>
      <c r="AC43" s="53" t="str">
        <f>IF(AND('Mapa de Riesgos'!$Y$58="Baja",'Mapa de Riesgos'!$AA$58="Mayor"),CONCATENATE("R8C",'Mapa de Riesgos'!$O$58),"")</f>
        <v/>
      </c>
      <c r="AD43" s="53" t="str">
        <f>IF(AND('Mapa de Riesgos'!$Y$59="Baja",'Mapa de Riesgos'!$AA$59="Mayor"),CONCATENATE("R8C",'Mapa de Riesgos'!$O$59),"")</f>
        <v/>
      </c>
      <c r="AE43" s="53" t="str">
        <f>IF(AND('Mapa de Riesgos'!$Y$60="Baja",'Mapa de Riesgos'!$AA$60="Mayor"),CONCATENATE("R8C",'Mapa de Riesgos'!$O$60),"")</f>
        <v/>
      </c>
      <c r="AF43" s="53" t="str">
        <f>IF(AND('Mapa de Riesgos'!$Y$61="Baja",'Mapa de Riesgos'!$AA$61="Mayor"),CONCATENATE("R8C",'Mapa de Riesgos'!$O$61),"")</f>
        <v/>
      </c>
      <c r="AG43" s="54" t="str">
        <f>IF(AND('Mapa de Riesgos'!$Y$62="Baja",'Mapa de Riesgos'!$AA$62="Mayor"),CONCATENATE("R8C",'Mapa de Riesgos'!$O$62),"")</f>
        <v/>
      </c>
      <c r="AH43" s="55" t="str">
        <f>IF(AND('Mapa de Riesgos'!$Y$57="Baja",'Mapa de Riesgos'!$AA$57="Catastrófico"),CONCATENATE("R8C",'Mapa de Riesgos'!$O$57),"")</f>
        <v/>
      </c>
      <c r="AI43" s="56" t="str">
        <f>IF(AND('Mapa de Riesgos'!$Y$58="Baja",'Mapa de Riesgos'!$AA$58="Catastrófico"),CONCATENATE("R8C",'Mapa de Riesgos'!$O$58),"")</f>
        <v/>
      </c>
      <c r="AJ43" s="56" t="str">
        <f>IF(AND('Mapa de Riesgos'!$Y$59="Baja",'Mapa de Riesgos'!$AA$59="Catastrófico"),CONCATENATE("R8C",'Mapa de Riesgos'!$O$59),"")</f>
        <v/>
      </c>
      <c r="AK43" s="56" t="str">
        <f>IF(AND('Mapa de Riesgos'!$Y$60="Baja",'Mapa de Riesgos'!$AA$60="Catastrófico"),CONCATENATE("R8C",'Mapa de Riesgos'!$O$60),"")</f>
        <v/>
      </c>
      <c r="AL43" s="56" t="str">
        <f>IF(AND('Mapa de Riesgos'!$Y$61="Baja",'Mapa de Riesgos'!$AA$61="Catastrófico"),CONCATENATE("R8C",'Mapa de Riesgos'!$O$61),"")</f>
        <v/>
      </c>
      <c r="AM43" s="57" t="str">
        <f>IF(AND('Mapa de Riesgos'!$Y$62="Baja",'Mapa de Riesgos'!$AA$62="Catastrófico"),CONCATENATE("R8C",'Mapa de Riesgos'!$O$62),"")</f>
        <v/>
      </c>
      <c r="AN43" s="83"/>
      <c r="AO43" s="567"/>
      <c r="AP43" s="568"/>
      <c r="AQ43" s="568"/>
      <c r="AR43" s="568"/>
      <c r="AS43" s="568"/>
      <c r="AT43" s="569"/>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48"/>
      <c r="C44" s="448"/>
      <c r="D44" s="449"/>
      <c r="E44" s="547"/>
      <c r="F44" s="546"/>
      <c r="G44" s="546"/>
      <c r="H44" s="546"/>
      <c r="I44" s="546"/>
      <c r="J44" s="76" t="str">
        <f>IF(AND('Mapa de Riesgos'!$Y$63="Baja",'Mapa de Riesgos'!$AA$63="Leve"),CONCATENATE("R9C",'Mapa de Riesgos'!$O$63),"")</f>
        <v/>
      </c>
      <c r="K44" s="77" t="str">
        <f>IF(AND('Mapa de Riesgos'!$Y$64="Baja",'Mapa de Riesgos'!$AA$64="Leve"),CONCATENATE("R9C",'Mapa de Riesgos'!$O$64),"")</f>
        <v/>
      </c>
      <c r="L44" s="77" t="str">
        <f>IF(AND('Mapa de Riesgos'!$Y$65="Baja",'Mapa de Riesgos'!$AA$65="Leve"),CONCATENATE("R9C",'Mapa de Riesgos'!$O$65),"")</f>
        <v/>
      </c>
      <c r="M44" s="77" t="str">
        <f>IF(AND('Mapa de Riesgos'!$Y$66="Baja",'Mapa de Riesgos'!$AA$66="Leve"),CONCATENATE("R9C",'Mapa de Riesgos'!$O$66),"")</f>
        <v/>
      </c>
      <c r="N44" s="77" t="str">
        <f>IF(AND('Mapa de Riesgos'!$Y$67="Baja",'Mapa de Riesgos'!$AA$67="Leve"),CONCATENATE("R9C",'Mapa de Riesgos'!$O$67),"")</f>
        <v/>
      </c>
      <c r="O44" s="78" t="str">
        <f>IF(AND('Mapa de Riesgos'!$Y$68="Baja",'Mapa de Riesgos'!$AA$68="Leve"),CONCATENATE("R9C",'Mapa de Riesgos'!$O$68),"")</f>
        <v/>
      </c>
      <c r="P44" s="67" t="str">
        <f>IF(AND('Mapa de Riesgos'!$Y$63="Baja",'Mapa de Riesgos'!$AA$63="Menor"),CONCATENATE("R9C",'Mapa de Riesgos'!$O$63),"")</f>
        <v/>
      </c>
      <c r="Q44" s="68" t="str">
        <f>IF(AND('Mapa de Riesgos'!$Y$64="Baja",'Mapa de Riesgos'!$AA$64="Menor"),CONCATENATE("R9C",'Mapa de Riesgos'!$O$64),"")</f>
        <v/>
      </c>
      <c r="R44" s="68" t="str">
        <f>IF(AND('Mapa de Riesgos'!$Y$65="Baja",'Mapa de Riesgos'!$AA$65="Menor"),CONCATENATE("R9C",'Mapa de Riesgos'!$O$65),"")</f>
        <v/>
      </c>
      <c r="S44" s="68" t="str">
        <f>IF(AND('Mapa de Riesgos'!$Y$66="Baja",'Mapa de Riesgos'!$AA$66="Menor"),CONCATENATE("R9C",'Mapa de Riesgos'!$O$66),"")</f>
        <v/>
      </c>
      <c r="T44" s="68" t="str">
        <f>IF(AND('Mapa de Riesgos'!$Y$67="Baja",'Mapa de Riesgos'!$AA$67="Menor"),CONCATENATE("R9C",'Mapa de Riesgos'!$O$67),"")</f>
        <v/>
      </c>
      <c r="U44" s="69" t="str">
        <f>IF(AND('Mapa de Riesgos'!$Y$68="Baja",'Mapa de Riesgos'!$AA$68="Menor"),CONCATENATE("R9C",'Mapa de Riesgos'!$O$68),"")</f>
        <v/>
      </c>
      <c r="V44" s="67" t="str">
        <f>IF(AND('Mapa de Riesgos'!$Y$63="Baja",'Mapa de Riesgos'!$AA$63="Moderado"),CONCATENATE("R9C",'Mapa de Riesgos'!$O$63),"")</f>
        <v/>
      </c>
      <c r="W44" s="68" t="str">
        <f>IF(AND('Mapa de Riesgos'!$Y$64="Baja",'Mapa de Riesgos'!$AA$64="Moderado"),CONCATENATE("R9C",'Mapa de Riesgos'!$O$64),"")</f>
        <v/>
      </c>
      <c r="X44" s="68" t="str">
        <f>IF(AND('Mapa de Riesgos'!$Y$65="Baja",'Mapa de Riesgos'!$AA$65="Moderado"),CONCATENATE("R9C",'Mapa de Riesgos'!$O$65),"")</f>
        <v/>
      </c>
      <c r="Y44" s="68" t="str">
        <f>IF(AND('Mapa de Riesgos'!$Y$66="Baja",'Mapa de Riesgos'!$AA$66="Moderado"),CONCATENATE("R9C",'Mapa de Riesgos'!$O$66),"")</f>
        <v/>
      </c>
      <c r="Z44" s="68" t="str">
        <f>IF(AND('Mapa de Riesgos'!$Y$67="Baja",'Mapa de Riesgos'!$AA$67="Moderado"),CONCATENATE("R9C",'Mapa de Riesgos'!$O$67),"")</f>
        <v/>
      </c>
      <c r="AA44" s="69" t="str">
        <f>IF(AND('Mapa de Riesgos'!$Y$68="Baja",'Mapa de Riesgos'!$AA$68="Moderado"),CONCATENATE("R9C",'Mapa de Riesgos'!$O$68),"")</f>
        <v/>
      </c>
      <c r="AB44" s="52" t="str">
        <f>IF(AND('Mapa de Riesgos'!$Y$63="Baja",'Mapa de Riesgos'!$AA$63="Mayor"),CONCATENATE("R9C",'Mapa de Riesgos'!$O$63),"")</f>
        <v/>
      </c>
      <c r="AC44" s="53" t="str">
        <f>IF(AND('Mapa de Riesgos'!$Y$64="Baja",'Mapa de Riesgos'!$AA$64="Mayor"),CONCATENATE("R9C",'Mapa de Riesgos'!$O$64),"")</f>
        <v/>
      </c>
      <c r="AD44" s="53" t="str">
        <f>IF(AND('Mapa de Riesgos'!$Y$65="Baja",'Mapa de Riesgos'!$AA$65="Mayor"),CONCATENATE("R9C",'Mapa de Riesgos'!$O$65),"")</f>
        <v/>
      </c>
      <c r="AE44" s="53" t="str">
        <f>IF(AND('Mapa de Riesgos'!$Y$66="Baja",'Mapa de Riesgos'!$AA$66="Mayor"),CONCATENATE("R9C",'Mapa de Riesgos'!$O$66),"")</f>
        <v/>
      </c>
      <c r="AF44" s="53" t="str">
        <f>IF(AND('Mapa de Riesgos'!$Y$67="Baja",'Mapa de Riesgos'!$AA$67="Mayor"),CONCATENATE("R9C",'Mapa de Riesgos'!$O$67),"")</f>
        <v/>
      </c>
      <c r="AG44" s="54" t="str">
        <f>IF(AND('Mapa de Riesgos'!$Y$68="Baja",'Mapa de Riesgos'!$AA$68="Mayor"),CONCATENATE("R9C",'Mapa de Riesgos'!$O$68),"")</f>
        <v/>
      </c>
      <c r="AH44" s="55" t="str">
        <f>IF(AND('Mapa de Riesgos'!$Y$63="Baja",'Mapa de Riesgos'!$AA$63="Catastrófico"),CONCATENATE("R9C",'Mapa de Riesgos'!$O$63),"")</f>
        <v/>
      </c>
      <c r="AI44" s="56" t="str">
        <f>IF(AND('Mapa de Riesgos'!$Y$64="Baja",'Mapa de Riesgos'!$AA$64="Catastrófico"),CONCATENATE("R9C",'Mapa de Riesgos'!$O$64),"")</f>
        <v/>
      </c>
      <c r="AJ44" s="56" t="str">
        <f>IF(AND('Mapa de Riesgos'!$Y$65="Baja",'Mapa de Riesgos'!$AA$65="Catastrófico"),CONCATENATE("R9C",'Mapa de Riesgos'!$O$65),"")</f>
        <v/>
      </c>
      <c r="AK44" s="56" t="str">
        <f>IF(AND('Mapa de Riesgos'!$Y$66="Baja",'Mapa de Riesgos'!$AA$66="Catastrófico"),CONCATENATE("R9C",'Mapa de Riesgos'!$O$66),"")</f>
        <v/>
      </c>
      <c r="AL44" s="56" t="str">
        <f>IF(AND('Mapa de Riesgos'!$Y$67="Baja",'Mapa de Riesgos'!$AA$67="Catastrófico"),CONCATENATE("R9C",'Mapa de Riesgos'!$O$67),"")</f>
        <v/>
      </c>
      <c r="AM44" s="57" t="str">
        <f>IF(AND('Mapa de Riesgos'!$Y$68="Baja",'Mapa de Riesgos'!$AA$68="Catastrófico"),CONCATENATE("R9C",'Mapa de Riesgos'!$O$68),"")</f>
        <v/>
      </c>
      <c r="AN44" s="83"/>
      <c r="AO44" s="567"/>
      <c r="AP44" s="568"/>
      <c r="AQ44" s="568"/>
      <c r="AR44" s="568"/>
      <c r="AS44" s="568"/>
      <c r="AT44" s="569"/>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48"/>
      <c r="C45" s="448"/>
      <c r="D45" s="449"/>
      <c r="E45" s="548"/>
      <c r="F45" s="549"/>
      <c r="G45" s="549"/>
      <c r="H45" s="549"/>
      <c r="I45" s="549"/>
      <c r="J45" s="79" t="str">
        <f>IF(AND('Mapa de Riesgos'!$Y$69="Baja",'Mapa de Riesgos'!$AA$69="Leve"),CONCATENATE("R10C",'Mapa de Riesgos'!$O$69),"")</f>
        <v/>
      </c>
      <c r="K45" s="80" t="str">
        <f>IF(AND('Mapa de Riesgos'!$Y$70="Baja",'Mapa de Riesgos'!$AA$70="Leve"),CONCATENATE("R10C",'Mapa de Riesgos'!$O$70),"")</f>
        <v/>
      </c>
      <c r="L45" s="80" t="str">
        <f>IF(AND('Mapa de Riesgos'!$Y$71="Baja",'Mapa de Riesgos'!$AA$71="Leve"),CONCATENATE("R10C",'Mapa de Riesgos'!$O$71),"")</f>
        <v/>
      </c>
      <c r="M45" s="80" t="str">
        <f>IF(AND('Mapa de Riesgos'!$Y$72="Baja",'Mapa de Riesgos'!$AA$72="Leve"),CONCATENATE("R10C",'Mapa de Riesgos'!$O$72),"")</f>
        <v/>
      </c>
      <c r="N45" s="80" t="str">
        <f>IF(AND('Mapa de Riesgos'!$Y$73="Baja",'Mapa de Riesgos'!$AA$73="Leve"),CONCATENATE("R10C",'Mapa de Riesgos'!$O$73),"")</f>
        <v/>
      </c>
      <c r="O45" s="81" t="str">
        <f>IF(AND('Mapa de Riesgos'!$Y$74="Baja",'Mapa de Riesgos'!$AA$74="Leve"),CONCATENATE("R10C",'Mapa de Riesgos'!$O$74),"")</f>
        <v/>
      </c>
      <c r="P45" s="67" t="str">
        <f>IF(AND('Mapa de Riesgos'!$Y$69="Baja",'Mapa de Riesgos'!$AA$69="Menor"),CONCATENATE("R10C",'Mapa de Riesgos'!$O$69),"")</f>
        <v/>
      </c>
      <c r="Q45" s="68" t="str">
        <f>IF(AND('Mapa de Riesgos'!$Y$70="Baja",'Mapa de Riesgos'!$AA$70="Menor"),CONCATENATE("R10C",'Mapa de Riesgos'!$O$70),"")</f>
        <v/>
      </c>
      <c r="R45" s="68" t="str">
        <f>IF(AND('Mapa de Riesgos'!$Y$71="Baja",'Mapa de Riesgos'!$AA$71="Menor"),CONCATENATE("R10C",'Mapa de Riesgos'!$O$71),"")</f>
        <v/>
      </c>
      <c r="S45" s="68" t="str">
        <f>IF(AND('Mapa de Riesgos'!$Y$72="Baja",'Mapa de Riesgos'!$AA$72="Menor"),CONCATENATE("R10C",'Mapa de Riesgos'!$O$72),"")</f>
        <v/>
      </c>
      <c r="T45" s="68" t="str">
        <f>IF(AND('Mapa de Riesgos'!$Y$73="Baja",'Mapa de Riesgos'!$AA$73="Menor"),CONCATENATE("R10C",'Mapa de Riesgos'!$O$73),"")</f>
        <v/>
      </c>
      <c r="U45" s="69" t="str">
        <f>IF(AND('Mapa de Riesgos'!$Y$74="Baja",'Mapa de Riesgos'!$AA$74="Menor"),CONCATENATE("R10C",'Mapa de Riesgos'!$O$74),"")</f>
        <v/>
      </c>
      <c r="V45" s="70" t="str">
        <f>IF(AND('Mapa de Riesgos'!$Y$69="Baja",'Mapa de Riesgos'!$AA$69="Moderado"),CONCATENATE("R10C",'Mapa de Riesgos'!$O$69),"")</f>
        <v/>
      </c>
      <c r="W45" s="71" t="str">
        <f>IF(AND('Mapa de Riesgos'!$Y$70="Baja",'Mapa de Riesgos'!$AA$70="Moderado"),CONCATENATE("R10C",'Mapa de Riesgos'!$O$70),"")</f>
        <v/>
      </c>
      <c r="X45" s="71" t="str">
        <f>IF(AND('Mapa de Riesgos'!$Y$71="Baja",'Mapa de Riesgos'!$AA$71="Moderado"),CONCATENATE("R10C",'Mapa de Riesgos'!$O$71),"")</f>
        <v/>
      </c>
      <c r="Y45" s="71" t="str">
        <f>IF(AND('Mapa de Riesgos'!$Y$72="Baja",'Mapa de Riesgos'!$AA$72="Moderado"),CONCATENATE("R10C",'Mapa de Riesgos'!$O$72),"")</f>
        <v/>
      </c>
      <c r="Z45" s="71" t="str">
        <f>IF(AND('Mapa de Riesgos'!$Y$73="Baja",'Mapa de Riesgos'!$AA$73="Moderado"),CONCATENATE("R10C",'Mapa de Riesgos'!$O$73),"")</f>
        <v/>
      </c>
      <c r="AA45" s="72" t="str">
        <f>IF(AND('Mapa de Riesgos'!$Y$74="Baja",'Mapa de Riesgos'!$AA$74="Moderado"),CONCATENATE("R10C",'Mapa de Riesgos'!$O$74),"")</f>
        <v/>
      </c>
      <c r="AB45" s="58" t="str">
        <f>IF(AND('Mapa de Riesgos'!$Y$69="Baja",'Mapa de Riesgos'!$AA$69="Mayor"),CONCATENATE("R10C",'Mapa de Riesgos'!$O$69),"")</f>
        <v/>
      </c>
      <c r="AC45" s="59" t="str">
        <f>IF(AND('Mapa de Riesgos'!$Y$70="Baja",'Mapa de Riesgos'!$AA$70="Mayor"),CONCATENATE("R10C",'Mapa de Riesgos'!$O$70),"")</f>
        <v/>
      </c>
      <c r="AD45" s="59" t="str">
        <f>IF(AND('Mapa de Riesgos'!$Y$71="Baja",'Mapa de Riesgos'!$AA$71="Mayor"),CONCATENATE("R10C",'Mapa de Riesgos'!$O$71),"")</f>
        <v/>
      </c>
      <c r="AE45" s="59" t="str">
        <f>IF(AND('Mapa de Riesgos'!$Y$72="Baja",'Mapa de Riesgos'!$AA$72="Mayor"),CONCATENATE("R10C",'Mapa de Riesgos'!$O$72),"")</f>
        <v/>
      </c>
      <c r="AF45" s="59" t="str">
        <f>IF(AND('Mapa de Riesgos'!$Y$73="Baja",'Mapa de Riesgos'!$AA$73="Mayor"),CONCATENATE("R10C",'Mapa de Riesgos'!$O$73),"")</f>
        <v/>
      </c>
      <c r="AG45" s="60" t="str">
        <f>IF(AND('Mapa de Riesgos'!$Y$74="Baja",'Mapa de Riesgos'!$AA$74="Mayor"),CONCATENATE("R10C",'Mapa de Riesgos'!$O$74),"")</f>
        <v/>
      </c>
      <c r="AH45" s="61" t="str">
        <f>IF(AND('Mapa de Riesgos'!$Y$69="Baja",'Mapa de Riesgos'!$AA$69="Catastrófico"),CONCATENATE("R10C",'Mapa de Riesgos'!$O$69),"")</f>
        <v/>
      </c>
      <c r="AI45" s="62" t="str">
        <f>IF(AND('Mapa de Riesgos'!$Y$70="Baja",'Mapa de Riesgos'!$AA$70="Catastrófico"),CONCATENATE("R10C",'Mapa de Riesgos'!$O$70),"")</f>
        <v/>
      </c>
      <c r="AJ45" s="62" t="str">
        <f>IF(AND('Mapa de Riesgos'!$Y$71="Baja",'Mapa de Riesgos'!$AA$71="Catastrófico"),CONCATENATE("R10C",'Mapa de Riesgos'!$O$71),"")</f>
        <v/>
      </c>
      <c r="AK45" s="62" t="str">
        <f>IF(AND('Mapa de Riesgos'!$Y$72="Baja",'Mapa de Riesgos'!$AA$72="Catastrófico"),CONCATENATE("R10C",'Mapa de Riesgos'!$O$72),"")</f>
        <v/>
      </c>
      <c r="AL45" s="62" t="str">
        <f>IF(AND('Mapa de Riesgos'!$Y$73="Baja",'Mapa de Riesgos'!$AA$73="Catastrófico"),CONCATENATE("R10C",'Mapa de Riesgos'!$O$73),"")</f>
        <v/>
      </c>
      <c r="AM45" s="63" t="str">
        <f>IF(AND('Mapa de Riesgos'!$Y$74="Baja",'Mapa de Riesgos'!$AA$74="Catastrófico"),CONCATENATE("R10C",'Mapa de Riesgos'!$O$74),"")</f>
        <v/>
      </c>
      <c r="AN45" s="83"/>
      <c r="AO45" s="570"/>
      <c r="AP45" s="571"/>
      <c r="AQ45" s="571"/>
      <c r="AR45" s="571"/>
      <c r="AS45" s="571"/>
      <c r="AT45" s="572"/>
    </row>
    <row r="46" spans="1:80" ht="46.5" customHeight="1" x14ac:dyDescent="0.35">
      <c r="A46" s="83"/>
      <c r="B46" s="448"/>
      <c r="C46" s="448"/>
      <c r="D46" s="449"/>
      <c r="E46" s="543" t="s">
        <v>226</v>
      </c>
      <c r="F46" s="544"/>
      <c r="G46" s="544"/>
      <c r="H46" s="544"/>
      <c r="I46" s="561"/>
      <c r="J46" s="73" t="str">
        <f>IF(AND('Mapa de Riesgos'!$Y$12="Muy Baja",'Mapa de Riesgos'!$AA$12="Leve"),CONCATENATE("R1C",'Mapa de Riesgos'!$O$12),"")</f>
        <v/>
      </c>
      <c r="K46" s="74" t="str">
        <f>IF(AND('Mapa de Riesgos'!$Y$14="Muy Baja",'Mapa de Riesgos'!$AA$14="Leve"),CONCATENATE("R1C",'Mapa de Riesgos'!$O$14),"")</f>
        <v/>
      </c>
      <c r="L46" s="74" t="str">
        <f>IF(AND('Mapa de Riesgos'!$Y$15="Muy Baja",'Mapa de Riesgos'!$AA$15="Leve"),CONCATENATE("R1C",'Mapa de Riesgos'!$O$15),"")</f>
        <v/>
      </c>
      <c r="M46" s="74" t="str">
        <f>IF(AND('Mapa de Riesgos'!$Y$16="Muy Baja",'Mapa de Riesgos'!$AA$16="Leve"),CONCATENATE("R1C",'Mapa de Riesgos'!$O$16),"")</f>
        <v/>
      </c>
      <c r="N46" s="74" t="str">
        <f>IF(AND('Mapa de Riesgos'!$Y$17="Muy Baja",'Mapa de Riesgos'!$AA$17="Leve"),CONCATENATE("R1C",'Mapa de Riesgos'!$O$17),"")</f>
        <v/>
      </c>
      <c r="O46" s="75" t="str">
        <f>IF(AND('Mapa de Riesgos'!$Y$18="Muy Baja",'Mapa de Riesgos'!$AA$18="Leve"),CONCATENATE("R1C",'Mapa de Riesgos'!$O$18),"")</f>
        <v/>
      </c>
      <c r="P46" s="73" t="str">
        <f>IF(AND('Mapa de Riesgos'!$Y$12="Muy Baja",'Mapa de Riesgos'!$AA$12="Menor"),CONCATENATE("R1C",'Mapa de Riesgos'!$O$12),"")</f>
        <v/>
      </c>
      <c r="Q46" s="74" t="str">
        <f>IF(AND('Mapa de Riesgos'!$Y$14="Muy Baja",'Mapa de Riesgos'!$AA$14="Menor"),CONCATENATE("R1C",'Mapa de Riesgos'!$O$14),"")</f>
        <v/>
      </c>
      <c r="R46" s="74" t="str">
        <f>IF(AND('Mapa de Riesgos'!$Y$15="Muy Baja",'Mapa de Riesgos'!$AA$15="Menor"),CONCATENATE("R1C",'Mapa de Riesgos'!$O$15),"")</f>
        <v/>
      </c>
      <c r="S46" s="74" t="str">
        <f>IF(AND('Mapa de Riesgos'!$Y$16="Muy Baja",'Mapa de Riesgos'!$AA$16="Menor"),CONCATENATE("R1C",'Mapa de Riesgos'!$O$16),"")</f>
        <v/>
      </c>
      <c r="T46" s="74" t="str">
        <f>IF(AND('Mapa de Riesgos'!$Y$17="Muy Baja",'Mapa de Riesgos'!$AA$17="Menor"),CONCATENATE("R1C",'Mapa de Riesgos'!$O$17),"")</f>
        <v/>
      </c>
      <c r="U46" s="75" t="str">
        <f>IF(AND('Mapa de Riesgos'!$Y$18="Muy Baja",'Mapa de Riesgos'!$AA$18="Menor"),CONCATENATE("R1C",'Mapa de Riesgos'!$O$18),"")</f>
        <v/>
      </c>
      <c r="V46" s="64" t="str">
        <f>IF(AND('Mapa de Riesgos'!$Y$12="Muy Baja",'Mapa de Riesgos'!$AA$12="Moderado"),CONCATENATE("R1C",'Mapa de Riesgos'!$O$12),"")</f>
        <v/>
      </c>
      <c r="W46" s="82" t="str">
        <f>IF(AND('Mapa de Riesgos'!$Y$14="Muy Baja",'Mapa de Riesgos'!$AA$14="Moderado"),CONCATENATE("R1C",'Mapa de Riesgos'!$O$14),"")</f>
        <v/>
      </c>
      <c r="X46" s="65" t="str">
        <f>IF(AND('Mapa de Riesgos'!$Y$15="Muy Baja",'Mapa de Riesgos'!$AA$15="Moderado"),CONCATENATE("R1C",'Mapa de Riesgos'!$O$15),"")</f>
        <v/>
      </c>
      <c r="Y46" s="65" t="str">
        <f>IF(AND('Mapa de Riesgos'!$Y$16="Muy Baja",'Mapa de Riesgos'!$AA$16="Moderado"),CONCATENATE("R1C",'Mapa de Riesgos'!$O$16),"")</f>
        <v/>
      </c>
      <c r="Z46" s="65" t="str">
        <f>IF(AND('Mapa de Riesgos'!$Y$17="Muy Baja",'Mapa de Riesgos'!$AA$17="Moderado"),CONCATENATE("R1C",'Mapa de Riesgos'!$O$17),"")</f>
        <v/>
      </c>
      <c r="AA46" s="66" t="str">
        <f>IF(AND('Mapa de Riesgos'!$Y$18="Muy Baja",'Mapa de Riesgos'!$AA$18="Moderado"),CONCATENATE("R1C",'Mapa de Riesgos'!$O$18),"")</f>
        <v/>
      </c>
      <c r="AB46" s="46" t="str">
        <f>IF(AND('Mapa de Riesgos'!$Y$12="Muy Baja",'Mapa de Riesgos'!$AA$12="Mayor"),CONCATENATE("R1C",'Mapa de Riesgos'!$O$12),"")</f>
        <v/>
      </c>
      <c r="AC46" s="47" t="str">
        <f>IF(AND('Mapa de Riesgos'!$Y$14="Muy Baja",'Mapa de Riesgos'!$AA$14="Mayor"),CONCATENATE("R1C",'Mapa de Riesgos'!$O$14),"")</f>
        <v/>
      </c>
      <c r="AD46" s="47" t="str">
        <f>IF(AND('Mapa de Riesgos'!$Y$15="Muy Baja",'Mapa de Riesgos'!$AA$15="Mayor"),CONCATENATE("R1C",'Mapa de Riesgos'!$O$15),"")</f>
        <v/>
      </c>
      <c r="AE46" s="47" t="str">
        <f>IF(AND('Mapa de Riesgos'!$Y$16="Muy Baja",'Mapa de Riesgos'!$AA$16="Mayor"),CONCATENATE("R1C",'Mapa de Riesgos'!$O$16),"")</f>
        <v/>
      </c>
      <c r="AF46" s="47" t="str">
        <f>IF(AND('Mapa de Riesgos'!$Y$17="Muy Baja",'Mapa de Riesgos'!$AA$17="Mayor"),CONCATENATE("R1C",'Mapa de Riesgos'!$O$17),"")</f>
        <v/>
      </c>
      <c r="AG46" s="48" t="str">
        <f>IF(AND('Mapa de Riesgos'!$Y$18="Muy Baja",'Mapa de Riesgos'!$AA$18="Mayor"),CONCATENATE("R1C",'Mapa de Riesgos'!$O$18),"")</f>
        <v/>
      </c>
      <c r="AH46" s="49" t="str">
        <f>IF(AND('Mapa de Riesgos'!$Y$12="Muy Baja",'Mapa de Riesgos'!$AA$12="Catastrófico"),CONCATENATE("R1C",'Mapa de Riesgos'!$O$12),"")</f>
        <v/>
      </c>
      <c r="AI46" s="50" t="str">
        <f>IF(AND('Mapa de Riesgos'!$Y$14="Muy Baja",'Mapa de Riesgos'!$AA$14="Catastrófico"),CONCATENATE("R1C",'Mapa de Riesgos'!$O$14),"")</f>
        <v/>
      </c>
      <c r="AJ46" s="50" t="str">
        <f>IF(AND('Mapa de Riesgos'!$Y$15="Muy Baja",'Mapa de Riesgos'!$AA$15="Catastrófico"),CONCATENATE("R1C",'Mapa de Riesgos'!$O$15),"")</f>
        <v/>
      </c>
      <c r="AK46" s="50" t="str">
        <f>IF(AND('Mapa de Riesgos'!$Y$16="Muy Baja",'Mapa de Riesgos'!$AA$16="Catastrófico"),CONCATENATE("R1C",'Mapa de Riesgos'!$O$16),"")</f>
        <v/>
      </c>
      <c r="AL46" s="50" t="str">
        <f>IF(AND('Mapa de Riesgos'!$Y$17="Muy Baja",'Mapa de Riesgos'!$AA$17="Catastrófico"),CONCATENATE("R1C",'Mapa de Riesgos'!$O$17),"")</f>
        <v/>
      </c>
      <c r="AM46" s="51" t="str">
        <f>IF(AND('Mapa de Riesgos'!$Y$18="Muy Baja",'Mapa de Riesgos'!$AA$18="Catastrófico"),CONCATENATE("R1C",'Mapa de Riesgos'!$O$18),"")</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48"/>
      <c r="C47" s="448"/>
      <c r="D47" s="449"/>
      <c r="E47" s="545"/>
      <c r="F47" s="546"/>
      <c r="G47" s="546"/>
      <c r="H47" s="546"/>
      <c r="I47" s="562"/>
      <c r="J47" s="76" t="str">
        <f>IF(AND('Mapa de Riesgos'!$Y$19="Muy Baja",'Mapa de Riesgos'!$AA$19="Leve"),CONCATENATE("R2C",'Mapa de Riesgos'!$O$19),"")</f>
        <v/>
      </c>
      <c r="K47" s="77" t="str">
        <f>IF(AND('Mapa de Riesgos'!$Y$20="Muy Baja",'Mapa de Riesgos'!$AA$20="Leve"),CONCATENATE("R2C",'Mapa de Riesgos'!$O$20),"")</f>
        <v/>
      </c>
      <c r="L47" s="77" t="str">
        <f>IF(AND('Mapa de Riesgos'!$Y$21="Muy Baja",'Mapa de Riesgos'!$AA$21="Leve"),CONCATENATE("R2C",'Mapa de Riesgos'!$O$21),"")</f>
        <v/>
      </c>
      <c r="M47" s="77" t="str">
        <f>IF(AND('Mapa de Riesgos'!$Y$22="Muy Baja",'Mapa de Riesgos'!$AA$22="Leve"),CONCATENATE("R2C",'Mapa de Riesgos'!$O$22),"")</f>
        <v/>
      </c>
      <c r="N47" s="77" t="str">
        <f>IF(AND('Mapa de Riesgos'!$Y$23="Muy Baja",'Mapa de Riesgos'!$AA$23="Leve"),CONCATENATE("R2C",'Mapa de Riesgos'!$O$23),"")</f>
        <v/>
      </c>
      <c r="O47" s="78" t="str">
        <f>IF(AND('Mapa de Riesgos'!$Y$24="Muy Baja",'Mapa de Riesgos'!$AA$24="Leve"),CONCATENATE("R2C",'Mapa de Riesgos'!$O$24),"")</f>
        <v/>
      </c>
      <c r="P47" s="76" t="str">
        <f>IF(AND('Mapa de Riesgos'!$Y$19="Muy Baja",'Mapa de Riesgos'!$AA$19="Menor"),CONCATENATE("R2C",'Mapa de Riesgos'!$O$19),"")</f>
        <v/>
      </c>
      <c r="Q47" s="77" t="str">
        <f>IF(AND('Mapa de Riesgos'!$Y$20="Muy Baja",'Mapa de Riesgos'!$AA$20="Menor"),CONCATENATE("R2C",'Mapa de Riesgos'!$O$20),"")</f>
        <v/>
      </c>
      <c r="R47" s="77" t="str">
        <f>IF(AND('Mapa de Riesgos'!$Y$21="Muy Baja",'Mapa de Riesgos'!$AA$21="Menor"),CONCATENATE("R2C",'Mapa de Riesgos'!$O$21),"")</f>
        <v/>
      </c>
      <c r="S47" s="77" t="str">
        <f>IF(AND('Mapa de Riesgos'!$Y$22="Muy Baja",'Mapa de Riesgos'!$AA$22="Menor"),CONCATENATE("R2C",'Mapa de Riesgos'!$O$22),"")</f>
        <v/>
      </c>
      <c r="T47" s="77" t="str">
        <f>IF(AND('Mapa de Riesgos'!$Y$23="Muy Baja",'Mapa de Riesgos'!$AA$23="Menor"),CONCATENATE("R2C",'Mapa de Riesgos'!$O$23),"")</f>
        <v/>
      </c>
      <c r="U47" s="78" t="str">
        <f>IF(AND('Mapa de Riesgos'!$Y$24="Muy Baja",'Mapa de Riesgos'!$AA$24="Menor"),CONCATENATE("R2C",'Mapa de Riesgos'!$O$24),"")</f>
        <v/>
      </c>
      <c r="V47" s="67" t="str">
        <f>IF(AND('Mapa de Riesgos'!$Y$19="Muy Baja",'Mapa de Riesgos'!$AA$19="Moderado"),CONCATENATE("R2C",'Mapa de Riesgos'!$O$19),"")</f>
        <v/>
      </c>
      <c r="W47" s="68" t="str">
        <f>IF(AND('Mapa de Riesgos'!$Y$20="Muy Baja",'Mapa de Riesgos'!$AA$20="Moderado"),CONCATENATE("R2C",'Mapa de Riesgos'!$O$20),"")</f>
        <v/>
      </c>
      <c r="X47" s="68" t="str">
        <f>IF(AND('Mapa de Riesgos'!$Y$21="Muy Baja",'Mapa de Riesgos'!$AA$21="Moderado"),CONCATENATE("R2C",'Mapa de Riesgos'!$O$21),"")</f>
        <v/>
      </c>
      <c r="Y47" s="68" t="str">
        <f>IF(AND('Mapa de Riesgos'!$Y$22="Muy Baja",'Mapa de Riesgos'!$AA$22="Moderado"),CONCATENATE("R2C",'Mapa de Riesgos'!$O$22),"")</f>
        <v/>
      </c>
      <c r="Z47" s="68" t="str">
        <f>IF(AND('Mapa de Riesgos'!$Y$23="Muy Baja",'Mapa de Riesgos'!$AA$23="Moderado"),CONCATENATE("R2C",'Mapa de Riesgos'!$O$23),"")</f>
        <v/>
      </c>
      <c r="AA47" s="69" t="str">
        <f>IF(AND('Mapa de Riesgos'!$Y$24="Muy Baja",'Mapa de Riesgos'!$AA$24="Moderado"),CONCATENATE("R2C",'Mapa de Riesgos'!$O$24),"")</f>
        <v/>
      </c>
      <c r="AB47" s="52" t="str">
        <f>IF(AND('Mapa de Riesgos'!$Y$19="Muy Baja",'Mapa de Riesgos'!$AA$19="Mayor"),CONCATENATE("R2C",'Mapa de Riesgos'!$O$19),"")</f>
        <v/>
      </c>
      <c r="AC47" s="53" t="str">
        <f>IF(AND('Mapa de Riesgos'!$Y$20="Muy Baja",'Mapa de Riesgos'!$AA$20="Mayor"),CONCATENATE("R2C",'Mapa de Riesgos'!$O$20),"")</f>
        <v/>
      </c>
      <c r="AD47" s="53" t="str">
        <f>IF(AND('Mapa de Riesgos'!$Y$21="Muy Baja",'Mapa de Riesgos'!$AA$21="Mayor"),CONCATENATE("R2C",'Mapa de Riesgos'!$O$21),"")</f>
        <v/>
      </c>
      <c r="AE47" s="53" t="str">
        <f>IF(AND('Mapa de Riesgos'!$Y$22="Muy Baja",'Mapa de Riesgos'!$AA$22="Mayor"),CONCATENATE("R2C",'Mapa de Riesgos'!$O$22),"")</f>
        <v/>
      </c>
      <c r="AF47" s="53" t="str">
        <f>IF(AND('Mapa de Riesgos'!$Y$23="Muy Baja",'Mapa de Riesgos'!$AA$23="Mayor"),CONCATENATE("R2C",'Mapa de Riesgos'!$O$23),"")</f>
        <v/>
      </c>
      <c r="AG47" s="54" t="str">
        <f>IF(AND('Mapa de Riesgos'!$Y$24="Muy Baja",'Mapa de Riesgos'!$AA$24="Mayor"),CONCATENATE("R2C",'Mapa de Riesgos'!$O$24),"")</f>
        <v/>
      </c>
      <c r="AH47" s="55" t="str">
        <f>IF(AND('Mapa de Riesgos'!$Y$19="Muy Baja",'Mapa de Riesgos'!$AA$19="Catastrófico"),CONCATENATE("R2C",'Mapa de Riesgos'!$O$19),"")</f>
        <v/>
      </c>
      <c r="AI47" s="56" t="str">
        <f>IF(AND('Mapa de Riesgos'!$Y$20="Muy Baja",'Mapa de Riesgos'!$AA$20="Catastrófico"),CONCATENATE("R2C",'Mapa de Riesgos'!$O$20),"")</f>
        <v/>
      </c>
      <c r="AJ47" s="56" t="str">
        <f>IF(AND('Mapa de Riesgos'!$Y$21="Muy Baja",'Mapa de Riesgos'!$AA$21="Catastrófico"),CONCATENATE("R2C",'Mapa de Riesgos'!$O$21),"")</f>
        <v/>
      </c>
      <c r="AK47" s="56" t="str">
        <f>IF(AND('Mapa de Riesgos'!$Y$22="Muy Baja",'Mapa de Riesgos'!$AA$22="Catastrófico"),CONCATENATE("R2C",'Mapa de Riesgos'!$O$22),"")</f>
        <v/>
      </c>
      <c r="AL47" s="56" t="str">
        <f>IF(AND('Mapa de Riesgos'!$Y$23="Muy Baja",'Mapa de Riesgos'!$AA$23="Catastrófico"),CONCATENATE("R2C",'Mapa de Riesgos'!$O$23),"")</f>
        <v/>
      </c>
      <c r="AM47" s="57" t="str">
        <f>IF(AND('Mapa de Riesgos'!$Y$24="Muy Baja",'Mapa de Riesgos'!$AA$24="Catastrófico"),CONCATENATE("R2C",'Mapa de Riesgos'!$O$24),"")</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48"/>
      <c r="C48" s="448"/>
      <c r="D48" s="449"/>
      <c r="E48" s="545"/>
      <c r="F48" s="546"/>
      <c r="G48" s="546"/>
      <c r="H48" s="546"/>
      <c r="I48" s="562"/>
      <c r="J48" s="76" t="str">
        <f>IF(AND('Mapa de Riesgos'!$Y$25="Muy Baja",'Mapa de Riesgos'!$AA$25="Leve"),CONCATENATE("R3C",'Mapa de Riesgos'!$O$25),"")</f>
        <v/>
      </c>
      <c r="K48" s="77" t="str">
        <f>IF(AND('Mapa de Riesgos'!$Y$28="Muy Baja",'Mapa de Riesgos'!$AA$28="Leve"),CONCATENATE("R3C",'Mapa de Riesgos'!$O$28),"")</f>
        <v/>
      </c>
      <c r="L48" s="77" t="str">
        <f>IF(AND('Mapa de Riesgos'!$Y$29="Muy Baja",'Mapa de Riesgos'!$AA$29="Leve"),CONCATENATE("R3C",'Mapa de Riesgos'!$O$29),"")</f>
        <v/>
      </c>
      <c r="M48" s="77" t="str">
        <f>IF(AND('Mapa de Riesgos'!$Y$30="Muy Baja",'Mapa de Riesgos'!$AA$30="Leve"),CONCATENATE("R3C",'Mapa de Riesgos'!$O$30),"")</f>
        <v/>
      </c>
      <c r="N48" s="77" t="str">
        <f>IF(AND('Mapa de Riesgos'!$Y$31="Muy Baja",'Mapa de Riesgos'!$AA$31="Leve"),CONCATENATE("R3C",'Mapa de Riesgos'!$O$31),"")</f>
        <v/>
      </c>
      <c r="O48" s="78" t="str">
        <f>IF(AND('Mapa de Riesgos'!$Y$32="Muy Baja",'Mapa de Riesgos'!$AA$32="Leve"),CONCATENATE("R3C",'Mapa de Riesgos'!$O$32),"")</f>
        <v/>
      </c>
      <c r="P48" s="76" t="str">
        <f>IF(AND('Mapa de Riesgos'!$Y$25="Muy Baja",'Mapa de Riesgos'!$AA$25="Menor"),CONCATENATE("R3C",'Mapa de Riesgos'!$O$25),"")</f>
        <v/>
      </c>
      <c r="Q48" s="77" t="str">
        <f>IF(AND('Mapa de Riesgos'!$Y$28="Muy Baja",'Mapa de Riesgos'!$AA$28="Menor"),CONCATENATE("R3C",'Mapa de Riesgos'!$O$28),"")</f>
        <v/>
      </c>
      <c r="R48" s="77" t="str">
        <f>IF(AND('Mapa de Riesgos'!$Y$29="Muy Baja",'Mapa de Riesgos'!$AA$29="Menor"),CONCATENATE("R3C",'Mapa de Riesgos'!$O$29),"")</f>
        <v/>
      </c>
      <c r="S48" s="77" t="str">
        <f>IF(AND('Mapa de Riesgos'!$Y$30="Muy Baja",'Mapa de Riesgos'!$AA$30="Menor"),CONCATENATE("R3C",'Mapa de Riesgos'!$O$30),"")</f>
        <v/>
      </c>
      <c r="T48" s="77" t="str">
        <f>IF(AND('Mapa de Riesgos'!$Y$31="Muy Baja",'Mapa de Riesgos'!$AA$31="Menor"),CONCATENATE("R3C",'Mapa de Riesgos'!$O$31),"")</f>
        <v/>
      </c>
      <c r="U48" s="78" t="str">
        <f>IF(AND('Mapa de Riesgos'!$Y$32="Muy Baja",'Mapa de Riesgos'!$AA$32="Menor"),CONCATENATE("R3C",'Mapa de Riesgos'!$O$32),"")</f>
        <v/>
      </c>
      <c r="V48" s="67" t="str">
        <f>IF(AND('Mapa de Riesgos'!$Y$25="Muy Baja",'Mapa de Riesgos'!$AA$25="Moderado"),CONCATENATE("R3C",'Mapa de Riesgos'!$O$25),"")</f>
        <v/>
      </c>
      <c r="W48" s="68" t="str">
        <f>IF(AND('Mapa de Riesgos'!$Y$28="Muy Baja",'Mapa de Riesgos'!$AA$28="Moderado"),CONCATENATE("R3C",'Mapa de Riesgos'!$O$28),"")</f>
        <v/>
      </c>
      <c r="X48" s="68" t="str">
        <f>IF(AND('Mapa de Riesgos'!$Y$29="Muy Baja",'Mapa de Riesgos'!$AA$29="Moderado"),CONCATENATE("R3C",'Mapa de Riesgos'!$O$29),"")</f>
        <v/>
      </c>
      <c r="Y48" s="68" t="str">
        <f>IF(AND('Mapa de Riesgos'!$Y$30="Muy Baja",'Mapa de Riesgos'!$AA$30="Moderado"),CONCATENATE("R3C",'Mapa de Riesgos'!$O$30),"")</f>
        <v/>
      </c>
      <c r="Z48" s="68" t="str">
        <f>IF(AND('Mapa de Riesgos'!$Y$31="Muy Baja",'Mapa de Riesgos'!$AA$31="Moderado"),CONCATENATE("R3C",'Mapa de Riesgos'!$O$31),"")</f>
        <v/>
      </c>
      <c r="AA48" s="69" t="str">
        <f>IF(AND('Mapa de Riesgos'!$Y$32="Muy Baja",'Mapa de Riesgos'!$AA$32="Moderado"),CONCATENATE("R3C",'Mapa de Riesgos'!$O$32),"")</f>
        <v/>
      </c>
      <c r="AB48" s="52" t="str">
        <f>IF(AND('Mapa de Riesgos'!$Y$25="Muy Baja",'Mapa de Riesgos'!$AA$25="Mayor"),CONCATENATE("R3C",'Mapa de Riesgos'!$O$25),"")</f>
        <v/>
      </c>
      <c r="AC48" s="53" t="str">
        <f>IF(AND('Mapa de Riesgos'!$Y$28="Muy Baja",'Mapa de Riesgos'!$AA$28="Mayor"),CONCATENATE("R3C",'Mapa de Riesgos'!$O$28),"")</f>
        <v/>
      </c>
      <c r="AD48" s="53" t="str">
        <f>IF(AND('Mapa de Riesgos'!$Y$29="Muy Baja",'Mapa de Riesgos'!$AA$29="Mayor"),CONCATENATE("R3C",'Mapa de Riesgos'!$O$29),"")</f>
        <v/>
      </c>
      <c r="AE48" s="53" t="str">
        <f>IF(AND('Mapa de Riesgos'!$Y$30="Muy Baja",'Mapa de Riesgos'!$AA$30="Mayor"),CONCATENATE("R3C",'Mapa de Riesgos'!$O$30),"")</f>
        <v/>
      </c>
      <c r="AF48" s="53" t="str">
        <f>IF(AND('Mapa de Riesgos'!$Y$31="Muy Baja",'Mapa de Riesgos'!$AA$31="Mayor"),CONCATENATE("R3C",'Mapa de Riesgos'!$O$31),"")</f>
        <v/>
      </c>
      <c r="AG48" s="54" t="str">
        <f>IF(AND('Mapa de Riesgos'!$Y$32="Muy Baja",'Mapa de Riesgos'!$AA$32="Mayor"),CONCATENATE("R3C",'Mapa de Riesgos'!$O$32),"")</f>
        <v/>
      </c>
      <c r="AH48" s="55" t="str">
        <f>IF(AND('Mapa de Riesgos'!$Y$25="Muy Baja",'Mapa de Riesgos'!$AA$25="Catastrófico"),CONCATENATE("R3C",'Mapa de Riesgos'!$O$25),"")</f>
        <v/>
      </c>
      <c r="AI48" s="56" t="str">
        <f>IF(AND('Mapa de Riesgos'!$Y$28="Muy Baja",'Mapa de Riesgos'!$AA$28="Catastrófico"),CONCATENATE("R3C",'Mapa de Riesgos'!$O$28),"")</f>
        <v/>
      </c>
      <c r="AJ48" s="56" t="str">
        <f>IF(AND('Mapa de Riesgos'!$Y$29="Muy Baja",'Mapa de Riesgos'!$AA$29="Catastrófico"),CONCATENATE("R3C",'Mapa de Riesgos'!$O$29),"")</f>
        <v/>
      </c>
      <c r="AK48" s="56" t="str">
        <f>IF(AND('Mapa de Riesgos'!$Y$30="Muy Baja",'Mapa de Riesgos'!$AA$30="Catastrófico"),CONCATENATE("R3C",'Mapa de Riesgos'!$O$30),"")</f>
        <v/>
      </c>
      <c r="AL48" s="56" t="str">
        <f>IF(AND('Mapa de Riesgos'!$Y$31="Muy Baja",'Mapa de Riesgos'!$AA$31="Catastrófico"),CONCATENATE("R3C",'Mapa de Riesgos'!$O$31),"")</f>
        <v/>
      </c>
      <c r="AM48" s="57" t="str">
        <f>IF(AND('Mapa de Riesgos'!$Y$32="Muy Baja",'Mapa de Riesgos'!$AA$32="Catastrófico"),CONCATENATE("R3C",'Mapa de Riesgos'!$O$32),"")</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48"/>
      <c r="C49" s="448"/>
      <c r="D49" s="449"/>
      <c r="E49" s="547"/>
      <c r="F49" s="546"/>
      <c r="G49" s="546"/>
      <c r="H49" s="546"/>
      <c r="I49" s="562"/>
      <c r="J49" s="76" t="str">
        <f>IF(AND('Mapa de Riesgos'!$Y$33="Muy Baja",'Mapa de Riesgos'!$AA$33="Leve"),CONCATENATE("R4C",'Mapa de Riesgos'!$O$33),"")</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Riesgos'!$Y$33="Muy Baja",'Mapa de Riesgos'!$AA$33="Menor"),CONCATENATE("R4C",'Mapa de Riesgos'!$O$33),"")</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Riesgos'!$Y$33="Muy Baja",'Mapa de Riesgos'!$AA$33="Moderado"),CONCATENATE("R4C",'Mapa de Riesgos'!$O$33),"")</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Riesgos'!$Y$33="Muy Baja",'Mapa de Riesgos'!$AA$33="Mayor"),CONCATENATE("R4C",'Mapa de Riesgos'!$O$33),"")</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Riesgos'!$Y$33="Muy Baja",'Mapa de Riesgos'!$AA$33="Catastrófico"),CONCATENATE("R4C",'Mapa de Riesgos'!$O$33),"")</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48"/>
      <c r="C50" s="448"/>
      <c r="D50" s="449"/>
      <c r="E50" s="547"/>
      <c r="F50" s="546"/>
      <c r="G50" s="546"/>
      <c r="H50" s="546"/>
      <c r="I50" s="562"/>
      <c r="J50" s="76" t="str">
        <f>IF(AND('Mapa de Riesgos'!$Y$39="Muy Baja",'Mapa de Riesgos'!$AA$39="Leve"),CONCATENATE("R5C",'Mapa de Riesgos'!$O$39),"")</f>
        <v/>
      </c>
      <c r="K50" s="77" t="str">
        <f>IF(AND('Mapa de Riesgos'!$Y$40="Muy Baja",'Mapa de Riesgos'!$AA$40="Leve"),CONCATENATE("R5C",'Mapa de Riesgos'!$O$40),"")</f>
        <v/>
      </c>
      <c r="L50" s="77" t="str">
        <f>IF(AND('Mapa de Riesgos'!$Y$41="Muy Baja",'Mapa de Riesgos'!$AA$41="Leve"),CONCATENATE("R5C",'Mapa de Riesgos'!$O$41),"")</f>
        <v/>
      </c>
      <c r="M50" s="77" t="str">
        <f>IF(AND('Mapa de Riesgos'!$Y$42="Muy Baja",'Mapa de Riesgos'!$AA$42="Leve"),CONCATENATE("R5C",'Mapa de Riesgos'!$O$42),"")</f>
        <v/>
      </c>
      <c r="N50" s="77" t="str">
        <f>IF(AND('Mapa de Riesgos'!$Y$43="Muy Baja",'Mapa de Riesgos'!$AA$43="Leve"),CONCATENATE("R5C",'Mapa de Riesgos'!$O$43),"")</f>
        <v/>
      </c>
      <c r="O50" s="78" t="str">
        <f>IF(AND('Mapa de Riesgos'!$Y$44="Muy Baja",'Mapa de Riesgos'!$AA$44="Leve"),CONCATENATE("R5C",'Mapa de Riesgos'!$O$44),"")</f>
        <v/>
      </c>
      <c r="P50" s="76" t="str">
        <f>IF(AND('Mapa de Riesgos'!$Y$39="Muy Baja",'Mapa de Riesgos'!$AA$39="Menor"),CONCATENATE("R5C",'Mapa de Riesgos'!$O$39),"")</f>
        <v/>
      </c>
      <c r="Q50" s="77" t="str">
        <f>IF(AND('Mapa de Riesgos'!$Y$40="Muy Baja",'Mapa de Riesgos'!$AA$40="Menor"),CONCATENATE("R5C",'Mapa de Riesgos'!$O$40),"")</f>
        <v/>
      </c>
      <c r="R50" s="77" t="str">
        <f>IF(AND('Mapa de Riesgos'!$Y$41="Muy Baja",'Mapa de Riesgos'!$AA$41="Menor"),CONCATENATE("R5C",'Mapa de Riesgos'!$O$41),"")</f>
        <v/>
      </c>
      <c r="S50" s="77" t="str">
        <f>IF(AND('Mapa de Riesgos'!$Y$42="Muy Baja",'Mapa de Riesgos'!$AA$42="Menor"),CONCATENATE("R5C",'Mapa de Riesgos'!$O$42),"")</f>
        <v/>
      </c>
      <c r="T50" s="77" t="str">
        <f>IF(AND('Mapa de Riesgos'!$Y$43="Muy Baja",'Mapa de Riesgos'!$AA$43="Menor"),CONCATENATE("R5C",'Mapa de Riesgos'!$O$43),"")</f>
        <v/>
      </c>
      <c r="U50" s="78" t="str">
        <f>IF(AND('Mapa de Riesgos'!$Y$44="Muy Baja",'Mapa de Riesgos'!$AA$44="Menor"),CONCATENATE("R5C",'Mapa de Riesgos'!$O$44),"")</f>
        <v/>
      </c>
      <c r="V50" s="67" t="str">
        <f>IF(AND('Mapa de Riesgos'!$Y$39="Muy Baja",'Mapa de Riesgos'!$AA$39="Moderado"),CONCATENATE("R5C",'Mapa de Riesgos'!$O$39),"")</f>
        <v>R5C1</v>
      </c>
      <c r="W50" s="68" t="str">
        <f>IF(AND('Mapa de Riesgos'!$Y$40="Muy Baja",'Mapa de Riesgos'!$AA$40="Moderado"),CONCATENATE("R5C",'Mapa de Riesgos'!$O$40),"")</f>
        <v/>
      </c>
      <c r="X50" s="68" t="str">
        <f>IF(AND('Mapa de Riesgos'!$Y$41="Muy Baja",'Mapa de Riesgos'!$AA$41="Moderado"),CONCATENATE("R5C",'Mapa de Riesgos'!$O$41),"")</f>
        <v/>
      </c>
      <c r="Y50" s="68" t="str">
        <f>IF(AND('Mapa de Riesgos'!$Y$42="Muy Baja",'Mapa de Riesgos'!$AA$42="Moderado"),CONCATENATE("R5C",'Mapa de Riesgos'!$O$42),"")</f>
        <v/>
      </c>
      <c r="Z50" s="68" t="str">
        <f>IF(AND('Mapa de Riesgos'!$Y$43="Muy Baja",'Mapa de Riesgos'!$AA$43="Moderado"),CONCATENATE("R5C",'Mapa de Riesgos'!$O$43),"")</f>
        <v/>
      </c>
      <c r="AA50" s="69" t="str">
        <f>IF(AND('Mapa de Riesgos'!$Y$44="Muy Baja",'Mapa de Riesgos'!$AA$44="Moderado"),CONCATENATE("R5C",'Mapa de Riesgos'!$O$44),"")</f>
        <v/>
      </c>
      <c r="AB50" s="52" t="str">
        <f>IF(AND('Mapa de Riesgos'!$Y$39="Muy Baja",'Mapa de Riesgos'!$AA$39="Mayor"),CONCATENATE("R5C",'Mapa de Riesgos'!$O$39),"")</f>
        <v/>
      </c>
      <c r="AC50" s="53" t="str">
        <f>IF(AND('Mapa de Riesgos'!$Y$40="Muy Baja",'Mapa de Riesgos'!$AA$40="Mayor"),CONCATENATE("R5C",'Mapa de Riesgos'!$O$40),"")</f>
        <v/>
      </c>
      <c r="AD50" s="53" t="str">
        <f>IF(AND('Mapa de Riesgos'!$Y$41="Muy Baja",'Mapa de Riesgos'!$AA$41="Mayor"),CONCATENATE("R5C",'Mapa de Riesgos'!$O$41),"")</f>
        <v/>
      </c>
      <c r="AE50" s="53" t="str">
        <f>IF(AND('Mapa de Riesgos'!$Y$42="Muy Baja",'Mapa de Riesgos'!$AA$42="Mayor"),CONCATENATE("R5C",'Mapa de Riesgos'!$O$42),"")</f>
        <v/>
      </c>
      <c r="AF50" s="53" t="str">
        <f>IF(AND('Mapa de Riesgos'!$Y$43="Muy Baja",'Mapa de Riesgos'!$AA$43="Mayor"),CONCATENATE("R5C",'Mapa de Riesgos'!$O$43),"")</f>
        <v/>
      </c>
      <c r="AG50" s="54" t="str">
        <f>IF(AND('Mapa de Riesgos'!$Y$44="Muy Baja",'Mapa de Riesgos'!$AA$44="Mayor"),CONCATENATE("R5C",'Mapa de Riesgos'!$O$44),"")</f>
        <v/>
      </c>
      <c r="AH50" s="55" t="str">
        <f>IF(AND('Mapa de Riesgos'!$Y$39="Muy Baja",'Mapa de Riesgos'!$AA$39="Catastrófico"),CONCATENATE("R5C",'Mapa de Riesgos'!$O$39),"")</f>
        <v/>
      </c>
      <c r="AI50" s="56" t="str">
        <f>IF(AND('Mapa de Riesgos'!$Y$40="Muy Baja",'Mapa de Riesgos'!$AA$40="Catastrófico"),CONCATENATE("R5C",'Mapa de Riesgos'!$O$40),"")</f>
        <v/>
      </c>
      <c r="AJ50" s="56" t="str">
        <f>IF(AND('Mapa de Riesgos'!$Y$41="Muy Baja",'Mapa de Riesgos'!$AA$41="Catastrófico"),CONCATENATE("R5C",'Mapa de Riesgos'!$O$41),"")</f>
        <v/>
      </c>
      <c r="AK50" s="56" t="str">
        <f>IF(AND('Mapa de Riesgos'!$Y$42="Muy Baja",'Mapa de Riesgos'!$AA$42="Catastrófico"),CONCATENATE("R5C",'Mapa de Riesgos'!$O$42),"")</f>
        <v/>
      </c>
      <c r="AL50" s="56" t="str">
        <f>IF(AND('Mapa de Riesgos'!$Y$43="Muy Baja",'Mapa de Riesgos'!$AA$43="Catastrófico"),CONCATENATE("R5C",'Mapa de Riesgos'!$O$43),"")</f>
        <v/>
      </c>
      <c r="AM50" s="57" t="str">
        <f>IF(AND('Mapa de Riesgos'!$Y$44="Muy Baja",'Mapa de Riesgos'!$AA$44="Catastrófico"),CONCATENATE("R5C",'Mapa de Riesgos'!$O$44),"")</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48"/>
      <c r="C51" s="448"/>
      <c r="D51" s="449"/>
      <c r="E51" s="547"/>
      <c r="F51" s="546"/>
      <c r="G51" s="546"/>
      <c r="H51" s="546"/>
      <c r="I51" s="562"/>
      <c r="J51" s="76" t="str">
        <f>IF(AND('Mapa de Riesgos'!$Y$45="Muy Baja",'Mapa de Riesgos'!$AA$45="Leve"),CONCATENATE("R6C",'Mapa de Riesgos'!$O$45),"")</f>
        <v/>
      </c>
      <c r="K51" s="77" t="str">
        <f>IF(AND('Mapa de Riesgos'!$Y$46="Muy Baja",'Mapa de Riesgos'!$AA$46="Leve"),CONCATENATE("R6C",'Mapa de Riesgos'!$O$46),"")</f>
        <v/>
      </c>
      <c r="L51" s="77" t="str">
        <f>IF(AND('Mapa de Riesgos'!$Y$47="Muy Baja",'Mapa de Riesgos'!$AA$47="Leve"),CONCATENATE("R6C",'Mapa de Riesgos'!$O$47),"")</f>
        <v/>
      </c>
      <c r="M51" s="77" t="str">
        <f>IF(AND('Mapa de Riesgos'!$Y$48="Muy Baja",'Mapa de Riesgos'!$AA$48="Leve"),CONCATENATE("R6C",'Mapa de Riesgos'!$O$48),"")</f>
        <v/>
      </c>
      <c r="N51" s="77" t="str">
        <f>IF(AND('Mapa de Riesgos'!$Y$49="Muy Baja",'Mapa de Riesgos'!$AA$49="Leve"),CONCATENATE("R6C",'Mapa de Riesgos'!$O$49),"")</f>
        <v/>
      </c>
      <c r="O51" s="78" t="str">
        <f>IF(AND('Mapa de Riesgos'!$Y$50="Muy Baja",'Mapa de Riesgos'!$AA$50="Leve"),CONCATENATE("R6C",'Mapa de Riesgos'!$O$50),"")</f>
        <v/>
      </c>
      <c r="P51" s="76" t="str">
        <f>IF(AND('Mapa de Riesgos'!$Y$45="Muy Baja",'Mapa de Riesgos'!$AA$45="Menor"),CONCATENATE("R6C",'Mapa de Riesgos'!$O$45),"")</f>
        <v/>
      </c>
      <c r="Q51" s="77" t="str">
        <f>IF(AND('Mapa de Riesgos'!$Y$46="Muy Baja",'Mapa de Riesgos'!$AA$46="Menor"),CONCATENATE("R6C",'Mapa de Riesgos'!$O$46),"")</f>
        <v/>
      </c>
      <c r="R51" s="77" t="str">
        <f>IF(AND('Mapa de Riesgos'!$Y$47="Muy Baja",'Mapa de Riesgos'!$AA$47="Menor"),CONCATENATE("R6C",'Mapa de Riesgos'!$O$47),"")</f>
        <v/>
      </c>
      <c r="S51" s="77" t="str">
        <f>IF(AND('Mapa de Riesgos'!$Y$48="Muy Baja",'Mapa de Riesgos'!$AA$48="Menor"),CONCATENATE("R6C",'Mapa de Riesgos'!$O$48),"")</f>
        <v/>
      </c>
      <c r="T51" s="77" t="str">
        <f>IF(AND('Mapa de Riesgos'!$Y$49="Muy Baja",'Mapa de Riesgos'!$AA$49="Menor"),CONCATENATE("R6C",'Mapa de Riesgos'!$O$49),"")</f>
        <v/>
      </c>
      <c r="U51" s="78" t="str">
        <f>IF(AND('Mapa de Riesgos'!$Y$50="Muy Baja",'Mapa de Riesgos'!$AA$50="Menor"),CONCATENATE("R6C",'Mapa de Riesgos'!$O$50),"")</f>
        <v/>
      </c>
      <c r="V51" s="67" t="str">
        <f>IF(AND('Mapa de Riesgos'!$Y$45="Muy Baja",'Mapa de Riesgos'!$AA$45="Moderado"),CONCATENATE("R6C",'Mapa de Riesgos'!$O$45),"")</f>
        <v/>
      </c>
      <c r="W51" s="68" t="str">
        <f>IF(AND('Mapa de Riesgos'!$Y$46="Muy Baja",'Mapa de Riesgos'!$AA$46="Moderado"),CONCATENATE("R6C",'Mapa de Riesgos'!$O$46),"")</f>
        <v/>
      </c>
      <c r="X51" s="68" t="str">
        <f>IF(AND('Mapa de Riesgos'!$Y$47="Muy Baja",'Mapa de Riesgos'!$AA$47="Moderado"),CONCATENATE("R6C",'Mapa de Riesgos'!$O$47),"")</f>
        <v/>
      </c>
      <c r="Y51" s="68" t="str">
        <f>IF(AND('Mapa de Riesgos'!$Y$48="Muy Baja",'Mapa de Riesgos'!$AA$48="Moderado"),CONCATENATE("R6C",'Mapa de Riesgos'!$O$48),"")</f>
        <v/>
      </c>
      <c r="Z51" s="68" t="str">
        <f>IF(AND('Mapa de Riesgos'!$Y$49="Muy Baja",'Mapa de Riesgos'!$AA$49="Moderado"),CONCATENATE("R6C",'Mapa de Riesgos'!$O$49),"")</f>
        <v/>
      </c>
      <c r="AA51" s="69" t="str">
        <f>IF(AND('Mapa de Riesgos'!$Y$50="Muy Baja",'Mapa de Riesgos'!$AA$50="Moderado"),CONCATENATE("R6C",'Mapa de Riesgos'!$O$50),"")</f>
        <v/>
      </c>
      <c r="AB51" s="52" t="str">
        <f>IF(AND('Mapa de Riesgos'!$Y$45="Muy Baja",'Mapa de Riesgos'!$AA$45="Mayor"),CONCATENATE("R6C",'Mapa de Riesgos'!$O$45),"")</f>
        <v/>
      </c>
      <c r="AC51" s="53" t="str">
        <f>IF(AND('Mapa de Riesgos'!$Y$46="Muy Baja",'Mapa de Riesgos'!$AA$46="Mayor"),CONCATENATE("R6C",'Mapa de Riesgos'!$O$46),"")</f>
        <v/>
      </c>
      <c r="AD51" s="53" t="str">
        <f>IF(AND('Mapa de Riesgos'!$Y$47="Muy Baja",'Mapa de Riesgos'!$AA$47="Mayor"),CONCATENATE("R6C",'Mapa de Riesgos'!$O$47),"")</f>
        <v/>
      </c>
      <c r="AE51" s="53" t="str">
        <f>IF(AND('Mapa de Riesgos'!$Y$48="Muy Baja",'Mapa de Riesgos'!$AA$48="Mayor"),CONCATENATE("R6C",'Mapa de Riesgos'!$O$48),"")</f>
        <v/>
      </c>
      <c r="AF51" s="53" t="str">
        <f>IF(AND('Mapa de Riesgos'!$Y$49="Muy Baja",'Mapa de Riesgos'!$AA$49="Mayor"),CONCATENATE("R6C",'Mapa de Riesgos'!$O$49),"")</f>
        <v/>
      </c>
      <c r="AG51" s="54" t="str">
        <f>IF(AND('Mapa de Riesgos'!$Y$50="Muy Baja",'Mapa de Riesgos'!$AA$50="Mayor"),CONCATENATE("R6C",'Mapa de Riesgos'!$O$50),"")</f>
        <v/>
      </c>
      <c r="AH51" s="55" t="str">
        <f>IF(AND('Mapa de Riesgos'!$Y$45="Muy Baja",'Mapa de Riesgos'!$AA$45="Catastrófico"),CONCATENATE("R6C",'Mapa de Riesgos'!$O$45),"")</f>
        <v/>
      </c>
      <c r="AI51" s="56" t="str">
        <f>IF(AND('Mapa de Riesgos'!$Y$46="Muy Baja",'Mapa de Riesgos'!$AA$46="Catastrófico"),CONCATENATE("R6C",'Mapa de Riesgos'!$O$46),"")</f>
        <v/>
      </c>
      <c r="AJ51" s="56" t="str">
        <f>IF(AND('Mapa de Riesgos'!$Y$47="Muy Baja",'Mapa de Riesgos'!$AA$47="Catastrófico"),CONCATENATE("R6C",'Mapa de Riesgos'!$O$47),"")</f>
        <v/>
      </c>
      <c r="AK51" s="56" t="str">
        <f>IF(AND('Mapa de Riesgos'!$Y$48="Muy Baja",'Mapa de Riesgos'!$AA$48="Catastrófico"),CONCATENATE("R6C",'Mapa de Riesgos'!$O$48),"")</f>
        <v/>
      </c>
      <c r="AL51" s="56" t="str">
        <f>IF(AND('Mapa de Riesgos'!$Y$49="Muy Baja",'Mapa de Riesgos'!$AA$49="Catastrófico"),CONCATENATE("R6C",'Mapa de Riesgos'!$O$49),"")</f>
        <v/>
      </c>
      <c r="AM51" s="57" t="str">
        <f>IF(AND('Mapa de Riesgos'!$Y$50="Muy Baja",'Mapa de Riesgos'!$AA$50="Catastrófico"),CONCATENATE("R6C",'Mapa de Riesgos'!$O$50),"")</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48"/>
      <c r="C52" s="448"/>
      <c r="D52" s="449"/>
      <c r="E52" s="547"/>
      <c r="F52" s="546"/>
      <c r="G52" s="546"/>
      <c r="H52" s="546"/>
      <c r="I52" s="562"/>
      <c r="J52" s="76" t="str">
        <f>IF(AND('Mapa de Riesgos'!$Y$51="Muy Baja",'Mapa de Riesgos'!$AA$51="Leve"),CONCATENATE("R7C",'Mapa de Riesgos'!$O$51),"")</f>
        <v/>
      </c>
      <c r="K52" s="77" t="str">
        <f>IF(AND('Mapa de Riesgos'!$Y$52="Muy Baja",'Mapa de Riesgos'!$AA$52="Leve"),CONCATENATE("R7C",'Mapa de Riesgos'!$O$52),"")</f>
        <v/>
      </c>
      <c r="L52" s="77" t="str">
        <f>IF(AND('Mapa de Riesgos'!$Y$53="Muy Baja",'Mapa de Riesgos'!$AA$53="Leve"),CONCATENATE("R7C",'Mapa de Riesgos'!$O$53),"")</f>
        <v/>
      </c>
      <c r="M52" s="77" t="str">
        <f>IF(AND('Mapa de Riesgos'!$Y$54="Muy Baja",'Mapa de Riesgos'!$AA$54="Leve"),CONCATENATE("R7C",'Mapa de Riesgos'!$O$54),"")</f>
        <v/>
      </c>
      <c r="N52" s="77" t="str">
        <f>IF(AND('Mapa de Riesgos'!$Y$55="Muy Baja",'Mapa de Riesgos'!$AA$55="Leve"),CONCATENATE("R7C",'Mapa de Riesgos'!$O$55),"")</f>
        <v/>
      </c>
      <c r="O52" s="78" t="str">
        <f>IF(AND('Mapa de Riesgos'!$Y$56="Muy Baja",'Mapa de Riesgos'!$AA$56="Leve"),CONCATENATE("R7C",'Mapa de Riesgos'!$O$56),"")</f>
        <v/>
      </c>
      <c r="P52" s="76" t="str">
        <f>IF(AND('Mapa de Riesgos'!$Y$51="Muy Baja",'Mapa de Riesgos'!$AA$51="Menor"),CONCATENATE("R7C",'Mapa de Riesgos'!$O$51),"")</f>
        <v/>
      </c>
      <c r="Q52" s="77" t="str">
        <f>IF(AND('Mapa de Riesgos'!$Y$52="Muy Baja",'Mapa de Riesgos'!$AA$52="Menor"),CONCATENATE("R7C",'Mapa de Riesgos'!$O$52),"")</f>
        <v/>
      </c>
      <c r="R52" s="77" t="str">
        <f>IF(AND('Mapa de Riesgos'!$Y$53="Muy Baja",'Mapa de Riesgos'!$AA$53="Menor"),CONCATENATE("R7C",'Mapa de Riesgos'!$O$53),"")</f>
        <v/>
      </c>
      <c r="S52" s="77" t="str">
        <f>IF(AND('Mapa de Riesgos'!$Y$54="Muy Baja",'Mapa de Riesgos'!$AA$54="Menor"),CONCATENATE("R7C",'Mapa de Riesgos'!$O$54),"")</f>
        <v/>
      </c>
      <c r="T52" s="77" t="str">
        <f>IF(AND('Mapa de Riesgos'!$Y$55="Muy Baja",'Mapa de Riesgos'!$AA$55="Menor"),CONCATENATE("R7C",'Mapa de Riesgos'!$O$55),"")</f>
        <v/>
      </c>
      <c r="U52" s="78" t="str">
        <f>IF(AND('Mapa de Riesgos'!$Y$56="Muy Baja",'Mapa de Riesgos'!$AA$56="Menor"),CONCATENATE("R7C",'Mapa de Riesgos'!$O$56),"")</f>
        <v/>
      </c>
      <c r="V52" s="67" t="str">
        <f>IF(AND('Mapa de Riesgos'!$Y$51="Muy Baja",'Mapa de Riesgos'!$AA$51="Moderado"),CONCATENATE("R7C",'Mapa de Riesgos'!$O$51),"")</f>
        <v>R7C1</v>
      </c>
      <c r="W52" s="68" t="str">
        <f>IF(AND('Mapa de Riesgos'!$Y$52="Muy Baja",'Mapa de Riesgos'!$AA$52="Moderado"),CONCATENATE("R7C",'Mapa de Riesgos'!$O$52),"")</f>
        <v/>
      </c>
      <c r="X52" s="68" t="str">
        <f>IF(AND('Mapa de Riesgos'!$Y$53="Muy Baja",'Mapa de Riesgos'!$AA$53="Moderado"),CONCATENATE("R7C",'Mapa de Riesgos'!$O$53),"")</f>
        <v/>
      </c>
      <c r="Y52" s="68" t="str">
        <f>IF(AND('Mapa de Riesgos'!$Y$54="Muy Baja",'Mapa de Riesgos'!$AA$54="Moderado"),CONCATENATE("R7C",'Mapa de Riesgos'!$O$54),"")</f>
        <v/>
      </c>
      <c r="Z52" s="68" t="str">
        <f>IF(AND('Mapa de Riesgos'!$Y$55="Muy Baja",'Mapa de Riesgos'!$AA$55="Moderado"),CONCATENATE("R7C",'Mapa de Riesgos'!$O$55),"")</f>
        <v/>
      </c>
      <c r="AA52" s="69" t="str">
        <f>IF(AND('Mapa de Riesgos'!$Y$56="Muy Baja",'Mapa de Riesgos'!$AA$56="Moderado"),CONCATENATE("R7C",'Mapa de Riesgos'!$O$56),"")</f>
        <v/>
      </c>
      <c r="AB52" s="52" t="str">
        <f>IF(AND('Mapa de Riesgos'!$Y$51="Muy Baja",'Mapa de Riesgos'!$AA$51="Mayor"),CONCATENATE("R7C",'Mapa de Riesgos'!$O$51),"")</f>
        <v/>
      </c>
      <c r="AC52" s="53" t="str">
        <f>IF(AND('Mapa de Riesgos'!$Y$52="Muy Baja",'Mapa de Riesgos'!$AA$52="Mayor"),CONCATENATE("R7C",'Mapa de Riesgos'!$O$52),"")</f>
        <v/>
      </c>
      <c r="AD52" s="53" t="str">
        <f>IF(AND('Mapa de Riesgos'!$Y$53="Muy Baja",'Mapa de Riesgos'!$AA$53="Mayor"),CONCATENATE("R7C",'Mapa de Riesgos'!$O$53),"")</f>
        <v/>
      </c>
      <c r="AE52" s="53" t="str">
        <f>IF(AND('Mapa de Riesgos'!$Y$54="Muy Baja",'Mapa de Riesgos'!$AA$54="Mayor"),CONCATENATE("R7C",'Mapa de Riesgos'!$O$54),"")</f>
        <v/>
      </c>
      <c r="AF52" s="53" t="str">
        <f>IF(AND('Mapa de Riesgos'!$Y$55="Muy Baja",'Mapa de Riesgos'!$AA$55="Mayor"),CONCATENATE("R7C",'Mapa de Riesgos'!$O$55),"")</f>
        <v/>
      </c>
      <c r="AG52" s="54" t="str">
        <f>IF(AND('Mapa de Riesgos'!$Y$56="Muy Baja",'Mapa de Riesgos'!$AA$56="Mayor"),CONCATENATE("R7C",'Mapa de Riesgos'!$O$56),"")</f>
        <v/>
      </c>
      <c r="AH52" s="55" t="str">
        <f>IF(AND('Mapa de Riesgos'!$Y$51="Muy Baja",'Mapa de Riesgos'!$AA$51="Catastrófico"),CONCATENATE("R7C",'Mapa de Riesgos'!$O$51),"")</f>
        <v/>
      </c>
      <c r="AI52" s="56" t="str">
        <f>IF(AND('Mapa de Riesgos'!$Y$52="Muy Baja",'Mapa de Riesgos'!$AA$52="Catastrófico"),CONCATENATE("R7C",'Mapa de Riesgos'!$O$52),"")</f>
        <v/>
      </c>
      <c r="AJ52" s="56" t="str">
        <f>IF(AND('Mapa de Riesgos'!$Y$53="Muy Baja",'Mapa de Riesgos'!$AA$53="Catastrófico"),CONCATENATE("R7C",'Mapa de Riesgos'!$O$53),"")</f>
        <v/>
      </c>
      <c r="AK52" s="56" t="str">
        <f>IF(AND('Mapa de Riesgos'!$Y$54="Muy Baja",'Mapa de Riesgos'!$AA$54="Catastrófico"),CONCATENATE("R7C",'Mapa de Riesgos'!$O$54),"")</f>
        <v/>
      </c>
      <c r="AL52" s="56" t="str">
        <f>IF(AND('Mapa de Riesgos'!$Y$55="Muy Baja",'Mapa de Riesgos'!$AA$55="Catastrófico"),CONCATENATE("R7C",'Mapa de Riesgos'!$O$55),"")</f>
        <v/>
      </c>
      <c r="AM52" s="57" t="str">
        <f>IF(AND('Mapa de Riesgos'!$Y$56="Muy Baja",'Mapa de Riesgos'!$AA$56="Catastrófico"),CONCATENATE("R7C",'Mapa de Riesgos'!$O$56),"")</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48"/>
      <c r="C53" s="448"/>
      <c r="D53" s="449"/>
      <c r="E53" s="547"/>
      <c r="F53" s="546"/>
      <c r="G53" s="546"/>
      <c r="H53" s="546"/>
      <c r="I53" s="562"/>
      <c r="J53" s="76" t="str">
        <f>IF(AND('Mapa de Riesgos'!$Y$57="Muy Baja",'Mapa de Riesgos'!$AA$57="Leve"),CONCATENATE("R8C",'Mapa de Riesgos'!$O$57),"")</f>
        <v/>
      </c>
      <c r="K53" s="77" t="str">
        <f>IF(AND('Mapa de Riesgos'!$Y$58="Muy Baja",'Mapa de Riesgos'!$AA$58="Leve"),CONCATENATE("R8C",'Mapa de Riesgos'!$O$58),"")</f>
        <v/>
      </c>
      <c r="L53" s="77" t="str">
        <f>IF(AND('Mapa de Riesgos'!$Y$59="Muy Baja",'Mapa de Riesgos'!$AA$59="Leve"),CONCATENATE("R8C",'Mapa de Riesgos'!$O$59),"")</f>
        <v/>
      </c>
      <c r="M53" s="77" t="str">
        <f>IF(AND('Mapa de Riesgos'!$Y$60="Muy Baja",'Mapa de Riesgos'!$AA$60="Leve"),CONCATENATE("R8C",'Mapa de Riesgos'!$O$60),"")</f>
        <v/>
      </c>
      <c r="N53" s="77" t="str">
        <f>IF(AND('Mapa de Riesgos'!$Y$61="Muy Baja",'Mapa de Riesgos'!$AA$61="Leve"),CONCATENATE("R8C",'Mapa de Riesgos'!$O$61),"")</f>
        <v/>
      </c>
      <c r="O53" s="78" t="str">
        <f>IF(AND('Mapa de Riesgos'!$Y$62="Muy Baja",'Mapa de Riesgos'!$AA$62="Leve"),CONCATENATE("R8C",'Mapa de Riesgos'!$O$62),"")</f>
        <v/>
      </c>
      <c r="P53" s="76" t="str">
        <f>IF(AND('Mapa de Riesgos'!$Y$57="Muy Baja",'Mapa de Riesgos'!$AA$57="Menor"),CONCATENATE("R8C",'Mapa de Riesgos'!$O$57),"")</f>
        <v/>
      </c>
      <c r="Q53" s="77" t="str">
        <f>IF(AND('Mapa de Riesgos'!$Y$58="Muy Baja",'Mapa de Riesgos'!$AA$58="Menor"),CONCATENATE("R8C",'Mapa de Riesgos'!$O$58),"")</f>
        <v/>
      </c>
      <c r="R53" s="77" t="str">
        <f>IF(AND('Mapa de Riesgos'!$Y$59="Muy Baja",'Mapa de Riesgos'!$AA$59="Menor"),CONCATENATE("R8C",'Mapa de Riesgos'!$O$59),"")</f>
        <v/>
      </c>
      <c r="S53" s="77" t="str">
        <f>IF(AND('Mapa de Riesgos'!$Y$60="Muy Baja",'Mapa de Riesgos'!$AA$60="Menor"),CONCATENATE("R8C",'Mapa de Riesgos'!$O$60),"")</f>
        <v/>
      </c>
      <c r="T53" s="77" t="str">
        <f>IF(AND('Mapa de Riesgos'!$Y$61="Muy Baja",'Mapa de Riesgos'!$AA$61="Menor"),CONCATENATE("R8C",'Mapa de Riesgos'!$O$61),"")</f>
        <v/>
      </c>
      <c r="U53" s="78" t="str">
        <f>IF(AND('Mapa de Riesgos'!$Y$62="Muy Baja",'Mapa de Riesgos'!$AA$62="Menor"),CONCATENATE("R8C",'Mapa de Riesgos'!$O$62),"")</f>
        <v/>
      </c>
      <c r="V53" s="67" t="str">
        <f>IF(AND('Mapa de Riesgos'!$Y$57="Muy Baja",'Mapa de Riesgos'!$AA$57="Moderado"),CONCATENATE("R8C",'Mapa de Riesgos'!$O$57),"")</f>
        <v/>
      </c>
      <c r="W53" s="68" t="str">
        <f>IF(AND('Mapa de Riesgos'!$Y$58="Muy Baja",'Mapa de Riesgos'!$AA$58="Moderado"),CONCATENATE("R8C",'Mapa de Riesgos'!$O$58),"")</f>
        <v/>
      </c>
      <c r="X53" s="68" t="str">
        <f>IF(AND('Mapa de Riesgos'!$Y$59="Muy Baja",'Mapa de Riesgos'!$AA$59="Moderado"),CONCATENATE("R8C",'Mapa de Riesgos'!$O$59),"")</f>
        <v/>
      </c>
      <c r="Y53" s="68" t="str">
        <f>IF(AND('Mapa de Riesgos'!$Y$60="Muy Baja",'Mapa de Riesgos'!$AA$60="Moderado"),CONCATENATE("R8C",'Mapa de Riesgos'!$O$60),"")</f>
        <v/>
      </c>
      <c r="Z53" s="68" t="str">
        <f>IF(AND('Mapa de Riesgos'!$Y$61="Muy Baja",'Mapa de Riesgos'!$AA$61="Moderado"),CONCATENATE("R8C",'Mapa de Riesgos'!$O$61),"")</f>
        <v/>
      </c>
      <c r="AA53" s="69" t="str">
        <f>IF(AND('Mapa de Riesgos'!$Y$62="Muy Baja",'Mapa de Riesgos'!$AA$62="Moderado"),CONCATENATE("R8C",'Mapa de Riesgos'!$O$62),"")</f>
        <v/>
      </c>
      <c r="AB53" s="52" t="str">
        <f>IF(AND('Mapa de Riesgos'!$Y$57="Muy Baja",'Mapa de Riesgos'!$AA$57="Mayor"),CONCATENATE("R8C",'Mapa de Riesgos'!$O$57),"")</f>
        <v/>
      </c>
      <c r="AC53" s="53" t="str">
        <f>IF(AND('Mapa de Riesgos'!$Y$58="Muy Baja",'Mapa de Riesgos'!$AA$58="Mayor"),CONCATENATE("R8C",'Mapa de Riesgos'!$O$58),"")</f>
        <v/>
      </c>
      <c r="AD53" s="53" t="str">
        <f>IF(AND('Mapa de Riesgos'!$Y$59="Muy Baja",'Mapa de Riesgos'!$AA$59="Mayor"),CONCATENATE("R8C",'Mapa de Riesgos'!$O$59),"")</f>
        <v/>
      </c>
      <c r="AE53" s="53" t="str">
        <f>IF(AND('Mapa de Riesgos'!$Y$60="Muy Baja",'Mapa de Riesgos'!$AA$60="Mayor"),CONCATENATE("R8C",'Mapa de Riesgos'!$O$60),"")</f>
        <v/>
      </c>
      <c r="AF53" s="53" t="str">
        <f>IF(AND('Mapa de Riesgos'!$Y$61="Muy Baja",'Mapa de Riesgos'!$AA$61="Mayor"),CONCATENATE("R8C",'Mapa de Riesgos'!$O$61),"")</f>
        <v/>
      </c>
      <c r="AG53" s="54" t="str">
        <f>IF(AND('Mapa de Riesgos'!$Y$62="Muy Baja",'Mapa de Riesgos'!$AA$62="Mayor"),CONCATENATE("R8C",'Mapa de Riesgos'!$O$62),"")</f>
        <v/>
      </c>
      <c r="AH53" s="55" t="str">
        <f>IF(AND('Mapa de Riesgos'!$Y$57="Muy Baja",'Mapa de Riesgos'!$AA$57="Catastrófico"),CONCATENATE("R8C",'Mapa de Riesgos'!$O$57),"")</f>
        <v/>
      </c>
      <c r="AI53" s="56" t="str">
        <f>IF(AND('Mapa de Riesgos'!$Y$58="Muy Baja",'Mapa de Riesgos'!$AA$58="Catastrófico"),CONCATENATE("R8C",'Mapa de Riesgos'!$O$58),"")</f>
        <v/>
      </c>
      <c r="AJ53" s="56" t="str">
        <f>IF(AND('Mapa de Riesgos'!$Y$59="Muy Baja",'Mapa de Riesgos'!$AA$59="Catastrófico"),CONCATENATE("R8C",'Mapa de Riesgos'!$O$59),"")</f>
        <v/>
      </c>
      <c r="AK53" s="56" t="str">
        <f>IF(AND('Mapa de Riesgos'!$Y$60="Muy Baja",'Mapa de Riesgos'!$AA$60="Catastrófico"),CONCATENATE("R8C",'Mapa de Riesgos'!$O$60),"")</f>
        <v/>
      </c>
      <c r="AL53" s="56" t="str">
        <f>IF(AND('Mapa de Riesgos'!$Y$61="Muy Baja",'Mapa de Riesgos'!$AA$61="Catastrófico"),CONCATENATE("R8C",'Mapa de Riesgos'!$O$61),"")</f>
        <v/>
      </c>
      <c r="AM53" s="57" t="str">
        <f>IF(AND('Mapa de Riesgos'!$Y$62="Muy Baja",'Mapa de Riesgos'!$AA$62="Catastrófico"),CONCATENATE("R8C",'Mapa de Riesgos'!$O$62),"")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48"/>
      <c r="C54" s="448"/>
      <c r="D54" s="449"/>
      <c r="E54" s="547"/>
      <c r="F54" s="546"/>
      <c r="G54" s="546"/>
      <c r="H54" s="546"/>
      <c r="I54" s="562"/>
      <c r="J54" s="76" t="str">
        <f>IF(AND('Mapa de Riesgos'!$Y$63="Muy Baja",'Mapa de Riesgos'!$AA$63="Leve"),CONCATENATE("R9C",'Mapa de Riesgos'!$O$63),"")</f>
        <v/>
      </c>
      <c r="K54" s="77" t="str">
        <f>IF(AND('Mapa de Riesgos'!$Y$64="Muy Baja",'Mapa de Riesgos'!$AA$64="Leve"),CONCATENATE("R9C",'Mapa de Riesgos'!$O$64),"")</f>
        <v/>
      </c>
      <c r="L54" s="77" t="str">
        <f>IF(AND('Mapa de Riesgos'!$Y$65="Muy Baja",'Mapa de Riesgos'!$AA$65="Leve"),CONCATENATE("R9C",'Mapa de Riesgos'!$O$65),"")</f>
        <v/>
      </c>
      <c r="M54" s="77" t="str">
        <f>IF(AND('Mapa de Riesgos'!$Y$66="Muy Baja",'Mapa de Riesgos'!$AA$66="Leve"),CONCATENATE("R9C",'Mapa de Riesgos'!$O$66),"")</f>
        <v/>
      </c>
      <c r="N54" s="77" t="str">
        <f>IF(AND('Mapa de Riesgos'!$Y$67="Muy Baja",'Mapa de Riesgos'!$AA$67="Leve"),CONCATENATE("R9C",'Mapa de Riesgos'!$O$67),"")</f>
        <v/>
      </c>
      <c r="O54" s="78" t="str">
        <f>IF(AND('Mapa de Riesgos'!$Y$68="Muy Baja",'Mapa de Riesgos'!$AA$68="Leve"),CONCATENATE("R9C",'Mapa de Riesgos'!$O$68),"")</f>
        <v/>
      </c>
      <c r="P54" s="76" t="str">
        <f>IF(AND('Mapa de Riesgos'!$Y$63="Muy Baja",'Mapa de Riesgos'!$AA$63="Menor"),CONCATENATE("R9C",'Mapa de Riesgos'!$O$63),"")</f>
        <v/>
      </c>
      <c r="Q54" s="77" t="str">
        <f>IF(AND('Mapa de Riesgos'!$Y$64="Muy Baja",'Mapa de Riesgos'!$AA$64="Menor"),CONCATENATE("R9C",'Mapa de Riesgos'!$O$64),"")</f>
        <v/>
      </c>
      <c r="R54" s="77" t="str">
        <f>IF(AND('Mapa de Riesgos'!$Y$65="Muy Baja",'Mapa de Riesgos'!$AA$65="Menor"),CONCATENATE("R9C",'Mapa de Riesgos'!$O$65),"")</f>
        <v/>
      </c>
      <c r="S54" s="77" t="str">
        <f>IF(AND('Mapa de Riesgos'!$Y$66="Muy Baja",'Mapa de Riesgos'!$AA$66="Menor"),CONCATENATE("R9C",'Mapa de Riesgos'!$O$66),"")</f>
        <v/>
      </c>
      <c r="T54" s="77" t="str">
        <f>IF(AND('Mapa de Riesgos'!$Y$67="Muy Baja",'Mapa de Riesgos'!$AA$67="Menor"),CONCATENATE("R9C",'Mapa de Riesgos'!$O$67),"")</f>
        <v/>
      </c>
      <c r="U54" s="78" t="str">
        <f>IF(AND('Mapa de Riesgos'!$Y$68="Muy Baja",'Mapa de Riesgos'!$AA$68="Menor"),CONCATENATE("R9C",'Mapa de Riesgos'!$O$68),"")</f>
        <v/>
      </c>
      <c r="V54" s="67" t="str">
        <f>IF(AND('Mapa de Riesgos'!$Y$63="Muy Baja",'Mapa de Riesgos'!$AA$63="Moderado"),CONCATENATE("R9C",'Mapa de Riesgos'!$O$63),"")</f>
        <v/>
      </c>
      <c r="W54" s="68" t="str">
        <f>IF(AND('Mapa de Riesgos'!$Y$64="Muy Baja",'Mapa de Riesgos'!$AA$64="Moderado"),CONCATENATE("R9C",'Mapa de Riesgos'!$O$64),"")</f>
        <v/>
      </c>
      <c r="X54" s="68" t="str">
        <f>IF(AND('Mapa de Riesgos'!$Y$65="Muy Baja",'Mapa de Riesgos'!$AA$65="Moderado"),CONCATENATE("R9C",'Mapa de Riesgos'!$O$65),"")</f>
        <v/>
      </c>
      <c r="Y54" s="68" t="str">
        <f>IF(AND('Mapa de Riesgos'!$Y$66="Muy Baja",'Mapa de Riesgos'!$AA$66="Moderado"),CONCATENATE("R9C",'Mapa de Riesgos'!$O$66),"")</f>
        <v/>
      </c>
      <c r="Z54" s="68" t="str">
        <f>IF(AND('Mapa de Riesgos'!$Y$67="Muy Baja",'Mapa de Riesgos'!$AA$67="Moderado"),CONCATENATE("R9C",'Mapa de Riesgos'!$O$67),"")</f>
        <v/>
      </c>
      <c r="AA54" s="69" t="str">
        <f>IF(AND('Mapa de Riesgos'!$Y$68="Muy Baja",'Mapa de Riesgos'!$AA$68="Moderado"),CONCATENATE("R9C",'Mapa de Riesgos'!$O$68),"")</f>
        <v/>
      </c>
      <c r="AB54" s="52" t="str">
        <f>IF(AND('Mapa de Riesgos'!$Y$63="Muy Baja",'Mapa de Riesgos'!$AA$63="Mayor"),CONCATENATE("R9C",'Mapa de Riesgos'!$O$63),"")</f>
        <v/>
      </c>
      <c r="AC54" s="53" t="str">
        <f>IF(AND('Mapa de Riesgos'!$Y$64="Muy Baja",'Mapa de Riesgos'!$AA$64="Mayor"),CONCATENATE("R9C",'Mapa de Riesgos'!$O$64),"")</f>
        <v/>
      </c>
      <c r="AD54" s="53" t="str">
        <f>IF(AND('Mapa de Riesgos'!$Y$65="Muy Baja",'Mapa de Riesgos'!$AA$65="Mayor"),CONCATENATE("R9C",'Mapa de Riesgos'!$O$65),"")</f>
        <v/>
      </c>
      <c r="AE54" s="53" t="str">
        <f>IF(AND('Mapa de Riesgos'!$Y$66="Muy Baja",'Mapa de Riesgos'!$AA$66="Mayor"),CONCATENATE("R9C",'Mapa de Riesgos'!$O$66),"")</f>
        <v/>
      </c>
      <c r="AF54" s="53" t="str">
        <f>IF(AND('Mapa de Riesgos'!$Y$67="Muy Baja",'Mapa de Riesgos'!$AA$67="Mayor"),CONCATENATE("R9C",'Mapa de Riesgos'!$O$67),"")</f>
        <v/>
      </c>
      <c r="AG54" s="54" t="str">
        <f>IF(AND('Mapa de Riesgos'!$Y$68="Muy Baja",'Mapa de Riesgos'!$AA$68="Mayor"),CONCATENATE("R9C",'Mapa de Riesgos'!$O$68),"")</f>
        <v/>
      </c>
      <c r="AH54" s="55" t="str">
        <f>IF(AND('Mapa de Riesgos'!$Y$63="Muy Baja",'Mapa de Riesgos'!$AA$63="Catastrófico"),CONCATENATE("R9C",'Mapa de Riesgos'!$O$63),"")</f>
        <v/>
      </c>
      <c r="AI54" s="56" t="str">
        <f>IF(AND('Mapa de Riesgos'!$Y$64="Muy Baja",'Mapa de Riesgos'!$AA$64="Catastrófico"),CONCATENATE("R9C",'Mapa de Riesgos'!$O$64),"")</f>
        <v/>
      </c>
      <c r="AJ54" s="56" t="str">
        <f>IF(AND('Mapa de Riesgos'!$Y$65="Muy Baja",'Mapa de Riesgos'!$AA$65="Catastrófico"),CONCATENATE("R9C",'Mapa de Riesgos'!$O$65),"")</f>
        <v/>
      </c>
      <c r="AK54" s="56" t="str">
        <f>IF(AND('Mapa de Riesgos'!$Y$66="Muy Baja",'Mapa de Riesgos'!$AA$66="Catastrófico"),CONCATENATE("R9C",'Mapa de Riesgos'!$O$66),"")</f>
        <v/>
      </c>
      <c r="AL54" s="56" t="str">
        <f>IF(AND('Mapa de Riesgos'!$Y$67="Muy Baja",'Mapa de Riesgos'!$AA$67="Catastrófico"),CONCATENATE("R9C",'Mapa de Riesgos'!$O$67),"")</f>
        <v/>
      </c>
      <c r="AM54" s="57" t="str">
        <f>IF(AND('Mapa de Riesgos'!$Y$68="Muy Baja",'Mapa de Riesgos'!$AA$68="Catastrófico"),CONCATENATE("R9C",'Mapa de Riesgos'!$O$68),"")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48"/>
      <c r="C55" s="448"/>
      <c r="D55" s="449"/>
      <c r="E55" s="548"/>
      <c r="F55" s="549"/>
      <c r="G55" s="549"/>
      <c r="H55" s="549"/>
      <c r="I55" s="563"/>
      <c r="J55" s="79" t="str">
        <f>IF(AND('Mapa de Riesgos'!$Y$69="Muy Baja",'Mapa de Riesgos'!$AA$69="Leve"),CONCATENATE("R10C",'Mapa de Riesgos'!$O$69),"")</f>
        <v/>
      </c>
      <c r="K55" s="80" t="str">
        <f>IF(AND('Mapa de Riesgos'!$Y$70="Muy Baja",'Mapa de Riesgos'!$AA$70="Leve"),CONCATENATE("R10C",'Mapa de Riesgos'!$O$70),"")</f>
        <v/>
      </c>
      <c r="L55" s="80" t="str">
        <f>IF(AND('Mapa de Riesgos'!$Y$71="Muy Baja",'Mapa de Riesgos'!$AA$71="Leve"),CONCATENATE("R10C",'Mapa de Riesgos'!$O$71),"")</f>
        <v/>
      </c>
      <c r="M55" s="80" t="str">
        <f>IF(AND('Mapa de Riesgos'!$Y$72="Muy Baja",'Mapa de Riesgos'!$AA$72="Leve"),CONCATENATE("R10C",'Mapa de Riesgos'!$O$72),"")</f>
        <v/>
      </c>
      <c r="N55" s="80" t="str">
        <f>IF(AND('Mapa de Riesgos'!$Y$73="Muy Baja",'Mapa de Riesgos'!$AA$73="Leve"),CONCATENATE("R10C",'Mapa de Riesgos'!$O$73),"")</f>
        <v/>
      </c>
      <c r="O55" s="81" t="str">
        <f>IF(AND('Mapa de Riesgos'!$Y$74="Muy Baja",'Mapa de Riesgos'!$AA$74="Leve"),CONCATENATE("R10C",'Mapa de Riesgos'!$O$74),"")</f>
        <v/>
      </c>
      <c r="P55" s="79" t="str">
        <f>IF(AND('Mapa de Riesgos'!$Y$69="Muy Baja",'Mapa de Riesgos'!$AA$69="Menor"),CONCATENATE("R10C",'Mapa de Riesgos'!$O$69),"")</f>
        <v/>
      </c>
      <c r="Q55" s="80" t="str">
        <f>IF(AND('Mapa de Riesgos'!$Y$70="Muy Baja",'Mapa de Riesgos'!$AA$70="Menor"),CONCATENATE("R10C",'Mapa de Riesgos'!$O$70),"")</f>
        <v/>
      </c>
      <c r="R55" s="80" t="str">
        <f>IF(AND('Mapa de Riesgos'!$Y$71="Muy Baja",'Mapa de Riesgos'!$AA$71="Menor"),CONCATENATE("R10C",'Mapa de Riesgos'!$O$71),"")</f>
        <v/>
      </c>
      <c r="S55" s="80" t="str">
        <f>IF(AND('Mapa de Riesgos'!$Y$72="Muy Baja",'Mapa de Riesgos'!$AA$72="Menor"),CONCATENATE("R10C",'Mapa de Riesgos'!$O$72),"")</f>
        <v/>
      </c>
      <c r="T55" s="80" t="str">
        <f>IF(AND('Mapa de Riesgos'!$Y$73="Muy Baja",'Mapa de Riesgos'!$AA$73="Menor"),CONCATENATE("R10C",'Mapa de Riesgos'!$O$73),"")</f>
        <v/>
      </c>
      <c r="U55" s="81" t="str">
        <f>IF(AND('Mapa de Riesgos'!$Y$74="Muy Baja",'Mapa de Riesgos'!$AA$74="Menor"),CONCATENATE("R10C",'Mapa de Riesgos'!$O$74),"")</f>
        <v/>
      </c>
      <c r="V55" s="70" t="str">
        <f>IF(AND('Mapa de Riesgos'!$Y$69="Muy Baja",'Mapa de Riesgos'!$AA$69="Moderado"),CONCATENATE("R10C",'Mapa de Riesgos'!$O$69),"")</f>
        <v/>
      </c>
      <c r="W55" s="71" t="str">
        <f>IF(AND('Mapa de Riesgos'!$Y$70="Muy Baja",'Mapa de Riesgos'!$AA$70="Moderado"),CONCATENATE("R10C",'Mapa de Riesgos'!$O$70),"")</f>
        <v/>
      </c>
      <c r="X55" s="71" t="str">
        <f>IF(AND('Mapa de Riesgos'!$Y$71="Muy Baja",'Mapa de Riesgos'!$AA$71="Moderado"),CONCATENATE("R10C",'Mapa de Riesgos'!$O$71),"")</f>
        <v/>
      </c>
      <c r="Y55" s="71" t="str">
        <f>IF(AND('Mapa de Riesgos'!$Y$72="Muy Baja",'Mapa de Riesgos'!$AA$72="Moderado"),CONCATENATE("R10C",'Mapa de Riesgos'!$O$72),"")</f>
        <v/>
      </c>
      <c r="Z55" s="71" t="str">
        <f>IF(AND('Mapa de Riesgos'!$Y$73="Muy Baja",'Mapa de Riesgos'!$AA$73="Moderado"),CONCATENATE("R10C",'Mapa de Riesgos'!$O$73),"")</f>
        <v/>
      </c>
      <c r="AA55" s="72" t="str">
        <f>IF(AND('Mapa de Riesgos'!$Y$74="Muy Baja",'Mapa de Riesgos'!$AA$74="Moderado"),CONCATENATE("R10C",'Mapa de Riesgos'!$O$74),"")</f>
        <v/>
      </c>
      <c r="AB55" s="58" t="str">
        <f>IF(AND('Mapa de Riesgos'!$Y$69="Muy Baja",'Mapa de Riesgos'!$AA$69="Mayor"),CONCATENATE("R10C",'Mapa de Riesgos'!$O$69),"")</f>
        <v/>
      </c>
      <c r="AC55" s="59" t="str">
        <f>IF(AND('Mapa de Riesgos'!$Y$70="Muy Baja",'Mapa de Riesgos'!$AA$70="Mayor"),CONCATENATE("R10C",'Mapa de Riesgos'!$O$70),"")</f>
        <v/>
      </c>
      <c r="AD55" s="59" t="str">
        <f>IF(AND('Mapa de Riesgos'!$Y$71="Muy Baja",'Mapa de Riesgos'!$AA$71="Mayor"),CONCATENATE("R10C",'Mapa de Riesgos'!$O$71),"")</f>
        <v/>
      </c>
      <c r="AE55" s="59" t="str">
        <f>IF(AND('Mapa de Riesgos'!$Y$72="Muy Baja",'Mapa de Riesgos'!$AA$72="Mayor"),CONCATENATE("R10C",'Mapa de Riesgos'!$O$72),"")</f>
        <v/>
      </c>
      <c r="AF55" s="59" t="str">
        <f>IF(AND('Mapa de Riesgos'!$Y$73="Muy Baja",'Mapa de Riesgos'!$AA$73="Mayor"),CONCATENATE("R10C",'Mapa de Riesgos'!$O$73),"")</f>
        <v/>
      </c>
      <c r="AG55" s="60" t="str">
        <f>IF(AND('Mapa de Riesgos'!$Y$74="Muy Baja",'Mapa de Riesgos'!$AA$74="Mayor"),CONCATENATE("R10C",'Mapa de Riesgos'!$O$74),"")</f>
        <v/>
      </c>
      <c r="AH55" s="61" t="str">
        <f>IF(AND('Mapa de Riesgos'!$Y$69="Muy Baja",'Mapa de Riesgos'!$AA$69="Catastrófico"),CONCATENATE("R10C",'Mapa de Riesgos'!$O$69),"")</f>
        <v/>
      </c>
      <c r="AI55" s="62" t="str">
        <f>IF(AND('Mapa de Riesgos'!$Y$70="Muy Baja",'Mapa de Riesgos'!$AA$70="Catastrófico"),CONCATENATE("R10C",'Mapa de Riesgos'!$O$70),"")</f>
        <v/>
      </c>
      <c r="AJ55" s="62" t="str">
        <f>IF(AND('Mapa de Riesgos'!$Y$71="Muy Baja",'Mapa de Riesgos'!$AA$71="Catastrófico"),CONCATENATE("R10C",'Mapa de Riesgos'!$O$71),"")</f>
        <v/>
      </c>
      <c r="AK55" s="62" t="str">
        <f>IF(AND('Mapa de Riesgos'!$Y$72="Muy Baja",'Mapa de Riesgos'!$AA$72="Catastrófico"),CONCATENATE("R10C",'Mapa de Riesgos'!$O$72),"")</f>
        <v/>
      </c>
      <c r="AL55" s="62" t="str">
        <f>IF(AND('Mapa de Riesgos'!$Y$73="Muy Baja",'Mapa de Riesgos'!$AA$73="Catastrófico"),CONCATENATE("R10C",'Mapa de Riesgos'!$O$73),"")</f>
        <v/>
      </c>
      <c r="AM55" s="63" t="str">
        <f>IF(AND('Mapa de Riesgos'!$Y$74="Muy Baja",'Mapa de Riesgos'!$AA$74="Catastrófico"),CONCATENATE("R10C",'Mapa de Riesgos'!$O$74),"")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43" t="s">
        <v>227</v>
      </c>
      <c r="K56" s="544"/>
      <c r="L56" s="544"/>
      <c r="M56" s="544"/>
      <c r="N56" s="544"/>
      <c r="O56" s="561"/>
      <c r="P56" s="543" t="s">
        <v>228</v>
      </c>
      <c r="Q56" s="544"/>
      <c r="R56" s="544"/>
      <c r="S56" s="544"/>
      <c r="T56" s="544"/>
      <c r="U56" s="561"/>
      <c r="V56" s="543" t="s">
        <v>229</v>
      </c>
      <c r="W56" s="544"/>
      <c r="X56" s="544"/>
      <c r="Y56" s="544"/>
      <c r="Z56" s="544"/>
      <c r="AA56" s="561"/>
      <c r="AB56" s="543" t="s">
        <v>230</v>
      </c>
      <c r="AC56" s="582"/>
      <c r="AD56" s="544"/>
      <c r="AE56" s="544"/>
      <c r="AF56" s="544"/>
      <c r="AG56" s="561"/>
      <c r="AH56" s="543" t="s">
        <v>231</v>
      </c>
      <c r="AI56" s="544"/>
      <c r="AJ56" s="544"/>
      <c r="AK56" s="544"/>
      <c r="AL56" s="544"/>
      <c r="AM56" s="56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47"/>
      <c r="K57" s="546"/>
      <c r="L57" s="546"/>
      <c r="M57" s="546"/>
      <c r="N57" s="546"/>
      <c r="O57" s="562"/>
      <c r="P57" s="547"/>
      <c r="Q57" s="546"/>
      <c r="R57" s="546"/>
      <c r="S57" s="546"/>
      <c r="T57" s="546"/>
      <c r="U57" s="562"/>
      <c r="V57" s="547"/>
      <c r="W57" s="546"/>
      <c r="X57" s="546"/>
      <c r="Y57" s="546"/>
      <c r="Z57" s="546"/>
      <c r="AA57" s="562"/>
      <c r="AB57" s="547"/>
      <c r="AC57" s="546"/>
      <c r="AD57" s="546"/>
      <c r="AE57" s="546"/>
      <c r="AF57" s="546"/>
      <c r="AG57" s="562"/>
      <c r="AH57" s="547"/>
      <c r="AI57" s="546"/>
      <c r="AJ57" s="546"/>
      <c r="AK57" s="546"/>
      <c r="AL57" s="546"/>
      <c r="AM57" s="56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47"/>
      <c r="K58" s="546"/>
      <c r="L58" s="546"/>
      <c r="M58" s="546"/>
      <c r="N58" s="546"/>
      <c r="O58" s="562"/>
      <c r="P58" s="547"/>
      <c r="Q58" s="546"/>
      <c r="R58" s="546"/>
      <c r="S58" s="546"/>
      <c r="T58" s="546"/>
      <c r="U58" s="562"/>
      <c r="V58" s="547"/>
      <c r="W58" s="546"/>
      <c r="X58" s="546"/>
      <c r="Y58" s="546"/>
      <c r="Z58" s="546"/>
      <c r="AA58" s="562"/>
      <c r="AB58" s="547"/>
      <c r="AC58" s="546"/>
      <c r="AD58" s="546"/>
      <c r="AE58" s="546"/>
      <c r="AF58" s="546"/>
      <c r="AG58" s="562"/>
      <c r="AH58" s="547"/>
      <c r="AI58" s="546"/>
      <c r="AJ58" s="546"/>
      <c r="AK58" s="546"/>
      <c r="AL58" s="546"/>
      <c r="AM58" s="56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47"/>
      <c r="K59" s="546"/>
      <c r="L59" s="546"/>
      <c r="M59" s="546"/>
      <c r="N59" s="546"/>
      <c r="O59" s="562"/>
      <c r="P59" s="547"/>
      <c r="Q59" s="546"/>
      <c r="R59" s="546"/>
      <c r="S59" s="546"/>
      <c r="T59" s="546"/>
      <c r="U59" s="562"/>
      <c r="V59" s="547"/>
      <c r="W59" s="546"/>
      <c r="X59" s="546"/>
      <c r="Y59" s="546"/>
      <c r="Z59" s="546"/>
      <c r="AA59" s="562"/>
      <c r="AB59" s="547"/>
      <c r="AC59" s="546"/>
      <c r="AD59" s="546"/>
      <c r="AE59" s="546"/>
      <c r="AF59" s="546"/>
      <c r="AG59" s="562"/>
      <c r="AH59" s="547"/>
      <c r="AI59" s="546"/>
      <c r="AJ59" s="546"/>
      <c r="AK59" s="546"/>
      <c r="AL59" s="546"/>
      <c r="AM59" s="56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47"/>
      <c r="K60" s="546"/>
      <c r="L60" s="546"/>
      <c r="M60" s="546"/>
      <c r="N60" s="546"/>
      <c r="O60" s="562"/>
      <c r="P60" s="547"/>
      <c r="Q60" s="546"/>
      <c r="R60" s="546"/>
      <c r="S60" s="546"/>
      <c r="T60" s="546"/>
      <c r="U60" s="562"/>
      <c r="V60" s="547"/>
      <c r="W60" s="546"/>
      <c r="X60" s="546"/>
      <c r="Y60" s="546"/>
      <c r="Z60" s="546"/>
      <c r="AA60" s="562"/>
      <c r="AB60" s="547"/>
      <c r="AC60" s="546"/>
      <c r="AD60" s="546"/>
      <c r="AE60" s="546"/>
      <c r="AF60" s="546"/>
      <c r="AG60" s="562"/>
      <c r="AH60" s="547"/>
      <c r="AI60" s="546"/>
      <c r="AJ60" s="546"/>
      <c r="AK60" s="546"/>
      <c r="AL60" s="546"/>
      <c r="AM60" s="56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8"/>
      <c r="K61" s="549"/>
      <c r="L61" s="549"/>
      <c r="M61" s="549"/>
      <c r="N61" s="549"/>
      <c r="O61" s="563"/>
      <c r="P61" s="548"/>
      <c r="Q61" s="549"/>
      <c r="R61" s="549"/>
      <c r="S61" s="549"/>
      <c r="T61" s="549"/>
      <c r="U61" s="563"/>
      <c r="V61" s="548"/>
      <c r="W61" s="549"/>
      <c r="X61" s="549"/>
      <c r="Y61" s="549"/>
      <c r="Z61" s="549"/>
      <c r="AA61" s="563"/>
      <c r="AB61" s="548"/>
      <c r="AC61" s="549"/>
      <c r="AD61" s="549"/>
      <c r="AE61" s="549"/>
      <c r="AF61" s="549"/>
      <c r="AG61" s="563"/>
      <c r="AH61" s="548"/>
      <c r="AI61" s="549"/>
      <c r="AJ61" s="549"/>
      <c r="AK61" s="549"/>
      <c r="AL61" s="549"/>
      <c r="AM61" s="56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83" t="s">
        <v>233</v>
      </c>
      <c r="C1" s="583"/>
      <c r="D1" s="5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234</v>
      </c>
      <c r="D3" s="12" t="s">
        <v>217</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235</v>
      </c>
      <c r="C4" s="14" t="s">
        <v>236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237</v>
      </c>
      <c r="C5" s="17" t="s">
        <v>238</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239</v>
      </c>
      <c r="C6" s="17" t="s">
        <v>240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241</v>
      </c>
      <c r="C7" s="17" t="s">
        <v>242</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243</v>
      </c>
      <c r="C8" s="17" t="s">
        <v>244</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4" t="s">
        <v>245</v>
      </c>
      <c r="C1" s="584"/>
      <c r="D1" s="584"/>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246</v>
      </c>
      <c r="D3" s="36" t="s">
        <v>247</v>
      </c>
      <c r="E3" s="83"/>
      <c r="F3" s="83"/>
      <c r="G3" s="83"/>
      <c r="H3" s="83"/>
      <c r="I3" s="83"/>
      <c r="J3" s="83"/>
      <c r="K3" s="83"/>
      <c r="L3" s="83"/>
      <c r="M3" s="83"/>
      <c r="N3" s="83"/>
      <c r="O3" s="83"/>
      <c r="P3" s="83"/>
      <c r="Q3" s="83"/>
      <c r="R3" s="83"/>
      <c r="S3" s="83"/>
      <c r="T3" s="83"/>
      <c r="U3" s="83"/>
    </row>
    <row r="4" spans="1:21" ht="33.75" x14ac:dyDescent="0.25">
      <c r="A4" s="100" t="s">
        <v>248</v>
      </c>
      <c r="B4" s="39" t="s">
        <v>249</v>
      </c>
      <c r="C4" s="44" t="s">
        <v>250</v>
      </c>
      <c r="D4" s="37" t="s">
        <v>251</v>
      </c>
      <c r="E4" s="83"/>
      <c r="F4" s="83"/>
      <c r="G4" s="83"/>
      <c r="H4" s="83"/>
      <c r="I4" s="83"/>
      <c r="J4" s="83"/>
      <c r="K4" s="83"/>
      <c r="L4" s="83"/>
      <c r="M4" s="83"/>
      <c r="N4" s="83"/>
      <c r="O4" s="83"/>
      <c r="P4" s="83"/>
      <c r="Q4" s="83"/>
      <c r="R4" s="83"/>
      <c r="S4" s="83"/>
      <c r="T4" s="83"/>
      <c r="U4" s="83"/>
    </row>
    <row r="5" spans="1:21" ht="67.5" x14ac:dyDescent="0.25">
      <c r="A5" s="100" t="s">
        <v>252</v>
      </c>
      <c r="B5" s="40" t="s">
        <v>253</v>
      </c>
      <c r="C5" s="45" t="s">
        <v>254</v>
      </c>
      <c r="D5" s="38" t="s">
        <v>255</v>
      </c>
      <c r="E5" s="83"/>
      <c r="F5" s="83"/>
      <c r="G5" s="83"/>
      <c r="H5" s="83"/>
      <c r="I5" s="83"/>
      <c r="J5" s="83"/>
      <c r="K5" s="83"/>
      <c r="L5" s="83"/>
      <c r="M5" s="83"/>
      <c r="N5" s="83"/>
      <c r="O5" s="83"/>
      <c r="P5" s="83"/>
      <c r="Q5" s="83"/>
      <c r="R5" s="83"/>
      <c r="S5" s="83"/>
      <c r="T5" s="83"/>
      <c r="U5" s="83"/>
    </row>
    <row r="6" spans="1:21" ht="67.5" x14ac:dyDescent="0.25">
      <c r="A6" s="100" t="s">
        <v>223</v>
      </c>
      <c r="B6" s="41" t="s">
        <v>256</v>
      </c>
      <c r="C6" s="45" t="s">
        <v>257</v>
      </c>
      <c r="D6" s="38" t="s">
        <v>258</v>
      </c>
      <c r="E6" s="83"/>
      <c r="F6" s="83"/>
      <c r="G6" s="83"/>
      <c r="H6" s="83"/>
      <c r="I6" s="83"/>
      <c r="J6" s="83"/>
      <c r="K6" s="83"/>
      <c r="L6" s="83"/>
      <c r="M6" s="83"/>
      <c r="N6" s="83"/>
      <c r="O6" s="83"/>
      <c r="P6" s="83"/>
      <c r="Q6" s="83"/>
      <c r="R6" s="83"/>
      <c r="S6" s="83"/>
      <c r="T6" s="83"/>
      <c r="U6" s="83"/>
    </row>
    <row r="7" spans="1:21" ht="101.25" x14ac:dyDescent="0.25">
      <c r="A7" s="100" t="s">
        <v>259</v>
      </c>
      <c r="B7" s="42" t="s">
        <v>260</v>
      </c>
      <c r="C7" s="45" t="s">
        <v>261</v>
      </c>
      <c r="D7" s="38" t="s">
        <v>262</v>
      </c>
      <c r="E7" s="83"/>
      <c r="F7" s="83"/>
      <c r="G7" s="83"/>
      <c r="H7" s="83"/>
      <c r="I7" s="83"/>
      <c r="J7" s="83"/>
      <c r="K7" s="83"/>
      <c r="L7" s="83"/>
      <c r="M7" s="83"/>
      <c r="N7" s="83"/>
      <c r="O7" s="83"/>
      <c r="P7" s="83"/>
      <c r="Q7" s="83"/>
      <c r="R7" s="83"/>
      <c r="S7" s="83"/>
      <c r="T7" s="83"/>
      <c r="U7" s="83"/>
    </row>
    <row r="8" spans="1:21" ht="67.5" x14ac:dyDescent="0.25">
      <c r="A8" s="100" t="s">
        <v>263</v>
      </c>
      <c r="B8" s="43" t="s">
        <v>264</v>
      </c>
      <c r="C8" s="45" t="s">
        <v>265</v>
      </c>
      <c r="D8" s="38" t="s">
        <v>266</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267</v>
      </c>
      <c r="C11" s="100" t="s">
        <v>268</v>
      </c>
      <c r="D11" s="100" t="s">
        <v>269</v>
      </c>
      <c r="E11" s="83"/>
      <c r="F11" s="83"/>
      <c r="G11" s="83"/>
      <c r="H11" s="83"/>
      <c r="I11" s="83"/>
      <c r="J11" s="83"/>
      <c r="K11" s="83"/>
      <c r="L11" s="83"/>
      <c r="M11" s="83"/>
      <c r="N11" s="83"/>
      <c r="O11" s="83"/>
      <c r="P11" s="83"/>
      <c r="Q11" s="83"/>
      <c r="R11" s="83"/>
      <c r="S11" s="83"/>
      <c r="T11" s="83"/>
      <c r="U11" s="83"/>
    </row>
    <row r="12" spans="1:21" x14ac:dyDescent="0.25">
      <c r="A12" s="100"/>
      <c r="B12" s="100" t="s">
        <v>270</v>
      </c>
      <c r="C12" s="100" t="s">
        <v>271</v>
      </c>
      <c r="D12" s="100" t="s">
        <v>272</v>
      </c>
      <c r="E12" s="83"/>
      <c r="F12" s="83"/>
      <c r="G12" s="83"/>
      <c r="H12" s="83"/>
      <c r="I12" s="83"/>
      <c r="J12" s="83"/>
      <c r="K12" s="83"/>
      <c r="L12" s="83"/>
      <c r="M12" s="83"/>
      <c r="N12" s="83"/>
      <c r="O12" s="83"/>
      <c r="P12" s="83"/>
      <c r="Q12" s="83"/>
      <c r="R12" s="83"/>
      <c r="S12" s="83"/>
      <c r="T12" s="83"/>
      <c r="U12" s="83"/>
    </row>
    <row r="13" spans="1:21" x14ac:dyDescent="0.25">
      <c r="A13" s="100"/>
      <c r="B13" s="100"/>
      <c r="C13" s="100" t="s">
        <v>273</v>
      </c>
      <c r="D13" s="100" t="s">
        <v>178</v>
      </c>
      <c r="E13" s="83"/>
      <c r="F13" s="83"/>
      <c r="G13" s="83"/>
      <c r="H13" s="83"/>
      <c r="I13" s="83"/>
      <c r="J13" s="83"/>
      <c r="K13" s="83"/>
      <c r="L13" s="83"/>
      <c r="M13" s="83"/>
      <c r="N13" s="83"/>
      <c r="O13" s="83"/>
      <c r="P13" s="83"/>
      <c r="Q13" s="83"/>
      <c r="R13" s="83"/>
      <c r="S13" s="83"/>
      <c r="T13" s="83"/>
      <c r="U13" s="83"/>
    </row>
    <row r="14" spans="1:21" x14ac:dyDescent="0.25">
      <c r="A14" s="100"/>
      <c r="B14" s="100"/>
      <c r="C14" s="100" t="s">
        <v>274</v>
      </c>
      <c r="D14" s="100" t="s">
        <v>153</v>
      </c>
      <c r="E14" s="83"/>
      <c r="F14" s="83"/>
      <c r="G14" s="83"/>
      <c r="H14" s="83"/>
      <c r="I14" s="83"/>
      <c r="J14" s="83"/>
      <c r="K14" s="83"/>
      <c r="L14" s="83"/>
      <c r="M14" s="83"/>
      <c r="N14" s="83"/>
      <c r="O14" s="83"/>
      <c r="P14" s="83"/>
      <c r="Q14" s="83"/>
      <c r="R14" s="83"/>
      <c r="S14" s="83"/>
      <c r="T14" s="83"/>
      <c r="U14" s="83"/>
    </row>
    <row r="15" spans="1:21" x14ac:dyDescent="0.25">
      <c r="A15" s="100"/>
      <c r="B15" s="100"/>
      <c r="C15" s="100" t="s">
        <v>275</v>
      </c>
      <c r="D15" s="100" t="s">
        <v>276</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277</v>
      </c>
      <c r="C209" s="30" t="s">
        <v>278</v>
      </c>
      <c r="D209" s="33" t="s">
        <v>277</v>
      </c>
      <c r="E209" s="33" t="s">
        <v>278</v>
      </c>
    </row>
    <row r="210" spans="1:8" ht="21" x14ac:dyDescent="0.35">
      <c r="A210" s="83"/>
      <c r="B210" s="31" t="s">
        <v>279</v>
      </c>
      <c r="C210" s="31" t="s">
        <v>280</v>
      </c>
      <c r="D210" t="s">
        <v>279</v>
      </c>
      <c r="F210" t="str">
        <f>IF(NOT(ISBLANK(D210)),D210,IF(NOT(ISBLANK(E210)),"     "&amp;E210,FALSE))</f>
        <v>Afectación Económica o presupuestal</v>
      </c>
      <c r="G210" t="s">
        <v>279</v>
      </c>
      <c r="H210" t="str">
        <f>IF(NOT(ISERROR(MATCH(G210,_xlfn.ANCHORARRAY(B221),0))),F223&amp;"Por favor no seleccionar los criterios de impacto",G210)</f>
        <v>❌Por favor no seleccionar los criterios de impacto</v>
      </c>
    </row>
    <row r="211" spans="1:8" ht="21" x14ac:dyDescent="0.35">
      <c r="A211" s="83"/>
      <c r="B211" s="31" t="s">
        <v>279</v>
      </c>
      <c r="C211" s="31" t="s">
        <v>254</v>
      </c>
      <c r="E211" t="s">
        <v>280</v>
      </c>
      <c r="F211" t="str">
        <f t="shared" ref="F211:F221" si="0">IF(NOT(ISBLANK(D211)),D211,IF(NOT(ISBLANK(E211)),"     "&amp;E211,FALSE))</f>
        <v xml:space="preserve">     Afectación menor a 10 SMLMV .</v>
      </c>
    </row>
    <row r="212" spans="1:8" ht="21" x14ac:dyDescent="0.35">
      <c r="A212" s="83"/>
      <c r="B212" s="31" t="s">
        <v>279</v>
      </c>
      <c r="C212" s="31" t="s">
        <v>257</v>
      </c>
      <c r="E212" t="s">
        <v>254</v>
      </c>
      <c r="F212" t="str">
        <f t="shared" si="0"/>
        <v xml:space="preserve">     Entre 10 y 50 SMLMV </v>
      </c>
    </row>
    <row r="213" spans="1:8" ht="21" x14ac:dyDescent="0.35">
      <c r="A213" s="83"/>
      <c r="B213" s="31" t="s">
        <v>279</v>
      </c>
      <c r="C213" s="31" t="s">
        <v>261</v>
      </c>
      <c r="E213" t="s">
        <v>257</v>
      </c>
      <c r="F213" t="str">
        <f t="shared" si="0"/>
        <v xml:space="preserve">     Entre 50 y 100 SMLMV </v>
      </c>
    </row>
    <row r="214" spans="1:8" ht="21" x14ac:dyDescent="0.35">
      <c r="A214" s="83"/>
      <c r="B214" s="31" t="s">
        <v>279</v>
      </c>
      <c r="C214" s="31" t="s">
        <v>265</v>
      </c>
      <c r="E214" t="s">
        <v>261</v>
      </c>
      <c r="F214" t="str">
        <f t="shared" si="0"/>
        <v xml:space="preserve">     Entre 100 y 500 SMLMV </v>
      </c>
    </row>
    <row r="215" spans="1:8" ht="21" x14ac:dyDescent="0.35">
      <c r="A215" s="83"/>
      <c r="B215" s="31" t="s">
        <v>247</v>
      </c>
      <c r="C215" s="31" t="s">
        <v>251</v>
      </c>
      <c r="E215" t="s">
        <v>265</v>
      </c>
      <c r="F215" t="str">
        <f t="shared" si="0"/>
        <v xml:space="preserve">     Mayor a 500 SMLMV </v>
      </c>
    </row>
    <row r="216" spans="1:8" ht="21" x14ac:dyDescent="0.35">
      <c r="A216" s="83"/>
      <c r="B216" s="31" t="s">
        <v>247</v>
      </c>
      <c r="C216" s="31" t="s">
        <v>255</v>
      </c>
      <c r="D216" t="s">
        <v>247</v>
      </c>
      <c r="F216" t="str">
        <f t="shared" si="0"/>
        <v>Pérdida Reputacional</v>
      </c>
    </row>
    <row r="217" spans="1:8" ht="21" x14ac:dyDescent="0.35">
      <c r="A217" s="83"/>
      <c r="B217" s="31" t="s">
        <v>247</v>
      </c>
      <c r="C217" s="31" t="s">
        <v>258</v>
      </c>
      <c r="E217" t="s">
        <v>251</v>
      </c>
      <c r="F217" t="str">
        <f t="shared" si="0"/>
        <v xml:space="preserve">     El riesgo afecta la imagen de alguna área de la organización</v>
      </c>
    </row>
    <row r="218" spans="1:8" ht="21" x14ac:dyDescent="0.35">
      <c r="A218" s="83"/>
      <c r="B218" s="31" t="s">
        <v>247</v>
      </c>
      <c r="C218" s="31" t="s">
        <v>262</v>
      </c>
      <c r="E218" t="s">
        <v>255</v>
      </c>
      <c r="F218" t="str">
        <f t="shared" si="0"/>
        <v xml:space="preserve">     El riesgo afecta la imagen de la entidad internamente, de conocimiento general, nivel interno, de junta dircetiva y accionistas y/o de provedores</v>
      </c>
    </row>
    <row r="219" spans="1:8" ht="21" x14ac:dyDescent="0.35">
      <c r="A219" s="83"/>
      <c r="B219" s="31" t="s">
        <v>247</v>
      </c>
      <c r="C219" s="31" t="s">
        <v>266</v>
      </c>
      <c r="E219" t="s">
        <v>258</v>
      </c>
      <c r="F219" t="str">
        <f t="shared" si="0"/>
        <v xml:space="preserve">     El riesgo afecta la imagen de la entidad con algunos usuarios de relevancia frente al logro de los objetivos</v>
      </c>
    </row>
    <row r="220" spans="1:8" x14ac:dyDescent="0.25">
      <c r="A220" s="83"/>
      <c r="B220" s="32"/>
      <c r="C220" s="32"/>
      <c r="E220" t="s">
        <v>262</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266</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281</v>
      </c>
    </row>
    <row r="224" spans="1:8" x14ac:dyDescent="0.25">
      <c r="B224" s="22"/>
      <c r="C224" s="22"/>
      <c r="F224" s="35" t="s">
        <v>282</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5" t="s">
        <v>283</v>
      </c>
      <c r="C1" s="586"/>
      <c r="D1" s="586"/>
      <c r="E1" s="586"/>
      <c r="F1" s="587"/>
    </row>
    <row r="2" spans="2:6" ht="16.5" thickBot="1" x14ac:dyDescent="0.3">
      <c r="B2" s="86"/>
      <c r="C2" s="86"/>
      <c r="D2" s="86"/>
      <c r="E2" s="86"/>
      <c r="F2" s="86"/>
    </row>
    <row r="3" spans="2:6" ht="16.5" thickBot="1" x14ac:dyDescent="0.25">
      <c r="B3" s="589" t="s">
        <v>284</v>
      </c>
      <c r="C3" s="590"/>
      <c r="D3" s="590"/>
      <c r="E3" s="98" t="s">
        <v>285</v>
      </c>
      <c r="F3" s="99" t="s">
        <v>286</v>
      </c>
    </row>
    <row r="4" spans="2:6" ht="31.5" x14ac:dyDescent="0.2">
      <c r="B4" s="591" t="s">
        <v>287</v>
      </c>
      <c r="C4" s="593" t="s">
        <v>142</v>
      </c>
      <c r="D4" s="87" t="s">
        <v>155</v>
      </c>
      <c r="E4" s="88" t="s">
        <v>288</v>
      </c>
      <c r="F4" s="89">
        <v>0.25</v>
      </c>
    </row>
    <row r="5" spans="2:6" ht="47.25" x14ac:dyDescent="0.2">
      <c r="B5" s="592"/>
      <c r="C5" s="594"/>
      <c r="D5" s="90" t="s">
        <v>289</v>
      </c>
      <c r="E5" s="91" t="s">
        <v>290</v>
      </c>
      <c r="F5" s="92">
        <v>0.15</v>
      </c>
    </row>
    <row r="6" spans="2:6" ht="47.25" x14ac:dyDescent="0.2">
      <c r="B6" s="592"/>
      <c r="C6" s="594"/>
      <c r="D6" s="90" t="s">
        <v>291</v>
      </c>
      <c r="E6" s="91" t="s">
        <v>292</v>
      </c>
      <c r="F6" s="92">
        <v>0.1</v>
      </c>
    </row>
    <row r="7" spans="2:6" ht="63" x14ac:dyDescent="0.2">
      <c r="B7" s="592"/>
      <c r="C7" s="594" t="s">
        <v>143</v>
      </c>
      <c r="D7" s="90" t="s">
        <v>293</v>
      </c>
      <c r="E7" s="91" t="s">
        <v>294</v>
      </c>
      <c r="F7" s="92">
        <v>0.25</v>
      </c>
    </row>
    <row r="8" spans="2:6" ht="31.5" x14ac:dyDescent="0.2">
      <c r="B8" s="592"/>
      <c r="C8" s="594"/>
      <c r="D8" s="90" t="s">
        <v>156</v>
      </c>
      <c r="E8" s="91" t="s">
        <v>295</v>
      </c>
      <c r="F8" s="92">
        <v>0.15</v>
      </c>
    </row>
    <row r="9" spans="2:6" ht="47.25" x14ac:dyDescent="0.2">
      <c r="B9" s="592" t="s">
        <v>296</v>
      </c>
      <c r="C9" s="594" t="s">
        <v>145</v>
      </c>
      <c r="D9" s="90" t="s">
        <v>157</v>
      </c>
      <c r="E9" s="91" t="s">
        <v>297</v>
      </c>
      <c r="F9" s="93" t="s">
        <v>298</v>
      </c>
    </row>
    <row r="10" spans="2:6" ht="63" x14ac:dyDescent="0.2">
      <c r="B10" s="592"/>
      <c r="C10" s="594"/>
      <c r="D10" s="90" t="s">
        <v>299</v>
      </c>
      <c r="E10" s="91" t="s">
        <v>300</v>
      </c>
      <c r="F10" s="93" t="s">
        <v>298</v>
      </c>
    </row>
    <row r="11" spans="2:6" ht="47.25" x14ac:dyDescent="0.2">
      <c r="B11" s="592"/>
      <c r="C11" s="594" t="s">
        <v>146</v>
      </c>
      <c r="D11" s="90" t="s">
        <v>158</v>
      </c>
      <c r="E11" s="91" t="s">
        <v>301</v>
      </c>
      <c r="F11" s="93" t="s">
        <v>298</v>
      </c>
    </row>
    <row r="12" spans="2:6" ht="47.25" x14ac:dyDescent="0.2">
      <c r="B12" s="592"/>
      <c r="C12" s="594"/>
      <c r="D12" s="90" t="s">
        <v>302</v>
      </c>
      <c r="E12" s="91" t="s">
        <v>303</v>
      </c>
      <c r="F12" s="93" t="s">
        <v>298</v>
      </c>
    </row>
    <row r="13" spans="2:6" ht="31.5" x14ac:dyDescent="0.2">
      <c r="B13" s="592"/>
      <c r="C13" s="594" t="s">
        <v>147</v>
      </c>
      <c r="D13" s="90" t="s">
        <v>159</v>
      </c>
      <c r="E13" s="91" t="s">
        <v>304</v>
      </c>
      <c r="F13" s="93" t="s">
        <v>298</v>
      </c>
    </row>
    <row r="14" spans="2:6" ht="32.25" thickBot="1" x14ac:dyDescent="0.25">
      <c r="B14" s="595"/>
      <c r="C14" s="596"/>
      <c r="D14" s="94" t="s">
        <v>305</v>
      </c>
      <c r="E14" s="95" t="s">
        <v>306</v>
      </c>
      <c r="F14" s="96" t="s">
        <v>298</v>
      </c>
    </row>
    <row r="15" spans="2:6" ht="49.5" customHeight="1" x14ac:dyDescent="0.2">
      <c r="B15" s="588" t="s">
        <v>307</v>
      </c>
      <c r="C15" s="588"/>
      <c r="D15" s="588"/>
      <c r="E15" s="588"/>
      <c r="F15" s="588"/>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308</v>
      </c>
      <c r="E2" t="s">
        <v>309</v>
      </c>
    </row>
    <row r="3" spans="2:5" x14ac:dyDescent="0.25">
      <c r="B3" t="s">
        <v>310</v>
      </c>
      <c r="E3" t="s">
        <v>175</v>
      </c>
    </row>
    <row r="4" spans="2:5" x14ac:dyDescent="0.25">
      <c r="B4" t="s">
        <v>311</v>
      </c>
      <c r="E4" t="s">
        <v>148</v>
      </c>
    </row>
    <row r="5" spans="2:5" x14ac:dyDescent="0.25">
      <c r="B5" t="s">
        <v>160</v>
      </c>
    </row>
    <row r="8" spans="2:5" x14ac:dyDescent="0.25">
      <c r="B8" t="s">
        <v>312</v>
      </c>
    </row>
    <row r="9" spans="2:5" x14ac:dyDescent="0.25">
      <c r="B9" t="s">
        <v>313</v>
      </c>
    </row>
    <row r="10" spans="2:5" x14ac:dyDescent="0.25">
      <c r="B10" t="s">
        <v>314</v>
      </c>
    </row>
    <row r="13" spans="2:5" x14ac:dyDescent="0.25">
      <c r="B13" t="s">
        <v>168</v>
      </c>
    </row>
    <row r="14" spans="2:5" x14ac:dyDescent="0.25">
      <c r="B14" t="s">
        <v>152</v>
      </c>
    </row>
    <row r="15" spans="2:5" x14ac:dyDescent="0.25">
      <c r="B15" t="s">
        <v>315</v>
      </c>
    </row>
    <row r="16" spans="2:5" x14ac:dyDescent="0.25">
      <c r="B16" t="s">
        <v>316</v>
      </c>
    </row>
    <row r="17" spans="2:2" x14ac:dyDescent="0.25">
      <c r="B17" t="s">
        <v>317</v>
      </c>
    </row>
    <row r="18" spans="2:2" x14ac:dyDescent="0.25">
      <c r="B18" t="s">
        <v>318</v>
      </c>
    </row>
    <row r="19" spans="2:2" x14ac:dyDescent="0.25">
      <c r="B19" t="s">
        <v>319</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2025-04-24T21:58:39Z</dcterms:modified>
  <cp:category/>
  <cp:contentStatus/>
</cp:coreProperties>
</file>