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5\Planes de Acción Diciembre 2024\"/>
    </mc:Choice>
  </mc:AlternateContent>
  <xr:revisionPtr revIDLastSave="0" documentId="13_ncr:1_{CA21F011-474A-43F6-B52F-F2FD2AD500A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9" i="1" l="1"/>
  <c r="BF13" i="1" l="1"/>
  <c r="BE13" i="1"/>
  <c r="BC17" i="1"/>
  <c r="BC16" i="1"/>
  <c r="BE16" i="1" s="1"/>
  <c r="BE18" i="1" s="1"/>
  <c r="BC15" i="1"/>
  <c r="BC12" i="1"/>
  <c r="BC13" i="1"/>
  <c r="AN16" i="1"/>
  <c r="BF15" i="1"/>
  <c r="BF14" i="1" l="1"/>
  <c r="BF16" i="1" l="1"/>
  <c r="BF18" i="1" s="1"/>
  <c r="BC14" i="1" l="1"/>
  <c r="BC18" i="1" s="1"/>
  <c r="AN17" i="1"/>
  <c r="AN15" i="1"/>
  <c r="BD17" i="1" l="1"/>
  <c r="BD15" i="1"/>
  <c r="Q11" i="1" l="1"/>
  <c r="Q12" i="1"/>
  <c r="Q13" i="1"/>
  <c r="Q14" i="1"/>
  <c r="Q16" i="1"/>
  <c r="AN11" i="1" l="1"/>
  <c r="AN12" i="1"/>
  <c r="AN13" i="1"/>
  <c r="AN14" i="1"/>
  <c r="P16" i="1"/>
  <c r="P14" i="1"/>
  <c r="P13" i="1"/>
  <c r="P12" i="1"/>
  <c r="P11" i="1"/>
  <c r="AN18" i="1" l="1"/>
  <c r="AN20" i="1" s="1"/>
  <c r="BD12" i="1"/>
  <c r="BD14" i="1"/>
  <c r="BD16" i="1"/>
  <c r="BD11" i="1"/>
  <c r="B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1753F782-2441-4F15-81A3-6944DEAE49FE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714E9A53-1E1C-4E5E-A361-3C69F7E8D007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40F5576F-7CCA-4E73-ADDE-2C94D0494C6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Si es todo el municipio diligenciar "Municipio de Bucaramanga".
De lo contratio relacionar la comuna o barrio específico.</t>
        </r>
      </text>
    </comment>
    <comment ref="W10" authorId="0" shapeId="0" xr:uid="{34B85D61-3C86-4089-B23B-A993503D6DB2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7BD5EA44-7891-4366-AB34-D6B380B1B2D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6652817F-15B1-491D-92B4-251953F1AA2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  <comment ref="O12" authorId="0" shapeId="0" xr:uid="{74B39026-BCA5-4685-8AEC-2F8F228C7D4C}">
      <text>
        <r>
          <rPr>
            <b/>
            <sz val="9"/>
            <color indexed="81"/>
            <rFont val="Tahoma"/>
            <charset val="1"/>
          </rPr>
          <t>MONICA:</t>
        </r>
        <r>
          <rPr>
            <sz val="9"/>
            <color indexed="81"/>
            <rFont val="Tahoma"/>
            <charset val="1"/>
          </rPr>
          <t xml:space="preserve">
Hay una ejecución de 250 millones de pesos por lo que debería presentarse avance de meta física.</t>
        </r>
      </text>
    </comment>
  </commentList>
</comments>
</file>

<file path=xl/sharedStrings.xml><?xml version="1.0" encoding="utf-8"?>
<sst xmlns="http://schemas.openxmlformats.org/spreadsheetml/2006/main" count="154" uniqueCount="119">
  <si>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</si>
  <si>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</si>
  <si>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</si>
  <si>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</si>
  <si>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</si>
  <si>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</si>
  <si>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</si>
  <si>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</si>
  <si>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</si>
  <si>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</si>
  <si>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</si>
  <si>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</si>
  <si>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</si>
  <si>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</si>
  <si>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</si>
  <si>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</si>
  <si>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</si>
  <si>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</si>
  <si>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</si>
  <si>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</si>
  <si>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</si>
  <si>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</si>
  <si>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</si>
  <si>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</si>
  <si>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</si>
  <si>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</si>
  <si>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</si>
  <si>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</si>
  <si>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</si>
  <si>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</si>
  <si>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</si>
  <si>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</si>
  <si>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</si>
  <si>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</si>
  <si>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</si>
  <si>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</si>
  <si>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</si>
  <si>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</si>
  <si>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</si>
  <si>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</si>
  <si>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</si>
  <si>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</si>
  <si>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</si>
  <si>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</si>
  <si>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</si>
  <si>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</si>
  <si>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</si>
  <si>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</si>
  <si>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</si>
  <si>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</si>
  <si>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</si>
  <si>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</si>
  <si>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</si>
  <si>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</si>
  <si>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</si>
  <si>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</si>
  <si>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</si>
  <si>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</si>
  <si>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</si>
  <si>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</si>
  <si>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</si>
  <si>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</si>
  <si>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</si>
  <si>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</si>
  <si>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</si>
  <si>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</si>
  <si>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</si>
  <si>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</si>
  <si>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</si>
  <si>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</si>
  <si>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</si>
  <si>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que progresa</t>
  </si>
  <si>
    <t>Vivienda Ciudad y Territorio</t>
  </si>
  <si>
    <t>4002</t>
  </si>
  <si>
    <t>Ordenamiento territorial y desarrollo urbano (4002).</t>
  </si>
  <si>
    <t>4002013</t>
  </si>
  <si>
    <t>Brindar servicios de apoyo financiero a 1 proyecto de Mejoramiento Integral de Barrios</t>
  </si>
  <si>
    <t>Proyectos apoyados financieramente en Mejoramiento Integral de Barrios (400201300).</t>
  </si>
  <si>
    <t>Número</t>
  </si>
  <si>
    <t>Territorio seguro y sostenible</t>
  </si>
  <si>
    <t>Ordenamiento Territorial y Desarrollo urbano. (4002).</t>
  </si>
  <si>
    <t>4002020</t>
  </si>
  <si>
    <t xml:space="preserve">Adecuar 1000 metros cuadrado de equipamientos comunitarios complementarios para los programas y/o proyectos de soluciones de vivienda en espacio público del municipio </t>
  </si>
  <si>
    <t>Espacio público adecuado (400202000).</t>
  </si>
  <si>
    <t>Metros cuadrados</t>
  </si>
  <si>
    <t>4002034</t>
  </si>
  <si>
    <t>Realizar 1 Estudio de pre inversión e inversión, para el apoyo a la implementación de Operaciones Urbanas Estratégicas. San Rafael</t>
  </si>
  <si>
    <t>Estudios o diseños realizados (400203400).</t>
  </si>
  <si>
    <t>4001</t>
  </si>
  <si>
    <t>Acceso a soluciones de vivienda (4001).</t>
  </si>
  <si>
    <t>4001031</t>
  </si>
  <si>
    <t>Beneficiar a 500 hogares a través del Servicio de apoyo financiero para adquisición de vivienda</t>
  </si>
  <si>
    <t>Hogares beneficiados con adquisición de vivienda (400103100).</t>
  </si>
  <si>
    <t>4001032</t>
  </si>
  <si>
    <t>Beneficiar a 1.000 hogares con servicio de apoyo financiero para mejoramiento de vivienda en suelo urbano y rural del municipio, relacionadas con saneamiento básico y condiciones de habitabilidad.</t>
  </si>
  <si>
    <t>Hogares beneficiados con mejoramiento de una vivienda (400103200).</t>
  </si>
  <si>
    <t>INVISBU</t>
  </si>
  <si>
    <t>César Augusto Cordero Cáceres</t>
  </si>
  <si>
    <t>6,12,15,11</t>
  </si>
  <si>
    <t>Versión: 2.0</t>
  </si>
  <si>
    <t>Fecha aprobación: Octubre-10-2024</t>
  </si>
  <si>
    <t>Página: 1 de 1</t>
  </si>
  <si>
    <t>20240680010173</t>
  </si>
  <si>
    <t>ANÁLISIS Y SELECCIÓN DE ALTERNATIVAS PARA LA CONSTRUCCIÓNDE UNA PTAR EN EL MUNICIPIO DE BUCARAMANGA</t>
  </si>
  <si>
    <t>20240680010156</t>
  </si>
  <si>
    <t>ADECUACIÓN DE OBRAS PARA EL CERRAMIENTO DE LA CENTRALIDAD NORTE CLUB TIBURONES ETAPAS 1 Y 2 BUCARAMANGA</t>
  </si>
  <si>
    <t>20240680010172</t>
  </si>
  <si>
    <t>ASISTENCIA TECNICA Y JURIDICA PARA EL DESARROLLO DE LA OPERACIÓN URBANO ESTRATÉGICA SAN RAFAEL DEL MUNICIPIO DE BUCARAMANGA</t>
  </si>
  <si>
    <t>2020680010042</t>
  </si>
  <si>
    <t>APOYO TÉCNICO EN EL DISEÑO Y FORMULACIÓN DE PROYECTOS DE VIVIENDA Y ASIGNACIÓN DE SUBSIDIOS COMPLEMENTARIOS PARA LA POBLACIÓN VULNERABLE DEL MUNICIPIO DE BUCARAMANGA</t>
  </si>
  <si>
    <t>Información al ciudadano para acceso a subsidios y asignación de subsidios complementarios</t>
  </si>
  <si>
    <t>20240680010052</t>
  </si>
  <si>
    <t>APOYO TECNICO Y FINANCIERO PARA LAS SOLUCIONES HABITACIONALES EN EL MUNICIPIO DE BUCARAMANGA</t>
  </si>
  <si>
    <t xml:space="preserve">Personas en condición de discapacidad, padre o madre cabeza de familia, población víctima, adulto mayor, jóvenes, LGTBI </t>
  </si>
  <si>
    <t>Todo el municipio</t>
  </si>
  <si>
    <t>Caracterización, diagnóstico e inicio de ejecución de mejoramientos en sector rural</t>
  </si>
  <si>
    <t>20240680010004</t>
  </si>
  <si>
    <t>MEJORAMIENTO DE VIVIENDA URBANA Y RURAL EN EL MARCO DEL PROGRAMA NACIONAL CAMBIA MI CASA EN EL MUNICIPIO DE BUCARAMANGA</t>
  </si>
  <si>
    <t xml:space="preserve">Acumulativa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</si>
</sst>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-&quot;$&quot;\ * #,##0.00_-;\-&quot;$&quot;\ * #,##0.00_-;_-&quot;$&quot;\ * &quot;-&quot;??_-;_-@_-"/>
  </numFmts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0" borderId="1" xfId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2" xfId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1" applyNumberFormat="1" applyFont="1" applyFill="1" applyBorder="1" applyAlignment="1">
      <alignment horizontal="center" vertical="center"/>
    </xf>
    <xf numFmtId="9" fontId="15" fillId="3" borderId="1" xfId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16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164" fontId="15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15" fillId="3" borderId="1" xfId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9" fillId="4" borderId="11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9" fontId="18" fillId="0" borderId="7" xfId="1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164" fontId="3" fillId="6" borderId="7" xfId="0" applyNumberFormat="1" applyFont="1" applyFill="1" applyBorder="1" applyAlignment="1" applyProtection="1">
      <alignment horizontal="center" vertical="center"/>
      <protection locked="0"/>
    </xf>
    <xf numFmtId="9" fontId="18" fillId="0" borderId="7" xfId="1" applyFont="1" applyFill="1" applyBorder="1" applyAlignment="1" applyProtection="1">
      <alignment horizontal="center" vertical="center"/>
      <protection locked="0"/>
    </xf>
    <xf numFmtId="164" fontId="2" fillId="5" borderId="7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/>
    </xf>
    <xf numFmtId="44" fontId="2" fillId="5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9" fontId="3" fillId="0" borderId="2" xfId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9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1" applyNumberFormat="1" applyFont="1" applyFill="1" applyBorder="1" applyAlignment="1">
      <alignment horizontal="center" vertical="center"/>
    </xf>
    <xf numFmtId="9" fontId="15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 applyProtection="1">
      <alignment horizontal="center" vertical="center"/>
      <protection locked="0"/>
    </xf>
    <xf numFmtId="9" fontId="15" fillId="0" borderId="1" xfId="1" applyFont="1" applyFill="1" applyBorder="1" applyAlignment="1" applyProtection="1">
      <alignment horizontal="center" vertical="center"/>
      <protection locked="0"/>
    </xf>
    <xf numFmtId="16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129"/>
    </tableStyle>
    <tableStyle name="Estilo de tabla 4" pivot="0" count="1" xr9:uid="{00000000-0011-0000-FFFF-FFFF03000000}">
      <tableStyleElement type="firstRowStripe" dxfId="128"/>
    </tableStyle>
  </tableStyles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765777</xdr:colOff>
      <xdr:row>3</xdr:row>
      <xdr:rowOff>168992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411019" cy="11465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8" totalsRowCount="1" headerRowDxfId="127" dataDxfId="125" headerRowBorderDxfId="126" tableBorderDxfId="124">
  <tableColumns count="62">
    <tableColumn id="1" xr3:uid="{00000000-0010-0000-0000-000001000000}" name=" Consecutivo PDM" dataDxfId="123" totalsRowDxfId="122"/>
    <tableColumn id="2" xr3:uid="{00000000-0010-0000-0000-000002000000}" name="Linea Estratégica" dataDxfId="121" totalsRowDxfId="120"/>
    <tableColumn id="5" xr3:uid="{00000000-0010-0000-0000-000005000000}" name="Sector" dataDxfId="119" totalsRowDxfId="118"/>
    <tableColumn id="14" xr3:uid="{00000000-0010-0000-0000-00000E000000}" name="Cod. Programa" dataDxfId="117" totalsRowDxfId="116"/>
    <tableColumn id="15" xr3:uid="{00000000-0010-0000-0000-00000F000000}" name="Programa" dataDxfId="115" totalsRowDxfId="114"/>
    <tableColumn id="16" xr3:uid="{00000000-0010-0000-0000-000010000000}" name="Cod. de Producto" dataDxfId="113" totalsRowDxfId="112"/>
    <tableColumn id="17" xr3:uid="{00000000-0010-0000-0000-000011000000}" name="Meta de Producto" dataDxfId="111" totalsRowDxfId="110"/>
    <tableColumn id="18" xr3:uid="{00000000-0010-0000-0000-000012000000}" name="Cod. Indicador de Producto" dataDxfId="109" totalsRowDxfId="108"/>
    <tableColumn id="19" xr3:uid="{00000000-0010-0000-0000-000013000000}" name="Indicador de Producto" dataDxfId="107" totalsRowDxfId="106"/>
    <tableColumn id="20" xr3:uid="{00000000-0010-0000-0000-000014000000}" name="LÍnea Base" dataDxfId="105" totalsRowDxfId="104"/>
    <tableColumn id="21" xr3:uid="{00000000-0010-0000-0000-000015000000}" name="Unidad de Medida2" dataDxfId="103" totalsRowDxfId="102"/>
    <tableColumn id="22" xr3:uid="{00000000-0010-0000-0000-000016000000}" name="Tipo de Meta" dataDxfId="101" totalsRowDxfId="100"/>
    <tableColumn id="23" xr3:uid="{00000000-0010-0000-0000-000017000000}" name="Meta Programada Cuatrienio3" dataDxfId="99" totalsRowDxfId="98"/>
    <tableColumn id="24" xr3:uid="{00000000-0010-0000-0000-000018000000}" name="Meta Programada Vigencia" dataDxfId="97" totalsRowDxfId="96"/>
    <tableColumn id="25" xr3:uid="{00000000-0010-0000-0000-000019000000}" name="Meta Ejecutada Vigencia4" dataDxfId="95" totalsRowDxfId="94"/>
    <tableColumn id="26" xr3:uid="{00000000-0010-0000-0000-00001A000000}" name="Porcentaje Avance Vigencia" dataDxfId="93" totalsRowDxfId="92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91" totalsRowDxfId="90" dataCellStyle="Porcentaje" totalsRow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89" totalsRowDxfId="88"/>
    <tableColumn id="29" xr3:uid="{00000000-0010-0000-0000-00001D000000}" name="Nombre del Proyecto" dataDxfId="87" totalsRowDxfId="86"/>
    <tableColumn id="30" xr3:uid="{00000000-0010-0000-0000-00001E000000}" name="Valor del Proyecto" dataDxfId="85" totalsRowDxfId="84"/>
    <tableColumn id="31" xr3:uid="{00000000-0010-0000-0000-00001F000000}" name="Valor Vigencia Proyecto" dataDxfId="83" totalsRowDxfId="82"/>
    <tableColumn id="32" xr3:uid="{00000000-0010-0000-0000-000020000000}" name="Comuna o Barrio Beneficiado" dataDxfId="81" totalsRowDxfId="80"/>
    <tableColumn id="33" xr3:uid="{00000000-0010-0000-0000-000021000000}" name="Población Beneficiada" dataDxfId="79" totalsRowDxfId="78"/>
    <tableColumn id="34" xr3:uid="{00000000-0010-0000-0000-000022000000}" name="Número de Beneficiarios" dataDxfId="77" totalsRowDxfId="76"/>
    <tableColumn id="44" xr3:uid="{00000000-0010-0000-0000-00002C000000}" name="Actividades Realizadas" dataDxfId="75" totalsRowDxfId="74"/>
    <tableColumn id="46" xr3:uid="{00000000-0010-0000-0000-00002E000000}" name="Recursos propios 2024" dataDxfId="73" totalsRowDxfId="72"/>
    <tableColumn id="47" xr3:uid="{00000000-0010-0000-0000-00002F000000}" name="SGP Educación 2024" dataDxfId="71" totalsRowDxfId="70"/>
    <tableColumn id="48" xr3:uid="{00000000-0010-0000-0000-000030000000}" name="SGP Salud 2024" dataDxfId="69" totalsRowDxfId="68"/>
    <tableColumn id="36" xr3:uid="{9F9AF3B5-9302-4098-86C2-F3751C61856C}" name="SGP Deporte 2024" dataDxfId="67" totalsRowDxfId="66"/>
    <tableColumn id="35" xr3:uid="{C5C853CA-0E38-42F1-B617-F223698DFB1E}" name="SGP Cultura 2024" dataDxfId="65" totalsRowDxfId="64"/>
    <tableColumn id="13" xr3:uid="{D6B586E6-694C-47D3-A512-D9CFE88B0A7F}" name="SGP Libre inversión 2024" dataDxfId="63" totalsRowDxfId="62"/>
    <tableColumn id="12" xr3:uid="{C6702C45-B7D4-4947-B509-EA37B6998105}" name="SGP Libre destinación 2024" dataDxfId="61" totalsRowDxfId="60"/>
    <tableColumn id="11" xr3:uid="{6017F25B-848D-457C-9FE3-AA60351408C4}" name="SGP Alimentación escolar 2024" dataDxfId="59" totalsRowDxfId="58"/>
    <tableColumn id="10" xr3:uid="{2CC2E560-F685-4D13-A61E-33C712BF2BB1}" name="SGP Municipios río Magdalena 2024" dataDxfId="57" totalsRowDxfId="56"/>
    <tableColumn id="9" xr3:uid="{09919044-DCEC-4B52-92EE-B073D02DC126}" name="SGP APSB 2024" dataDxfId="55" totalsRowDxfId="54"/>
    <tableColumn id="8" xr3:uid="{DB23BA9E-ECC6-40CB-BD89-0D2B86F37CB6}" name="Crédito 2024" dataDxfId="53" totalsRowDxfId="52"/>
    <tableColumn id="7" xr3:uid="{D5A630DF-3B56-46D1-9753-5E0368C63EC6}" name="Transferencias de capital - cofinanciación departamento 2024" dataDxfId="51" totalsRowDxfId="50"/>
    <tableColumn id="6" xr3:uid="{412FCA12-6813-443B-B6C2-123BED9F85F9}" name="Transferencias de capital - cofinanciación nación 2024" dataDxfId="49" totalsRowDxfId="48"/>
    <tableColumn id="49" xr3:uid="{00000000-0010-0000-0000-000031000000}" name="Otros 2024" dataDxfId="47" totalsRowDxfId="46"/>
    <tableColumn id="50" xr3:uid="{00000000-0010-0000-0000-000032000000}" name="Total 2024" totalsRowFunction="sum" dataDxfId="45" totalsRowDxfId="44">
      <calculatedColumnFormula>SUM(Tabla1[[#This Row],[Recursos propios 2024]:[Otros 2024]])</calculatedColumnFormula>
    </tableColumn>
    <tableColumn id="51" xr3:uid="{00000000-0010-0000-0000-000033000000}" name="Recursos propios 20242" dataDxfId="43" totalsRowDxfId="42"/>
    <tableColumn id="52" xr3:uid="{00000000-0010-0000-0000-000034000000}" name="SGP Educación 20243" dataDxfId="41" totalsRowDxfId="40"/>
    <tableColumn id="53" xr3:uid="{00000000-0010-0000-0000-000035000000}" name="SGP Salud 20244" dataDxfId="39" totalsRowDxfId="38"/>
    <tableColumn id="62" xr3:uid="{7C7CEB6E-F374-4CFE-9734-C5F0F9CACDEF}" name="SGP Deporte 20245" dataDxfId="37" totalsRowDxfId="36"/>
    <tableColumn id="61" xr3:uid="{3FADCE38-626D-4D04-8E80-59C4EF4A26E2}" name="SGP Cultura 20246" dataDxfId="35" totalsRowDxfId="34"/>
    <tableColumn id="45" xr3:uid="{6E60DE39-5E5F-42D9-8EA9-092D48DC1C96}" name="SGP Libre inversión 20247" dataDxfId="33" totalsRowDxfId="32"/>
    <tableColumn id="43" xr3:uid="{2BAC0D89-AF4D-42C7-B398-E355E1723AC0}" name="SGP Libre destinación 20248" dataDxfId="31" totalsRowDxfId="30"/>
    <tableColumn id="42" xr3:uid="{26B92485-4124-4A13-AFC5-F2B525B9055F}" name="SGP Alimentación escolar 20249" dataDxfId="29" totalsRowDxfId="28"/>
    <tableColumn id="41" xr3:uid="{DE932401-FD8A-4377-94A4-629C2334F09E}" name="SGP Municipios río Magdalena 202410" dataDxfId="27" totalsRowDxfId="26"/>
    <tableColumn id="40" xr3:uid="{1BEDA122-5557-4D48-AF95-BCC1CDE51394}" name="SGP APSB 202411" dataDxfId="25" totalsRowDxfId="24"/>
    <tableColumn id="39" xr3:uid="{08579477-3F83-4D37-83BA-A19DF09AE01D}" name="Crédito 202412" dataDxfId="23" totalsRowDxfId="22"/>
    <tableColumn id="38" xr3:uid="{A6A070B1-2233-4449-B2F2-3342ACF65D94}" name="Transferencias de capital - cofinanciación departamento 202413" dataDxfId="21" totalsRowDxfId="20"/>
    <tableColumn id="37" xr3:uid="{81D561A4-3CB9-4C97-9B09-8163BD53EE55}" name="Transferencias de capital - cofinanciación nación 202414" dataDxfId="19" totalsRowDxfId="18"/>
    <tableColumn id="54" xr3:uid="{00000000-0010-0000-0000-000036000000}" name="Otros 202415" dataDxfId="17" totalsRowDxfId="16"/>
    <tableColumn id="55" xr3:uid="{00000000-0010-0000-0000-000037000000}" name="Total Comprometido 2024" totalsRowFunction="sum" dataDxfId="15" totalsRowDxfId="14">
      <calculatedColumnFormula>SUM(Tabla1[[#This Row],[Recursos propios 20242]:[Otros 202415]])</calculatedColumnFormula>
    </tableColumn>
    <tableColumn id="56" xr3:uid="{00000000-0010-0000-0000-000038000000}" name="Ejecución Presupuestal" dataDxfId="13" totalsRowDxfId="12" dataCellStyle="Porcentaje" totalsRowCellStyle="Porcentaje">
      <calculatedColumnFormula>+Tabla1[[#This Row],[Total Comprometido 2024]]/Tabla1[[#This Row],[Total 2024]]</calculatedColumnFormula>
    </tableColumn>
    <tableColumn id="3" xr3:uid="{97D6E022-C782-4FF3-9460-66988DC9E046}" name="Total Recursos Obligados" totalsRowFunction="sum" dataDxfId="11" totalsRowDxfId="10"/>
    <tableColumn id="4" xr3:uid="{FACF9905-9C80-4C0B-AA93-96434C5C0E89}" name="Total Recursos Pagados" totalsRowFunction="sum" dataDxfId="9" totalsRowDxfId="8"/>
    <tableColumn id="57" xr3:uid="{00000000-0010-0000-0000-000039000000}" name="Recursos Gestionados" dataDxfId="7" totalsRowDxfId="6"/>
    <tableColumn id="58" xr3:uid="{00000000-0010-0000-0000-00003A000000}" name="Dependencia" dataDxfId="5" totalsRowDxfId="4"/>
    <tableColumn id="59" xr3:uid="{00000000-0010-0000-0000-00003B000000}" name="Responsable" dataDxfId="3" totalsRowDxfId="2"/>
    <tableColumn id="60" xr3:uid="{00000000-0010-0000-0000-00003C000000}" name="ODS" dataDxfId="1" totalsRow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0"/>
  <sheetViews>
    <sheetView showGridLines="0" tabSelected="1" zoomScale="60" zoomScaleNormal="60" workbookViewId="0">
      <selection sqref="A1:B4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625" style="6" customWidth="1"/>
    <col min="6" max="6" width="21.625" style="6" customWidth="1"/>
    <col min="7" max="7" width="22.375" style="6" customWidth="1"/>
    <col min="8" max="8" width="31.625" style="6" customWidth="1"/>
    <col min="9" max="9" width="26.125" style="6" customWidth="1"/>
    <col min="10" max="10" width="14.125" style="6" customWidth="1"/>
    <col min="11" max="11" width="23.125" style="6" customWidth="1"/>
    <col min="12" max="12" width="16.625" style="6" customWidth="1"/>
    <col min="13" max="13" width="33.875" style="6" customWidth="1"/>
    <col min="14" max="14" width="34.375" style="6" customWidth="1"/>
    <col min="15" max="15" width="30.375" style="6" customWidth="1"/>
    <col min="16" max="16" width="37.375" style="7" customWidth="1"/>
    <col min="17" max="17" width="33.62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hidden="1" customWidth="1"/>
    <col min="23" max="23" width="26.875" style="6" hidden="1" customWidth="1"/>
    <col min="24" max="24" width="28.875" style="6" hidden="1" customWidth="1"/>
    <col min="25" max="25" width="27.125" style="6" hidden="1" customWidth="1"/>
    <col min="26" max="26" width="22.125" style="6" customWidth="1"/>
    <col min="27" max="27" width="17.625" style="6" hidden="1" customWidth="1"/>
    <col min="28" max="38" width="18.375" style="6" hidden="1" customWidth="1"/>
    <col min="39" max="39" width="21.875" style="6" customWidth="1"/>
    <col min="40" max="41" width="24.375" style="6" customWidth="1"/>
    <col min="42" max="51" width="19" style="6" hidden="1" customWidth="1"/>
    <col min="52" max="52" width="26.625" style="6" hidden="1" customWidth="1"/>
    <col min="53" max="53" width="25.375" style="6" hidden="1" customWidth="1"/>
    <col min="54" max="54" width="24.875" style="6" customWidth="1"/>
    <col min="55" max="55" width="24.75" style="42" customWidth="1"/>
    <col min="56" max="56" width="27.375" style="6" customWidth="1"/>
    <col min="57" max="58" width="27.375" style="42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95"/>
      <c r="B1" s="95"/>
      <c r="C1" s="80" t="s">
        <v>34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2"/>
      <c r="BC1" s="40" t="s">
        <v>35</v>
      </c>
      <c r="BD1" s="18"/>
      <c r="BE1" s="44"/>
      <c r="BF1" s="44"/>
      <c r="BG1" s="18"/>
      <c r="BH1" s="18"/>
      <c r="BI1" s="18"/>
      <c r="BJ1" s="19"/>
    </row>
    <row r="2" spans="1:62" ht="30" customHeight="1">
      <c r="A2" s="95"/>
      <c r="B2" s="95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2"/>
      <c r="BC2" s="40" t="s">
        <v>99</v>
      </c>
      <c r="BD2" s="18"/>
      <c r="BE2" s="44"/>
      <c r="BF2" s="44"/>
      <c r="BG2" s="18"/>
      <c r="BH2" s="18"/>
      <c r="BI2" s="18"/>
      <c r="BJ2" s="19"/>
    </row>
    <row r="3" spans="1:62" ht="30" customHeight="1">
      <c r="A3" s="95"/>
      <c r="B3" s="9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2"/>
      <c r="BC3" s="40" t="s">
        <v>100</v>
      </c>
      <c r="BD3" s="18"/>
      <c r="BE3" s="44"/>
      <c r="BF3" s="44"/>
      <c r="BG3" s="18"/>
      <c r="BH3" s="18"/>
      <c r="BI3" s="18"/>
      <c r="BJ3" s="19"/>
    </row>
    <row r="4" spans="1:62" ht="30" customHeight="1">
      <c r="A4" s="95"/>
      <c r="B4" s="95"/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5"/>
      <c r="BC4" s="41" t="s">
        <v>101</v>
      </c>
      <c r="BD4" s="20"/>
      <c r="BE4" s="45"/>
      <c r="BF4" s="45"/>
      <c r="BG4" s="20"/>
      <c r="BH4" s="20"/>
      <c r="BI4" s="20"/>
      <c r="BJ4" s="21"/>
    </row>
    <row r="5" spans="1:62" ht="23.25" customHeight="1">
      <c r="P5" s="6"/>
      <c r="Q5" s="6"/>
      <c r="BJ5" s="12"/>
    </row>
    <row r="6" spans="1:62" ht="28.5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43"/>
      <c r="BD6" s="9"/>
      <c r="BE6" s="43"/>
      <c r="BF6" s="43"/>
      <c r="BG6" s="9"/>
      <c r="BH6" s="13"/>
      <c r="BI6" s="13"/>
      <c r="BJ6" s="14"/>
    </row>
    <row r="7" spans="1:62" ht="36.950000000000003" customHeight="1" thickBot="1">
      <c r="A7" s="1"/>
      <c r="B7" s="11">
        <v>2024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43"/>
      <c r="BD7" s="9"/>
      <c r="BE7" s="43"/>
      <c r="BF7" s="43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43"/>
      <c r="BD8" s="9"/>
      <c r="BE8" s="43"/>
      <c r="BF8" s="43"/>
      <c r="BG8" s="9"/>
      <c r="BH8" s="13"/>
      <c r="BI8" s="13"/>
      <c r="BJ8" s="14"/>
    </row>
    <row r="9" spans="1:62" s="2" customFormat="1" ht="38.1" customHeight="1" thickBot="1">
      <c r="A9" s="91" t="s">
        <v>29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88" t="s">
        <v>28</v>
      </c>
      <c r="P9" s="89"/>
      <c r="Q9" s="90"/>
      <c r="R9" s="92" t="s">
        <v>27</v>
      </c>
      <c r="S9" s="93"/>
      <c r="T9" s="93"/>
      <c r="U9" s="93"/>
      <c r="V9" s="93"/>
      <c r="W9" s="93"/>
      <c r="X9" s="93"/>
      <c r="Y9" s="93"/>
      <c r="Z9" s="92" t="s">
        <v>26</v>
      </c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  <c r="AO9" s="88" t="s">
        <v>25</v>
      </c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90"/>
      <c r="BH9" s="86" t="s">
        <v>22</v>
      </c>
      <c r="BI9" s="87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4" t="s">
        <v>55</v>
      </c>
      <c r="AO10" s="4" t="s">
        <v>57</v>
      </c>
      <c r="AP10" s="4" t="s">
        <v>58</v>
      </c>
      <c r="AQ10" s="4" t="s">
        <v>59</v>
      </c>
      <c r="AR10" s="4" t="s">
        <v>60</v>
      </c>
      <c r="AS10" s="4" t="s">
        <v>61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69</v>
      </c>
      <c r="BB10" s="4" t="s">
        <v>70</v>
      </c>
      <c r="BC10" s="39" t="s">
        <v>56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62" customFormat="1" ht="71.25">
      <c r="A11" s="55">
        <v>52</v>
      </c>
      <c r="B11" s="55" t="s">
        <v>71</v>
      </c>
      <c r="C11" s="55" t="s">
        <v>72</v>
      </c>
      <c r="D11" s="55" t="s">
        <v>73</v>
      </c>
      <c r="E11" s="55" t="s">
        <v>74</v>
      </c>
      <c r="F11" s="55" t="s">
        <v>75</v>
      </c>
      <c r="G11" s="55" t="s">
        <v>76</v>
      </c>
      <c r="H11" s="55">
        <v>400201300</v>
      </c>
      <c r="I11" s="55" t="s">
        <v>77</v>
      </c>
      <c r="J11" s="55">
        <v>0</v>
      </c>
      <c r="K11" s="55" t="s">
        <v>78</v>
      </c>
      <c r="L11" s="55" t="s">
        <v>118</v>
      </c>
      <c r="M11" s="55">
        <v>1</v>
      </c>
      <c r="N11" s="55">
        <v>0</v>
      </c>
      <c r="O11" s="57">
        <v>0</v>
      </c>
      <c r="P11" s="58" t="e">
        <f>+(Tabla1[[#This Row],[Meta Ejecutada Vigencia4]]/Tabla1[[#This Row],[Meta Programada Vigencia]])</f>
        <v>#DIV/0!</v>
      </c>
      <c r="Q11" s="58">
        <f>+Tabla1[[#This Row],[Meta Ejecutada Vigencia4]]/Tabla1[[#This Row],[Meta Programada Cuatrienio3]]/4</f>
        <v>0</v>
      </c>
      <c r="R11" s="57" t="s">
        <v>102</v>
      </c>
      <c r="S11" s="57" t="s">
        <v>103</v>
      </c>
      <c r="T11" s="59">
        <v>100000000</v>
      </c>
      <c r="U11" s="59">
        <v>100000000</v>
      </c>
      <c r="V11" s="57"/>
      <c r="W11" s="57"/>
      <c r="X11" s="57"/>
      <c r="Y11" s="57"/>
      <c r="Z11" s="59">
        <v>100000000</v>
      </c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>
        <f>SUM(Tabla1[[#This Row],[Recursos propios 2024]:[Otros 2024]])</f>
        <v>100000000</v>
      </c>
      <c r="AO11" s="60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>
        <v>0</v>
      </c>
      <c r="BD11" s="61">
        <f>+Tabla1[[#This Row],[Total Comprometido 2024]]/Tabla1[[#This Row],[Total 2024]]</f>
        <v>0</v>
      </c>
      <c r="BE11" s="59">
        <v>0</v>
      </c>
      <c r="BF11" s="59">
        <v>0</v>
      </c>
      <c r="BG11" s="59"/>
      <c r="BH11" s="55" t="s">
        <v>96</v>
      </c>
      <c r="BI11" s="55" t="s">
        <v>97</v>
      </c>
      <c r="BJ11" s="55">
        <v>11.17</v>
      </c>
    </row>
    <row r="12" spans="1:62" s="66" customFormat="1" ht="128.25">
      <c r="A12" s="56">
        <v>62</v>
      </c>
      <c r="B12" s="56" t="s">
        <v>79</v>
      </c>
      <c r="C12" s="56" t="s">
        <v>72</v>
      </c>
      <c r="D12" s="56" t="s">
        <v>73</v>
      </c>
      <c r="E12" s="56" t="s">
        <v>80</v>
      </c>
      <c r="F12" s="56" t="s">
        <v>81</v>
      </c>
      <c r="G12" s="56" t="s">
        <v>82</v>
      </c>
      <c r="H12" s="56">
        <v>400202000</v>
      </c>
      <c r="I12" s="56" t="s">
        <v>83</v>
      </c>
      <c r="J12" s="63">
        <v>0</v>
      </c>
      <c r="K12" s="56" t="s">
        <v>84</v>
      </c>
      <c r="L12" s="56" t="s">
        <v>118</v>
      </c>
      <c r="M12" s="63">
        <v>1000</v>
      </c>
      <c r="N12" s="56">
        <v>300</v>
      </c>
      <c r="O12" s="64">
        <v>0</v>
      </c>
      <c r="P12" s="17">
        <f>+(Tabla1[[#This Row],[Meta Ejecutada Vigencia4]]/Tabla1[[#This Row],[Meta Programada Vigencia]])</f>
        <v>0</v>
      </c>
      <c r="Q12" s="17">
        <f>+Tabla1[[#This Row],[Meta Ejecutada Vigencia4]]/Tabla1[[#This Row],[Meta Programada Cuatrienio3]]/4</f>
        <v>0</v>
      </c>
      <c r="R12" s="64" t="s">
        <v>104</v>
      </c>
      <c r="S12" s="57" t="s">
        <v>105</v>
      </c>
      <c r="T12" s="59">
        <v>250000000</v>
      </c>
      <c r="U12" s="59">
        <v>250000000</v>
      </c>
      <c r="V12" s="64"/>
      <c r="W12" s="64"/>
      <c r="X12" s="64"/>
      <c r="Y12" s="57"/>
      <c r="Z12" s="65">
        <v>250000000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>
        <f>SUM(Tabla1[[#This Row],[Recursos propios 2024]:[Otros 2024]])</f>
        <v>250000000</v>
      </c>
      <c r="AO12" s="60">
        <v>250000000</v>
      </c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59">
        <f>SUM(Tabla1[[#This Row],[Recursos propios 20242]:[Otros 202415]])</f>
        <v>250000000</v>
      </c>
      <c r="BD12" s="23">
        <f>+Tabla1[[#This Row],[Total Comprometido 2024]]/Tabla1[[#This Row],[Total 2024]]</f>
        <v>1</v>
      </c>
      <c r="BE12" s="60">
        <v>250000000</v>
      </c>
      <c r="BF12" s="60">
        <v>250000000</v>
      </c>
      <c r="BG12" s="60"/>
      <c r="BH12" s="56" t="s">
        <v>96</v>
      </c>
      <c r="BI12" s="56" t="s">
        <v>97</v>
      </c>
      <c r="BJ12" s="56">
        <v>11.17</v>
      </c>
    </row>
    <row r="13" spans="1:62" s="66" customFormat="1" ht="99.75">
      <c r="A13" s="56">
        <v>122</v>
      </c>
      <c r="B13" s="56" t="s">
        <v>71</v>
      </c>
      <c r="C13" s="55" t="s">
        <v>72</v>
      </c>
      <c r="D13" s="56" t="s">
        <v>73</v>
      </c>
      <c r="E13" s="56" t="s">
        <v>74</v>
      </c>
      <c r="F13" s="56" t="s">
        <v>85</v>
      </c>
      <c r="G13" s="56" t="s">
        <v>86</v>
      </c>
      <c r="H13" s="56">
        <v>400203400</v>
      </c>
      <c r="I13" s="56" t="s">
        <v>87</v>
      </c>
      <c r="J13" s="63">
        <v>0</v>
      </c>
      <c r="K13" s="56" t="s">
        <v>78</v>
      </c>
      <c r="L13" s="56" t="s">
        <v>118</v>
      </c>
      <c r="M13" s="67">
        <v>1</v>
      </c>
      <c r="N13" s="55">
        <v>0.25</v>
      </c>
      <c r="O13" s="57">
        <v>2.5000000000000001E-2</v>
      </c>
      <c r="P13" s="17">
        <f>+(Tabla1[[#This Row],[Meta Ejecutada Vigencia4]]/Tabla1[[#This Row],[Meta Programada Vigencia]])</f>
        <v>0.1</v>
      </c>
      <c r="Q13" s="17">
        <f>+Tabla1[[#This Row],[Meta Ejecutada Vigencia4]]/Tabla1[[#This Row],[Meta Programada Cuatrienio3]]/4</f>
        <v>6.2500000000000003E-3</v>
      </c>
      <c r="R13" s="68" t="s">
        <v>106</v>
      </c>
      <c r="S13" s="69" t="s">
        <v>107</v>
      </c>
      <c r="T13" s="70">
        <v>150000000</v>
      </c>
      <c r="U13" s="70">
        <v>150000000</v>
      </c>
      <c r="V13" s="64"/>
      <c r="W13" s="64"/>
      <c r="X13" s="64"/>
      <c r="Y13" s="57"/>
      <c r="Z13" s="60">
        <v>150000000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1">
        <f>SUM(Tabla1[[#This Row],[Recursos propios 2024]:[Otros 2024]])</f>
        <v>150000000</v>
      </c>
      <c r="AO13" s="60">
        <v>52270250</v>
      </c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59">
        <f>SUM(Tabla1[[#This Row],[Recursos propios 20242]:[Otros 202415]])</f>
        <v>52270250</v>
      </c>
      <c r="BD13" s="61">
        <f>+Tabla1[[#This Row],[Total Comprometido 2024]]/Tabla1[[#This Row],[Total 2024]]</f>
        <v>0.34846833333333332</v>
      </c>
      <c r="BE13" s="60">
        <f>52270250</f>
        <v>52270250</v>
      </c>
      <c r="BF13" s="60">
        <f>52270250</f>
        <v>52270250</v>
      </c>
      <c r="BG13" s="60"/>
      <c r="BH13" s="56" t="s">
        <v>96</v>
      </c>
      <c r="BI13" s="56" t="s">
        <v>97</v>
      </c>
      <c r="BJ13" s="56">
        <v>11.17</v>
      </c>
    </row>
    <row r="14" spans="1:62" s="66" customFormat="1" ht="142.5">
      <c r="A14" s="56">
        <v>123</v>
      </c>
      <c r="B14" s="56" t="s">
        <v>71</v>
      </c>
      <c r="C14" s="55" t="s">
        <v>72</v>
      </c>
      <c r="D14" s="56" t="s">
        <v>88</v>
      </c>
      <c r="E14" s="56" t="s">
        <v>89</v>
      </c>
      <c r="F14" s="56" t="s">
        <v>90</v>
      </c>
      <c r="G14" s="56" t="s">
        <v>91</v>
      </c>
      <c r="H14" s="56">
        <v>400103100</v>
      </c>
      <c r="I14" s="56" t="s">
        <v>92</v>
      </c>
      <c r="J14" s="56">
        <v>323</v>
      </c>
      <c r="K14" s="56" t="s">
        <v>78</v>
      </c>
      <c r="L14" s="56" t="s">
        <v>118</v>
      </c>
      <c r="M14" s="55">
        <v>500</v>
      </c>
      <c r="N14" s="55">
        <v>200</v>
      </c>
      <c r="O14" s="57">
        <v>286</v>
      </c>
      <c r="P14" s="17">
        <f>+(Tabla1[[#This Row],[Meta Ejecutada Vigencia4]]/Tabla1[[#This Row],[Meta Programada Vigencia]])</f>
        <v>1.43</v>
      </c>
      <c r="Q14" s="17">
        <f>+Tabla1[[#This Row],[Meta Ejecutada Vigencia4]]/Tabla1[[#This Row],[Meta Programada Cuatrienio3]]/4</f>
        <v>0.14299999999999999</v>
      </c>
      <c r="R14" s="64" t="s">
        <v>108</v>
      </c>
      <c r="S14" s="69" t="s">
        <v>109</v>
      </c>
      <c r="T14" s="70">
        <v>10578766149</v>
      </c>
      <c r="U14" s="70">
        <v>1489583652.01</v>
      </c>
      <c r="V14" s="64" t="s">
        <v>114</v>
      </c>
      <c r="W14" s="69" t="s">
        <v>113</v>
      </c>
      <c r="X14" s="69">
        <v>640</v>
      </c>
      <c r="Y14" s="72" t="s">
        <v>110</v>
      </c>
      <c r="Z14" s="70">
        <v>1489583652.01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1">
        <f>SUM(Tabla1[[#This Row],[Recursos propios 2024]:[Otros 2024]])</f>
        <v>1489583652.01</v>
      </c>
      <c r="AO14" s="70">
        <v>1489583652.01</v>
      </c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59">
        <f>SUM(Tabla1[[#This Row],[Recursos propios 20242]:[Otros 202415]])</f>
        <v>1489583652.01</v>
      </c>
      <c r="BD14" s="23">
        <f>+Tabla1[[#This Row],[Total Comprometido 2024]]/Tabla1[[#This Row],[Total 2024]]</f>
        <v>1</v>
      </c>
      <c r="BE14" s="60">
        <v>1489583652.01</v>
      </c>
      <c r="BF14" s="60">
        <f>Tabla1[[#This Row],[Total Recursos Obligados]]</f>
        <v>1489583652.01</v>
      </c>
      <c r="BG14" s="60"/>
      <c r="BH14" s="56" t="s">
        <v>96</v>
      </c>
      <c r="BI14" s="56" t="s">
        <v>97</v>
      </c>
      <c r="BJ14" s="56" t="s">
        <v>98</v>
      </c>
    </row>
    <row r="15" spans="1:62" s="66" customFormat="1" ht="120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75"/>
      <c r="Q15" s="76"/>
      <c r="R15" s="68" t="s">
        <v>111</v>
      </c>
      <c r="S15" s="69" t="s">
        <v>112</v>
      </c>
      <c r="T15" s="70">
        <v>12977923461.9</v>
      </c>
      <c r="U15" s="70">
        <v>5282715188.8999996</v>
      </c>
      <c r="V15" s="64" t="s">
        <v>114</v>
      </c>
      <c r="W15" s="69" t="s">
        <v>113</v>
      </c>
      <c r="X15" s="74">
        <v>748</v>
      </c>
      <c r="Y15" s="72" t="s">
        <v>115</v>
      </c>
      <c r="Z15" s="70">
        <v>4518414137.75</v>
      </c>
      <c r="AA15" s="77"/>
      <c r="AB15" s="77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77"/>
      <c r="AN15" s="65">
        <f>SUM(Tabla1[[#This Row],[Recursos propios 2024]:[Otros 2024]])</f>
        <v>4518414137.75</v>
      </c>
      <c r="AO15" s="77">
        <v>2853506156</v>
      </c>
      <c r="AP15" s="77"/>
      <c r="AQ15" s="77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77"/>
      <c r="BC15" s="59">
        <f>SUM(Tabla1[[#This Row],[Recursos propios 20242]:[Otros 202415]])</f>
        <v>2853506156</v>
      </c>
      <c r="BD15" s="78">
        <f>+Tabla1[[#This Row],[Total Comprometido 2024]]/Tabla1[[#This Row],[Total 2024]]</f>
        <v>0.6315282461958962</v>
      </c>
      <c r="BE15" s="65">
        <v>1041306156</v>
      </c>
      <c r="BF15" s="65">
        <f>Tabla1[[#This Row],[Total Recursos Obligados]]</f>
        <v>1041306156</v>
      </c>
      <c r="BG15" s="77"/>
      <c r="BH15" s="73"/>
      <c r="BI15" s="73"/>
      <c r="BJ15" s="73"/>
    </row>
    <row r="16" spans="1:62" s="66" customFormat="1" ht="142.5">
      <c r="A16" s="56">
        <v>124</v>
      </c>
      <c r="B16" s="56" t="s">
        <v>71</v>
      </c>
      <c r="C16" s="55" t="s">
        <v>72</v>
      </c>
      <c r="D16" s="56" t="s">
        <v>88</v>
      </c>
      <c r="E16" s="56" t="s">
        <v>89</v>
      </c>
      <c r="F16" s="56" t="s">
        <v>93</v>
      </c>
      <c r="G16" s="56" t="s">
        <v>94</v>
      </c>
      <c r="H16" s="56">
        <v>400103200</v>
      </c>
      <c r="I16" s="56" t="s">
        <v>95</v>
      </c>
      <c r="J16" s="63">
        <v>543</v>
      </c>
      <c r="K16" s="56" t="s">
        <v>78</v>
      </c>
      <c r="L16" s="56" t="s">
        <v>118</v>
      </c>
      <c r="M16" s="63">
        <v>1000</v>
      </c>
      <c r="N16" s="56">
        <v>80</v>
      </c>
      <c r="O16" s="64">
        <v>81</v>
      </c>
      <c r="P16" s="17">
        <f>+(Tabla1[[#This Row],[Meta Ejecutada Vigencia4]]/Tabla1[[#This Row],[Meta Programada Vigencia]])</f>
        <v>1.0125</v>
      </c>
      <c r="Q16" s="17">
        <f>+Tabla1[[#This Row],[Meta Ejecutada Vigencia4]]/Tabla1[[#This Row],[Meta Programada Cuatrienio3]]/4</f>
        <v>2.0250000000000001E-2</v>
      </c>
      <c r="R16" s="64" t="s">
        <v>116</v>
      </c>
      <c r="S16" s="69" t="s">
        <v>117</v>
      </c>
      <c r="T16" s="70">
        <v>8977870000</v>
      </c>
      <c r="U16" s="70">
        <v>8977870000</v>
      </c>
      <c r="V16" s="69"/>
      <c r="W16" s="64"/>
      <c r="X16" s="64"/>
      <c r="Y16" s="64"/>
      <c r="Z16" s="65">
        <v>5077870000</v>
      </c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79">
        <v>3900000000</v>
      </c>
      <c r="AN16" s="65">
        <f>SUM(Tabla1[[#This Row],[Recursos propios 2024]:[Otros 2024]])</f>
        <v>8977870000</v>
      </c>
      <c r="AO16" s="65">
        <v>5077470667</v>
      </c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>
        <v>3900000000</v>
      </c>
      <c r="BC16" s="59">
        <f>SUM(Tabla1[[#This Row],[Recursos propios 20242]:[Otros 202415]])</f>
        <v>8977470667</v>
      </c>
      <c r="BD16" s="22">
        <f>+Tabla1[[#This Row],[Total Comprometido 2024]]/Tabla1[[#This Row],[Total 2024]]</f>
        <v>0.99995552029601675</v>
      </c>
      <c r="BE16" s="65">
        <f>Tabla1[[#This Row],[Total Comprometido 2024]]</f>
        <v>8977470667</v>
      </c>
      <c r="BF16" s="65">
        <f>Tabla1[[#This Row],[Total Recursos Obligados]]</f>
        <v>8977470667</v>
      </c>
      <c r="BG16" s="65">
        <v>4305600000</v>
      </c>
      <c r="BH16" s="56" t="s">
        <v>96</v>
      </c>
      <c r="BI16" s="56" t="s">
        <v>97</v>
      </c>
      <c r="BJ16" s="56" t="s">
        <v>98</v>
      </c>
    </row>
    <row r="17" spans="1:62" s="37" customFormat="1" ht="85.5">
      <c r="A17" s="24"/>
      <c r="B17" s="24"/>
      <c r="C17" s="24"/>
      <c r="D17" s="24"/>
      <c r="E17" s="24"/>
      <c r="F17" s="24"/>
      <c r="G17" s="24"/>
      <c r="H17" s="24"/>
      <c r="I17" s="24"/>
      <c r="J17" s="38"/>
      <c r="K17" s="24"/>
      <c r="L17" s="24"/>
      <c r="M17" s="38"/>
      <c r="N17" s="24"/>
      <c r="O17" s="25"/>
      <c r="P17" s="26"/>
      <c r="Q17" s="27"/>
      <c r="R17" s="28" t="s">
        <v>111</v>
      </c>
      <c r="S17" s="29" t="s">
        <v>112</v>
      </c>
      <c r="T17" s="30">
        <v>12977923461.9</v>
      </c>
      <c r="U17" s="30">
        <v>5282715188.8999996</v>
      </c>
      <c r="V17" s="31" t="s">
        <v>114</v>
      </c>
      <c r="W17" s="29" t="s">
        <v>113</v>
      </c>
      <c r="X17" s="25">
        <v>748</v>
      </c>
      <c r="Y17" s="32" t="s">
        <v>115</v>
      </c>
      <c r="Z17" s="33">
        <v>764301051.14999998</v>
      </c>
      <c r="AA17" s="33"/>
      <c r="AB17" s="33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3"/>
      <c r="AN17" s="33">
        <f>SUM(Tabla1[[#This Row],[Recursos propios 2024]:[Otros 2024]])</f>
        <v>764301051.14999998</v>
      </c>
      <c r="AO17" s="33">
        <v>716461666</v>
      </c>
      <c r="AP17" s="33"/>
      <c r="AQ17" s="33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3"/>
      <c r="BC17" s="35">
        <f>SUM(Tabla1[[#This Row],[Recursos propios 20242]:[Otros 202415]])</f>
        <v>716461666</v>
      </c>
      <c r="BD17" s="36">
        <f>+Tabla1[[#This Row],[Total Comprometido 2024]]/Tabla1[[#This Row],[Total 2024]]</f>
        <v>0.93740766798891773</v>
      </c>
      <c r="BE17" s="34">
        <v>704994999</v>
      </c>
      <c r="BF17" s="34">
        <v>702494999</v>
      </c>
      <c r="BG17" s="33"/>
      <c r="BH17" s="24"/>
      <c r="BI17" s="24"/>
      <c r="BJ17" s="24"/>
    </row>
    <row r="18" spans="1:6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50"/>
      <c r="AN18" s="52">
        <f>SUBTOTAL(109,Tabla1[Total 2024])</f>
        <v>16250168840.91</v>
      </c>
      <c r="AO18" s="49"/>
      <c r="AP18" s="49"/>
      <c r="AQ18" s="49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49"/>
      <c r="BC18" s="52">
        <f>SUBTOTAL(109,Tabla1[Total Comprometido 2024])</f>
        <v>14339292391.01</v>
      </c>
      <c r="BD18" s="51"/>
      <c r="BE18" s="52">
        <f>SUBTOTAL(109,Tabla1[Total Recursos Obligados])</f>
        <v>12515625724.01</v>
      </c>
      <c r="BF18" s="52">
        <f>SUBTOTAL(109,Tabla1[Total Recursos Pagados])</f>
        <v>12513125724.01</v>
      </c>
      <c r="BG18" s="49"/>
      <c r="BH18" s="46"/>
      <c r="BI18" s="46"/>
      <c r="BJ18" s="46"/>
    </row>
    <row r="19" spans="1:62">
      <c r="AN19" s="53">
        <f>+AM16</f>
        <v>3900000000</v>
      </c>
    </row>
    <row r="20" spans="1:62">
      <c r="AN20" s="54">
        <f>+Tabla1[[#Totals],[Total 2024]]-AN19</f>
        <v>12350168840.91</v>
      </c>
    </row>
  </sheetData>
  <sheetProtection algorithmName="SHA-512" hashValue="sOe7U2WV4qOy4EIfJ/qgXLUziDooj1tCo7CqWZ9nvtjnIiPeUnwAMHzcMq4PXSBCDDKigUIXiHcnrv/FLBtglw==" saltValue="dB8TYC7g+rDy5FSSTWhp2Q==" spinCount="100000" sheet="1"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2025-01-31T21:37:30Z</dcterms:modified>
</cp:coreProperties>
</file>