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d:\Desktop\Alcaldía Bga 2025\Planes de Acción Diciembre 2024\"/>
    </mc:Choice>
  </mc:AlternateContent>
  <xr:revisionPtr revIDLastSave="0" documentId="13_ncr:1_{FD3AD1A9-5FC6-441F-B137-26FBF431934D}" xr6:coauthVersionLast="45" xr6:coauthVersionMax="47" xr10:uidLastSave="{00000000-0000-0000-0000-000000000000}"/>
  <bookViews>
    <workbookView xWindow="-120" yWindow="-120" windowWidth="20730" windowHeight="11160" xr2:uid="{00000000-000D-0000-FFFF-FFFF00000000}"/>
  </bookViews>
  <sheets>
    <sheet name="Plan de Acción" sheetId="2" r:id="rId1"/>
  </sheets>
  <definedNames>
    <definedName name="_xlnm._FilterDatabase" localSheetId="0" hidden="1">'Plan de Acción'!$A$10:$BJ$10</definedName>
    <definedName name="PA" localSheetId="0">'Plan de Acción'!$A$9:$BJ$87</definedName>
    <definedName name="PA">#REF!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73" i="2" l="1"/>
  <c r="P73" i="2"/>
  <c r="Q72" i="2"/>
  <c r="P72" i="2"/>
  <c r="BC12" i="2"/>
  <c r="BC13" i="2"/>
  <c r="BC14" i="2"/>
  <c r="BC15" i="2"/>
  <c r="BC16" i="2"/>
  <c r="BC17" i="2"/>
  <c r="BC18" i="2"/>
  <c r="BC19" i="2"/>
  <c r="BC20" i="2"/>
  <c r="BC21" i="2"/>
  <c r="BC22" i="2"/>
  <c r="BC23" i="2"/>
  <c r="BC24" i="2"/>
  <c r="BC25" i="2"/>
  <c r="BC26" i="2"/>
  <c r="BC27" i="2"/>
  <c r="BC28" i="2"/>
  <c r="BC29" i="2"/>
  <c r="BC30" i="2"/>
  <c r="BC31" i="2"/>
  <c r="BC32" i="2"/>
  <c r="BC33" i="2"/>
  <c r="BC34" i="2"/>
  <c r="BC35" i="2"/>
  <c r="BC36" i="2"/>
  <c r="BC37" i="2"/>
  <c r="BC38" i="2"/>
  <c r="BC39" i="2"/>
  <c r="BC40" i="2"/>
  <c r="BC41" i="2"/>
  <c r="BC42" i="2"/>
  <c r="BC43" i="2"/>
  <c r="BC44" i="2"/>
  <c r="BC46" i="2"/>
  <c r="BC47" i="2"/>
  <c r="BC48" i="2"/>
  <c r="BC49" i="2"/>
  <c r="BC50" i="2"/>
  <c r="BC51" i="2"/>
  <c r="BC52" i="2"/>
  <c r="BC53" i="2"/>
  <c r="BC54" i="2"/>
  <c r="BC55" i="2"/>
  <c r="BC56" i="2"/>
  <c r="BC57" i="2"/>
  <c r="BC58" i="2"/>
  <c r="BC59" i="2"/>
  <c r="BC60" i="2"/>
  <c r="BC61" i="2"/>
  <c r="BC62" i="2"/>
  <c r="BC63" i="2"/>
  <c r="BC64" i="2"/>
  <c r="BC66" i="2"/>
  <c r="BC69" i="2"/>
  <c r="BC70" i="2"/>
  <c r="BC71" i="2"/>
  <c r="BC74" i="2"/>
  <c r="BC75" i="2"/>
  <c r="BC76" i="2"/>
  <c r="BC77" i="2"/>
  <c r="BC78" i="2"/>
  <c r="BC80" i="2"/>
  <c r="BC81" i="2"/>
  <c r="BC82" i="2"/>
  <c r="AN12" i="2"/>
  <c r="AN13" i="2"/>
  <c r="AN14" i="2"/>
  <c r="AN15" i="2"/>
  <c r="AN16" i="2"/>
  <c r="AN17" i="2"/>
  <c r="AN18" i="2"/>
  <c r="AN19" i="2"/>
  <c r="AN20" i="2"/>
  <c r="AN21" i="2"/>
  <c r="AN22" i="2"/>
  <c r="AN23" i="2"/>
  <c r="AN24" i="2"/>
  <c r="AN25" i="2"/>
  <c r="AN26" i="2"/>
  <c r="AN27" i="2"/>
  <c r="AN28" i="2"/>
  <c r="AN29" i="2"/>
  <c r="AN30" i="2"/>
  <c r="AN31" i="2"/>
  <c r="AN32" i="2"/>
  <c r="AN33" i="2"/>
  <c r="AN34" i="2"/>
  <c r="AN35" i="2"/>
  <c r="AN36" i="2"/>
  <c r="AN37" i="2"/>
  <c r="AN38" i="2"/>
  <c r="AN39" i="2"/>
  <c r="AN40" i="2"/>
  <c r="AN41" i="2"/>
  <c r="AN42" i="2"/>
  <c r="AN43" i="2"/>
  <c r="AN44" i="2"/>
  <c r="AN45" i="2"/>
  <c r="AN46" i="2"/>
  <c r="AN47" i="2"/>
  <c r="AN48" i="2"/>
  <c r="AN49" i="2"/>
  <c r="AN50" i="2"/>
  <c r="AN51" i="2"/>
  <c r="AN52" i="2"/>
  <c r="AN53" i="2"/>
  <c r="AN54" i="2"/>
  <c r="AN55" i="2"/>
  <c r="AN56" i="2"/>
  <c r="AN57" i="2"/>
  <c r="AN58" i="2"/>
  <c r="AN59" i="2"/>
  <c r="AN60" i="2"/>
  <c r="AN61" i="2"/>
  <c r="AN62" i="2"/>
  <c r="AN63" i="2"/>
  <c r="AN64" i="2"/>
  <c r="AN65" i="2"/>
  <c r="AN66" i="2"/>
  <c r="AN69" i="2"/>
  <c r="AN70" i="2"/>
  <c r="AN71" i="2"/>
  <c r="AN74" i="2"/>
  <c r="AN75" i="2"/>
  <c r="AN76" i="2"/>
  <c r="AN77" i="2"/>
  <c r="AN78" i="2"/>
  <c r="AN79" i="2"/>
  <c r="AN80" i="2"/>
  <c r="AN81" i="2"/>
  <c r="AN82" i="2"/>
  <c r="P71" i="2" l="1"/>
  <c r="P74" i="2"/>
  <c r="BE51" i="2" l="1"/>
  <c r="Z68" i="2" l="1"/>
  <c r="P67" i="2"/>
  <c r="Q67" i="2"/>
  <c r="P68" i="2"/>
  <c r="Q68" i="2"/>
  <c r="AQ65" i="2"/>
  <c r="BB65" i="2"/>
  <c r="BF52" i="2"/>
  <c r="AO45" i="2"/>
  <c r="BC45" i="2" s="1"/>
  <c r="AN68" i="2" l="1"/>
  <c r="AO68" i="2" s="1"/>
  <c r="BC68" i="2" s="1"/>
  <c r="BD68" i="2" s="1"/>
  <c r="BC65" i="2"/>
  <c r="BE68" i="2" l="1"/>
  <c r="P70" i="2"/>
  <c r="P69" i="2" l="1"/>
  <c r="P65" i="2"/>
  <c r="Q87" i="2" l="1"/>
  <c r="P87" i="2"/>
  <c r="Q86" i="2"/>
  <c r="P86" i="2"/>
  <c r="Q85" i="2"/>
  <c r="P85" i="2"/>
  <c r="Q84" i="2"/>
  <c r="P84" i="2"/>
  <c r="Q83" i="2"/>
  <c r="P83" i="2"/>
  <c r="AQ79" i="2"/>
  <c r="BC79" i="2" s="1"/>
  <c r="Q78" i="2"/>
  <c r="P78" i="2"/>
  <c r="Q77" i="2"/>
  <c r="P77" i="2"/>
  <c r="Q76" i="2"/>
  <c r="P76" i="2"/>
  <c r="BE75" i="2"/>
  <c r="BF75" i="2" s="1"/>
  <c r="Q75" i="2"/>
  <c r="P75" i="2"/>
  <c r="Q74" i="2"/>
  <c r="Q71" i="2"/>
  <c r="Q70" i="2"/>
  <c r="Q69" i="2"/>
  <c r="BE65" i="2"/>
  <c r="BF65" i="2" s="1"/>
  <c r="Q65" i="2"/>
  <c r="Q64" i="2"/>
  <c r="P64" i="2"/>
  <c r="Q62" i="2"/>
  <c r="P62" i="2"/>
  <c r="BE60" i="2"/>
  <c r="Q60" i="2"/>
  <c r="P60" i="2"/>
  <c r="Q59" i="2"/>
  <c r="P59" i="2"/>
  <c r="Q58" i="2"/>
  <c r="P58" i="2"/>
  <c r="Q56" i="2"/>
  <c r="P56" i="2"/>
  <c r="BE54" i="2"/>
  <c r="Q54" i="2"/>
  <c r="P54" i="2"/>
  <c r="Q52" i="2"/>
  <c r="P52" i="2"/>
  <c r="BE50" i="2"/>
  <c r="BF50" i="2" s="1"/>
  <c r="Q50" i="2"/>
  <c r="P50" i="2"/>
  <c r="Q45" i="2"/>
  <c r="P45" i="2"/>
  <c r="BE44" i="2"/>
  <c r="BF44" i="2" s="1"/>
  <c r="Q44" i="2"/>
  <c r="P44" i="2"/>
  <c r="BE43" i="2"/>
  <c r="Q43" i="2"/>
  <c r="P43" i="2"/>
  <c r="Q41" i="2"/>
  <c r="P41" i="2"/>
  <c r="BE40" i="2"/>
  <c r="Q40" i="2"/>
  <c r="P40" i="2"/>
  <c r="BE38" i="2"/>
  <c r="Q38" i="2"/>
  <c r="Q34" i="2"/>
  <c r="P34" i="2"/>
  <c r="Q33" i="2"/>
  <c r="P33" i="2"/>
  <c r="Q32" i="2"/>
  <c r="P32" i="2"/>
  <c r="Q30" i="2"/>
  <c r="P30" i="2"/>
  <c r="Q28" i="2"/>
  <c r="P28" i="2"/>
  <c r="Q24" i="2"/>
  <c r="P24" i="2"/>
  <c r="Q21" i="2"/>
  <c r="P21" i="2"/>
  <c r="Q18" i="2"/>
  <c r="P18" i="2"/>
  <c r="Q14" i="2"/>
  <c r="P14" i="2"/>
  <c r="Q12" i="2"/>
  <c r="P12" i="2"/>
  <c r="BC11" i="2"/>
  <c r="BC83" i="2" s="1"/>
  <c r="AN11" i="2"/>
  <c r="Q11" i="2"/>
  <c r="P11" i="2"/>
  <c r="BE83" i="2" l="1"/>
  <c r="BF83" i="2"/>
  <c r="AN83" i="2"/>
  <c r="BD41" i="2"/>
  <c r="BD57" i="2"/>
  <c r="BD65" i="2"/>
  <c r="BD75" i="2"/>
  <c r="BD33" i="2"/>
  <c r="BD30" i="2"/>
  <c r="BD55" i="2"/>
  <c r="BD32" i="2"/>
  <c r="BD56" i="2"/>
  <c r="BD76" i="2"/>
  <c r="BD78" i="2"/>
  <c r="BD77" i="2"/>
  <c r="BD21" i="2"/>
  <c r="BD45" i="2"/>
  <c r="BD49" i="2"/>
  <c r="BD53" i="2"/>
  <c r="BD46" i="2"/>
  <c r="BD48" i="2"/>
  <c r="BD51" i="2"/>
  <c r="BD69" i="2"/>
  <c r="BD14" i="2"/>
  <c r="BD18" i="2"/>
  <c r="BD34" i="2"/>
  <c r="BD38" i="2"/>
  <c r="BD43" i="2"/>
  <c r="BD44" i="2"/>
  <c r="BD54" i="2"/>
  <c r="BD61" i="2"/>
  <c r="BD62" i="2"/>
  <c r="BD11" i="2"/>
  <c r="BD12" i="2"/>
  <c r="BD24" i="2"/>
  <c r="BD47" i="2"/>
  <c r="BD52" i="2"/>
  <c r="BD66" i="2"/>
  <c r="BD79" i="2"/>
  <c r="BD28" i="2"/>
  <c r="BD39" i="2"/>
  <c r="BD40" i="2"/>
  <c r="BD50" i="2"/>
  <c r="BD58" i="2"/>
  <c r="BD59" i="2"/>
  <c r="BD60" i="2"/>
  <c r="BD63" i="2"/>
  <c r="BD64" i="2"/>
  <c r="BD70" i="2"/>
  <c r="BD71" i="2"/>
  <c r="BD74" i="2"/>
  <c r="P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00000000-0006-0000-0500-000001000000}">
      <text>
        <r>
          <rPr>
            <b/>
            <sz val="9"/>
            <color indexed="81"/>
            <rFont val="Tahoma"/>
            <family val="2"/>
          </rPr>
          <t>MONICA:</t>
        </r>
        <r>
          <rPr>
            <sz val="9"/>
            <color indexed="81"/>
            <rFont val="Tahoma"/>
            <family val="2"/>
          </rPr>
          <t xml:space="preserve">
Valor total del proyecto</t>
        </r>
      </text>
    </comment>
    <comment ref="U10" authorId="0" shapeId="0" xr:uid="{00000000-0006-0000-0500-000002000000}">
      <text>
        <r>
          <rPr>
            <b/>
            <sz val="9"/>
            <color indexed="81"/>
            <rFont val="Tahoma"/>
            <family val="2"/>
          </rPr>
          <t>MONICA:</t>
        </r>
        <r>
          <rPr>
            <sz val="9"/>
            <color indexed="81"/>
            <rFont val="Tahoma"/>
            <family val="2"/>
          </rPr>
          <t xml:space="preserve">
Valor vigencia 2024 del proyecto</t>
        </r>
      </text>
    </comment>
    <comment ref="V10" authorId="0" shapeId="0" xr:uid="{00000000-0006-0000-0500-000003000000}">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00000000-0006-0000-0500-000004000000}">
      <text>
        <r>
          <rPr>
            <b/>
            <sz val="9"/>
            <color indexed="81"/>
            <rFont val="Tahoma"/>
            <family val="2"/>
          </rPr>
          <t>MONICA:</t>
        </r>
        <r>
          <rPr>
            <sz val="9"/>
            <color indexed="81"/>
            <rFont val="Tahoma"/>
            <family val="2"/>
          </rPr>
          <t xml:space="preserve">
Enfoque diferencial que apunte directamente el producto.</t>
        </r>
      </text>
    </comment>
    <comment ref="X10" authorId="0" shapeId="0" xr:uid="{00000000-0006-0000-0500-000005000000}">
      <text>
        <r>
          <rPr>
            <b/>
            <sz val="9"/>
            <color indexed="81"/>
            <rFont val="Tahoma"/>
            <family val="2"/>
          </rPr>
          <t>MONICA:</t>
        </r>
        <r>
          <rPr>
            <sz val="9"/>
            <color indexed="81"/>
            <rFont val="Tahoma"/>
            <family val="2"/>
          </rPr>
          <t xml:space="preserve">
Cuantitativa</t>
        </r>
      </text>
    </comment>
    <comment ref="Y10" authorId="0" shapeId="0" xr:uid="{00000000-0006-0000-0500-000006000000}">
      <text>
        <r>
          <rPr>
            <b/>
            <sz val="9"/>
            <color indexed="81"/>
            <rFont val="Tahoma"/>
            <family val="2"/>
          </rPr>
          <t>MONICA:</t>
        </r>
        <r>
          <rPr>
            <sz val="9"/>
            <color indexed="81"/>
            <rFont val="Tahoma"/>
            <family val="2"/>
          </rPr>
          <t xml:space="preserve">
De forma general</t>
        </r>
      </text>
    </comment>
  </commentList>
</comments>
</file>

<file path=xl/sharedStrings.xml><?xml version="1.0" encoding="utf-8"?>
<sst xmlns="http://schemas.openxmlformats.org/spreadsheetml/2006/main" count="866" uniqueCount="360">
  <si>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</si>
  <si>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</si>
  <si>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</si>
  <si>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</si>
  <si>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</si>
  <si>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</si>
  <si>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</si>
  <si>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</si>
  <si>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</si>
  <si>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</si>
  <si>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</si>
  <si>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</si>
  <si>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</si>
  <si>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</si>
  <si>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</si>
  <si>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</si>
  <si>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</si>
  <si>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</si>
  <si>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</si>
  <si>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</si>
  <si>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</si>
  <si>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</si>
  <si>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</si>
  <si>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</si>
  <si>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</si>
  <si>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</si>
  <si>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</si>
  <si>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</si>
  <si>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</si>
  <si>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</si>
  <si>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</si>
  <si>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</si>
  <si>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</si>
  <si>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</si>
  <si>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</si>
  <si>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</si>
  <si>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</si>
  <si>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</si>
  <si>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</si>
  <si>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</si>
  <si>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</si>
  <si>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</si>
  <si>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</si>
  <si>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</si>
  <si>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</si>
  <si>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</si>
  <si>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</si>
  <si>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</si>
  <si>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</si>
  <si>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</si>
  <si>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</si>
  <si>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</si>
  <si>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</si>
  <si>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</si>
  <si>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</si>
  <si>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</si>
  <si>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</si>
  <si>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</si>
  <si>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</si>
  <si>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</si>
  <si>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</si>
  <si>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</si>
  <si>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</si>
  <si>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</si>
  <si>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</si>
  <si>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</si>
  <si>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</si>
  <si>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</si>
  <si>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</si>
  <si>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</si>
  <si>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</si>
  <si>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Territorio seguro y sostenible</t>
  </si>
  <si>
    <t>Gobierno territorial</t>
  </si>
  <si>
    <t>4501</t>
  </si>
  <si>
    <t>Fortalecimiento de la convivencia y la seguridad ciudadana (4501).</t>
  </si>
  <si>
    <t>4501060</t>
  </si>
  <si>
    <t>Adecuar una (1) Infraestructura para el bienestar animal</t>
  </si>
  <si>
    <t>Infraestructura para el bienestar animal adecuada (450106000).</t>
  </si>
  <si>
    <t>Número</t>
  </si>
  <si>
    <t>4501061</t>
  </si>
  <si>
    <t>Atender 50,000 animales domésticos (40.000 esterilizaciones, 10.000 atenciones integrales)</t>
  </si>
  <si>
    <t>Animales atendidos (450106100)</t>
  </si>
  <si>
    <t>4501063</t>
  </si>
  <si>
    <t>Apoyar financieramiente 24 prestadores de servicio de atención integral</t>
  </si>
  <si>
    <t>Prestadores del servicio de atención integral de animales apoyados (450106300)</t>
  </si>
  <si>
    <t>Ambiente y desarrollo sostenible.</t>
  </si>
  <si>
    <t>3201</t>
  </si>
  <si>
    <t>Fortalecimiento del desempeño ambiental de los sectores productivos (3201).</t>
  </si>
  <si>
    <t>3201003</t>
  </si>
  <si>
    <t>Brindar el servicio de asistencia técnica para la consolidación de 40 negocios verdes</t>
  </si>
  <si>
    <t>Negocios verdes consolidados (320100300)</t>
  </si>
  <si>
    <t>3201002</t>
  </si>
  <si>
    <t>Realizar 1 documento de lineamientos técnicos para el fortalecimiento del desempeño ambiental de la minería de subsistencia en el municipio.</t>
  </si>
  <si>
    <t>Documentos de lineamientos técnicos realizados (320100200).</t>
  </si>
  <si>
    <t>3202</t>
  </si>
  <si>
    <t>Conservación de la biodiversidad y sus servicios ecosistémicos (3202)</t>
  </si>
  <si>
    <t>3202043</t>
  </si>
  <si>
    <t xml:space="preserve">Implementar servicio de apoyo financiero para el pago por Servicios ambientales de 986,23 Has </t>
  </si>
  <si>
    <t>Áreas con esquemas de Pago por Servicios Ambientales implementados (320204300).</t>
  </si>
  <si>
    <t>986,23 Has</t>
  </si>
  <si>
    <t>Hectáreas</t>
  </si>
  <si>
    <t>3202049</t>
  </si>
  <si>
    <t>Mantener la cobertura vegetal 20 Has en proceso de recuperación</t>
  </si>
  <si>
    <t>Áreas en proceso de recuperación de cobertura vegetal (320204900).</t>
  </si>
  <si>
    <t>20 Has</t>
  </si>
  <si>
    <t>3202045</t>
  </si>
  <si>
    <t>Realizar la identificación de 10 Has nuevas como suelo de protección-corredores ambientales.</t>
  </si>
  <si>
    <t>Nuevas áreas identificadas como suelo de protección (320204500)</t>
  </si>
  <si>
    <t>3203</t>
  </si>
  <si>
    <t>Gestión integral del recurso hídrico (3203)</t>
  </si>
  <si>
    <t>3203034</t>
  </si>
  <si>
    <t>Brindar servicio de asistencia técnica para la formulación de 4 proyectos para el mejoramiento de la calidad del recurso hídrico, incluyendo las fuentes que abastecen el acueducto.</t>
  </si>
  <si>
    <t>Proyectos para el mejoramiento de la calidad del recurso hídrico formulados. (320303400).</t>
  </si>
  <si>
    <t>3203050</t>
  </si>
  <si>
    <t>Adquirir 800 Has de importancia ambiental para destinarlos a la  protección del recurso hídrico.</t>
  </si>
  <si>
    <t>Hectáreas de áreas protegidas (320305000)</t>
  </si>
  <si>
    <t>3203033</t>
  </si>
  <si>
    <t>Brindar servicio de asistencia técnica para la formulación de 4 proyectos de  promoción del uso eficiente y ahorro del agua.</t>
  </si>
  <si>
    <t>Proyectos para la promoción del uso eficiente y ahorro del agua formulados (320303300).</t>
  </si>
  <si>
    <t>3206</t>
  </si>
  <si>
    <t>Gestión del cambio climático para un desarrollo bajo en carbono y resiliente al clima (3206).</t>
  </si>
  <si>
    <t>3206003</t>
  </si>
  <si>
    <t>Brindar el servicio de apoyo técnico para la implementación de 4 pilotos con acciones de mitigación y adaptación al cambio climático.</t>
  </si>
  <si>
    <t>Pilotos con acciones de mitigación y adaptación al cambio climático desarrollados 
(320600300)</t>
  </si>
  <si>
    <t>3208</t>
  </si>
  <si>
    <t>Educación ambiental (3208).</t>
  </si>
  <si>
    <t>3208006</t>
  </si>
  <si>
    <t>Brindar el servicio de asistencia técnica para la implementación de 3 Estrategias educativo ambientales y de participación.</t>
  </si>
  <si>
    <t>Estrategias educativo ambientales y de participación implementadas (320800600).</t>
  </si>
  <si>
    <t>Vivienda Ciudad y Territorio</t>
  </si>
  <si>
    <t>4003</t>
  </si>
  <si>
    <t>Acceso de la población a los servicios de agua potable y saneamiento básico.
(4003)</t>
  </si>
  <si>
    <t>4003022</t>
  </si>
  <si>
    <t xml:space="preserve">Implementar 1 plan de gestion integral de residuos sólidos </t>
  </si>
  <si>
    <t>Plan de Gestión Integral de Residuos Sólidos implementado (400302200)</t>
  </si>
  <si>
    <t>4003021</t>
  </si>
  <si>
    <t>Asistir técnicamente a 10,000 personas en el manejo de residuos sólidos</t>
  </si>
  <si>
    <t>Personas asistidas técnicamente
 (400302100)</t>
  </si>
  <si>
    <t>ND</t>
  </si>
  <si>
    <t>4003012</t>
  </si>
  <si>
    <t>Construir 1 solución de disposición final de residuos sólidos para el municipio, que incluya tecnologías aplicadas (incluso a la educación ambiental) código</t>
  </si>
  <si>
    <t>Soluciones de disposición final de residuos sólidos construidas (400301200)</t>
  </si>
  <si>
    <t>4003031</t>
  </si>
  <si>
    <t>Construir 1 estación de clasificación y aprovechamiento de residuos sólidos construida</t>
  </si>
  <si>
    <t>Estación de clasificación y aprovechamiento de residuos sólidos construida (400303100).</t>
  </si>
  <si>
    <t>Territorio seguro que integra</t>
  </si>
  <si>
    <t>Salud y protección social</t>
  </si>
  <si>
    <t>1903</t>
  </si>
  <si>
    <t>Inspección, vigilancia y control (1903)</t>
  </si>
  <si>
    <t>1903016</t>
  </si>
  <si>
    <t>Realizar 2.000 auditorías y visitas inspectivas</t>
  </si>
  <si>
    <t>Auditorías y visitas inspectivas realizadas 
 (190301600)</t>
  </si>
  <si>
    <t>1903031</t>
  </si>
  <si>
    <t>Generar 48 informes de eventos de servicio de información de vigilancia epidemiológica</t>
  </si>
  <si>
    <t>Informes de evento generados en la vigencia
 (190303100)</t>
  </si>
  <si>
    <t>1903042</t>
  </si>
  <si>
    <t>Realizar 20.000 servicios de vigilancia y control sanitario de los factores de riesgo para la salud, en los establecimientos y espacios que pueden generar riesgos para la población.</t>
  </si>
  <si>
    <t>Municipios especiales 1,2 y 3 con vigilancia y control sanitario real y efectivo en su jurisdicción, sobre los factores de riesgo para la salud, en los establecimientos y espacios que pueden generar riesgos para la población  realizados
 (190304200)</t>
  </si>
  <si>
    <t>1905</t>
  </si>
  <si>
    <t>Salud pública (1905)</t>
  </si>
  <si>
    <t>1905027</t>
  </si>
  <si>
    <t>Implementar 20 campañas de gestión del riesgo para enfermedades inmunoprevenibles</t>
  </si>
  <si>
    <t>Campañas de gestión del riesgo para enfermedades inmunoprevenibles implementadas - jornadas de vacunación (190502700)</t>
  </si>
  <si>
    <t>1905013</t>
  </si>
  <si>
    <t>Mantener 1 cuarto frío</t>
  </si>
  <si>
    <t>Cuartos fríos con mantenimiento -(190501300)</t>
  </si>
  <si>
    <t>1905054</t>
  </si>
  <si>
    <t>Implementar 10 estrategias de promoción de salud, incluyendo salud menstrual a adolescentes y mujeres de sectores poblacionales vulnerables priorizados</t>
  </si>
  <si>
    <t>Estrategias de promoción de la salud implementadas (190505400)</t>
  </si>
  <si>
    <t>1905026</t>
  </si>
  <si>
    <t xml:space="preserve">Implementar 4 campañas de gestión del riesgo para enfermedades emergentes, reemergentes y desatendidas en tuberculosis, lepra o enfermedad de Hansen </t>
  </si>
  <si>
    <t>Campañas de gestión del riesgo para enfermedades emergentes, reemergentes y desatendidas implementadas (190502600)</t>
  </si>
  <si>
    <t>1905040</t>
  </si>
  <si>
    <t xml:space="preserve">Certificar a 8000 personas con discapacidad </t>
  </si>
  <si>
    <t>Personas con servicio de certificación de discapacidad (190504000)</t>
  </si>
  <si>
    <t>1905023</t>
  </si>
  <si>
    <t xml:space="preserve">Implementar 4 campañas de gestión del riesgo para abordar condiciones crónicas prevalentes </t>
  </si>
  <si>
    <t>Campañas de gestión del riesgo para abordar condiciones crónicas prevalentes
 (190502300)</t>
  </si>
  <si>
    <t>1905049</t>
  </si>
  <si>
    <t>Implementar cuatro (4) estrategias de promoción de la participación social en salud, incluyendo salud sexual y reproductiva</t>
  </si>
  <si>
    <t>Estrategias de promoción de la participación social en salud implementadas (190504900)</t>
  </si>
  <si>
    <t>1905043</t>
  </si>
  <si>
    <t>Implementar 4 campañas de gestión del riesgo para abordar situaciones situaciones endemo-epidémicas</t>
  </si>
  <si>
    <t xml:space="preserve">Campañas de gestión del riesgo para abordar situaciones situaciones endemo-epidémicas implementadas - DENGUE,  (190504300) </t>
  </si>
  <si>
    <t>1905024</t>
  </si>
  <si>
    <t xml:space="preserve">Implementar 4 campañas de gestión del riesgo para abordar situaciones de salud relacionadas con condiciones ambientales </t>
  </si>
  <si>
    <t>Campañas de gestión del riesgo para abordar situaciones de salud relacionadas con condiciones ambientales implementadas (190502400)</t>
  </si>
  <si>
    <t>1905022</t>
  </si>
  <si>
    <t>Implementar 4 campañas de gestión del riesgo en temas de trastornos mentales</t>
  </si>
  <si>
    <t>Campañas de gestión del riesgo en temas de trastornos mentales implementadas -(190502200)</t>
  </si>
  <si>
    <t>1905015</t>
  </si>
  <si>
    <t>Elaborar un (1) documentos de planeación (Plan Territorial de Salud)</t>
  </si>
  <si>
    <t>Documento de planeación elaborados
 (190501500)</t>
  </si>
  <si>
    <t>1905042</t>
  </si>
  <si>
    <t>Atender a 20.000 personas en centros reguladores de urgencias, emergencias y desastres</t>
  </si>
  <si>
    <t>Personas atendidas en centros reguladores de urgencias, emergencias y desastres
 (190504200)</t>
  </si>
  <si>
    <t>1906</t>
  </si>
  <si>
    <t>Aseguramiento y prestación integral de servicios de salud (1906)</t>
  </si>
  <si>
    <t>1906044</t>
  </si>
  <si>
    <t>Afiliar a 281.600 personas al régimen subsidiado del Sistema General de Seguridad Social</t>
  </si>
  <si>
    <t>Personas afiliadas al régimen subsidiado (190604400)</t>
  </si>
  <si>
    <t>1906001</t>
  </si>
  <si>
    <t xml:space="preserve">Adecuar un (1) hospital de primer nivel de atención </t>
  </si>
  <si>
    <t>Hospitales de primer nivel de atención adecuados
 (190600100)</t>
  </si>
  <si>
    <t>1906030</t>
  </si>
  <si>
    <t xml:space="preserve">Construir y dotar un (1) hospital de primer nivel de atención </t>
  </si>
  <si>
    <t>Hospitales de primer nivel de atención construidos y dotados
 (190603000)</t>
  </si>
  <si>
    <t>1906034</t>
  </si>
  <si>
    <t xml:space="preserve">Realizar 3 estudios de preinversión </t>
  </si>
  <si>
    <t>Estudios de pre inversión realizados
 (190603400)</t>
  </si>
  <si>
    <t>1906005</t>
  </si>
  <si>
    <t>Dotar 1 Hospital de primer nivel de atención
 (son 22 centros de salud)</t>
  </si>
  <si>
    <t>Hospitales de primer nivel de atención dotados
 (190600500)</t>
  </si>
  <si>
    <t>1903041</t>
  </si>
  <si>
    <t>Realizar vigilancia sanitaria e Inspección Vigilancia y Control de la gestión del Sistema general de Seguridad Social en Salud en su jurisdicción</t>
  </si>
  <si>
    <t>Distritos que realizan la vigilancia sanitaria e Inspección Vigilancia y Control  de la gestión del Sistema general de Seguridad Social en Salud  en su jurisdicción real y efectivamente  realizados (190304100)</t>
  </si>
  <si>
    <t>1905041</t>
  </si>
  <si>
    <t>Atender a 1,000 personas víctimas del conflicto armado con atención psicosocial en los ámbitos individual, familiar y comunitario, como consecuencia de las graves violaciones a los Derechos Humanos y las infracciones al Derecho Internacional Humanitario</t>
  </si>
  <si>
    <t>Personas víctimas del conflicto armado atendidas con atención psicosocial (190504100)</t>
  </si>
  <si>
    <t>Implementar 4 campañas de gestión del riesgo para el abordaje de enfermedades crónicas no transmisibles que incluya entre otras diabetes (pie diabético) y sarcopenia.</t>
  </si>
  <si>
    <t>Campañas de gestión del riesgo para abordar condiciones crónicas prevalentes implementadas (190502300)</t>
  </si>
  <si>
    <t>número</t>
  </si>
  <si>
    <t>1906033</t>
  </si>
  <si>
    <t>Adquirir y dotar dos (2) unidades móviles para la atención médica</t>
  </si>
  <si>
    <t>Unidades móviles para la atención médica adquiridas y dotadas (190603300)</t>
  </si>
  <si>
    <t>Formular e Implementar una estrategia de incidencia social, comunicacional, interinstitucional, jurídica y técnica para la defensa y protección de la alta montaña de Santurbán ante la amenaza del cambio climático y los impactos de actividades antrópicas, como los proyectos de minería a gran escala</t>
  </si>
  <si>
    <t>Hectáreas de áreas de ecosistemas estratégicos 
320305000</t>
  </si>
  <si>
    <t>50 has</t>
  </si>
  <si>
    <t>3202005</t>
  </si>
  <si>
    <t>Formular e implementar un plan de restauración y conservación de los ecosistemas de bambú y guadua de los cerros orientales de Bucaramanga</t>
  </si>
  <si>
    <t>Áreas en proceso de restauración (320200500)</t>
  </si>
  <si>
    <t>10 has</t>
  </si>
  <si>
    <t>Territorio seguro que genera valor</t>
  </si>
  <si>
    <t>4599</t>
  </si>
  <si>
    <t>Fortalecimiento a la gestión y dirección de la administración pública territorial (4599)</t>
  </si>
  <si>
    <t>4599002</t>
  </si>
  <si>
    <t>Ejecutar el 100% del programa de saneamiento fiscal y financiero para el fortalecimiento de las finanzas del municipio</t>
  </si>
  <si>
    <t>Programa de sanemiento fiscal y financiero ejecutado (459900200).</t>
  </si>
  <si>
    <t>Porcentaje</t>
  </si>
  <si>
    <t>Secretaría de Salud y Ambiente</t>
  </si>
  <si>
    <t>Claudia Mercedes Amaya Ayala</t>
  </si>
  <si>
    <t>11
15</t>
  </si>
  <si>
    <t>11
13</t>
  </si>
  <si>
    <t>13
15</t>
  </si>
  <si>
    <t>6
13
15</t>
  </si>
  <si>
    <t>6
11
13</t>
  </si>
  <si>
    <t>6
11
12</t>
  </si>
  <si>
    <t>6
13</t>
  </si>
  <si>
    <t>Versión: 2.0</t>
  </si>
  <si>
    <t>Fecha aprobación: Octubre-10-2024</t>
  </si>
  <si>
    <t>Página: 1 de 1</t>
  </si>
  <si>
    <t>CONTROL INSPECCIÓN Y VIGILANCIA A LA PRESTACIÓN DE SERVICIOS DE SALUD DE URGENCIAS Y A LOS PROCESOS DIRIGIDOS A REDUCIR LA MORBIMORTALIDAD DE LAS ENFERMEDADES DE SALUD PÚBLICA EN EL MUNICIPIO DE BUCARAMANGA</t>
  </si>
  <si>
    <t>MEJORAMIENTO DE LA CALIDAD DE LOS SERVICIOS DE SALUD, MEDIANTE LA INSPECCIÓN, VIGILANCIA Y CONTROL EN LAS ENTIDADES PRESTADORAS DE SALUD EN EL MUNICIPIO DE BUCARAMANGA.</t>
  </si>
  <si>
    <t>17 Comunas y 3 Corregimientos del Municipio de Bucaramanga</t>
  </si>
  <si>
    <t xml:space="preserve">Población general </t>
  </si>
  <si>
    <t>Se desarrolló la socialización con el equipo auditor del Plan anual de auditorías , se estableció cronograma de trabajo con equipo auditor y aseguramiento,  reunión con equipo  y PAMEC y los demás referentes para orientar acciones. Activación del equipo protectores del usuario y cargue en las plataformas de BD maestra subsidiada y contributiva</t>
  </si>
  <si>
    <t>Se desarrolló la socialización con el equipo auditor del Plan anual de auditorías , se estableció cronograma de trabajo con equipo auditor y aseguramiento</t>
  </si>
  <si>
    <t>FORTALECIMIENTO DEL SISTEMA DE VIGILANCIA EPIDEMIOLOGICA EN EL MUNICIPIO DE BUCARAMANGA</t>
  </si>
  <si>
    <t xml:space="preserve">FORTALECIMIENTO DE LAS INTERVENCIONES DE SANEAMIENTO DIRIGIDAS A MEJORAR LAS RELACIONES ENTRE AMBIENTE Y SALUD EN EL MUNICIPIO DE BUCARAMANGA  </t>
  </si>
  <si>
    <t xml:space="preserve">FORTALECIMIENTO DEL PROGRAMA DE SALUD AMBIENTAL EN EL MUNICIPIO BUCARAMANGA </t>
  </si>
  <si>
    <t>visitas a establecimientos (restaurantes) para realizar inspección y vigilancia higiénico sanitaria. Acompañamiento a los diferentes eventos de la feria de Bucaramanga .  Se alimentó el SIVICAP con los análisis que se tienen registrados en el mapa de riesgos correspondientes a los puntos de joya, comuneros. Visitas a  establecimientos para realizar inspección y vigilancia en residuos peligrosos hospitalarios (PEGIRASA).  operativos donde se inspeccionaron  ambulancias. vistas a  establecimientos para realizar IV en los servicios de peluquería. Visitas a establecimientos para realizar inspección y vigilancia en sectores comerciales como tiendas, barberías y comercio de productos.</t>
  </si>
  <si>
    <t>Visitas a establecimientos restaurante y demás establecimientos  para realizar inspección y vigilancia higiénico sanitaria. AVisitas a  establecimientos para realizar inspección y vigilancia en residuos peligrosos hospitalarios (PEGIRASA).  operativos donde se inspeccionaron  ambulancias. vistas a  establecimientos para realizar IV en los servicios de peluquería. Visitas a establecimientos para realizar inspección y vigilancia en sectores comerciales como tiendas, barberías y comercio de productos.</t>
  </si>
  <si>
    <t>FORTALECIMIENTO DEL PLAN AMPLIADO DE INMUNIZACIONES (PAI) EN EL MUNICIPIO DE BUCARAMANGA</t>
  </si>
  <si>
    <t>FORTALECIMIENTO DE LAS ACCIONES DE PROMOCIÓN DE LA SALUD Y PREVENCIÓN DE LA ENFERMEDAD A LA POBLACIÓN POR CONDICIÓN Y/O SITUACIÓN DE VULNERABILIDAD RESIDENTE EN LA CIUDAD DE BUCARAMANGA</t>
  </si>
  <si>
    <t>NNA
Maternaspoblación LGTBIQ+
Adultos Mayores
Habitantes de calle
Migrantes
Trabajadores  de la economía popular
Población con discapacidad</t>
  </si>
  <si>
    <t>FORTALECIMIENTO  DE LAS ACCIONES DE PROMOCIÓN, PREVENCIÓN Y VIGILANCIA EN LA POBLACIÓN VULNERABLES EN EL MUNICIPIO DE BUCARAMANGA</t>
  </si>
  <si>
    <t>NNA
Maternaspoblación LGTBIQ+
Adultos Mayores
Habitantes de calle
Migrantes
Población con discapacidad</t>
  </si>
  <si>
    <t>Visitas de IVC y asistencia ténica a centros de salud. 
Taller de practicas de AIEPI. 
Entrevistas de AIEPI  comunitario a agentes comunitarias madres FAMII.
IVC centros de adultos mayores
Articulación discapacidad</t>
  </si>
  <si>
    <t>Fortalecimiento del plan ampliado de inmunizaciones (PAI) en el municipio de Bucaramanga: consolidación de informes de vacunación esquema regular para conocer el avance de las coberturas, Se realiza comité PAI ,   jornadas educativas dirigidas a padres y población estudiantil en vacunación contra el VPH, COVID19 y gestantes. 
Distribución de material informativo en centros educativos, como colegios, CDI, hogares, entre otros, para fomentar la participación en el programa de vacunación</t>
  </si>
  <si>
    <t>FORTALECIMIENTO DE LAS ACCIONES DE PROMOCIÓN, PREVENCIÓN Y CONTROL DE ENFERMEDADES TRANSMISIBLES EN EL MUNICIPIO DE BUCARAMANGA</t>
  </si>
  <si>
    <t xml:space="preserve">Población en general </t>
  </si>
  <si>
    <t>FORTALECIMIENTO DE LAS ACCIONES PARA LA PREVENCIÓN DE LAS ENFERMEDADES TRANSMISIBLES EN EL MUNICIPIO DE BUCARAMANGA</t>
  </si>
  <si>
    <t>Población con discapacidad</t>
  </si>
  <si>
    <t>Proceso de valoración y certificación de la población con discapacidad</t>
  </si>
  <si>
    <t>2022680010063 </t>
  </si>
  <si>
    <t xml:space="preserve">DIAGNÓSTICO Y EXPEDICIÓN DE LA CERTIFICACIÓN DE DISCAPACIDAD Y REGISTRO DE LA LOCALIZACIÓN Y CARACTERIZACIÓN DE LAS PERSONAS CON DISCAPACIDAD – RLCPD EN EL MUNICIPIO DE BUCARAMANGA. </t>
  </si>
  <si>
    <t>IMPLEMENTACIÓN DE MEDIDAS EFECTIVAS DE PREVENCIÓN, DETECCIÓN TEMPRANA Y MANEJO INTEGRAL DE LAS ENFERMEDADES CRÓNICAS NO TRANSMISIBLES DE LOS HABITANTES DEL MUNICIPIO DE BUCARAMANGA</t>
  </si>
  <si>
    <t>FORTALECIMIENTO DE LAS ACCIONES TENDIENTES AL CONTROL DE LAS ENFERMEDADES CRÓNICAS NO TRANSMISIBLES EN EL MUNICIPIO DE BUCARAMANGA.</t>
  </si>
  <si>
    <t>FORTALECIMENTO DE LA AUTORIDAD SANITARIA Y LA PARTICIPACIÓN PARA LA GESTIÓN DE LA SALUD PÚBLICA  EN EL MUNICIPIO DE BUCARAMANGA</t>
  </si>
  <si>
    <t>CONSOLIDACIÓN DE LA AUTORIDAD SANITARIA PARA LA GESTIÓN DE LA SALUD PÚBLICA BUCARAMANGA</t>
  </si>
  <si>
    <t>FORTALECIMIENTO DE LAS ACCIONES DE PROMOCIÓN Y PREVENCIÓN DE SALUD RELACIONADAS CON CONDICIONES AMBIENTALES EN EL MUNICIPIO DE BUCRAMANGA</t>
  </si>
  <si>
    <t xml:space="preserve">IMPLEMENTACIÓN DE ACCIONES PARA LA PROMOCIÓN SALUD MENTAL Y LA CONVIVENCIA SOCIAL EN LOS HABITANTES DE LA CIUDAD DE BUCARAMANGA
</t>
  </si>
  <si>
    <t>MEJORAMIENTO DE LA SALUD MENTAL Y LA CONVIVENCIA SOCIAL EN BUCARAMANGA</t>
  </si>
  <si>
    <t xml:space="preserve">Actualización plan de acción del programa de salud mental y convivencia social, con las acciones realizadas. 
Seguimiento a la  base de datos con seguimiento a usuarios notificados por sivigila. </t>
  </si>
  <si>
    <t>IMPLEMENTACIÓN DEL PLAN DE INTERVENCIONES COLECTIVAS (PIC),  A TRAVÉS DE LA ESTRATEGIA  ATENCIÓN PRIMARIA EN SALUD  EN EL MUNICIPIO DE BUCARAMANGA</t>
  </si>
  <si>
    <t>Realizar acciones colectivas de promoción de la Salud y Prevención de la enfermedad en temas nutricionales.
Desarrollar la estrategia Atención primaria en salud en los microterritorios seleccionados por la Alcaldía de Bucaramanga.
Realizar acciones colectivas de promoción de la Salud y Prevención de la enfermedad con énfasis en las enfermedades crónicas no transmisibles.
Desarrollar estrategias de promoción de la salud y prevención de la enfermedad enfocadas en la salud sexual y reproductiva.
Realizar acciones colectivas de promoción de la Salud y Prevención de la enfermedad en la salud mental de los habitantes de Bucaramanga.</t>
  </si>
  <si>
    <t>MEJORAMIENTO EN LA GESTIÓN DE EMERGENCIAS MEDICAS Y DESASTRES SANITARIOS EN EL MUNICIPIO DE BUCARAMANGA.</t>
  </si>
  <si>
    <r>
      <t>AMPLIACIÓN DE LA COBERTURA DE LA SEGURIDAD SOCIAL EN SALUD DE PARA</t>
    </r>
    <r>
      <rPr>
        <b/>
        <sz val="11"/>
        <color rgb="FF0D0D0D"/>
        <rFont val="Arial"/>
        <family val="2"/>
      </rPr>
      <t xml:space="preserve"> </t>
    </r>
    <r>
      <rPr>
        <sz val="11"/>
        <color rgb="FF0D0D0D"/>
        <rFont val="Arial"/>
        <family val="2"/>
      </rPr>
      <t>RESIDENTES EN SITUACIÓN DE POBREZA Y  SIN CAPACIDAD DE PAGO DEL MUNICIPIO DE BUCARAMANGA</t>
    </r>
  </si>
  <si>
    <t>MANTENIMIENTO DE LA COBERTURA DE LA SEGURIDAD SOCIAL EN SALUD DE LA POBLACIÓN POBRE SIN CAPACIDAD DE PAGO RESIDENTE EN EL MUNICIPIO DE BUCARAMANGA, SANTANDER</t>
  </si>
  <si>
    <t>17 comunas y 3 corregimientos del Municipio de Bucaramanga</t>
  </si>
  <si>
    <t>Población sin capacidad de pago</t>
  </si>
  <si>
    <t>Pago a las EPS según liquidación mensual de afiliados</t>
  </si>
  <si>
    <t>FORTALECIMIENTO DE LA RED HOSPITALARIA PARACORRECTA  PRESTACIÓN DEL SERVICIO DE SALUD DE LA EMPRESA SOCIAL DEL ESTADOiINSTITUTO DE SALUD DE BUCARAMANGA</t>
  </si>
  <si>
    <t>NO PROGRAMADA 2024</t>
  </si>
  <si>
    <t>Fortalecimiento de las acciones de promoción, prevención y vigilancia de salud sexual y reproductiva del municipio de Bucaramanga</t>
  </si>
  <si>
    <t>Fortalecimiento de las acciones de seguridad alimentaria y nutricional en el municipio de Bucaramanga</t>
  </si>
  <si>
    <t>FORTALECIMIENTO DE LOS ENTORNOS DE TRABAJO SEGURO Y SALUDABLE PARA LOS TRABAJADORES FORMALES E INFORMALES A TRAVÉS DE LA CULTURA DE LA PREVENCIÓN EN EL MUNICIPIO DE BUCARAMANGA.</t>
  </si>
  <si>
    <t>IRealizar el seguimiento a las IPS y EAPB de los  casos reportados con bajo peso al nacer a término y desnutrición aguda en menor de 5 años según potocolo, Realizar inspección, vigilancia y control y/o asistnecia tecnica  en el cumplimiento de la Resolución 3280  Resoluciòn 2465 de 2016 a IPS públicas y privadas que cuenten con el Programa de crecimiento y desarrollo y control prenatal</t>
  </si>
  <si>
    <t>Asistencias técnicas a IPS. 
Participación en la unidad de analisis MPM. Se suscribico contrato del PIC con la ESE Isabu</t>
  </si>
  <si>
    <t>Población victima</t>
  </si>
  <si>
    <t>Realizar el Programa de atención psicosocial y salud integral a víctimas PAPSIVI del Municipio de Bucaramanga.
Realizar la coordinación de acciones y ejecución de la politica pública y atención a victimas del conficto armado.
 Realizar la Secretaría Técnica del subcomite de Atención y Asistencia y seguimiento a los compromisos adquiridos en el Comité de Justicia Transiciona y seguimiento a la cobertura de afiliación al SSSGS de la población victima.
Realizar inspección, vigilancia y control a las EAPB e IPS del Municipio de Bucaramanga en la implementación de la Ley 1448 de 2011 Atención a Población Víctima del Conflicto Armado". Y Asistencia Tecnica en caso de ser requerida.</t>
  </si>
  <si>
    <t>Caracterización de la población mediante equipos b´saicos</t>
  </si>
  <si>
    <t>FORTALECIMIENTO EN EL MODELO DE ATENCIÓN PRIMARIA EN SALUD, EN EL MUNICIPIO DE BUCARAMANGA.</t>
  </si>
  <si>
    <t>Fortalecimiento de las acciones de promoción de la salud y prevención de la enfermedad a la población por condición y/o situación de vulnerabilidad residente en la ciudad de Bucaramanga: visitas de asistencia técnica evaluando la ruta de atención infantil (RIA) según lineamientos de la resolución 3280 de 2018, desarrollo de Comité de Instituciones Amigas de la Mujer y la Infancia con enfoque Integral – IAMII,  comité Municipal de Seguridad Alimentaria y Nutricional, gestión con las Entidades Administradoras de Planes de Beneficios (EAPB) e IPS, solicitando se garantice calidad y oportunidad en la atención integral en salud y se realice el respectivo seguimiento a cada caso, conforme a lo establecido en el Lineamiento para el manejo de la Desnutrición Aguda, asistencia técnica para la implementación de la estrategia Salas Amigas de la Familia Lactante del Entorno Laboral, visitas de verificación a los centros vida, centros de bienestar y hogares geriátricos, en cumplimiento de la Resolución 055 de 2018. Desarrollo de la Mesa Técnica de Salud y Migración, inicio de caracterización de los trabajadores de la economía popular y comunitaria, verificación de la calidad en la atención en salud con enfoque diferencial para las personas con discapacidad, proceso de valoración y expedición de la certificación de discapacidad y registro de la localización y caracterización a  personas con discapacidad, atención psicosocial y salud integral a víctimas PAPSIVI, visitas de inspección,  a EAPB e IPS  en la implementación de la Ley 1448 de 2011 Atención a Población Víctima del Conflicto Armado, visita de inspección, vigilancia y asistencia técnica a la IPS pública del municipio de Bucaramanga,  realización de mesas de trabajo con EPS e IPS evaluando la ruta de atención infantil, donde se preste  los servicios de atención de control prenatal, parto, nacimiento, puerperio y  atención de abuso sexual.
Fortalecimiento de las acciones de promoción de la salud y prevención de la enfermedad a la población por condición y/o situación de vulnerabilidad residente en la ciudad de Bucaramanga: visitas de asistencia técnica evaluando la ruta de atención infantil (RIA) según lineamientos de la resolución 3280 de 2018, desarrollo de Comité de Instituciones Amigas de la Mujer y la Infancia con enfoque Integral – IAMII,  comité Municipal de Seguridad Alimentaria y Nutricional, gestión con las Entidades Administradoras de Planes de Beneficios (EAPB) e IPS, solicitando se garantice calidad y oportunidad en la atención integral en salud y se realice el respectivo seguimiento a cada caso, conforme a lo establecido en el Lineamiento para el manejo de la Desnutrición Aguda, asistencia técnica para la implementación de la estrategia Salas Amigas de la Familia Lactante del Entorno Laboral, visitas de verificación a los centros vida, centros de bienestar y hogares geriátricos, en cumplimiento de la Resolución 055 de 2018. Desarrollo de la Mesa Técnica de Salud y Migración, inicio de caracterización de los trabajadores de la economía popular y comunitaria, verificación de la calidad en la atención en salud con enfoque diferencial para las personas con discapacidad, proceso de valoración y expedición de la certificación de discapacidad y registro de la localización y caracterización a  personas con discapacidad, atención psicosocial y salud integral a víctimas PAPSIVI, visitas de inspección,  a EAPB e IPS  en la implementación de la Ley 1448 de 2011 Atención a Población Víctima del Conflicto Armado, visita de inspección, vigilancia y asistencia técnica a la IPS pública del municipio de Bucaramanga,  realización de mesas de trabajo con EPS e IPS evaluando la ruta de atención infantil, donde se preste  los servicios de atención de control prenatal, parto, nacimiento, puerperio y  atención de abuso sexual</t>
  </si>
  <si>
    <t>Implementación de medidas efectivas de prevención, detección temprana y manejo integral de las enfermedades crónicas no transmisibles de los habitantes del municipio de Bucaramanga: asistencia técnica a las EAPB e IPS en la implementación del Tamizaje auditivo para todos los grupos poblacionales de acuerdo a la edad y frecuencia establecida dentro de la Ruta de promoción y mantenimiento de la salud.
visitas a las IPS prestadores de servicios de salud  odontologicos habilitadas, se realizaron visitas a los barrios Kennedy,  Coaviconza y Provenza de la ciudad de Bucaramanga con el objetivo de promover la actividad física en la comunidad y capacitar a los líderes locales para fomentar estilos de vida saludables en sus vecindarios, visitas de seguimiento a  en cumplimiento de la RIA ruta de mantenimiento de la salud de cancer, diabetes, HTA, EPOC y demas enfermedades crónicas.</t>
  </si>
  <si>
    <t>Realizar pago a supersalud</t>
  </si>
  <si>
    <t xml:space="preserve">Fortalecimiento de las acciones de promoción, prevención y control de enfermedades transmisibles en el municipio de Bucaramanga: entrega de medicamentos del 100% de los casos que solicitaron tratamiento TB, Hansen, apoyo en el suministro y seguimiento a la toma  de tratamiento de dos casos con diagnosticos de TB, con riesgo de pérdida de seguimeinto por condiciones de vulnerabilidad. usqueda Activa de sintomáticos respiratorios, asistencias técnicas en lineamientos programaticos de TB, visitas de  asistencia  técnica para realizar  seguimiento a la vigilancia de las infecciones asociadas a la atención en salud (IAAS), consumo de antimicrobianos, para reducir la carga de infecciones en las unidades de cuidados intensivos, servicios quirúrgicos, gineco-obstétricos y en hospitalización, Se articularon las actividades dirigidas a prevenir, </t>
  </si>
  <si>
    <t>Implementación de medidas efectivas de prevención, detección temprana y manejo integral de las enfermedades crónicas no transmisibles de los habitantes del municipio de Bucaramanga: asistencia técnica a las EAPB e IPS en la implementación del Tamizaje auditivo para todos los grupos poblacionales de acuerdo a la edad y frecuencia establecida dentro de la Ruta de promoción y mantenimiento de la salud.
controlar y minimizar los riesgos por Enfermedades Transmitidas por Vectores, Se realizaron BAC/IEC/Contról focal, Se realizaron sensibilizaciones sobre dengue dirigida a la comunidad</t>
  </si>
  <si>
    <t>Implementación de medidas efectivas de prevención, detección temprana y manejo integral de las enfermedades crónicas no transmisibles de los habitantes del municipio de Bucaramanga: asistencia técnica a las EAPB e IPS en la implementación del Tamizaje auditivo para todos los grupos poblacionales de acuerdo a la edad y frecuencia establecida dentro de la Ruta de promoción y mantenimiento de la salud</t>
  </si>
  <si>
    <t>Realizar revisión de caracterización de la información reportada por el departamento</t>
  </si>
  <si>
    <t>Realizar acciones de planeación, proyectos y seguimientos del Plan Territorial de Salud y Ambiente como acción de gestión de la Salud Pública, consolidar informes de gestión, articulación de IPS y EPS.
 Realizar visitas de inspección vigilancia y control a las IPS y EAPB de los eventos de interés en salud pública para el cumplimiento del protocolo de vigilancia epidemiológica y aplicación de Guías en cada uno de ellos</t>
  </si>
  <si>
    <t>Realizar seguimientos al planes de acción de salud y proyectos de inversión, Realizar apoyo juridico en temas referentes a salud pública, Impmentar la estrategia de oparticipación social</t>
  </si>
  <si>
    <t>• Actividad 1. Articular  el sistema de emergencias médicas del municipio relacionadas con los accidentes de tránsito, urgencias vitales y traumatismos, paros cardiorrespiratorios que requieran atención médica de urgencias (urgencias médicas vitales). Regular, vigilar y reglamentar  lo relativo al registro de los DEA y el procedimiento para la realización de simulacros que requieran el uso de estos equipos. (Resolución 3316 de 2019 y 011 de 2022).</t>
  </si>
  <si>
    <t>PASIVO EXIGIBLE</t>
  </si>
  <si>
    <t>FORTALECIMIENTO PARA LA ATENCIÓN INTEGRAL A LA FAUNA EN EL MUNICIPIO DE BUCARAMANGA</t>
  </si>
  <si>
    <t>Municipio de Bucaramanga</t>
  </si>
  <si>
    <t>Comunidad en general</t>
  </si>
  <si>
    <t>PROTECCIÓN DE LA FAUNA URBANO RURAL QUE INTEGRA LOS CORREDORES DE CONECTIVIDAD ECOSISTÉMICOS DEL MUNICIPIO DE BUCARAMANGA</t>
  </si>
  <si>
    <t>FORTALECIMIENTO DEL DESEMPEÑO AMBIENTAL DE LOS SECTORES PRODUCTIVOS</t>
  </si>
  <si>
    <t>Mineros de subsistencia</t>
  </si>
  <si>
    <t>ANALISIS Y CONTROL DE LA CONTAMINACIÓN ATMOSFÉRICA EN EL MUNICIPIO DE BUCARAMANGA</t>
  </si>
  <si>
    <t>N/A</t>
  </si>
  <si>
    <t>La meta asociada al proyecto no tuvo ejecución a 30 de septiembre de 2024</t>
  </si>
  <si>
    <t>DESARROLLO DE ESTRATEGIAS PARA LA CONSERVACIÓN DE LA BIODIVERSIDAD Y SUS SERVICIOS ECOSISTÉMICOS EN EL MUNICIPIO DE BUCARAMANGA</t>
  </si>
  <si>
    <t>FORTALECIMIENTO AL CRECIMIENTO VERDE, CIUDAD BIODIVERSA DEL MUNICIPIO DE BUCARAMANGA</t>
  </si>
  <si>
    <t>FORTALECIMIENTO DE LAS ESTRATEGIAS PARA LA GESTIÓN INTEGRAL DEL RECURSO HÍDRICO EN EL MUNICIPIO DE BUCARAMANGA</t>
  </si>
  <si>
    <t>PROTECCIÓN DEL RECURSO HÍDRICO COMO ESTRATEGIA AMBIENTAL MEDIANTE ACCIONES  DE INTERVENCIÓN EN CUENCAS QUE PUEDAN ABASTECER DE AGUA AL MUNICIPIO DE BUCARAMANGA</t>
  </si>
  <si>
    <t>FORTALECIMIENTO DE LAS ESTRATEGIAS PARA LA GESTIÓN DEL CAMBIO CLIMÁTICO Y RESILIENCIA COMUNITARIA EN EL MUNICIPIO DE BUCARAMANGA</t>
  </si>
  <si>
    <t>CONSOLIDACIÓN DE LA ESTRATEGIA DE EDUCACIÓN AMBIENTAL QUE CONTRIBUYA A LA MITIGACIÓN Y ADAPTACIÓN AL CAMBIO CLIMÁTICO EN EL MUNICIPIO DE BUCARAMANGA</t>
  </si>
  <si>
    <t>IMPLEMENTACIÓN DE ESTRATEGIAS DE EDUCACIÓN AMBIENTAL Y PARTICIPACIÓN COMUNITARIA EN EL MUNICIPIO DE BUCARAMANGA</t>
  </si>
  <si>
    <t>IMPLEMENTACIÓN DE UNA ESTRATEGIA DE EDUCACIÓN Y PLANIFICACIÓN AMBIENTAL SUSTENTABLE EN EL MUNICIPIO DE BUCARAMANGA</t>
  </si>
  <si>
    <t>FORTALECIMIENTO DE ESTRATEGIAS PARA LA GESTIÓN INTEGRAL DE RESIDUOS SÓLIDOS EN EL MUNICIPIO DE BUCARAMANGA</t>
  </si>
  <si>
    <t>FORTALECIMIENTO EN EL MARCO DE LA ECONOMÍA CIRCULAR DE LA GESTIÓN INTEGRAL DE RESIDUOS SÓLIDOS EN EL MUNICIPIO DE BUCARAMANGA</t>
  </si>
  <si>
    <t>FORTALECIMIENTO DE LA PRESTACIÓN DEL SERVICIO PÚBLICO DE ASEO PARA LA GESTIÓN INTEGRAL DE RESIDUOS SÓLIDOS EN EL MUNICIPIO DE BUCARAMANGA</t>
  </si>
  <si>
    <t>Liquidación del proyecto</t>
  </si>
  <si>
    <t>APORTES FINANCIEROS PARA GARANTIZAR LA OPERACIÓN CONTINUA Y MANTENIMIENTO PERIÓDICO DE LA PLANTA DE TRATAMIENTO DE LIXIVIADOS- PTLX DENTRO DEL MARCO DEL CONVENIO 514 DEL 2014 ENTRE LA EMAB Y EL MUNICIPIO DE BUCARAMANGA</t>
  </si>
  <si>
    <t>Actividades propias para la operación y mantenimiento de la PTLX, por parte de la EMAB.</t>
  </si>
  <si>
    <t>COMPROMISO PARA EL PAGO DE PASIVOS EXIGIBLES - VIGENCIAS EXPIRADAS A CARGO DE LA SECRETARIA DE SALUD Y AMBIENTE DEL MUNICIPIO DE BUCARAMANGA</t>
  </si>
  <si>
    <t>No Acumulativa</t>
  </si>
  <si>
    <t>Acumulativa</t>
  </si>
  <si>
    <t>No acumulativa</t>
  </si>
  <si>
    <t>Vacunaciones 
Historias Clínicas
Cuadros Hemáticos
Microchips Implantados 
Remisiones A Especializada
Visitas Con Inspector
Microchips Implantados 
Desparasitaciones
Revisiones Diarias
Esterilizaciones</t>
  </si>
  <si>
    <t>Brindar asistencia técnica para la formulación del documento de lineamientos técnicos.</t>
  </si>
  <si>
    <t>La meta asociada al proyecto no tuvo ejecución a 30 de noviembre de 2024</t>
  </si>
  <si>
    <t>Manzanares, Ciudadela Real de Minas, Alarcón, Conucos , Betania, Kennedy, parque Los Leones</t>
  </si>
  <si>
    <t>Intervenciones en áreas en espacio público, identificadas con requerimientos de enriquecimiento vegetal, y funcionalidad ecosistémica</t>
  </si>
  <si>
    <t>Presentación del proyecto
Cronograma
Presupuesto</t>
  </si>
  <si>
    <t>Presentación del proyecto para uso y ahorro eficiente del agua</t>
  </si>
  <si>
    <t>Formulación del proyecto
Diagnóstico
Implementación y seguimiento a huertas</t>
  </si>
  <si>
    <t>Estrategia de educación ambiental en el municipio de Bucaramanga</t>
  </si>
  <si>
    <t>Realizar seguimiento a los programas del PGIRS.
Actualización del cronograma de actividades del programa de barrido y limpieza.
Entrega de composteras.
Seguimiento a las organizaciones de recicladores formalizadas.</t>
  </si>
  <si>
    <t>Asistencia técnica personas en gestión de residuos sólidos</t>
  </si>
  <si>
    <t>La meta asociada al proyecto no tuvo ejecución a 30 de noviembrebre de 2024</t>
  </si>
  <si>
    <t>ADQUISICIÓN Y DOTACIÓN DE DOS VEHÍCULOS TIPO AMBULANCIA PARA EL TRANSPORTE ASISTENCIAL BÁSICO DE PACIENTES DE LA ESE INSTITUTO DE SALUD DE BUCARAMANGA EN EL MUNICIPIO DE BUCARAMANGA</t>
  </si>
  <si>
    <t>REPOSICION DE LOS ASCENSORES DE LA SEDE HOSPITAL LOCAL DEL NORTE DE LA ESE INSTITUTO DE SALUD DE BUCARAMANGA</t>
  </si>
  <si>
    <t>Se realiza las IEC a los eventos de interés en salud publica reportados para el municipio, Se realiza COEV Municipal, depuración  bases SIVIGILA para la construcción de boletines epidemiológicos, Se realizo sesión del COVE, Se realiza precrítica  a  hechos vitales registrados en la plataforma RUAF-ND</t>
  </si>
  <si>
    <t>Fmantenimiento correctivo cuarto frio</t>
  </si>
  <si>
    <t>Actividades dirigidas a prevenir , controlar y minimizar los riesgos de enfermdedades transmitidas por vectores. Actualización documento plan de contingencia del dengue</t>
  </si>
  <si>
    <t>Implementación de acciones para la promoción salud mental y la convivencia social en los habitantes de la ciudad de Bucaramanga: asistencias técnicas a instituciones en donde se presta el servicio de psicología, 
Realización de taller titulado "Transformación desde el Alma", impactando a 11 padres de la Institución Educativa Miraflores.
se participó en el stand de salud mental durante la “Feria Bonita” en Centro Abastos, donde se ejecutó la campaña “¿A quién llamarías si fuese tu último día?”, enfocándose en el perdón. Esta actividad alcanzó a 13 personas que participaron voluntariamente.  intervención en regulación emocional para la prevención de sustancias psicoactivas, beneficiando a 61 jóvenes del INEM.  
 se realizaron diversas actividades: un taller para 28 Niños, Niñas y Adolescentes (NNA) de Coorpoadases sobre estilos de vida saludables; un taller con 6 formadores de hogares Clareth sobre estilos de comunicación; y un taller de prevención de la violencia sexual en menores de edad, con la participación de 9 profesionales del equipo psicosocial de la Fundación Hogares Clareth. 
se realizó un taller en Coorpoadases con 65 NNA, centrado en los temas de perdón y aceptación. Se llevaron a cabo iniciativas como la campaña ESPÉRAME y actividades durante la Semana Andina</t>
  </si>
  <si>
    <t xml:space="preserve">Fortalecimiento de las acciones de promoción y prevención de salud relacionadas con condiciones ambientales en el municipio de Bucaramanga: seguimientos de reportes de animales potencialmente trasmisores de rabia correspondientes a diferentes barrios del municipio de Bucaramanga, Vacunación antirrábica: Total 17578, Caninos 11272 y  Felinos 6306; Seguimientos Animales Agresores Potencialmente Trasmisores de Rabia: 1490, Capacitación: 5425 personas y total personas atendidas 35.000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</si>
</sst>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quot;$&quot;\ #,##0.00;[Red]\-&quot;$&quot;\ #,##0.00"/>
    <numFmt numFmtId="165" formatCode="_-* #,##0_-;\-* #,##0_-;_-* &quot;-&quot;_-;_-@_-"/>
    <numFmt numFmtId="166" formatCode="_-&quot;$&quot;\ * #,##0.00_-;\-&quot;$&quot;\ * #,##0.00_-;_-&quot;$&quot;\ * &quot;-&quot;??_-;_-@_-"/>
    <numFmt numFmtId="167" formatCode="_-* #,##0.00_-;\-* #,##0.00_-;_-* &quot;-&quot;??_-;_-@_-"/>
    <numFmt numFmtId="168" formatCode="&quot;$&quot;\ #,##0.00"/>
    <numFmt numFmtId="169" formatCode="[$$-240A]\ #,##0.00"/>
    <numFmt numFmtId="170" formatCode="_-[$$-240A]\ * #,##0.00_-;\-[$$-240A]\ * #,##0.00_-;_-[$$-240A]\ * &quot;-&quot;??_-;_-@_-"/>
    <numFmt numFmtId="171" formatCode="[$$-240A]\ #,##0"/>
  </numFmts>
  <fonts count="25">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9"/>
      <color indexed="81"/>
      <name val="Tahoma"/>
      <family val="2"/>
    </font>
    <font>
      <b/>
      <sz val="9"/>
      <color indexed="81"/>
      <name val="Tahoma"/>
      <family val="2"/>
    </font>
    <font>
      <sz val="11"/>
      <color theme="1"/>
      <name val="Aptos Narrow"/>
      <family val="2"/>
      <scheme val="minor"/>
    </font>
    <font>
      <sz val="11"/>
      <color theme="1"/>
      <name val="Arial"/>
      <family val="2"/>
    </font>
    <font>
      <sz val="10"/>
      <name val="Tw Cen MT Condensed"/>
      <family val="2"/>
    </font>
    <font>
      <sz val="9"/>
      <color theme="1"/>
      <name val="Arial"/>
      <family val="2"/>
    </font>
    <font>
      <b/>
      <sz val="11"/>
      <color rgb="FF0D0D0D"/>
      <name val="Arial"/>
      <family val="2"/>
    </font>
    <font>
      <sz val="11"/>
      <color rgb="FF0D0D0D"/>
      <name val="Arial"/>
      <family val="2"/>
    </font>
    <font>
      <sz val="11"/>
      <color theme="1"/>
      <name val="Arial"/>
      <family val="2"/>
    </font>
    <font>
      <sz val="11"/>
      <name val="Arial"/>
      <family val="2"/>
    </font>
    <font>
      <sz val="10"/>
      <name val="Arial"/>
      <family val="2"/>
    </font>
    <font>
      <sz val="10"/>
      <name val="Arial"/>
      <family val="2"/>
    </font>
    <font>
      <sz val="14"/>
      <color theme="1"/>
      <name val="Arial"/>
      <family val="2"/>
    </font>
    <font>
      <sz val="11"/>
      <color theme="1"/>
      <name val="Arial"/>
      <family val="2"/>
    </font>
    <font>
      <sz val="11"/>
      <color theme="1"/>
      <name val="Arial"/>
      <family val="2"/>
    </font>
  </fonts>
  <fills count="3">
    <fill>
      <patternFill patternType="none"/>
    </fill>
    <fill>
      <patternFill patternType="gray125"/>
    </fill>
    <fill>
      <patternFill patternType="solid">
        <fgColor rgb="FF00206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13">
    <xf numFmtId="0" fontId="0" fillId="0" borderId="0"/>
    <xf numFmtId="9"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0" fontId="20" fillId="0" borderId="0"/>
    <xf numFmtId="167" fontId="21" fillId="0" borderId="0" applyFont="0" applyFill="0" applyBorder="0" applyAlignment="0" applyProtection="0"/>
    <xf numFmtId="166" fontId="21" fillId="0" borderId="0" applyFont="0" applyFill="0" applyBorder="0" applyAlignment="0" applyProtection="0"/>
    <xf numFmtId="167" fontId="12" fillId="0" borderId="0" applyFont="0" applyFill="0" applyBorder="0" applyAlignment="0" applyProtection="0"/>
    <xf numFmtId="0" fontId="12" fillId="0" borderId="0"/>
    <xf numFmtId="0" fontId="12" fillId="0" borderId="0"/>
    <xf numFmtId="0" fontId="21" fillId="0" borderId="0"/>
    <xf numFmtId="165" fontId="21" fillId="0" borderId="0" applyFont="0" applyFill="0" applyBorder="0" applyAlignment="0" applyProtection="0"/>
    <xf numFmtId="9" fontId="21" fillId="0" borderId="0" applyFont="0" applyFill="0" applyBorder="0" applyAlignment="0" applyProtection="0"/>
  </cellStyleXfs>
  <cellXfs count="166">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1" fillId="2" borderId="22" xfId="0" applyFont="1" applyFill="1" applyBorder="1" applyAlignment="1">
      <alignment horizontal="center" vertical="center" wrapText="1"/>
    </xf>
    <xf numFmtId="9" fontId="3" fillId="0" borderId="1" xfId="1" applyFont="1" applyFill="1" applyBorder="1" applyAlignment="1">
      <alignment horizontal="center"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9" fontId="3" fillId="0" borderId="1" xfId="1" applyFont="1" applyFill="1" applyBorder="1" applyAlignment="1" applyProtection="1">
      <alignment horizontal="center" vertical="center"/>
      <protection locked="0"/>
    </xf>
    <xf numFmtId="1" fontId="2" fillId="0" borderId="0" xfId="0" applyNumberFormat="1" applyFont="1" applyAlignment="1">
      <alignment horizontal="center" vertical="center"/>
    </xf>
    <xf numFmtId="1" fontId="4" fillId="0" borderId="0" xfId="0" applyNumberFormat="1" applyFont="1" applyAlignment="1">
      <alignment vertical="center" wrapText="1"/>
    </xf>
    <xf numFmtId="1" fontId="5" fillId="2" borderId="3"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xf>
    <xf numFmtId="3" fontId="2" fillId="0" borderId="0" xfId="0" applyNumberFormat="1" applyFont="1" applyAlignment="1">
      <alignment horizontal="center" vertical="center"/>
    </xf>
    <xf numFmtId="3" fontId="4" fillId="0" borderId="0" xfId="0" applyNumberFormat="1" applyFont="1" applyAlignment="1">
      <alignment vertical="center" wrapText="1"/>
    </xf>
    <xf numFmtId="3" fontId="5" fillId="2" borderId="3" xfId="0" applyNumberFormat="1" applyFont="1" applyFill="1" applyBorder="1" applyAlignment="1">
      <alignment horizontal="center" vertical="center" wrapText="1"/>
    </xf>
    <xf numFmtId="3" fontId="3" fillId="0" borderId="1" xfId="0" applyNumberFormat="1" applyFont="1" applyBorder="1" applyAlignment="1">
      <alignment horizontal="center" vertical="center"/>
    </xf>
    <xf numFmtId="0" fontId="13" fillId="0" borderId="1" xfId="1" applyNumberFormat="1" applyFont="1" applyFill="1" applyBorder="1" applyAlignment="1">
      <alignment horizontal="center" vertical="center"/>
    </xf>
    <xf numFmtId="9" fontId="13" fillId="0" borderId="1" xfId="1" applyFont="1" applyFill="1" applyBorder="1" applyAlignment="1">
      <alignment horizontal="center" vertical="center"/>
    </xf>
    <xf numFmtId="9" fontId="13" fillId="0" borderId="1" xfId="1" applyFont="1" applyFill="1" applyBorder="1" applyAlignment="1" applyProtection="1">
      <alignment horizontal="center" vertical="center"/>
      <protection locked="0"/>
    </xf>
    <xf numFmtId="0" fontId="3" fillId="0" borderId="1" xfId="1" applyNumberFormat="1" applyFont="1" applyFill="1" applyBorder="1" applyAlignment="1">
      <alignment horizontal="center" vertical="center"/>
    </xf>
    <xf numFmtId="0" fontId="18" fillId="0" borderId="1" xfId="1" applyNumberFormat="1" applyFont="1" applyFill="1" applyBorder="1" applyAlignment="1">
      <alignment horizontal="center" vertical="center"/>
    </xf>
    <xf numFmtId="9" fontId="18" fillId="0" borderId="1" xfId="1" applyFont="1" applyFill="1" applyBorder="1" applyAlignment="1">
      <alignment horizontal="center" vertical="center"/>
    </xf>
    <xf numFmtId="9" fontId="18" fillId="0" borderId="1" xfId="1" applyFont="1" applyFill="1" applyBorder="1" applyAlignment="1" applyProtection="1">
      <alignment horizontal="center" vertical="center"/>
      <protection locked="0"/>
    </xf>
    <xf numFmtId="9" fontId="3" fillId="0" borderId="1" xfId="1" applyFont="1" applyFill="1" applyBorder="1" applyAlignment="1">
      <alignment horizontal="center" vertical="center" wrapText="1"/>
    </xf>
    <xf numFmtId="9" fontId="3" fillId="0" borderId="1" xfId="1" applyFont="1" applyFill="1" applyBorder="1" applyAlignment="1" applyProtection="1">
      <alignment horizontal="center" vertical="center" wrapText="1"/>
      <protection locked="0"/>
    </xf>
    <xf numFmtId="0" fontId="23" fillId="0" borderId="1" xfId="1" applyNumberFormat="1" applyFont="1" applyFill="1" applyBorder="1" applyAlignment="1">
      <alignment horizontal="center" vertical="center"/>
    </xf>
    <xf numFmtId="9" fontId="23" fillId="0" borderId="1" xfId="1" applyFont="1" applyFill="1" applyBorder="1" applyAlignment="1">
      <alignment horizontal="center" vertical="center"/>
    </xf>
    <xf numFmtId="9" fontId="23" fillId="0" borderId="1" xfId="1" applyFont="1" applyFill="1" applyBorder="1" applyAlignment="1" applyProtection="1">
      <alignment horizontal="center" vertical="center"/>
      <protection locked="0"/>
    </xf>
    <xf numFmtId="171" fontId="2" fillId="0" borderId="0" xfId="0" applyNumberFormat="1" applyFont="1" applyAlignment="1">
      <alignment horizontal="center" vertical="center"/>
    </xf>
    <xf numFmtId="169" fontId="9" fillId="0" borderId="10" xfId="0" applyNumberFormat="1" applyFont="1" applyBorder="1" applyAlignment="1">
      <alignment vertical="center"/>
    </xf>
    <xf numFmtId="169" fontId="9" fillId="0" borderId="10" xfId="0" applyNumberFormat="1" applyFont="1" applyBorder="1" applyAlignment="1">
      <alignment vertical="center" wrapText="1"/>
    </xf>
    <xf numFmtId="169" fontId="2" fillId="0" borderId="0" xfId="0" applyNumberFormat="1" applyFont="1" applyAlignment="1">
      <alignment horizontal="center" vertical="center"/>
    </xf>
    <xf numFmtId="169" fontId="4" fillId="0" borderId="0" xfId="0" applyNumberFormat="1" applyFont="1" applyAlignment="1">
      <alignment vertical="center" wrapText="1"/>
    </xf>
    <xf numFmtId="169" fontId="5" fillId="2" borderId="3" xfId="0" applyNumberFormat="1" applyFont="1" applyFill="1" applyBorder="1" applyAlignment="1">
      <alignment horizontal="center" vertical="center" wrapText="1"/>
    </xf>
    <xf numFmtId="169" fontId="3" fillId="0" borderId="1" xfId="0" applyNumberFormat="1" applyFont="1" applyBorder="1" applyAlignment="1">
      <alignment horizontal="center" vertical="center" wrapText="1"/>
    </xf>
    <xf numFmtId="169" fontId="3" fillId="0" borderId="1" xfId="0" applyNumberFormat="1" applyFont="1" applyBorder="1" applyAlignment="1">
      <alignment horizontal="center" vertical="center"/>
    </xf>
    <xf numFmtId="171" fontId="5" fillId="2" borderId="3" xfId="0" applyNumberFormat="1" applyFont="1" applyFill="1" applyBorder="1" applyAlignment="1">
      <alignment horizontal="center" vertical="center" wrapText="1"/>
    </xf>
    <xf numFmtId="171" fontId="3" fillId="0" borderId="1" xfId="0" applyNumberFormat="1" applyFont="1" applyBorder="1" applyAlignment="1">
      <alignment horizontal="center" vertical="center" wrapText="1"/>
    </xf>
    <xf numFmtId="171" fontId="3" fillId="0" borderId="1" xfId="0" applyNumberFormat="1" applyFont="1" applyBorder="1" applyAlignment="1">
      <alignment horizontal="center" vertical="center"/>
    </xf>
    <xf numFmtId="171" fontId="9" fillId="0" borderId="10" xfId="0" applyNumberFormat="1" applyFont="1" applyBorder="1" applyAlignment="1">
      <alignment horizontal="center" vertical="center"/>
    </xf>
    <xf numFmtId="171" fontId="9" fillId="0" borderId="10" xfId="0" applyNumberFormat="1" applyFont="1" applyBorder="1" applyAlignment="1">
      <alignment horizontal="center" vertical="center" wrapText="1"/>
    </xf>
    <xf numFmtId="171" fontId="4" fillId="0" borderId="0" xfId="0" applyNumberFormat="1" applyFont="1" applyAlignment="1">
      <alignment horizontal="center" vertical="center" wrapText="1"/>
    </xf>
    <xf numFmtId="171" fontId="4" fillId="0" borderId="0" xfId="0" applyNumberFormat="1" applyFont="1" applyAlignment="1">
      <alignment vertical="center" wrapText="1"/>
    </xf>
    <xf numFmtId="169" fontId="9" fillId="0" borderId="9" xfId="0" applyNumberFormat="1" applyFont="1" applyBorder="1" applyAlignment="1">
      <alignment vertical="center"/>
    </xf>
    <xf numFmtId="169" fontId="9" fillId="0" borderId="9" xfId="0" applyNumberFormat="1" applyFont="1" applyBorder="1" applyAlignment="1">
      <alignment vertical="center" wrapText="1"/>
    </xf>
    <xf numFmtId="169" fontId="14" fillId="0" borderId="1" xfId="2" applyNumberFormat="1" applyFont="1" applyFill="1" applyBorder="1" applyAlignment="1" applyProtection="1">
      <alignment vertical="center"/>
      <protection locked="0"/>
    </xf>
    <xf numFmtId="9" fontId="3" fillId="0" borderId="2" xfId="1" applyFont="1" applyFill="1" applyBorder="1" applyAlignment="1">
      <alignment horizontal="center" vertical="center" wrapText="1"/>
    </xf>
    <xf numFmtId="9" fontId="3" fillId="0" borderId="2" xfId="1" applyFont="1" applyFill="1" applyBorder="1" applyAlignment="1" applyProtection="1">
      <alignment horizontal="center" vertical="center" wrapText="1"/>
      <protection locked="0"/>
    </xf>
    <xf numFmtId="167" fontId="3" fillId="0" borderId="1" xfId="2" applyFont="1" applyFill="1" applyBorder="1" applyAlignment="1" applyProtection="1">
      <alignment horizontal="center" vertical="center" wrapText="1"/>
      <protection locked="0"/>
    </xf>
    <xf numFmtId="9" fontId="3" fillId="0" borderId="2" xfId="1" applyFont="1" applyFill="1" applyBorder="1" applyAlignment="1" applyProtection="1">
      <alignment horizontal="center" vertical="center"/>
      <protection locked="0"/>
    </xf>
    <xf numFmtId="169" fontId="3" fillId="0" borderId="1" xfId="3" applyNumberFormat="1" applyFont="1" applyFill="1" applyBorder="1" applyAlignment="1" applyProtection="1">
      <alignment horizontal="center" vertical="center"/>
      <protection locked="0"/>
    </xf>
    <xf numFmtId="2" fontId="3" fillId="0" borderId="1" xfId="2" applyNumberFormat="1" applyFont="1" applyFill="1" applyBorder="1" applyAlignment="1" applyProtection="1">
      <alignment horizontal="center" vertical="center" wrapText="1"/>
      <protection locked="0"/>
    </xf>
    <xf numFmtId="170" fontId="14" fillId="0" borderId="1" xfId="2" applyNumberFormat="1" applyFont="1" applyFill="1" applyBorder="1" applyAlignment="1" applyProtection="1">
      <alignment vertical="center"/>
      <protection locked="0"/>
    </xf>
    <xf numFmtId="9" fontId="3" fillId="0" borderId="1" xfId="1" applyFont="1" applyFill="1" applyBorder="1" applyAlignment="1">
      <alignment horizontal="left" vertical="center" wrapText="1"/>
    </xf>
    <xf numFmtId="169" fontId="22" fillId="0" borderId="1" xfId="2" applyNumberFormat="1" applyFont="1" applyFill="1" applyBorder="1" applyAlignment="1" applyProtection="1">
      <alignment horizontal="center" vertical="center"/>
      <protection locked="0"/>
    </xf>
    <xf numFmtId="171" fontId="22" fillId="0" borderId="1" xfId="1" applyNumberFormat="1" applyFont="1" applyFill="1" applyBorder="1" applyAlignment="1" applyProtection="1">
      <alignment horizontal="center" vertical="center" wrapText="1"/>
      <protection locked="0"/>
    </xf>
    <xf numFmtId="171" fontId="22" fillId="0" borderId="1" xfId="1" applyNumberFormat="1" applyFont="1" applyFill="1" applyBorder="1" applyAlignment="1" applyProtection="1">
      <alignment horizontal="center" vertical="center"/>
      <protection locked="0"/>
    </xf>
    <xf numFmtId="9" fontId="24" fillId="0" borderId="1" xfId="1" applyFont="1" applyFill="1" applyBorder="1" applyAlignment="1" applyProtection="1">
      <alignment horizontal="center" vertical="center"/>
      <protection locked="0"/>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169" fontId="3" fillId="0" borderId="2" xfId="0" applyNumberFormat="1" applyFont="1" applyFill="1" applyBorder="1" applyAlignment="1" applyProtection="1">
      <alignment horizontal="center" vertical="center"/>
      <protection locked="0"/>
    </xf>
    <xf numFmtId="169" fontId="3" fillId="0" borderId="2" xfId="0" applyNumberFormat="1" applyFont="1" applyFill="1" applyBorder="1" applyAlignment="1" applyProtection="1">
      <alignment horizontal="center" vertical="center" wrapText="1"/>
      <protection locked="0"/>
    </xf>
    <xf numFmtId="166" fontId="3" fillId="0" borderId="2" xfId="0" applyNumberFormat="1" applyFont="1" applyFill="1" applyBorder="1" applyAlignment="1" applyProtection="1">
      <alignment horizontal="center" vertical="center" wrapText="1"/>
      <protection locked="0"/>
    </xf>
    <xf numFmtId="171" fontId="3" fillId="0" borderId="2" xfId="0" applyNumberFormat="1" applyFont="1" applyFill="1" applyBorder="1" applyAlignment="1" applyProtection="1">
      <alignment horizontal="center" vertical="center" wrapText="1"/>
      <protection locked="0"/>
    </xf>
    <xf numFmtId="169" fontId="3" fillId="0" borderId="1" xfId="0" applyNumberFormat="1" applyFont="1" applyFill="1" applyBorder="1" applyAlignment="1" applyProtection="1">
      <alignment horizontal="center" vertical="center" wrapText="1"/>
      <protection locked="0"/>
    </xf>
    <xf numFmtId="171" fontId="3" fillId="0" borderId="1" xfId="0" applyNumberFormat="1" applyFont="1" applyFill="1" applyBorder="1" applyAlignment="1" applyProtection="1">
      <alignment horizontal="center" vertical="center" wrapText="1"/>
      <protection locked="0"/>
    </xf>
    <xf numFmtId="0" fontId="0" fillId="0" borderId="0" xfId="0"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169" fontId="3" fillId="0" borderId="1" xfId="0" applyNumberFormat="1" applyFont="1" applyFill="1" applyBorder="1" applyAlignment="1" applyProtection="1">
      <alignment horizontal="center" vertical="center"/>
      <protection locked="0"/>
    </xf>
    <xf numFmtId="166" fontId="3" fillId="0" borderId="1" xfId="0" applyNumberFormat="1" applyFont="1" applyFill="1" applyBorder="1" applyAlignment="1" applyProtection="1">
      <alignment horizontal="center" vertical="center"/>
      <protection locked="0"/>
    </xf>
    <xf numFmtId="171"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 fontId="3" fillId="0" borderId="2"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166" fontId="3" fillId="0" borderId="2" xfId="0" applyNumberFormat="1" applyFont="1" applyFill="1" applyBorder="1" applyAlignment="1" applyProtection="1">
      <alignment horizontal="center" vertical="center"/>
      <protection locked="0"/>
    </xf>
    <xf numFmtId="171" fontId="3" fillId="0" borderId="2" xfId="0" applyNumberFormat="1" applyFont="1" applyFill="1" applyBorder="1" applyAlignment="1" applyProtection="1">
      <alignment horizontal="center" vertical="center"/>
      <protection locked="0"/>
    </xf>
    <xf numFmtId="0" fontId="0" fillId="0" borderId="0" xfId="0" applyFill="1" applyAlignment="1">
      <alignment horizontal="center" vertical="center"/>
    </xf>
    <xf numFmtId="3" fontId="3" fillId="0" borderId="1" xfId="0" applyNumberFormat="1" applyFont="1" applyFill="1" applyBorder="1" applyAlignment="1">
      <alignment horizontal="center" vertical="center"/>
    </xf>
    <xf numFmtId="1" fontId="3" fillId="0" borderId="1" xfId="0" applyNumberFormat="1" applyFont="1" applyFill="1" applyBorder="1" applyAlignment="1" applyProtection="1">
      <alignment horizontal="center" vertical="center" wrapText="1"/>
      <protection locked="0"/>
    </xf>
    <xf numFmtId="3" fontId="3" fillId="0" borderId="2" xfId="0" applyNumberFormat="1" applyFont="1" applyFill="1" applyBorder="1" applyAlignment="1">
      <alignment horizontal="center" vertical="center" wrapText="1"/>
    </xf>
    <xf numFmtId="1" fontId="3" fillId="0" borderId="1" xfId="0" applyNumberFormat="1" applyFont="1" applyFill="1" applyBorder="1" applyAlignment="1" applyProtection="1">
      <alignment horizontal="center" vertical="center"/>
      <protection locked="0"/>
    </xf>
    <xf numFmtId="166" fontId="3" fillId="0" borderId="1" xfId="0" applyNumberFormat="1" applyFont="1" applyFill="1" applyBorder="1" applyAlignment="1" applyProtection="1">
      <alignment horizontal="center" vertical="center" wrapText="1"/>
      <protection locked="0"/>
    </xf>
    <xf numFmtId="170" fontId="0" fillId="0" borderId="0" xfId="0" applyNumberFormat="1" applyFill="1" applyAlignment="1">
      <alignment horizontal="center" vertical="center"/>
    </xf>
    <xf numFmtId="3" fontId="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xf>
    <xf numFmtId="3" fontId="13" fillId="0" borderId="1" xfId="0" applyNumberFormat="1" applyFont="1" applyFill="1" applyBorder="1" applyAlignment="1">
      <alignment horizontal="center" vertical="center"/>
    </xf>
    <xf numFmtId="0" fontId="13" fillId="0" borderId="1" xfId="0" applyFont="1" applyFill="1" applyBorder="1" applyAlignment="1" applyProtection="1">
      <alignment horizontal="center" vertical="center"/>
      <protection locked="0"/>
    </xf>
    <xf numFmtId="169" fontId="13" fillId="0" borderId="1" xfId="0" applyNumberFormat="1" applyFont="1" applyFill="1" applyBorder="1" applyAlignment="1" applyProtection="1">
      <alignment horizontal="center" vertical="center"/>
      <protection locked="0"/>
    </xf>
    <xf numFmtId="166" fontId="13" fillId="0" borderId="1" xfId="0" applyNumberFormat="1" applyFont="1" applyFill="1" applyBorder="1" applyAlignment="1" applyProtection="1">
      <alignment horizontal="center" vertical="center"/>
      <protection locked="0"/>
    </xf>
    <xf numFmtId="168" fontId="13" fillId="0" borderId="1" xfId="0" applyNumberFormat="1" applyFont="1" applyFill="1" applyBorder="1" applyAlignment="1" applyProtection="1">
      <alignment horizontal="center" vertical="center"/>
      <protection locked="0"/>
    </xf>
    <xf numFmtId="171" fontId="13" fillId="0" borderId="1" xfId="0" applyNumberFormat="1" applyFont="1" applyFill="1" applyBorder="1" applyAlignment="1" applyProtection="1">
      <alignment horizontal="center" vertical="center"/>
      <protection locked="0"/>
    </xf>
    <xf numFmtId="169" fontId="2" fillId="0" borderId="1" xfId="0" applyNumberFormat="1" applyFont="1" applyFill="1" applyBorder="1" applyAlignment="1" applyProtection="1">
      <alignment horizontal="center" vertical="center" wrapText="1"/>
      <protection locked="0"/>
    </xf>
    <xf numFmtId="169" fontId="23" fillId="0" borderId="1" xfId="0" applyNumberFormat="1" applyFont="1" applyFill="1" applyBorder="1" applyAlignment="1" applyProtection="1">
      <alignment horizontal="center" vertical="center"/>
      <protection locked="0"/>
    </xf>
    <xf numFmtId="3" fontId="3" fillId="0" borderId="1" xfId="0" applyNumberFormat="1" applyFont="1" applyFill="1" applyBorder="1" applyAlignment="1" applyProtection="1">
      <alignment horizontal="center" vertical="center"/>
      <protection locked="0"/>
    </xf>
    <xf numFmtId="168" fontId="3" fillId="0" borderId="1" xfId="0" applyNumberFormat="1" applyFont="1" applyFill="1" applyBorder="1" applyAlignment="1" applyProtection="1">
      <alignment horizontal="center" vertical="center"/>
      <protection locked="0"/>
    </xf>
    <xf numFmtId="3" fontId="13" fillId="0" borderId="1" xfId="0" applyNumberFormat="1"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protection locked="0"/>
    </xf>
    <xf numFmtId="169" fontId="3" fillId="0" borderId="1" xfId="0" applyNumberFormat="1"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wrapText="1"/>
      <protection locked="0"/>
    </xf>
    <xf numFmtId="3" fontId="2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horizontal="justify" vertical="center"/>
      <protection locked="0"/>
    </xf>
    <xf numFmtId="3" fontId="23" fillId="0" borderId="1" xfId="0" applyNumberFormat="1" applyFont="1" applyFill="1" applyBorder="1" applyAlignment="1" applyProtection="1">
      <alignment horizontal="center" vertical="center"/>
      <protection locked="0"/>
    </xf>
    <xf numFmtId="166" fontId="23" fillId="0" borderId="1" xfId="0" applyNumberFormat="1" applyFont="1" applyFill="1" applyBorder="1" applyAlignment="1" applyProtection="1">
      <alignment horizontal="center" vertical="center"/>
      <protection locked="0"/>
    </xf>
    <xf numFmtId="171" fontId="23" fillId="0" borderId="1" xfId="0" applyNumberFormat="1" applyFont="1" applyFill="1" applyBorder="1" applyAlignment="1" applyProtection="1">
      <alignment horizontal="center" vertical="center"/>
      <protection locked="0"/>
    </xf>
    <xf numFmtId="4" fontId="3" fillId="0" borderId="1"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1" fontId="24" fillId="0" borderId="1" xfId="0" applyNumberFormat="1"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wrapText="1"/>
      <protection locked="0"/>
    </xf>
    <xf numFmtId="169" fontId="24" fillId="0" borderId="1" xfId="0" applyNumberFormat="1"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3" fontId="24" fillId="0" borderId="1" xfId="0" applyNumberFormat="1" applyFont="1" applyFill="1" applyBorder="1" applyAlignment="1" applyProtection="1">
      <alignment horizontal="center" vertical="center"/>
      <protection locked="0"/>
    </xf>
    <xf numFmtId="166" fontId="24" fillId="0" borderId="1" xfId="0" applyNumberFormat="1" applyFont="1" applyFill="1" applyBorder="1" applyAlignment="1" applyProtection="1">
      <alignment horizontal="center" vertical="center"/>
      <protection locked="0"/>
    </xf>
    <xf numFmtId="171" fontId="24" fillId="0" borderId="1" xfId="0" applyNumberFormat="1" applyFont="1" applyFill="1" applyBorder="1" applyAlignment="1" applyProtection="1">
      <alignment horizontal="center" vertical="center"/>
      <protection locked="0"/>
    </xf>
    <xf numFmtId="0" fontId="24" fillId="0" borderId="1" xfId="0" applyFont="1" applyFill="1" applyBorder="1" applyAlignment="1">
      <alignment horizontal="center" vertical="center" wrapText="1"/>
    </xf>
    <xf numFmtId="169" fontId="18" fillId="0" borderId="1" xfId="0" applyNumberFormat="1" applyFont="1" applyFill="1" applyBorder="1" applyAlignment="1" applyProtection="1">
      <alignment horizontal="center" vertical="center"/>
      <protection locked="0"/>
    </xf>
    <xf numFmtId="0" fontId="18" fillId="0" borderId="1" xfId="0" applyFont="1" applyFill="1" applyBorder="1" applyAlignment="1">
      <alignment horizontal="center" vertical="center"/>
    </xf>
    <xf numFmtId="0" fontId="18" fillId="0" borderId="1" xfId="0" applyFont="1" applyFill="1" applyBorder="1" applyAlignment="1" applyProtection="1">
      <alignment horizontal="center" vertical="center"/>
      <protection locked="0"/>
    </xf>
    <xf numFmtId="1" fontId="18" fillId="0" borderId="1" xfId="0" applyNumberFormat="1" applyFont="1" applyFill="1" applyBorder="1" applyAlignment="1" applyProtection="1">
      <alignment horizontal="center" vertical="center"/>
      <protection locked="0"/>
    </xf>
    <xf numFmtId="3" fontId="18" fillId="0" borderId="1" xfId="0" applyNumberFormat="1" applyFont="1" applyFill="1" applyBorder="1" applyAlignment="1" applyProtection="1">
      <alignment horizontal="center" vertical="center"/>
      <protection locked="0"/>
    </xf>
    <xf numFmtId="168" fontId="0" fillId="0" borderId="1" xfId="0" applyNumberFormat="1" applyFill="1" applyBorder="1" applyAlignment="1" applyProtection="1">
      <alignment vertical="center" wrapText="1"/>
      <protection locked="0"/>
    </xf>
    <xf numFmtId="166" fontId="18" fillId="0" borderId="1" xfId="0" applyNumberFormat="1" applyFont="1" applyFill="1" applyBorder="1" applyAlignment="1" applyProtection="1">
      <alignment horizontal="center" vertical="center"/>
      <protection locked="0"/>
    </xf>
    <xf numFmtId="171" fontId="18" fillId="0" borderId="1" xfId="0" applyNumberFormat="1" applyFont="1" applyFill="1" applyBorder="1" applyAlignment="1" applyProtection="1">
      <alignment horizontal="center" vertical="center"/>
      <protection locked="0"/>
    </xf>
    <xf numFmtId="169" fontId="22" fillId="0" borderId="1" xfId="0" applyNumberFormat="1" applyFont="1" applyFill="1" applyBorder="1" applyAlignment="1" applyProtection="1">
      <alignment horizontal="center" vertical="center" wrapText="1"/>
      <protection locked="0"/>
    </xf>
    <xf numFmtId="171" fontId="22" fillId="0" borderId="1" xfId="0" applyNumberFormat="1" applyFont="1" applyFill="1" applyBorder="1" applyAlignment="1" applyProtection="1">
      <alignment horizontal="center" vertical="center" wrapText="1"/>
      <protection locked="0"/>
    </xf>
    <xf numFmtId="169" fontId="22" fillId="0" borderId="1" xfId="0" applyNumberFormat="1" applyFont="1" applyFill="1" applyBorder="1" applyAlignment="1" applyProtection="1">
      <alignment horizontal="center" vertical="center"/>
      <protection locked="0"/>
    </xf>
  </cellXfs>
  <cellStyles count="13">
    <cellStyle name="Millares" xfId="2" builtinId="3"/>
    <cellStyle name="Millares [0] 2" xfId="11" xr:uid="{00000000-0005-0000-0000-000001000000}"/>
    <cellStyle name="Millares 2" xfId="5" xr:uid="{00000000-0005-0000-0000-000002000000}"/>
    <cellStyle name="Millares 2 2" xfId="7" xr:uid="{00000000-0005-0000-0000-000003000000}"/>
    <cellStyle name="Moneda" xfId="3" builtinId="4"/>
    <cellStyle name="Moneda 2" xfId="6" xr:uid="{00000000-0005-0000-0000-000005000000}"/>
    <cellStyle name="Normal" xfId="0" builtinId="0"/>
    <cellStyle name="Normal 2" xfId="8" xr:uid="{00000000-0005-0000-0000-000007000000}"/>
    <cellStyle name="Normal 3" xfId="9" xr:uid="{00000000-0005-0000-0000-000008000000}"/>
    <cellStyle name="Normal 4" xfId="10" xr:uid="{00000000-0005-0000-0000-000009000000}"/>
    <cellStyle name="Normal 5" xfId="4" xr:uid="{00000000-0005-0000-0000-00000A000000}"/>
    <cellStyle name="Porcentaje" xfId="1" builtinId="5"/>
    <cellStyle name="Porcentaje 2" xfId="12" xr:uid="{00000000-0005-0000-0000-00000C000000}"/>
  </cellStyles>
  <dxfs count="68">
    <dxf>
      <font>
        <b val="0"/>
        <i val="0"/>
        <strike val="0"/>
        <condense val="0"/>
        <extend val="0"/>
        <outline val="0"/>
        <shadow val="0"/>
        <u val="none"/>
        <vertAlign val="baseline"/>
        <sz val="11"/>
        <color rgb="FF000000"/>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71" formatCode="[$$-240A]\ #,##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9" formatCode="[$$-240A]\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9" formatCode="[$$-240A]\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71" formatCode="[$$-240A]\ #,##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9" formatCode="[$$-240A]\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9" formatCode="[$$-240A]\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9" formatCode="[$$-240A]\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9" formatCode="[$$-240A]\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9" formatCode="[$$-240A]\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rgb="FF000000"/>
        </bottom>
      </border>
    </dxf>
    <dxf>
      <border>
        <bottom style="medium">
          <color rgb="FF000000"/>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67"/>
    </tableStyle>
    <tableStyle name="Estilo de tabla 4" pivot="0" count="1" xr9:uid="{00000000-0011-0000-FFFF-FFFF03000000}">
      <tableStyleElement type="firstRowStripe" dxfId="66"/>
    </tableStyle>
  </tableStyles>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24947</xdr:rowOff>
    </xdr:from>
    <xdr:to>
      <xdr:col>0</xdr:col>
      <xdr:colOff>1624455</xdr:colOff>
      <xdr:row>6</xdr:row>
      <xdr:rowOff>40822</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 y="215447"/>
          <a:ext cx="1624454" cy="114526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13" displayName="Tabla13" ref="A10:BJ87" totalsRowShown="0" headerRowDxfId="65" dataDxfId="0" headerRowBorderDxfId="64" tableBorderDxfId="63">
  <autoFilter ref="A10:BJ87" xr:uid="{00000000-000C-0000-FFFF-FFFF04000000}"/>
  <tableColumns count="62">
    <tableColumn id="1" xr3:uid="{00000000-0010-0000-0400-000001000000}" name=" Consecutivo PDM" dataDxfId="62"/>
    <tableColumn id="2" xr3:uid="{00000000-0010-0000-0400-000002000000}" name="Linea Estratégica" dataDxfId="61"/>
    <tableColumn id="5" xr3:uid="{00000000-0010-0000-0400-000005000000}" name="Sector" dataDxfId="60"/>
    <tableColumn id="14" xr3:uid="{00000000-0010-0000-0400-00000E000000}" name="Cod. Programa" dataDxfId="59"/>
    <tableColumn id="15" xr3:uid="{00000000-0010-0000-0400-00000F000000}" name="Programa" dataDxfId="58"/>
    <tableColumn id="16" xr3:uid="{00000000-0010-0000-0400-000010000000}" name="Cod. de Producto" dataDxfId="57"/>
    <tableColumn id="17" xr3:uid="{00000000-0010-0000-0400-000011000000}" name="Meta de Producto" dataDxfId="56"/>
    <tableColumn id="18" xr3:uid="{00000000-0010-0000-0400-000012000000}" name="Cod. Indicador de Producto" dataDxfId="55"/>
    <tableColumn id="19" xr3:uid="{00000000-0010-0000-0400-000013000000}" name="Indicador de Producto" dataDxfId="54"/>
    <tableColumn id="20" xr3:uid="{00000000-0010-0000-0400-000014000000}" name="LÍnea Base" dataDxfId="53"/>
    <tableColumn id="21" xr3:uid="{00000000-0010-0000-0400-000015000000}" name="Unidad de Medida2" dataDxfId="52"/>
    <tableColumn id="22" xr3:uid="{00000000-0010-0000-0400-000016000000}" name="Tipo de Meta" dataDxfId="51"/>
    <tableColumn id="23" xr3:uid="{00000000-0010-0000-0400-000017000000}" name="Meta Programada Cuatrienio3" dataDxfId="50"/>
    <tableColumn id="24" xr3:uid="{00000000-0010-0000-0400-000018000000}" name="Meta Programada Vigencia" dataDxfId="49"/>
    <tableColumn id="25" xr3:uid="{00000000-0010-0000-0400-000019000000}" name="Meta Ejecutada Vigencia4" dataDxfId="48"/>
    <tableColumn id="26" xr3:uid="{00000000-0010-0000-0400-00001A000000}" name="Porcentaje Avance Vigencia" dataDxfId="47">
      <calculatedColumnFormula>+(Tabla13[[#This Row],[Meta Ejecutada Vigencia4]]/Tabla13[[#This Row],[Meta Programada Vigencia]])</calculatedColumnFormula>
    </tableColumn>
    <tableColumn id="27" xr3:uid="{00000000-0010-0000-0400-00001B000000}" name="Porcentaje Avance Cuatrienio" dataDxfId="46" dataCellStyle="Porcentaje">
      <calculatedColumnFormula>+Tabla13[[#This Row],[Meta Ejecutada Vigencia4]]/Tabla13[[#This Row],[Meta Programada Cuatrienio3]]/4</calculatedColumnFormula>
    </tableColumn>
    <tableColumn id="28" xr3:uid="{00000000-0010-0000-0400-00001C000000}" name="Código BPIN" dataDxfId="45"/>
    <tableColumn id="29" xr3:uid="{00000000-0010-0000-0400-00001D000000}" name="Nombre del Proyecto" dataDxfId="44"/>
    <tableColumn id="30" xr3:uid="{00000000-0010-0000-0400-00001E000000}" name="Valor del Proyecto" dataDxfId="43"/>
    <tableColumn id="31" xr3:uid="{00000000-0010-0000-0400-00001F000000}" name="Valor Vigencia Proyecto" dataDxfId="42"/>
    <tableColumn id="32" xr3:uid="{00000000-0010-0000-0400-000020000000}" name="Comuna o Barrio Beneficiado" dataDxfId="41"/>
    <tableColumn id="33" xr3:uid="{00000000-0010-0000-0400-000021000000}" name="Población Beneficiada" dataDxfId="40"/>
    <tableColumn id="34" xr3:uid="{00000000-0010-0000-0400-000022000000}" name="Número de Beneficiarios" dataDxfId="39"/>
    <tableColumn id="44" xr3:uid="{00000000-0010-0000-0400-00002C000000}" name="Actividades Realizadas" dataDxfId="38"/>
    <tableColumn id="46" xr3:uid="{00000000-0010-0000-0400-00002E000000}" name="Recursos propios 2024" dataDxfId="37"/>
    <tableColumn id="47" xr3:uid="{00000000-0010-0000-0400-00002F000000}" name="SGP Educación 2024" dataDxfId="36"/>
    <tableColumn id="48" xr3:uid="{00000000-0010-0000-0400-000030000000}" name="SGP Salud 2024" dataDxfId="35"/>
    <tableColumn id="36" xr3:uid="{00000000-0010-0000-0400-000024000000}" name="SGP Deporte 2024" dataDxfId="34"/>
    <tableColumn id="35" xr3:uid="{00000000-0010-0000-0400-000023000000}" name="SGP Cultura 2024" dataDxfId="33"/>
    <tableColumn id="13" xr3:uid="{00000000-0010-0000-0400-00000D000000}" name="SGP Libre inversión 2024" dataDxfId="32"/>
    <tableColumn id="12" xr3:uid="{00000000-0010-0000-0400-00000C000000}" name="SGP Libre destinación 2024" dataDxfId="31"/>
    <tableColumn id="11" xr3:uid="{00000000-0010-0000-0400-00000B000000}" name="SGP Alimentación escolar 2024" dataDxfId="30"/>
    <tableColumn id="10" xr3:uid="{00000000-0010-0000-0400-00000A000000}" name="SGP Municipios río Magdalena 2024" dataDxfId="29"/>
    <tableColumn id="9" xr3:uid="{00000000-0010-0000-0400-000009000000}" name="SGP APSB 2024" dataDxfId="28"/>
    <tableColumn id="8" xr3:uid="{00000000-0010-0000-0400-000008000000}" name="Crédito 2024" dataDxfId="27"/>
    <tableColumn id="7" xr3:uid="{00000000-0010-0000-0400-000007000000}" name="Transferencias de capital - cofinanciación departamento 2024" dataDxfId="26"/>
    <tableColumn id="6" xr3:uid="{00000000-0010-0000-0400-000006000000}" name="Transferencias de capital - cofinanciación nación 2024" dataDxfId="25"/>
    <tableColumn id="49" xr3:uid="{00000000-0010-0000-0400-000031000000}" name="Otros 2024" dataDxfId="24"/>
    <tableColumn id="50" xr3:uid="{00000000-0010-0000-0400-000032000000}" name="Total 2024" dataDxfId="23">
      <calculatedColumnFormula>SUM(Tabla13[[#This Row],[Recursos propios 2024]:[Otros 2024]])</calculatedColumnFormula>
    </tableColumn>
    <tableColumn id="51" xr3:uid="{00000000-0010-0000-0400-000033000000}" name="Recursos propios 20242" dataDxfId="22"/>
    <tableColumn id="52" xr3:uid="{00000000-0010-0000-0400-000034000000}" name="SGP Educación 20243" dataDxfId="21"/>
    <tableColumn id="53" xr3:uid="{00000000-0010-0000-0400-000035000000}" name="SGP Salud 20244" dataDxfId="20"/>
    <tableColumn id="62" xr3:uid="{00000000-0010-0000-0400-00003E000000}" name="SGP Deporte 20245" dataDxfId="19"/>
    <tableColumn id="61" xr3:uid="{00000000-0010-0000-0400-00003D000000}" name="SGP Cultura 20246" dataDxfId="18"/>
    <tableColumn id="45" xr3:uid="{00000000-0010-0000-0400-00002D000000}" name="SGP Libre inversión 20247" dataDxfId="17"/>
    <tableColumn id="43" xr3:uid="{00000000-0010-0000-0400-00002B000000}" name="SGP Libre destinación 20248" dataDxfId="16"/>
    <tableColumn id="42" xr3:uid="{00000000-0010-0000-0400-00002A000000}" name="SGP Alimentación escolar 20249" dataDxfId="15"/>
    <tableColumn id="41" xr3:uid="{00000000-0010-0000-0400-000029000000}" name="SGP Municipios río Magdalena 202410" dataDxfId="14"/>
    <tableColumn id="40" xr3:uid="{00000000-0010-0000-0400-000028000000}" name="SGP APSB 202411" dataDxfId="13"/>
    <tableColumn id="39" xr3:uid="{00000000-0010-0000-0400-000027000000}" name="Crédito 202412" dataDxfId="12"/>
    <tableColumn id="38" xr3:uid="{00000000-0010-0000-0400-000026000000}" name="Transferencias de capital - cofinanciación departamento 202413" dataDxfId="11"/>
    <tableColumn id="37" xr3:uid="{00000000-0010-0000-0400-000025000000}" name="Transferencias de capital - cofinanciación nación 202414" dataDxfId="10"/>
    <tableColumn id="54" xr3:uid="{00000000-0010-0000-0400-000036000000}" name="Otros 202415" dataDxfId="9"/>
    <tableColumn id="55" xr3:uid="{00000000-0010-0000-0400-000037000000}" name="Total Comprometido 2024" dataDxfId="8">
      <calculatedColumnFormula>Tabla13[[#This Row],[Recursos propios 20242]]+Tabla13[[#This Row],[SGP Salud 20244]]</calculatedColumnFormula>
    </tableColumn>
    <tableColumn id="56" xr3:uid="{00000000-0010-0000-0400-000038000000}" name="Ejecución Presupuestal" dataDxfId="7" dataCellStyle="Porcentaje">
      <calculatedColumnFormula>+Tabla13[[#This Row],[Total Comprometido 2024]]/Tabla13[[#This Row],[Total 2024]]</calculatedColumnFormula>
    </tableColumn>
    <tableColumn id="3" xr3:uid="{00000000-0010-0000-0400-000003000000}" name="Total Recursos Obligados" dataDxfId="6"/>
    <tableColumn id="4" xr3:uid="{00000000-0010-0000-0400-000004000000}" name="Total Recursos Pagados" dataDxfId="5"/>
    <tableColumn id="57" xr3:uid="{00000000-0010-0000-0400-000039000000}" name="Recursos Gestionados" dataDxfId="4"/>
    <tableColumn id="58" xr3:uid="{00000000-0010-0000-0400-00003A000000}" name="Dependencia" dataDxfId="3"/>
    <tableColumn id="59" xr3:uid="{00000000-0010-0000-0400-00003B000000}" name="Responsable" dataDxfId="2"/>
    <tableColumn id="60" xr3:uid="{00000000-0010-0000-0400-00003C000000}" name="ODS" dataDxfId="1"/>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A1:BJ98"/>
  <sheetViews>
    <sheetView showGridLines="0" tabSelected="1" zoomScale="70" zoomScaleNormal="70" workbookViewId="0">
      <pane ySplit="10" topLeftCell="A11" activePane="bottomLeft" state="frozen"/>
      <selection pane="bottomLeft" sqref="A1:B4"/>
    </sheetView>
  </sheetViews>
  <sheetFormatPr baseColWidth="10" defaultColWidth="11.375" defaultRowHeight="15"/>
  <cols>
    <col min="1" max="1" width="24" style="8" customWidth="1"/>
    <col min="2" max="2" width="36.125" style="8" customWidth="1"/>
    <col min="3" max="3" width="20.375" style="8" customWidth="1"/>
    <col min="4" max="4" width="19.125" style="8" customWidth="1"/>
    <col min="5" max="5" width="25.875" style="8" customWidth="1"/>
    <col min="6" max="6" width="21.875" style="8" customWidth="1"/>
    <col min="7" max="7" width="22.375" style="8" customWidth="1"/>
    <col min="8" max="8" width="31.875" style="8" customWidth="1"/>
    <col min="9" max="9" width="26.125" style="8" customWidth="1"/>
    <col min="10" max="10" width="14.125" style="8" customWidth="1"/>
    <col min="11" max="11" width="23.125" style="8" customWidth="1"/>
    <col min="12" max="12" width="16.875" style="8" customWidth="1"/>
    <col min="13" max="13" width="33.875" style="8" customWidth="1"/>
    <col min="14" max="14" width="34.375" style="8" customWidth="1"/>
    <col min="15" max="15" width="30.375" style="8" customWidth="1"/>
    <col min="16" max="16" width="27.625" style="9" customWidth="1"/>
    <col min="17" max="17" width="33.875" style="10" customWidth="1"/>
    <col min="18" max="18" width="20.125" style="25" bestFit="1" customWidth="1"/>
    <col min="19" max="19" width="25.125" style="8" customWidth="1"/>
    <col min="20" max="20" width="26.125" style="49" customWidth="1"/>
    <col min="21" max="21" width="28.375" style="49" customWidth="1"/>
    <col min="22" max="22" width="34.125" style="8" customWidth="1"/>
    <col min="23" max="23" width="26.875" style="8" customWidth="1"/>
    <col min="24" max="24" width="28.875" style="30" customWidth="1"/>
    <col min="25" max="25" width="33.125" style="8" customWidth="1"/>
    <col min="26" max="26" width="22.125" style="49" customWidth="1"/>
    <col min="27" max="27" width="17.625" style="8" customWidth="1"/>
    <col min="28" max="28" width="24.375" style="8" customWidth="1"/>
    <col min="29" max="38" width="18.375" style="8" customWidth="1"/>
    <col min="39" max="39" width="31.125" style="8" customWidth="1"/>
    <col min="40" max="40" width="28.875" style="49" customWidth="1"/>
    <col min="41" max="41" width="25.125" style="49" customWidth="1"/>
    <col min="42" max="42" width="19" style="8" customWidth="1"/>
    <col min="43" max="43" width="21.875" style="8" customWidth="1"/>
    <col min="44" max="51" width="19" style="8" customWidth="1"/>
    <col min="52" max="52" width="26.625" style="8" customWidth="1"/>
    <col min="53" max="53" width="23.375" style="8" customWidth="1"/>
    <col min="54" max="54" width="26" style="46" customWidth="1"/>
    <col min="55" max="55" width="38" style="49" customWidth="1"/>
    <col min="56" max="56" width="27.375" style="8" customWidth="1"/>
    <col min="57" max="57" width="30.25" style="49" customWidth="1"/>
    <col min="58" max="58" width="30.125" style="46" customWidth="1"/>
    <col min="59" max="59" width="25.875" style="8" customWidth="1"/>
    <col min="60" max="60" width="17.625" style="8" customWidth="1"/>
    <col min="61" max="61" width="19.625" style="8" customWidth="1"/>
    <col min="62" max="62" width="21.375" style="8" customWidth="1"/>
    <col min="63" max="63" width="28.875" style="1" bestFit="1" customWidth="1"/>
    <col min="64" max="64" width="58.375" style="1" bestFit="1" customWidth="1"/>
    <col min="65" max="65" width="26" style="1" bestFit="1" customWidth="1"/>
    <col min="66" max="66" width="24.375" style="1" bestFit="1" customWidth="1"/>
    <col min="67" max="67" width="35.375" style="1" bestFit="1" customWidth="1"/>
    <col min="68" max="68" width="30.375" style="1" bestFit="1" customWidth="1"/>
    <col min="69" max="69" width="31.375" style="1" bestFit="1" customWidth="1"/>
    <col min="70" max="70" width="38" style="1" bestFit="1" customWidth="1"/>
    <col min="71" max="71" width="40.125" style="1" bestFit="1" customWidth="1"/>
    <col min="72" max="72" width="43.375" style="1" bestFit="1" customWidth="1"/>
    <col min="73" max="73" width="48.875" style="1" bestFit="1" customWidth="1"/>
    <col min="74" max="74" width="39.375" style="1" bestFit="1" customWidth="1"/>
    <col min="75" max="75" width="26.875" style="1" bestFit="1" customWidth="1"/>
    <col min="76" max="76" width="47" style="1" bestFit="1" customWidth="1"/>
    <col min="77" max="77" width="40" style="1" bestFit="1" customWidth="1"/>
    <col min="78" max="78" width="83.625" style="1" bestFit="1" customWidth="1"/>
    <col min="79" max="79" width="21.375" style="1" bestFit="1" customWidth="1"/>
    <col min="80" max="80" width="31.375" style="1" bestFit="1" customWidth="1"/>
    <col min="81" max="81" width="27.375" style="1" bestFit="1" customWidth="1"/>
    <col min="82" max="82" width="56.875" style="1" bestFit="1" customWidth="1"/>
    <col min="83" max="83" width="24.375" style="1" bestFit="1" customWidth="1"/>
    <col min="84" max="84" width="22.875" style="1" bestFit="1" customWidth="1"/>
    <col min="85" max="85" width="33.875" style="1" bestFit="1" customWidth="1"/>
    <col min="86" max="86" width="29" style="1" bestFit="1" customWidth="1"/>
    <col min="87" max="87" width="29.875" style="1" bestFit="1" customWidth="1"/>
    <col min="88" max="88" width="36.375" style="1" bestFit="1" customWidth="1"/>
    <col min="89" max="89" width="38.625" style="1" bestFit="1" customWidth="1"/>
    <col min="90" max="90" width="42" style="1" bestFit="1" customWidth="1"/>
    <col min="91" max="91" width="47.375" style="1" bestFit="1" customWidth="1"/>
    <col min="92" max="92" width="37.875" style="1" bestFit="1" customWidth="1"/>
    <col min="93" max="93" width="25.375" style="1" bestFit="1" customWidth="1"/>
    <col min="94" max="94" width="45.375" style="1" bestFit="1" customWidth="1"/>
    <col min="95" max="95" width="38.375" style="1" bestFit="1" customWidth="1"/>
    <col min="96" max="96" width="82.125" style="1" bestFit="1" customWidth="1"/>
    <col min="97" max="97" width="22" style="1" bestFit="1" customWidth="1"/>
    <col min="98" max="98" width="32.125" style="1" bestFit="1" customWidth="1"/>
    <col min="99" max="99" width="28" style="1" bestFit="1" customWidth="1"/>
    <col min="100" max="100" width="57.375" style="1" bestFit="1" customWidth="1"/>
    <col min="101" max="101" width="25.125" style="1" bestFit="1" customWidth="1"/>
    <col min="102" max="102" width="23.375" style="1" bestFit="1" customWidth="1"/>
    <col min="103" max="103" width="34.375" style="1" bestFit="1" customWidth="1"/>
    <col min="104" max="104" width="29.375" style="1" bestFit="1" customWidth="1"/>
    <col min="105" max="105" width="30.375" style="1" bestFit="1" customWidth="1"/>
    <col min="106" max="106" width="37.125" style="1" bestFit="1" customWidth="1"/>
    <col min="107" max="107" width="39.375" style="1" bestFit="1" customWidth="1"/>
    <col min="108" max="108" width="42.375" style="1" bestFit="1" customWidth="1"/>
    <col min="109" max="109" width="48" style="1" bestFit="1" customWidth="1"/>
    <col min="110" max="110" width="38.375" style="1" bestFit="1" customWidth="1"/>
    <col min="111" max="111" width="25.875" style="1" bestFit="1" customWidth="1"/>
    <col min="112" max="112" width="46" style="1" bestFit="1" customWidth="1"/>
    <col min="113" max="113" width="39.125" style="1" bestFit="1" customWidth="1"/>
    <col min="114" max="114" width="82.625" style="1" bestFit="1" customWidth="1"/>
    <col min="115" max="115" width="20" style="1" bestFit="1" customWidth="1"/>
    <col min="116" max="116" width="30.125" style="1" bestFit="1" customWidth="1"/>
    <col min="117" max="117" width="26" style="1" bestFit="1" customWidth="1"/>
    <col min="118" max="118" width="55.375" style="1" bestFit="1" customWidth="1"/>
    <col min="119" max="119" width="23.375" style="1" bestFit="1" customWidth="1"/>
    <col min="120" max="120" width="21.375" style="1" bestFit="1" customWidth="1"/>
    <col min="121" max="121" width="32.375" style="1" bestFit="1" customWidth="1"/>
    <col min="122" max="122" width="27.625" style="1" bestFit="1" customWidth="1"/>
    <col min="123" max="123" width="28.375" style="1" bestFit="1" customWidth="1"/>
    <col min="124" max="124" width="35.125" style="1" bestFit="1" customWidth="1"/>
    <col min="125" max="125" width="37.375" style="1" bestFit="1" customWidth="1"/>
    <col min="126" max="126" width="40.375" style="1" bestFit="1" customWidth="1"/>
    <col min="127" max="127" width="46" style="1" bestFit="1" customWidth="1"/>
    <col min="128" max="128" width="36.375" style="1" bestFit="1" customWidth="1"/>
    <col min="129" max="129" width="24" style="1" bestFit="1" customWidth="1"/>
    <col min="130" max="130" width="44.125" style="1" bestFit="1" customWidth="1"/>
    <col min="131" max="131" width="37.375" style="1" bestFit="1" customWidth="1"/>
    <col min="132" max="132" width="80.875" style="1" bestFit="1" customWidth="1"/>
    <col min="133" max="133" width="37.125" style="1" bestFit="1" customWidth="1"/>
    <col min="134" max="134" width="22.875" style="1" bestFit="1" customWidth="1"/>
    <col min="135" max="135" width="33" style="1" bestFit="1" customWidth="1"/>
    <col min="136" max="136" width="28.875" style="1" bestFit="1" customWidth="1"/>
    <col min="137" max="137" width="58.375" style="1" bestFit="1" customWidth="1"/>
    <col min="138" max="138" width="26" style="1" bestFit="1" customWidth="1"/>
    <col min="139" max="139" width="24.375" style="1" bestFit="1" customWidth="1"/>
    <col min="140" max="140" width="35.375" style="1" bestFit="1" customWidth="1"/>
    <col min="141" max="141" width="30.375" style="1" bestFit="1" customWidth="1"/>
    <col min="142" max="142" width="31.375" style="1" bestFit="1" customWidth="1"/>
    <col min="143" max="143" width="38" style="1" bestFit="1" customWidth="1"/>
    <col min="144" max="144" width="40.125" style="1" bestFit="1" customWidth="1"/>
    <col min="145" max="145" width="43.375" style="1" bestFit="1" customWidth="1"/>
    <col min="146" max="146" width="48.875" style="1" bestFit="1" customWidth="1"/>
    <col min="147" max="147" width="39.375" style="1" bestFit="1" customWidth="1"/>
    <col min="148" max="148" width="26.875" style="1" bestFit="1" customWidth="1"/>
    <col min="149" max="149" width="47" style="1" bestFit="1" customWidth="1"/>
    <col min="150" max="150" width="40" style="1" bestFit="1" customWidth="1"/>
    <col min="151" max="151" width="83.625" style="1" bestFit="1" customWidth="1"/>
    <col min="152" max="152" width="21.375" style="1" bestFit="1" customWidth="1"/>
    <col min="153" max="153" width="31.375" style="1" bestFit="1" customWidth="1"/>
    <col min="154" max="154" width="27.375" style="1" bestFit="1" customWidth="1"/>
    <col min="155" max="155" width="56.875" style="1" bestFit="1" customWidth="1"/>
    <col min="156" max="156" width="24.375" style="1" bestFit="1" customWidth="1"/>
    <col min="157" max="157" width="22.875" style="1" bestFit="1" customWidth="1"/>
    <col min="158" max="158" width="33.875" style="1" bestFit="1" customWidth="1"/>
    <col min="159" max="159" width="29" style="1" bestFit="1" customWidth="1"/>
    <col min="160" max="160" width="29.875" style="1" bestFit="1" customWidth="1"/>
    <col min="161" max="161" width="36.375" style="1" bestFit="1" customWidth="1"/>
    <col min="162" max="162" width="38.625" style="1" bestFit="1" customWidth="1"/>
    <col min="163" max="163" width="42" style="1" bestFit="1" customWidth="1"/>
    <col min="164" max="164" width="47.375" style="1" bestFit="1" customWidth="1"/>
    <col min="165" max="165" width="37.875" style="1" bestFit="1" customWidth="1"/>
    <col min="166" max="166" width="25.375" style="1" bestFit="1" customWidth="1"/>
    <col min="167" max="167" width="45.375" style="1" bestFit="1" customWidth="1"/>
    <col min="168" max="168" width="38.375" style="1" bestFit="1" customWidth="1"/>
    <col min="169" max="169" width="82.125" style="1" bestFit="1" customWidth="1"/>
    <col min="170" max="170" width="22" style="1" bestFit="1" customWidth="1"/>
    <col min="171" max="171" width="32.125" style="1" bestFit="1" customWidth="1"/>
    <col min="172" max="172" width="28" style="1" bestFit="1" customWidth="1"/>
    <col min="173" max="173" width="57.375" style="1" bestFit="1" customWidth="1"/>
    <col min="174" max="174" width="25.125" style="1" bestFit="1" customWidth="1"/>
    <col min="175" max="175" width="23.375" style="1" bestFit="1" customWidth="1"/>
    <col min="176" max="176" width="34.375" style="1" bestFit="1" customWidth="1"/>
    <col min="177" max="177" width="29.375" style="1" bestFit="1" customWidth="1"/>
    <col min="178" max="178" width="30.375" style="1" bestFit="1" customWidth="1"/>
    <col min="179" max="179" width="37.125" style="1" bestFit="1" customWidth="1"/>
    <col min="180" max="180" width="39.375" style="1" bestFit="1" customWidth="1"/>
    <col min="181" max="181" width="42.375" style="1" bestFit="1" customWidth="1"/>
    <col min="182" max="182" width="48" style="1" bestFit="1" customWidth="1"/>
    <col min="183" max="183" width="38.375" style="1" bestFit="1" customWidth="1"/>
    <col min="184" max="184" width="25.875" style="1" bestFit="1" customWidth="1"/>
    <col min="185" max="185" width="46" style="1" bestFit="1" customWidth="1"/>
    <col min="186" max="186" width="39.125" style="1" bestFit="1" customWidth="1"/>
    <col min="187" max="187" width="82.625" style="1" bestFit="1" customWidth="1"/>
    <col min="188" max="188" width="20" style="1" bestFit="1" customWidth="1"/>
    <col min="189" max="189" width="30.125" style="1" bestFit="1" customWidth="1"/>
    <col min="190" max="190" width="26" style="1" bestFit="1" customWidth="1"/>
    <col min="191" max="191" width="55.375" style="1" bestFit="1" customWidth="1"/>
    <col min="192" max="192" width="23.375" style="1" bestFit="1" customWidth="1"/>
    <col min="193" max="193" width="21.375" style="1" bestFit="1" customWidth="1"/>
    <col min="194" max="194" width="32.375" style="1" bestFit="1" customWidth="1"/>
    <col min="195" max="195" width="27.625" style="1" bestFit="1" customWidth="1"/>
    <col min="196" max="196" width="28.375" style="1" bestFit="1" customWidth="1"/>
    <col min="197" max="197" width="35.125" style="1" bestFit="1" customWidth="1"/>
    <col min="198" max="198" width="37.375" style="1" bestFit="1" customWidth="1"/>
    <col min="199" max="199" width="40.375" style="1" bestFit="1" customWidth="1"/>
    <col min="200" max="200" width="46" style="1" bestFit="1" customWidth="1"/>
    <col min="201" max="201" width="36.375" style="1" bestFit="1" customWidth="1"/>
    <col min="202" max="202" width="24" style="1" bestFit="1" customWidth="1"/>
    <col min="203" max="203" width="44.125" style="1" bestFit="1" customWidth="1"/>
    <col min="204" max="204" width="37.375" style="1" bestFit="1" customWidth="1"/>
    <col min="205" max="205" width="80.875" style="1" bestFit="1" customWidth="1"/>
    <col min="206" max="206" width="37.125" style="1" bestFit="1" customWidth="1"/>
    <col min="207" max="207" width="22.875" style="1" bestFit="1" customWidth="1"/>
    <col min="208" max="208" width="33" style="1" bestFit="1" customWidth="1"/>
    <col min="209" max="209" width="28.875" style="1" bestFit="1" customWidth="1"/>
    <col min="210" max="210" width="58.375" style="1" bestFit="1" customWidth="1"/>
    <col min="211" max="211" width="26" style="1" bestFit="1" customWidth="1"/>
    <col min="212" max="212" width="24.375" style="1" bestFit="1" customWidth="1"/>
    <col min="213" max="213" width="35.375" style="1" bestFit="1" customWidth="1"/>
    <col min="214" max="214" width="30.375" style="1" bestFit="1" customWidth="1"/>
    <col min="215" max="215" width="31.375" style="1" bestFit="1" customWidth="1"/>
    <col min="216" max="216" width="38" style="1" bestFit="1" customWidth="1"/>
    <col min="217" max="217" width="40.125" style="1" bestFit="1" customWidth="1"/>
    <col min="218" max="218" width="43.375" style="1" bestFit="1" customWidth="1"/>
    <col min="219" max="219" width="48.875" style="1" bestFit="1" customWidth="1"/>
    <col min="220" max="220" width="39.375" style="1" bestFit="1" customWidth="1"/>
    <col min="221" max="221" width="26.875" style="1" bestFit="1" customWidth="1"/>
    <col min="222" max="222" width="47" style="1" bestFit="1" customWidth="1"/>
    <col min="223" max="223" width="40" style="1" bestFit="1" customWidth="1"/>
    <col min="224" max="224" width="83.625" style="1" bestFit="1" customWidth="1"/>
    <col min="225" max="225" width="21.375" style="1" bestFit="1" customWidth="1"/>
    <col min="226" max="226" width="31.375" style="1" bestFit="1" customWidth="1"/>
    <col min="227" max="227" width="27.375" style="1" bestFit="1" customWidth="1"/>
    <col min="228" max="228" width="56.875" style="1" bestFit="1" customWidth="1"/>
    <col min="229" max="229" width="24.375" style="1" bestFit="1" customWidth="1"/>
    <col min="230" max="230" width="22.875" style="1" bestFit="1" customWidth="1"/>
    <col min="231" max="231" width="33.875" style="1" bestFit="1" customWidth="1"/>
    <col min="232" max="232" width="29" style="1" bestFit="1" customWidth="1"/>
    <col min="233" max="233" width="29.875" style="1" bestFit="1" customWidth="1"/>
    <col min="234" max="234" width="36.375" style="1" bestFit="1" customWidth="1"/>
    <col min="235" max="235" width="38.625" style="1" bestFit="1" customWidth="1"/>
    <col min="236" max="236" width="42" style="1" bestFit="1" customWidth="1"/>
    <col min="237" max="237" width="47.375" style="1" bestFit="1" customWidth="1"/>
    <col min="238" max="238" width="37.875" style="1" bestFit="1" customWidth="1"/>
    <col min="239" max="239" width="25.375" style="1" bestFit="1" customWidth="1"/>
    <col min="240" max="240" width="45.375" style="1" bestFit="1" customWidth="1"/>
    <col min="241" max="241" width="38.375" style="1" bestFit="1" customWidth="1"/>
    <col min="242" max="242" width="82.125" style="1" bestFit="1" customWidth="1"/>
    <col min="243" max="243" width="22" style="1" bestFit="1" customWidth="1"/>
    <col min="244" max="244" width="32.125" style="1" bestFit="1" customWidth="1"/>
    <col min="245" max="245" width="28" style="1" bestFit="1" customWidth="1"/>
    <col min="246" max="246" width="57.375" style="1" bestFit="1" customWidth="1"/>
    <col min="247" max="247" width="25.125" style="1" bestFit="1" customWidth="1"/>
    <col min="248" max="248" width="23.375" style="1" bestFit="1" customWidth="1"/>
    <col min="249" max="249" width="34.375" style="1" bestFit="1" customWidth="1"/>
    <col min="250" max="250" width="29.375" style="1" bestFit="1" customWidth="1"/>
    <col min="251" max="251" width="30.375" style="1" bestFit="1" customWidth="1"/>
    <col min="252" max="252" width="37.125" style="1" bestFit="1" customWidth="1"/>
    <col min="253" max="253" width="39.375" style="1" bestFit="1" customWidth="1"/>
    <col min="254" max="254" width="42.375" style="1" bestFit="1" customWidth="1"/>
    <col min="255" max="255" width="48" style="1" bestFit="1" customWidth="1"/>
    <col min="256" max="256" width="38.375" style="1" bestFit="1" customWidth="1"/>
    <col min="257" max="257" width="25.875" style="1" bestFit="1" customWidth="1"/>
    <col min="258" max="258" width="46" style="1" bestFit="1" customWidth="1"/>
    <col min="259" max="259" width="39.125" style="1" bestFit="1" customWidth="1"/>
    <col min="260" max="260" width="82.625" style="1" bestFit="1" customWidth="1"/>
    <col min="261" max="261" width="20" style="1" bestFit="1" customWidth="1"/>
    <col min="262" max="262" width="30.125" style="1" bestFit="1" customWidth="1"/>
    <col min="263" max="263" width="26" style="1" bestFit="1" customWidth="1"/>
    <col min="264" max="264" width="55.375" style="1" bestFit="1" customWidth="1"/>
    <col min="265" max="265" width="23.375" style="1" bestFit="1" customWidth="1"/>
    <col min="266" max="266" width="21.375" style="1" bestFit="1" customWidth="1"/>
    <col min="267" max="267" width="32.375" style="1" bestFit="1" customWidth="1"/>
    <col min="268" max="268" width="27.625" style="1" bestFit="1" customWidth="1"/>
    <col min="269" max="269" width="28.375" style="1" bestFit="1" customWidth="1"/>
    <col min="270" max="270" width="35.125" style="1" bestFit="1" customWidth="1"/>
    <col min="271" max="271" width="37.375" style="1" bestFit="1" customWidth="1"/>
    <col min="272" max="272" width="40.375" style="1" bestFit="1" customWidth="1"/>
    <col min="273" max="273" width="46" style="1" bestFit="1" customWidth="1"/>
    <col min="274" max="274" width="36.375" style="1" bestFit="1" customWidth="1"/>
    <col min="275" max="275" width="24" style="1" bestFit="1" customWidth="1"/>
    <col min="276" max="276" width="44.125" style="1" bestFit="1" customWidth="1"/>
    <col min="277" max="277" width="37.375" style="1" bestFit="1" customWidth="1"/>
    <col min="278" max="278" width="80.875" style="1" bestFit="1" customWidth="1"/>
    <col min="279" max="279" width="37.125" style="1" bestFit="1" customWidth="1"/>
    <col min="280" max="280" width="22.875" style="1" bestFit="1" customWidth="1"/>
    <col min="281" max="281" width="33" style="1" bestFit="1" customWidth="1"/>
    <col min="282" max="282" width="28.875" style="1" bestFit="1" customWidth="1"/>
    <col min="283" max="283" width="58.375" style="1" bestFit="1" customWidth="1"/>
    <col min="284" max="284" width="26" style="1" bestFit="1" customWidth="1"/>
    <col min="285" max="285" width="24.375" style="1" bestFit="1" customWidth="1"/>
    <col min="286" max="286" width="35.375" style="1" bestFit="1" customWidth="1"/>
    <col min="287" max="287" width="30.375" style="1" bestFit="1" customWidth="1"/>
    <col min="288" max="288" width="31.375" style="1" bestFit="1" customWidth="1"/>
    <col min="289" max="289" width="38" style="1" bestFit="1" customWidth="1"/>
    <col min="290" max="290" width="40.125" style="1" bestFit="1" customWidth="1"/>
    <col min="291" max="291" width="43.375" style="1" bestFit="1" customWidth="1"/>
    <col min="292" max="292" width="48.875" style="1" bestFit="1" customWidth="1"/>
    <col min="293" max="293" width="39.375" style="1" bestFit="1" customWidth="1"/>
    <col min="294" max="294" width="26.875" style="1" bestFit="1" customWidth="1"/>
    <col min="295" max="295" width="47" style="1" bestFit="1" customWidth="1"/>
    <col min="296" max="296" width="40" style="1" bestFit="1" customWidth="1"/>
    <col min="297" max="297" width="83.625" style="1" bestFit="1" customWidth="1"/>
    <col min="298" max="298" width="21.375" style="1" bestFit="1" customWidth="1"/>
    <col min="299" max="299" width="31.375" style="1" bestFit="1" customWidth="1"/>
    <col min="300" max="300" width="27.375" style="1" bestFit="1" customWidth="1"/>
    <col min="301" max="301" width="56.875" style="1" bestFit="1" customWidth="1"/>
    <col min="302" max="302" width="24.375" style="1" bestFit="1" customWidth="1"/>
    <col min="303" max="303" width="22.875" style="1" bestFit="1" customWidth="1"/>
    <col min="304" max="304" width="33.875" style="1" bestFit="1" customWidth="1"/>
    <col min="305" max="305" width="29" style="1" bestFit="1" customWidth="1"/>
    <col min="306" max="306" width="29.875" style="1" bestFit="1" customWidth="1"/>
    <col min="307" max="307" width="36.375" style="1" bestFit="1" customWidth="1"/>
    <col min="308" max="308" width="38.625" style="1" bestFit="1" customWidth="1"/>
    <col min="309" max="309" width="42" style="1" bestFit="1" customWidth="1"/>
    <col min="310" max="310" width="47.375" style="1" bestFit="1" customWidth="1"/>
    <col min="311" max="311" width="37.875" style="1" bestFit="1" customWidth="1"/>
    <col min="312" max="312" width="25.375" style="1" bestFit="1" customWidth="1"/>
    <col min="313" max="313" width="45.375" style="1" bestFit="1" customWidth="1"/>
    <col min="314" max="314" width="38.375" style="1" bestFit="1" customWidth="1"/>
    <col min="315" max="315" width="82.125" style="1" bestFit="1" customWidth="1"/>
    <col min="316" max="316" width="22" style="1" bestFit="1" customWidth="1"/>
    <col min="317" max="317" width="32.125" style="1" bestFit="1" customWidth="1"/>
    <col min="318" max="318" width="28" style="1" bestFit="1" customWidth="1"/>
    <col min="319" max="319" width="57.375" style="1" bestFit="1" customWidth="1"/>
    <col min="320" max="320" width="25.125" style="1" bestFit="1" customWidth="1"/>
    <col min="321" max="321" width="23.375" style="1" bestFit="1" customWidth="1"/>
    <col min="322" max="322" width="34.375" style="1" bestFit="1" customWidth="1"/>
    <col min="323" max="323" width="29.375" style="1" bestFit="1" customWidth="1"/>
    <col min="324" max="324" width="30.375" style="1" bestFit="1" customWidth="1"/>
    <col min="325" max="325" width="37.125" style="1" bestFit="1" customWidth="1"/>
    <col min="326" max="326" width="39.375" style="1" bestFit="1" customWidth="1"/>
    <col min="327" max="327" width="42.375" style="1" bestFit="1" customWidth="1"/>
    <col min="328" max="328" width="48" style="1" bestFit="1" customWidth="1"/>
    <col min="329" max="329" width="38.375" style="1" bestFit="1" customWidth="1"/>
    <col min="330" max="330" width="25.875" style="1" bestFit="1" customWidth="1"/>
    <col min="331" max="331" width="46" style="1" bestFit="1" customWidth="1"/>
    <col min="332" max="332" width="39.125" style="1" bestFit="1" customWidth="1"/>
    <col min="333" max="333" width="82.625" style="1" bestFit="1" customWidth="1"/>
    <col min="334" max="334" width="20" style="1" bestFit="1" customWidth="1"/>
    <col min="335" max="335" width="30.125" style="1" bestFit="1" customWidth="1"/>
    <col min="336" max="336" width="26" style="1" bestFit="1" customWidth="1"/>
    <col min="337" max="337" width="55.375" style="1" bestFit="1" customWidth="1"/>
    <col min="338" max="338" width="23.375" style="1" bestFit="1" customWidth="1"/>
    <col min="339" max="339" width="21.375" style="1" bestFit="1" customWidth="1"/>
    <col min="340" max="340" width="32.375" style="1" bestFit="1" customWidth="1"/>
    <col min="341" max="341" width="27.625" style="1" bestFit="1" customWidth="1"/>
    <col min="342" max="342" width="28.375" style="1" bestFit="1" customWidth="1"/>
    <col min="343" max="343" width="35.125" style="1" bestFit="1" customWidth="1"/>
    <col min="344" max="344" width="37.375" style="1" bestFit="1" customWidth="1"/>
    <col min="345" max="345" width="40.375" style="1" bestFit="1" customWidth="1"/>
    <col min="346" max="346" width="46" style="1" bestFit="1" customWidth="1"/>
    <col min="347" max="347" width="36.375" style="1" bestFit="1" customWidth="1"/>
    <col min="348" max="348" width="24" style="1" bestFit="1" customWidth="1"/>
    <col min="349" max="349" width="44.125" style="1" bestFit="1" customWidth="1"/>
    <col min="350" max="350" width="37.375" style="1" bestFit="1" customWidth="1"/>
    <col min="351" max="351" width="80.875" style="1" bestFit="1" customWidth="1"/>
    <col min="352" max="352" width="37.125" style="1" bestFit="1" customWidth="1"/>
    <col min="353" max="16384" width="11.375" style="1"/>
  </cols>
  <sheetData>
    <row r="1" spans="1:62">
      <c r="A1" s="78"/>
      <c r="B1" s="78"/>
      <c r="C1" s="79" t="s">
        <v>34</v>
      </c>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1"/>
      <c r="BC1" s="61" t="s">
        <v>35</v>
      </c>
      <c r="BD1" s="20"/>
      <c r="BE1" s="47"/>
      <c r="BF1" s="57"/>
      <c r="BG1" s="20"/>
      <c r="BH1" s="20"/>
      <c r="BI1" s="20"/>
      <c r="BJ1" s="21"/>
    </row>
    <row r="2" spans="1:62">
      <c r="A2" s="78"/>
      <c r="B2" s="78"/>
      <c r="C2" s="79"/>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1"/>
      <c r="BC2" s="61" t="s">
        <v>248</v>
      </c>
      <c r="BD2" s="20"/>
      <c r="BE2" s="47"/>
      <c r="BF2" s="57"/>
      <c r="BG2" s="20"/>
      <c r="BH2" s="20"/>
      <c r="BI2" s="20"/>
      <c r="BJ2" s="21"/>
    </row>
    <row r="3" spans="1:62">
      <c r="A3" s="78"/>
      <c r="B3" s="78"/>
      <c r="C3" s="79"/>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1"/>
      <c r="BC3" s="61" t="s">
        <v>249</v>
      </c>
      <c r="BD3" s="20"/>
      <c r="BE3" s="47"/>
      <c r="BF3" s="57"/>
      <c r="BG3" s="20"/>
      <c r="BH3" s="20"/>
      <c r="BI3" s="20"/>
      <c r="BJ3" s="21"/>
    </row>
    <row r="4" spans="1:62">
      <c r="A4" s="78"/>
      <c r="B4" s="78"/>
      <c r="C4" s="82"/>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4"/>
      <c r="BC4" s="62" t="s">
        <v>250</v>
      </c>
      <c r="BD4" s="22"/>
      <c r="BE4" s="48"/>
      <c r="BF4" s="58"/>
      <c r="BG4" s="22"/>
      <c r="BH4" s="22"/>
      <c r="BI4" s="22"/>
      <c r="BJ4" s="23"/>
    </row>
    <row r="5" spans="1:62">
      <c r="P5" s="8"/>
      <c r="Q5" s="8"/>
      <c r="BJ5" s="15"/>
    </row>
    <row r="6" spans="1:62" ht="28.5" thickBot="1">
      <c r="B6" s="5" t="s">
        <v>30</v>
      </c>
      <c r="C6" s="11"/>
      <c r="D6" s="11"/>
      <c r="E6" s="11"/>
      <c r="F6" s="11"/>
      <c r="G6" s="11"/>
      <c r="H6" s="11"/>
      <c r="I6" s="11"/>
      <c r="J6" s="11"/>
      <c r="K6" s="11"/>
      <c r="L6" s="11"/>
      <c r="M6" s="11"/>
      <c r="N6" s="11"/>
      <c r="O6" s="11"/>
      <c r="P6" s="11"/>
      <c r="Q6" s="11"/>
      <c r="R6" s="26"/>
      <c r="S6" s="11"/>
      <c r="T6" s="50"/>
      <c r="U6" s="50"/>
      <c r="V6" s="11"/>
      <c r="W6" s="11"/>
      <c r="X6" s="31"/>
      <c r="Y6" s="11"/>
      <c r="Z6" s="50"/>
      <c r="AA6" s="11"/>
      <c r="AB6" s="11"/>
      <c r="AC6" s="11"/>
      <c r="AD6" s="11"/>
      <c r="AE6" s="11"/>
      <c r="AF6" s="11"/>
      <c r="AG6" s="11"/>
      <c r="AH6" s="11"/>
      <c r="AI6" s="11"/>
      <c r="AJ6" s="11"/>
      <c r="AK6" s="11"/>
      <c r="AL6" s="11"/>
      <c r="AM6" s="11"/>
      <c r="AN6" s="50"/>
      <c r="AO6" s="50"/>
      <c r="AP6" s="11"/>
      <c r="AQ6" s="11"/>
      <c r="AR6" s="11"/>
      <c r="AS6" s="11"/>
      <c r="AT6" s="11"/>
      <c r="AU6" s="11"/>
      <c r="AV6" s="11"/>
      <c r="AW6" s="11"/>
      <c r="AX6" s="11"/>
      <c r="AY6" s="11"/>
      <c r="AZ6" s="11"/>
      <c r="BA6" s="11"/>
      <c r="BB6" s="60"/>
      <c r="BC6" s="50"/>
      <c r="BD6" s="11"/>
      <c r="BE6" s="50"/>
      <c r="BF6" s="59"/>
      <c r="BG6" s="11"/>
      <c r="BH6" s="16"/>
      <c r="BI6" s="16"/>
      <c r="BJ6" s="17"/>
    </row>
    <row r="7" spans="1:62" ht="28.5" thickBot="1">
      <c r="A7" s="1"/>
      <c r="B7" s="13">
        <v>2024</v>
      </c>
      <c r="C7" s="11"/>
      <c r="D7" s="11"/>
      <c r="E7" s="11"/>
      <c r="F7" s="11"/>
      <c r="G7" s="11"/>
      <c r="H7" s="11"/>
      <c r="I7" s="11"/>
      <c r="J7" s="11"/>
      <c r="K7" s="11"/>
      <c r="L7" s="11"/>
      <c r="M7" s="11"/>
      <c r="N7" s="11"/>
      <c r="O7" s="11"/>
      <c r="P7" s="11"/>
      <c r="Q7" s="11"/>
      <c r="R7" s="26"/>
      <c r="S7" s="11"/>
      <c r="T7" s="50"/>
      <c r="U7" s="50"/>
      <c r="V7" s="11"/>
      <c r="W7" s="11"/>
      <c r="X7" s="31"/>
      <c r="Y7" s="11"/>
      <c r="Z7" s="50"/>
      <c r="AA7" s="11"/>
      <c r="AB7" s="11"/>
      <c r="AC7" s="11"/>
      <c r="AD7" s="11"/>
      <c r="AE7" s="11"/>
      <c r="AF7" s="11"/>
      <c r="AG7" s="11"/>
      <c r="AH7" s="11"/>
      <c r="AI7" s="11"/>
      <c r="AJ7" s="11"/>
      <c r="AK7" s="11"/>
      <c r="AL7" s="11"/>
      <c r="AM7" s="11"/>
      <c r="AN7" s="50"/>
      <c r="AO7" s="50"/>
      <c r="AP7" s="11"/>
      <c r="AQ7" s="11"/>
      <c r="AR7" s="11"/>
      <c r="AS7" s="11"/>
      <c r="AT7" s="11"/>
      <c r="AU7" s="11"/>
      <c r="AV7" s="11"/>
      <c r="AW7" s="11"/>
      <c r="AX7" s="11"/>
      <c r="AY7" s="11"/>
      <c r="AZ7" s="11"/>
      <c r="BA7" s="11"/>
      <c r="BB7" s="60"/>
      <c r="BC7" s="50"/>
      <c r="BD7" s="11"/>
      <c r="BE7" s="50"/>
      <c r="BF7" s="59"/>
      <c r="BG7" s="11"/>
      <c r="BH7" s="16"/>
      <c r="BI7" s="16"/>
      <c r="BJ7" s="17"/>
    </row>
    <row r="8" spans="1:62" ht="28.5" thickBot="1">
      <c r="A8" s="1"/>
      <c r="B8" s="1"/>
      <c r="C8" s="12"/>
      <c r="D8" s="11"/>
      <c r="E8" s="11"/>
      <c r="F8" s="11"/>
      <c r="G8" s="11"/>
      <c r="H8" s="11"/>
      <c r="I8" s="11"/>
      <c r="J8" s="11"/>
      <c r="K8" s="11"/>
      <c r="L8" s="11"/>
      <c r="M8" s="11"/>
      <c r="N8" s="11"/>
      <c r="O8" s="11"/>
      <c r="P8" s="11"/>
      <c r="Q8" s="11"/>
      <c r="R8" s="26"/>
      <c r="S8" s="11"/>
      <c r="T8" s="50"/>
      <c r="U8" s="50"/>
      <c r="V8" s="11"/>
      <c r="W8" s="11"/>
      <c r="X8" s="31"/>
      <c r="Y8" s="11"/>
      <c r="Z8" s="50"/>
      <c r="AA8" s="11"/>
      <c r="AB8" s="11"/>
      <c r="AC8" s="11"/>
      <c r="AD8" s="11"/>
      <c r="AE8" s="11"/>
      <c r="AF8" s="11"/>
      <c r="AG8" s="11"/>
      <c r="AH8" s="11"/>
      <c r="AI8" s="11"/>
      <c r="AJ8" s="11"/>
      <c r="AK8" s="11"/>
      <c r="AL8" s="11"/>
      <c r="AM8" s="11"/>
      <c r="AN8" s="50"/>
      <c r="AO8" s="50"/>
      <c r="AP8" s="11"/>
      <c r="AQ8" s="11"/>
      <c r="AR8" s="11"/>
      <c r="AS8" s="11"/>
      <c r="AT8" s="11"/>
      <c r="AU8" s="11"/>
      <c r="AV8" s="11"/>
      <c r="AW8" s="11"/>
      <c r="AX8" s="11"/>
      <c r="AY8" s="11"/>
      <c r="AZ8" s="11"/>
      <c r="BA8" s="11"/>
      <c r="BB8" s="60"/>
      <c r="BC8" s="50"/>
      <c r="BD8" s="11"/>
      <c r="BE8" s="50"/>
      <c r="BF8" s="59"/>
      <c r="BG8" s="11"/>
      <c r="BH8" s="16"/>
      <c r="BI8" s="16"/>
      <c r="BJ8" s="17"/>
    </row>
    <row r="9" spans="1:62" s="2" customFormat="1" ht="16.5" thickBot="1">
      <c r="A9" s="85" t="s">
        <v>29</v>
      </c>
      <c r="B9" s="85"/>
      <c r="C9" s="85"/>
      <c r="D9" s="85"/>
      <c r="E9" s="85"/>
      <c r="F9" s="85"/>
      <c r="G9" s="85"/>
      <c r="H9" s="85"/>
      <c r="I9" s="85"/>
      <c r="J9" s="85"/>
      <c r="K9" s="85"/>
      <c r="L9" s="85"/>
      <c r="M9" s="85"/>
      <c r="N9" s="85"/>
      <c r="O9" s="86" t="s">
        <v>28</v>
      </c>
      <c r="P9" s="87"/>
      <c r="Q9" s="88"/>
      <c r="R9" s="86" t="s">
        <v>27</v>
      </c>
      <c r="S9" s="87"/>
      <c r="T9" s="87"/>
      <c r="U9" s="87"/>
      <c r="V9" s="87"/>
      <c r="W9" s="87"/>
      <c r="X9" s="87"/>
      <c r="Y9" s="87"/>
      <c r="Z9" s="89" t="s">
        <v>26</v>
      </c>
      <c r="AA9" s="90"/>
      <c r="AB9" s="90"/>
      <c r="AC9" s="90"/>
      <c r="AD9" s="90"/>
      <c r="AE9" s="90"/>
      <c r="AF9" s="90"/>
      <c r="AG9" s="90"/>
      <c r="AH9" s="90"/>
      <c r="AI9" s="90"/>
      <c r="AJ9" s="90"/>
      <c r="AK9" s="90"/>
      <c r="AL9" s="90"/>
      <c r="AM9" s="90"/>
      <c r="AN9" s="91"/>
      <c r="AO9" s="86" t="s">
        <v>25</v>
      </c>
      <c r="AP9" s="87"/>
      <c r="AQ9" s="87"/>
      <c r="AR9" s="87"/>
      <c r="AS9" s="87"/>
      <c r="AT9" s="87"/>
      <c r="AU9" s="87"/>
      <c r="AV9" s="87"/>
      <c r="AW9" s="87"/>
      <c r="AX9" s="87"/>
      <c r="AY9" s="87"/>
      <c r="AZ9" s="87"/>
      <c r="BA9" s="87"/>
      <c r="BB9" s="87"/>
      <c r="BC9" s="87"/>
      <c r="BD9" s="87"/>
      <c r="BE9" s="87"/>
      <c r="BF9" s="87"/>
      <c r="BG9" s="88"/>
      <c r="BH9" s="76" t="s">
        <v>22</v>
      </c>
      <c r="BI9" s="77"/>
      <c r="BJ9" s="18"/>
    </row>
    <row r="10" spans="1:62" s="2" customFormat="1" ht="79.5" thickBot="1">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27" t="s">
        <v>38</v>
      </c>
      <c r="S10" s="4" t="s">
        <v>8</v>
      </c>
      <c r="T10" s="51" t="s">
        <v>7</v>
      </c>
      <c r="U10" s="51" t="s">
        <v>6</v>
      </c>
      <c r="V10" s="4" t="s">
        <v>5</v>
      </c>
      <c r="W10" s="4" t="s">
        <v>4</v>
      </c>
      <c r="X10" s="32" t="s">
        <v>3</v>
      </c>
      <c r="Y10" s="4" t="s">
        <v>2</v>
      </c>
      <c r="Z10" s="51"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51" t="s">
        <v>55</v>
      </c>
      <c r="AO10" s="51" t="s">
        <v>57</v>
      </c>
      <c r="AP10" s="4" t="s">
        <v>58</v>
      </c>
      <c r="AQ10" s="4" t="s">
        <v>59</v>
      </c>
      <c r="AR10" s="4" t="s">
        <v>60</v>
      </c>
      <c r="AS10" s="4" t="s">
        <v>61</v>
      </c>
      <c r="AT10" s="4" t="s">
        <v>62</v>
      </c>
      <c r="AU10" s="4" t="s">
        <v>63</v>
      </c>
      <c r="AV10" s="4" t="s">
        <v>64</v>
      </c>
      <c r="AW10" s="4" t="s">
        <v>65</v>
      </c>
      <c r="AX10" s="4" t="s">
        <v>66</v>
      </c>
      <c r="AY10" s="4" t="s">
        <v>67</v>
      </c>
      <c r="AZ10" s="4" t="s">
        <v>68</v>
      </c>
      <c r="BA10" s="4" t="s">
        <v>69</v>
      </c>
      <c r="BB10" s="54" t="s">
        <v>70</v>
      </c>
      <c r="BC10" s="51" t="s">
        <v>56</v>
      </c>
      <c r="BD10" s="4" t="s">
        <v>24</v>
      </c>
      <c r="BE10" s="51" t="s">
        <v>39</v>
      </c>
      <c r="BF10" s="54" t="s">
        <v>40</v>
      </c>
      <c r="BG10" s="4" t="s">
        <v>23</v>
      </c>
      <c r="BH10" s="4" t="s">
        <v>1</v>
      </c>
      <c r="BI10" s="3" t="s">
        <v>0</v>
      </c>
      <c r="BJ10" s="5" t="s">
        <v>21</v>
      </c>
    </row>
    <row r="11" spans="1:62" s="101" customFormat="1" ht="42.75">
      <c r="A11" s="92">
        <v>34</v>
      </c>
      <c r="B11" s="92" t="s">
        <v>71</v>
      </c>
      <c r="C11" s="92" t="s">
        <v>72</v>
      </c>
      <c r="D11" s="92" t="s">
        <v>73</v>
      </c>
      <c r="E11" s="92" t="s">
        <v>74</v>
      </c>
      <c r="F11" s="92" t="s">
        <v>75</v>
      </c>
      <c r="G11" s="92" t="s">
        <v>76</v>
      </c>
      <c r="H11" s="92">
        <v>450106000</v>
      </c>
      <c r="I11" s="92" t="s">
        <v>77</v>
      </c>
      <c r="J11" s="92">
        <v>1</v>
      </c>
      <c r="K11" s="92" t="s">
        <v>78</v>
      </c>
      <c r="L11" s="92" t="s">
        <v>339</v>
      </c>
      <c r="M11" s="92">
        <v>1</v>
      </c>
      <c r="N11" s="92">
        <v>0</v>
      </c>
      <c r="O11" s="93">
        <v>0</v>
      </c>
      <c r="P11" s="64" t="e">
        <f>+(Tabla13[[#This Row],[Meta Ejecutada Vigencia4]]/Tabla13[[#This Row],[Meta Programada Vigencia]])</f>
        <v>#DIV/0!</v>
      </c>
      <c r="Q11" s="64">
        <f>+Tabla13[[#This Row],[Meta Ejecutada Vigencia4]]/Tabla13[[#This Row],[Meta Programada Cuatrienio3]]/4</f>
        <v>0</v>
      </c>
      <c r="R11" s="94"/>
      <c r="S11" s="93"/>
      <c r="T11" s="95"/>
      <c r="U11" s="95"/>
      <c r="V11" s="94"/>
      <c r="W11" s="94"/>
      <c r="X11" s="94"/>
      <c r="Y11" s="94"/>
      <c r="Z11" s="96"/>
      <c r="AA11" s="97"/>
      <c r="AB11" s="97"/>
      <c r="AC11" s="97"/>
      <c r="AD11" s="97"/>
      <c r="AE11" s="97"/>
      <c r="AF11" s="97"/>
      <c r="AG11" s="97"/>
      <c r="AH11" s="97"/>
      <c r="AI11" s="97"/>
      <c r="AJ11" s="97"/>
      <c r="AK11" s="97"/>
      <c r="AL11" s="97"/>
      <c r="AM11" s="97"/>
      <c r="AN11" s="96">
        <f>SUM(Tabla13[[#This Row],[Recursos propios 2024]:[Otros 2024]])</f>
        <v>0</v>
      </c>
      <c r="AO11" s="95"/>
      <c r="AP11" s="97"/>
      <c r="AQ11" s="97"/>
      <c r="AR11" s="97"/>
      <c r="AS11" s="97"/>
      <c r="AT11" s="97"/>
      <c r="AU11" s="97"/>
      <c r="AV11" s="97"/>
      <c r="AW11" s="97"/>
      <c r="AX11" s="97"/>
      <c r="AY11" s="97"/>
      <c r="AZ11" s="97"/>
      <c r="BA11" s="97"/>
      <c r="BB11" s="98"/>
      <c r="BC11" s="96">
        <f>SUM(Tabla13[[#This Row],[Recursos propios 20242]:[Otros 202415]])</f>
        <v>0</v>
      </c>
      <c r="BD11" s="65" t="e">
        <f>+Tabla13[[#This Row],[Total Comprometido 2024]]/Tabla13[[#This Row],[Total 2024]]</f>
        <v>#DIV/0!</v>
      </c>
      <c r="BE11" s="99">
        <v>0</v>
      </c>
      <c r="BF11" s="100">
        <v>0</v>
      </c>
      <c r="BG11" s="97"/>
      <c r="BH11" s="92" t="s">
        <v>239</v>
      </c>
      <c r="BI11" s="92" t="s">
        <v>240</v>
      </c>
      <c r="BJ11" s="92" t="s">
        <v>241</v>
      </c>
    </row>
    <row r="12" spans="1:62" s="101" customFormat="1" ht="14.25">
      <c r="A12" s="102"/>
      <c r="B12" s="102"/>
      <c r="C12" s="92" t="s">
        <v>72</v>
      </c>
      <c r="D12" s="102"/>
      <c r="E12" s="102"/>
      <c r="F12" s="102"/>
      <c r="G12" s="102"/>
      <c r="H12" s="102"/>
      <c r="I12" s="102"/>
      <c r="J12" s="102"/>
      <c r="K12" s="102"/>
      <c r="L12" s="102"/>
      <c r="M12" s="102"/>
      <c r="N12" s="102"/>
      <c r="O12" s="103"/>
      <c r="P12" s="37" t="e">
        <f>+(Tabla13[[#This Row],[Meta Ejecutada Vigencia4]]/Tabla13[[#This Row],[Meta Programada Vigencia]])</f>
        <v>#DIV/0!</v>
      </c>
      <c r="Q12" s="19" t="e">
        <f>+Tabla13[[#This Row],[Meta Ejecutada Vigencia4]]/Tabla13[[#This Row],[Meta Programada Cuatrienio3]]/4</f>
        <v>#DIV/0!</v>
      </c>
      <c r="R12" s="103"/>
      <c r="S12" s="104"/>
      <c r="T12" s="105"/>
      <c r="U12" s="105"/>
      <c r="V12" s="103"/>
      <c r="W12" s="103"/>
      <c r="X12" s="103"/>
      <c r="Y12" s="103"/>
      <c r="Z12" s="105"/>
      <c r="AA12" s="106"/>
      <c r="AB12" s="106"/>
      <c r="AC12" s="106"/>
      <c r="AD12" s="106"/>
      <c r="AE12" s="106"/>
      <c r="AF12" s="106"/>
      <c r="AG12" s="106"/>
      <c r="AH12" s="106"/>
      <c r="AI12" s="106"/>
      <c r="AJ12" s="106"/>
      <c r="AK12" s="106"/>
      <c r="AL12" s="106"/>
      <c r="AM12" s="106"/>
      <c r="AN12" s="96">
        <f>SUM(Tabla13[[#This Row],[Recursos propios 2024]:[Otros 2024]])</f>
        <v>0</v>
      </c>
      <c r="AO12" s="105"/>
      <c r="AP12" s="106"/>
      <c r="AQ12" s="106"/>
      <c r="AR12" s="106"/>
      <c r="AS12" s="106"/>
      <c r="AT12" s="106"/>
      <c r="AU12" s="106"/>
      <c r="AV12" s="106"/>
      <c r="AW12" s="106"/>
      <c r="AX12" s="106"/>
      <c r="AY12" s="106"/>
      <c r="AZ12" s="106"/>
      <c r="BA12" s="106"/>
      <c r="BB12" s="107"/>
      <c r="BC12" s="96">
        <f>SUM(Tabla13[[#This Row],[Recursos propios 20242]:[Otros 202415]])</f>
        <v>0</v>
      </c>
      <c r="BD12" s="24" t="e">
        <f>+Tabla13[[#This Row],[Total Comprometido 2024]]/Tabla13[[#This Row],[Total 2024]]</f>
        <v>#DIV/0!</v>
      </c>
      <c r="BE12" s="99">
        <v>0</v>
      </c>
      <c r="BF12" s="100">
        <v>0</v>
      </c>
      <c r="BG12" s="106"/>
      <c r="BH12" s="102"/>
      <c r="BI12" s="102"/>
      <c r="BJ12" s="102"/>
    </row>
    <row r="13" spans="1:62" s="114" customFormat="1" ht="142.5">
      <c r="A13" s="108">
        <v>35</v>
      </c>
      <c r="B13" s="108" t="s">
        <v>71</v>
      </c>
      <c r="C13" s="92" t="s">
        <v>72</v>
      </c>
      <c r="D13" s="108" t="s">
        <v>73</v>
      </c>
      <c r="E13" s="108" t="s">
        <v>74</v>
      </c>
      <c r="F13" s="108" t="s">
        <v>79</v>
      </c>
      <c r="G13" s="108" t="s">
        <v>80</v>
      </c>
      <c r="H13" s="108">
        <v>450106100</v>
      </c>
      <c r="I13" s="108" t="s">
        <v>81</v>
      </c>
      <c r="J13" s="109">
        <v>20000</v>
      </c>
      <c r="K13" s="108" t="s">
        <v>78</v>
      </c>
      <c r="L13" s="108" t="s">
        <v>339</v>
      </c>
      <c r="M13" s="109">
        <v>50000</v>
      </c>
      <c r="N13" s="108">
        <v>5000</v>
      </c>
      <c r="O13" s="103">
        <v>7319</v>
      </c>
      <c r="P13" s="19">
        <v>1.4638</v>
      </c>
      <c r="Q13" s="19">
        <v>3.6595000000000003E-2</v>
      </c>
      <c r="R13" s="110">
        <v>2024680010165</v>
      </c>
      <c r="S13" s="93" t="s">
        <v>314</v>
      </c>
      <c r="T13" s="96">
        <v>8283899256.8500004</v>
      </c>
      <c r="U13" s="96">
        <v>722587010</v>
      </c>
      <c r="V13" s="104" t="s">
        <v>315</v>
      </c>
      <c r="W13" s="104" t="s">
        <v>316</v>
      </c>
      <c r="X13" s="66">
        <v>619703</v>
      </c>
      <c r="Y13" s="111" t="s">
        <v>341</v>
      </c>
      <c r="Z13" s="105">
        <v>672587010</v>
      </c>
      <c r="AA13" s="112"/>
      <c r="AB13" s="112"/>
      <c r="AC13" s="112"/>
      <c r="AD13" s="112"/>
      <c r="AE13" s="112"/>
      <c r="AF13" s="112"/>
      <c r="AG13" s="112"/>
      <c r="AH13" s="112"/>
      <c r="AI13" s="112"/>
      <c r="AJ13" s="112"/>
      <c r="AK13" s="112"/>
      <c r="AL13" s="112"/>
      <c r="AM13" s="112"/>
      <c r="AN13" s="96">
        <f>SUM(Tabla13[[#This Row],[Recursos propios 2024]:[Otros 2024]])</f>
        <v>672587010</v>
      </c>
      <c r="AO13" s="95">
        <v>642001659.38999999</v>
      </c>
      <c r="AP13" s="112"/>
      <c r="AQ13" s="112"/>
      <c r="AR13" s="112"/>
      <c r="AS13" s="112"/>
      <c r="AT13" s="112"/>
      <c r="AU13" s="112"/>
      <c r="AV13" s="112"/>
      <c r="AW13" s="112"/>
      <c r="AX13" s="112"/>
      <c r="AY13" s="112"/>
      <c r="AZ13" s="112"/>
      <c r="BA13" s="112"/>
      <c r="BB13" s="113"/>
      <c r="BC13" s="96">
        <f>SUM(Tabla13[[#This Row],[Recursos propios 20242]:[Otros 202415]])</f>
        <v>642001659.38999999</v>
      </c>
      <c r="BD13" s="67">
        <v>0.95450000000000002</v>
      </c>
      <c r="BE13" s="95">
        <v>337473430.38999999</v>
      </c>
      <c r="BF13" s="113">
        <v>273974861.33999997</v>
      </c>
      <c r="BG13" s="112"/>
      <c r="BH13" s="108" t="s">
        <v>239</v>
      </c>
      <c r="BI13" s="108" t="s">
        <v>240</v>
      </c>
      <c r="BJ13" s="108" t="s">
        <v>241</v>
      </c>
    </row>
    <row r="14" spans="1:62" s="114" customFormat="1" ht="114">
      <c r="A14" s="102"/>
      <c r="B14" s="102" t="s">
        <v>71</v>
      </c>
      <c r="C14" s="92" t="s">
        <v>72</v>
      </c>
      <c r="D14" s="102"/>
      <c r="E14" s="102"/>
      <c r="F14" s="102"/>
      <c r="G14" s="102"/>
      <c r="H14" s="102"/>
      <c r="I14" s="102"/>
      <c r="J14" s="115"/>
      <c r="K14" s="102"/>
      <c r="L14" s="102"/>
      <c r="M14" s="115"/>
      <c r="N14" s="102"/>
      <c r="O14" s="103"/>
      <c r="P14" s="37" t="e">
        <f>+(Tabla13[[#This Row],[Meta Ejecutada Vigencia4]]/Tabla13[[#This Row],[Meta Programada Vigencia]])</f>
        <v>#DIV/0!</v>
      </c>
      <c r="Q14" s="19" t="e">
        <f>+Tabla13[[#This Row],[Meta Ejecutada Vigencia4]]/Tabla13[[#This Row],[Meta Programada Cuatrienio3]]/4</f>
        <v>#DIV/0!</v>
      </c>
      <c r="R14" s="116">
        <v>2022680010011</v>
      </c>
      <c r="S14" s="104" t="s">
        <v>317</v>
      </c>
      <c r="T14" s="99">
        <v>3377956851.29</v>
      </c>
      <c r="U14" s="99">
        <v>1327412990</v>
      </c>
      <c r="V14" s="103"/>
      <c r="W14" s="103"/>
      <c r="X14" s="103"/>
      <c r="Y14" s="103"/>
      <c r="Z14" s="105">
        <v>1327412990</v>
      </c>
      <c r="AA14" s="106"/>
      <c r="AB14" s="106"/>
      <c r="AC14" s="106"/>
      <c r="AD14" s="106"/>
      <c r="AE14" s="106"/>
      <c r="AF14" s="106"/>
      <c r="AG14" s="106"/>
      <c r="AH14" s="106"/>
      <c r="AI14" s="106"/>
      <c r="AJ14" s="106"/>
      <c r="AK14" s="106"/>
      <c r="AL14" s="106"/>
      <c r="AM14" s="106"/>
      <c r="AN14" s="96">
        <f>SUM(Tabla13[[#This Row],[Recursos propios 2024]:[Otros 2024]])</f>
        <v>1327412990</v>
      </c>
      <c r="AO14" s="105">
        <v>516499333.33999997</v>
      </c>
      <c r="AP14" s="106"/>
      <c r="AQ14" s="106"/>
      <c r="AR14" s="106"/>
      <c r="AS14" s="106"/>
      <c r="AT14" s="106"/>
      <c r="AU14" s="106"/>
      <c r="AV14" s="106"/>
      <c r="AW14" s="106"/>
      <c r="AX14" s="106"/>
      <c r="AY14" s="106"/>
      <c r="AZ14" s="106"/>
      <c r="BA14" s="106"/>
      <c r="BB14" s="107"/>
      <c r="BC14" s="96">
        <f>SUM(Tabla13[[#This Row],[Recursos propios 20242]:[Otros 202415]])</f>
        <v>516499333.33999997</v>
      </c>
      <c r="BD14" s="24">
        <f>+Tabla13[[#This Row],[Total Comprometido 2024]]/Tabla13[[#This Row],[Total 2024]]</f>
        <v>0.38910221402910933</v>
      </c>
      <c r="BE14" s="105">
        <v>516499333.33999997</v>
      </c>
      <c r="BF14" s="107">
        <v>502395012.20999998</v>
      </c>
      <c r="BG14" s="106"/>
      <c r="BH14" s="102"/>
      <c r="BI14" s="102"/>
      <c r="BJ14" s="102"/>
    </row>
    <row r="15" spans="1:62" s="114" customFormat="1" ht="71.25">
      <c r="A15" s="108">
        <v>36</v>
      </c>
      <c r="B15" s="108" t="s">
        <v>71</v>
      </c>
      <c r="C15" s="92" t="s">
        <v>72</v>
      </c>
      <c r="D15" s="108" t="s">
        <v>73</v>
      </c>
      <c r="E15" s="108" t="s">
        <v>74</v>
      </c>
      <c r="F15" s="108" t="s">
        <v>82</v>
      </c>
      <c r="G15" s="108" t="s">
        <v>83</v>
      </c>
      <c r="H15" s="108">
        <v>450106300</v>
      </c>
      <c r="I15" s="108" t="s">
        <v>84</v>
      </c>
      <c r="J15" s="108">
        <v>0</v>
      </c>
      <c r="K15" s="108" t="s">
        <v>78</v>
      </c>
      <c r="L15" s="108" t="s">
        <v>339</v>
      </c>
      <c r="M15" s="92">
        <v>24</v>
      </c>
      <c r="N15" s="92">
        <v>6</v>
      </c>
      <c r="O15" s="93">
        <v>0</v>
      </c>
      <c r="P15" s="19">
        <v>0</v>
      </c>
      <c r="Q15" s="19">
        <v>0</v>
      </c>
      <c r="R15" s="110">
        <v>2024680010165</v>
      </c>
      <c r="S15" s="93" t="s">
        <v>314</v>
      </c>
      <c r="T15" s="96">
        <v>8283899256.8500004</v>
      </c>
      <c r="U15" s="105">
        <v>722587010</v>
      </c>
      <c r="V15" s="103"/>
      <c r="W15" s="103"/>
      <c r="X15" s="103"/>
      <c r="Y15" s="106"/>
      <c r="Z15" s="95">
        <v>50000000</v>
      </c>
      <c r="AA15" s="112"/>
      <c r="AB15" s="112"/>
      <c r="AC15" s="112"/>
      <c r="AD15" s="112"/>
      <c r="AE15" s="112"/>
      <c r="AF15" s="112"/>
      <c r="AG15" s="112"/>
      <c r="AH15" s="112"/>
      <c r="AI15" s="112"/>
      <c r="AJ15" s="112"/>
      <c r="AK15" s="112"/>
      <c r="AL15" s="112"/>
      <c r="AM15" s="112"/>
      <c r="AN15" s="96">
        <f>SUM(Tabla13[[#This Row],[Recursos propios 2024]:[Otros 2024]])</f>
        <v>50000000</v>
      </c>
      <c r="AO15" s="95">
        <v>0</v>
      </c>
      <c r="AP15" s="112"/>
      <c r="AQ15" s="112"/>
      <c r="AR15" s="112"/>
      <c r="AS15" s="112"/>
      <c r="AT15" s="112"/>
      <c r="AU15" s="112"/>
      <c r="AV15" s="112"/>
      <c r="AW15" s="112"/>
      <c r="AX15" s="112"/>
      <c r="AY15" s="112"/>
      <c r="AZ15" s="112"/>
      <c r="BA15" s="112"/>
      <c r="BB15" s="113"/>
      <c r="BC15" s="96">
        <f>SUM(Tabla13[[#This Row],[Recursos propios 20242]:[Otros 202415]])</f>
        <v>0</v>
      </c>
      <c r="BD15" s="65">
        <v>0</v>
      </c>
      <c r="BE15" s="99">
        <v>0</v>
      </c>
      <c r="BF15" s="100">
        <v>0</v>
      </c>
      <c r="BG15" s="112"/>
      <c r="BH15" s="108" t="s">
        <v>239</v>
      </c>
      <c r="BI15" s="108" t="s">
        <v>240</v>
      </c>
      <c r="BJ15" s="108" t="s">
        <v>241</v>
      </c>
    </row>
    <row r="16" spans="1:62" s="114" customFormat="1" ht="57">
      <c r="A16" s="108">
        <v>37</v>
      </c>
      <c r="B16" s="108" t="s">
        <v>71</v>
      </c>
      <c r="C16" s="92" t="s">
        <v>85</v>
      </c>
      <c r="D16" s="108" t="s">
        <v>86</v>
      </c>
      <c r="E16" s="108" t="s">
        <v>87</v>
      </c>
      <c r="F16" s="108" t="s">
        <v>88</v>
      </c>
      <c r="G16" s="108" t="s">
        <v>89</v>
      </c>
      <c r="H16" s="108">
        <v>320100300</v>
      </c>
      <c r="I16" s="108" t="s">
        <v>90</v>
      </c>
      <c r="J16" s="109">
        <v>28</v>
      </c>
      <c r="K16" s="108" t="s">
        <v>78</v>
      </c>
      <c r="L16" s="108" t="s">
        <v>339</v>
      </c>
      <c r="M16" s="117">
        <v>40</v>
      </c>
      <c r="N16" s="92">
        <v>0</v>
      </c>
      <c r="O16" s="93">
        <v>0</v>
      </c>
      <c r="P16" s="19" t="e">
        <v>#DIV/0!</v>
      </c>
      <c r="Q16" s="19">
        <v>0</v>
      </c>
      <c r="R16" s="103"/>
      <c r="S16" s="104"/>
      <c r="T16" s="105"/>
      <c r="U16" s="105"/>
      <c r="V16" s="103"/>
      <c r="W16" s="103"/>
      <c r="X16" s="103"/>
      <c r="Y16" s="103"/>
      <c r="Z16" s="95"/>
      <c r="AA16" s="112"/>
      <c r="AB16" s="112"/>
      <c r="AC16" s="112"/>
      <c r="AD16" s="112"/>
      <c r="AE16" s="112"/>
      <c r="AF16" s="112"/>
      <c r="AG16" s="112"/>
      <c r="AH16" s="112"/>
      <c r="AI16" s="112"/>
      <c r="AJ16" s="112"/>
      <c r="AK16" s="112"/>
      <c r="AL16" s="112"/>
      <c r="AM16" s="112"/>
      <c r="AN16" s="96">
        <f>SUM(Tabla13[[#This Row],[Recursos propios 2024]:[Otros 2024]])</f>
        <v>0</v>
      </c>
      <c r="AO16" s="95"/>
      <c r="AP16" s="112"/>
      <c r="AQ16" s="112"/>
      <c r="AR16" s="112"/>
      <c r="AS16" s="112"/>
      <c r="AT16" s="112"/>
      <c r="AU16" s="112"/>
      <c r="AV16" s="112"/>
      <c r="AW16" s="112"/>
      <c r="AX16" s="112"/>
      <c r="AY16" s="112"/>
      <c r="AZ16" s="112"/>
      <c r="BA16" s="112"/>
      <c r="BB16" s="113"/>
      <c r="BC16" s="96">
        <f>SUM(Tabla13[[#This Row],[Recursos propios 20242]:[Otros 202415]])</f>
        <v>0</v>
      </c>
      <c r="BD16" s="67" t="e">
        <v>#DIV/0!</v>
      </c>
      <c r="BE16" s="99">
        <v>0</v>
      </c>
      <c r="BF16" s="100">
        <v>0</v>
      </c>
      <c r="BG16" s="112"/>
      <c r="BH16" s="108" t="s">
        <v>239</v>
      </c>
      <c r="BI16" s="108" t="s">
        <v>240</v>
      </c>
      <c r="BJ16" s="108" t="s">
        <v>242</v>
      </c>
    </row>
    <row r="17" spans="1:62" s="114" customFormat="1" ht="99.75">
      <c r="A17" s="108">
        <v>38</v>
      </c>
      <c r="B17" s="108" t="s">
        <v>71</v>
      </c>
      <c r="C17" s="92" t="s">
        <v>85</v>
      </c>
      <c r="D17" s="108" t="s">
        <v>86</v>
      </c>
      <c r="E17" s="108" t="s">
        <v>87</v>
      </c>
      <c r="F17" s="108" t="s">
        <v>91</v>
      </c>
      <c r="G17" s="108" t="s">
        <v>92</v>
      </c>
      <c r="H17" s="108">
        <v>320100200</v>
      </c>
      <c r="I17" s="108" t="s">
        <v>93</v>
      </c>
      <c r="J17" s="108">
        <v>0</v>
      </c>
      <c r="K17" s="108" t="s">
        <v>78</v>
      </c>
      <c r="L17" s="108" t="s">
        <v>339</v>
      </c>
      <c r="M17" s="108">
        <v>1</v>
      </c>
      <c r="N17" s="108">
        <v>0.5</v>
      </c>
      <c r="O17" s="103">
        <v>0.79</v>
      </c>
      <c r="P17" s="19">
        <v>1.58</v>
      </c>
      <c r="Q17" s="19">
        <v>0.19750000000000001</v>
      </c>
      <c r="R17" s="118">
        <v>2024680010161</v>
      </c>
      <c r="S17" s="116" t="s">
        <v>318</v>
      </c>
      <c r="T17" s="68">
        <v>332925000</v>
      </c>
      <c r="U17" s="105">
        <v>175680000</v>
      </c>
      <c r="V17" s="104" t="s">
        <v>315</v>
      </c>
      <c r="W17" s="104" t="s">
        <v>319</v>
      </c>
      <c r="X17" s="103">
        <v>5</v>
      </c>
      <c r="Y17" s="93" t="s">
        <v>342</v>
      </c>
      <c r="Z17" s="105">
        <v>175680000</v>
      </c>
      <c r="AA17" s="106"/>
      <c r="AB17" s="106"/>
      <c r="AC17" s="106"/>
      <c r="AD17" s="106"/>
      <c r="AE17" s="106"/>
      <c r="AF17" s="106"/>
      <c r="AG17" s="106"/>
      <c r="AH17" s="106"/>
      <c r="AI17" s="106"/>
      <c r="AJ17" s="106"/>
      <c r="AK17" s="106"/>
      <c r="AL17" s="106"/>
      <c r="AM17" s="106"/>
      <c r="AN17" s="96">
        <f>SUM(Tabla13[[#This Row],[Recursos propios 2024]:[Otros 2024]])</f>
        <v>175680000</v>
      </c>
      <c r="AO17" s="105">
        <v>78033333.340000004</v>
      </c>
      <c r="AP17" s="106"/>
      <c r="AQ17" s="106"/>
      <c r="AR17" s="106"/>
      <c r="AS17" s="106"/>
      <c r="AT17" s="106"/>
      <c r="AU17" s="106"/>
      <c r="AV17" s="106"/>
      <c r="AW17" s="106"/>
      <c r="AX17" s="106"/>
      <c r="AY17" s="106"/>
      <c r="AZ17" s="106"/>
      <c r="BA17" s="106"/>
      <c r="BB17" s="107"/>
      <c r="BC17" s="96">
        <f>SUM(Tabla13[[#This Row],[Recursos propios 20242]:[Otros 202415]])</f>
        <v>78033333.340000004</v>
      </c>
      <c r="BD17" s="24">
        <v>0.44419999999999998</v>
      </c>
      <c r="BE17" s="105">
        <v>78033333.340000004</v>
      </c>
      <c r="BF17" s="105">
        <v>78033333.340000004</v>
      </c>
      <c r="BG17" s="106"/>
      <c r="BH17" s="108" t="s">
        <v>239</v>
      </c>
      <c r="BI17" s="108" t="s">
        <v>240</v>
      </c>
      <c r="BJ17" s="108" t="s">
        <v>242</v>
      </c>
    </row>
    <row r="18" spans="1:62" s="114" customFormat="1" ht="71.25">
      <c r="A18" s="102"/>
      <c r="B18" s="102" t="s">
        <v>71</v>
      </c>
      <c r="C18" s="92" t="s">
        <v>85</v>
      </c>
      <c r="D18" s="102"/>
      <c r="E18" s="102"/>
      <c r="F18" s="102"/>
      <c r="G18" s="102"/>
      <c r="H18" s="102"/>
      <c r="I18" s="102"/>
      <c r="J18" s="102"/>
      <c r="K18" s="102"/>
      <c r="L18" s="102"/>
      <c r="M18" s="102"/>
      <c r="N18" s="102"/>
      <c r="O18" s="103"/>
      <c r="P18" s="37" t="e">
        <f>+(Tabla13[[#This Row],[Meta Ejecutada Vigencia4]]/Tabla13[[#This Row],[Meta Programada Vigencia]])</f>
        <v>#DIV/0!</v>
      </c>
      <c r="Q18" s="19" t="e">
        <f>+Tabla13[[#This Row],[Meta Ejecutada Vigencia4]]/Tabla13[[#This Row],[Meta Programada Cuatrienio3]]/4</f>
        <v>#DIV/0!</v>
      </c>
      <c r="R18" s="116">
        <v>2021680010014</v>
      </c>
      <c r="S18" s="104" t="s">
        <v>320</v>
      </c>
      <c r="T18" s="99">
        <v>754533958</v>
      </c>
      <c r="U18" s="99">
        <v>59550000</v>
      </c>
      <c r="V18" s="103" t="s">
        <v>321</v>
      </c>
      <c r="W18" s="103" t="s">
        <v>321</v>
      </c>
      <c r="X18" s="103" t="s">
        <v>321</v>
      </c>
      <c r="Y18" s="104" t="s">
        <v>322</v>
      </c>
      <c r="Z18" s="105">
        <v>59550000</v>
      </c>
      <c r="AA18" s="106"/>
      <c r="AB18" s="106"/>
      <c r="AC18" s="106"/>
      <c r="AD18" s="106"/>
      <c r="AE18" s="106"/>
      <c r="AF18" s="106"/>
      <c r="AG18" s="106"/>
      <c r="AH18" s="106"/>
      <c r="AI18" s="106"/>
      <c r="AJ18" s="106"/>
      <c r="AK18" s="106"/>
      <c r="AL18" s="106"/>
      <c r="AM18" s="106"/>
      <c r="AN18" s="96">
        <f>SUM(Tabla13[[#This Row],[Recursos propios 2024]:[Otros 2024]])</f>
        <v>59550000</v>
      </c>
      <c r="AO18" s="105">
        <v>59550000</v>
      </c>
      <c r="AP18" s="106"/>
      <c r="AQ18" s="106"/>
      <c r="AR18" s="106"/>
      <c r="AS18" s="106"/>
      <c r="AT18" s="106"/>
      <c r="AU18" s="106"/>
      <c r="AV18" s="106"/>
      <c r="AW18" s="106"/>
      <c r="AX18" s="106"/>
      <c r="AY18" s="106"/>
      <c r="AZ18" s="106"/>
      <c r="BA18" s="106"/>
      <c r="BB18" s="107"/>
      <c r="BC18" s="96">
        <f>SUM(Tabla13[[#This Row],[Recursos propios 20242]:[Otros 202415]])</f>
        <v>59550000</v>
      </c>
      <c r="BD18" s="24">
        <f>+Tabla13[[#This Row],[Total Comprometido 2024]]/Tabla13[[#This Row],[Total 2024]]</f>
        <v>1</v>
      </c>
      <c r="BE18" s="105">
        <v>59550000</v>
      </c>
      <c r="BF18" s="107">
        <v>59550000</v>
      </c>
      <c r="BG18" s="106"/>
      <c r="BH18" s="102"/>
      <c r="BI18" s="102"/>
      <c r="BJ18" s="102"/>
    </row>
    <row r="19" spans="1:62" s="114" customFormat="1" ht="114">
      <c r="A19" s="108">
        <v>39</v>
      </c>
      <c r="B19" s="108" t="s">
        <v>71</v>
      </c>
      <c r="C19" s="92" t="s">
        <v>85</v>
      </c>
      <c r="D19" s="108" t="s">
        <v>94</v>
      </c>
      <c r="E19" s="108" t="s">
        <v>95</v>
      </c>
      <c r="F19" s="108" t="s">
        <v>96</v>
      </c>
      <c r="G19" s="108" t="s">
        <v>97</v>
      </c>
      <c r="H19" s="108">
        <v>320204300</v>
      </c>
      <c r="I19" s="108" t="s">
        <v>98</v>
      </c>
      <c r="J19" s="109" t="s">
        <v>99</v>
      </c>
      <c r="K19" s="108" t="s">
        <v>100</v>
      </c>
      <c r="L19" s="108" t="s">
        <v>338</v>
      </c>
      <c r="M19" s="109" t="s">
        <v>99</v>
      </c>
      <c r="N19" s="108">
        <v>0</v>
      </c>
      <c r="O19" s="104">
        <v>0</v>
      </c>
      <c r="P19" s="41" t="e">
        <v>#DIV/0!</v>
      </c>
      <c r="Q19" s="41" t="e">
        <v>#VALUE!</v>
      </c>
      <c r="R19" s="116">
        <v>2024680010159</v>
      </c>
      <c r="S19" s="116" t="s">
        <v>323</v>
      </c>
      <c r="T19" s="99">
        <v>13163514130.52</v>
      </c>
      <c r="U19" s="99">
        <v>3576341444.6199999</v>
      </c>
      <c r="V19" s="104" t="s">
        <v>321</v>
      </c>
      <c r="W19" s="104" t="s">
        <v>321</v>
      </c>
      <c r="X19" s="104" t="s">
        <v>321</v>
      </c>
      <c r="Y19" s="104" t="s">
        <v>343</v>
      </c>
      <c r="Z19" s="99">
        <v>2991361028</v>
      </c>
      <c r="AA19" s="119"/>
      <c r="AB19" s="119"/>
      <c r="AC19" s="119"/>
      <c r="AD19" s="119"/>
      <c r="AE19" s="119"/>
      <c r="AF19" s="119"/>
      <c r="AG19" s="119"/>
      <c r="AH19" s="119"/>
      <c r="AI19" s="119"/>
      <c r="AJ19" s="119"/>
      <c r="AK19" s="119"/>
      <c r="AL19" s="119"/>
      <c r="AM19" s="119"/>
      <c r="AN19" s="96">
        <f>SUM(Tabla13[[#This Row],[Recursos propios 2024]:[Otros 2024]])</f>
        <v>2991361028</v>
      </c>
      <c r="AO19" s="99">
        <v>0</v>
      </c>
      <c r="AP19" s="119"/>
      <c r="AQ19" s="119"/>
      <c r="AR19" s="119"/>
      <c r="AS19" s="119"/>
      <c r="AT19" s="119"/>
      <c r="AU19" s="119"/>
      <c r="AV19" s="119"/>
      <c r="AW19" s="119"/>
      <c r="AX19" s="119"/>
      <c r="AY19" s="119"/>
      <c r="AZ19" s="119"/>
      <c r="BA19" s="119"/>
      <c r="BB19" s="100"/>
      <c r="BC19" s="96">
        <f>SUM(Tabla13[[#This Row],[Recursos propios 20242]:[Otros 202415]])</f>
        <v>0</v>
      </c>
      <c r="BD19" s="65">
        <v>0</v>
      </c>
      <c r="BE19" s="99">
        <v>0</v>
      </c>
      <c r="BF19" s="100">
        <v>0</v>
      </c>
      <c r="BG19" s="119"/>
      <c r="BH19" s="108" t="s">
        <v>239</v>
      </c>
      <c r="BI19" s="108" t="s">
        <v>240</v>
      </c>
      <c r="BJ19" s="108" t="s">
        <v>243</v>
      </c>
    </row>
    <row r="20" spans="1:62" s="114" customFormat="1" ht="114">
      <c r="A20" s="108">
        <v>40</v>
      </c>
      <c r="B20" s="108" t="s">
        <v>71</v>
      </c>
      <c r="C20" s="92" t="s">
        <v>85</v>
      </c>
      <c r="D20" s="108" t="s">
        <v>94</v>
      </c>
      <c r="E20" s="108" t="s">
        <v>95</v>
      </c>
      <c r="F20" s="108" t="s">
        <v>101</v>
      </c>
      <c r="G20" s="108" t="s">
        <v>102</v>
      </c>
      <c r="H20" s="108">
        <v>320204900</v>
      </c>
      <c r="I20" s="108" t="s">
        <v>103</v>
      </c>
      <c r="J20" s="108">
        <v>0</v>
      </c>
      <c r="K20" s="108" t="s">
        <v>100</v>
      </c>
      <c r="L20" s="108" t="s">
        <v>339</v>
      </c>
      <c r="M20" s="108" t="s">
        <v>104</v>
      </c>
      <c r="N20" s="108">
        <v>5</v>
      </c>
      <c r="O20" s="103">
        <v>1.5</v>
      </c>
      <c r="P20" s="19">
        <v>0.3</v>
      </c>
      <c r="Q20" s="19" t="e">
        <v>#VALUE!</v>
      </c>
      <c r="R20" s="116">
        <v>2024680010159</v>
      </c>
      <c r="S20" s="116" t="s">
        <v>323</v>
      </c>
      <c r="T20" s="99">
        <v>13163514130.52</v>
      </c>
      <c r="U20" s="99">
        <v>3576341444.6199999</v>
      </c>
      <c r="V20" s="104" t="s">
        <v>344</v>
      </c>
      <c r="W20" s="104" t="s">
        <v>316</v>
      </c>
      <c r="X20" s="103">
        <v>619703</v>
      </c>
      <c r="Y20" s="93" t="s">
        <v>345</v>
      </c>
      <c r="Z20" s="105">
        <v>584980416.62</v>
      </c>
      <c r="AA20" s="112"/>
      <c r="AB20" s="112"/>
      <c r="AC20" s="112"/>
      <c r="AD20" s="112"/>
      <c r="AE20" s="112"/>
      <c r="AF20" s="112"/>
      <c r="AG20" s="112"/>
      <c r="AH20" s="112"/>
      <c r="AI20" s="112"/>
      <c r="AJ20" s="112"/>
      <c r="AK20" s="112"/>
      <c r="AL20" s="112"/>
      <c r="AM20" s="112"/>
      <c r="AN20" s="96">
        <f>SUM(Tabla13[[#This Row],[Recursos propios 2024]:[Otros 2024]])</f>
        <v>584980416.62</v>
      </c>
      <c r="AO20" s="95">
        <v>198003333.33000001</v>
      </c>
      <c r="AP20" s="112"/>
      <c r="AQ20" s="112"/>
      <c r="AR20" s="112"/>
      <c r="AS20" s="112"/>
      <c r="AT20" s="112"/>
      <c r="AU20" s="112"/>
      <c r="AV20" s="112"/>
      <c r="AW20" s="112"/>
      <c r="AX20" s="112"/>
      <c r="AY20" s="112"/>
      <c r="AZ20" s="112"/>
      <c r="BA20" s="112"/>
      <c r="BB20" s="113"/>
      <c r="BC20" s="96">
        <f>SUM(Tabla13[[#This Row],[Recursos propios 20242]:[Otros 202415]])</f>
        <v>198003333.33000001</v>
      </c>
      <c r="BD20" s="67">
        <v>0.34516824996752654</v>
      </c>
      <c r="BE20" s="95">
        <v>198003333.33000001</v>
      </c>
      <c r="BF20" s="113">
        <v>196403333.33000001</v>
      </c>
      <c r="BG20" s="112"/>
      <c r="BH20" s="108" t="s">
        <v>239</v>
      </c>
      <c r="BI20" s="108" t="s">
        <v>240</v>
      </c>
      <c r="BJ20" s="108" t="s">
        <v>243</v>
      </c>
    </row>
    <row r="21" spans="1:62" s="114" customFormat="1" ht="71.25">
      <c r="A21" s="102"/>
      <c r="B21" s="102" t="s">
        <v>71</v>
      </c>
      <c r="C21" s="92" t="s">
        <v>85</v>
      </c>
      <c r="D21" s="102"/>
      <c r="E21" s="102"/>
      <c r="F21" s="102"/>
      <c r="G21" s="102"/>
      <c r="H21" s="102"/>
      <c r="I21" s="102"/>
      <c r="J21" s="102"/>
      <c r="K21" s="102"/>
      <c r="L21" s="102"/>
      <c r="M21" s="102"/>
      <c r="N21" s="102"/>
      <c r="O21" s="103"/>
      <c r="P21" s="37" t="e">
        <f>+(Tabla13[[#This Row],[Meta Ejecutada Vigencia4]]/Tabla13[[#This Row],[Meta Programada Vigencia]])</f>
        <v>#DIV/0!</v>
      </c>
      <c r="Q21" s="19" t="e">
        <f>+Tabla13[[#This Row],[Meta Ejecutada Vigencia4]]/Tabla13[[#This Row],[Meta Programada Cuatrienio3]]/4</f>
        <v>#DIV/0!</v>
      </c>
      <c r="R21" s="116">
        <v>2021680010019</v>
      </c>
      <c r="S21" s="104" t="s">
        <v>324</v>
      </c>
      <c r="T21" s="99">
        <v>1036974241</v>
      </c>
      <c r="U21" s="99">
        <v>98600000</v>
      </c>
      <c r="V21" s="104"/>
      <c r="W21" s="104"/>
      <c r="X21" s="104"/>
      <c r="Y21" s="104"/>
      <c r="Z21" s="105">
        <v>98600000</v>
      </c>
      <c r="AA21" s="106"/>
      <c r="AB21" s="106"/>
      <c r="AC21" s="106"/>
      <c r="AD21" s="106"/>
      <c r="AE21" s="106"/>
      <c r="AF21" s="106"/>
      <c r="AG21" s="106"/>
      <c r="AH21" s="106"/>
      <c r="AI21" s="106"/>
      <c r="AJ21" s="106"/>
      <c r="AK21" s="106"/>
      <c r="AL21" s="106"/>
      <c r="AM21" s="106"/>
      <c r="AN21" s="96">
        <f>SUM(Tabla13[[#This Row],[Recursos propios 2024]:[Otros 2024]])</f>
        <v>98600000</v>
      </c>
      <c r="AO21" s="96">
        <v>81320000</v>
      </c>
      <c r="AP21" s="106"/>
      <c r="AQ21" s="106"/>
      <c r="AR21" s="106"/>
      <c r="AS21" s="106"/>
      <c r="AT21" s="106"/>
      <c r="AU21" s="106"/>
      <c r="AV21" s="106"/>
      <c r="AW21" s="106"/>
      <c r="AX21" s="106"/>
      <c r="AY21" s="106"/>
      <c r="AZ21" s="106"/>
      <c r="BA21" s="106"/>
      <c r="BB21" s="107"/>
      <c r="BC21" s="96">
        <f>SUM(Tabla13[[#This Row],[Recursos propios 20242]:[Otros 202415]])</f>
        <v>81320000</v>
      </c>
      <c r="BD21" s="24">
        <f>+Tabla13[[#This Row],[Total Comprometido 2024]]/Tabla13[[#This Row],[Total 2024]]</f>
        <v>0.82474645030425964</v>
      </c>
      <c r="BE21" s="105">
        <v>81320000</v>
      </c>
      <c r="BF21" s="107">
        <v>81320000</v>
      </c>
      <c r="BG21" s="106"/>
      <c r="BH21" s="102"/>
      <c r="BI21" s="102"/>
      <c r="BJ21" s="102"/>
    </row>
    <row r="22" spans="1:62" s="114" customFormat="1" ht="57">
      <c r="A22" s="108">
        <v>41</v>
      </c>
      <c r="B22" s="108" t="s">
        <v>71</v>
      </c>
      <c r="C22" s="92" t="s">
        <v>85</v>
      </c>
      <c r="D22" s="108" t="s">
        <v>94</v>
      </c>
      <c r="E22" s="108" t="s">
        <v>95</v>
      </c>
      <c r="F22" s="108" t="s">
        <v>105</v>
      </c>
      <c r="G22" s="108" t="s">
        <v>106</v>
      </c>
      <c r="H22" s="108">
        <v>320204500</v>
      </c>
      <c r="I22" s="108" t="s">
        <v>107</v>
      </c>
      <c r="J22" s="109">
        <v>0</v>
      </c>
      <c r="K22" s="108" t="s">
        <v>100</v>
      </c>
      <c r="L22" s="108" t="s">
        <v>339</v>
      </c>
      <c r="M22" s="109">
        <v>10</v>
      </c>
      <c r="N22" s="108">
        <v>0</v>
      </c>
      <c r="O22" s="104">
        <v>0</v>
      </c>
      <c r="P22" s="41" t="e">
        <v>#DIV/0!</v>
      </c>
      <c r="Q22" s="41">
        <v>0</v>
      </c>
      <c r="R22" s="116"/>
      <c r="S22" s="116"/>
      <c r="T22" s="99"/>
      <c r="U22" s="99"/>
      <c r="V22" s="104"/>
      <c r="W22" s="104"/>
      <c r="X22" s="104"/>
      <c r="Y22" s="104"/>
      <c r="Z22" s="99"/>
      <c r="AA22" s="119"/>
      <c r="AB22" s="119"/>
      <c r="AC22" s="119"/>
      <c r="AD22" s="119"/>
      <c r="AE22" s="119"/>
      <c r="AF22" s="119"/>
      <c r="AG22" s="119"/>
      <c r="AH22" s="119"/>
      <c r="AI22" s="119"/>
      <c r="AJ22" s="119"/>
      <c r="AK22" s="119"/>
      <c r="AL22" s="119"/>
      <c r="AM22" s="119"/>
      <c r="AN22" s="96">
        <f>SUM(Tabla13[[#This Row],[Recursos propios 2024]:[Otros 2024]])</f>
        <v>0</v>
      </c>
      <c r="AO22" s="99"/>
      <c r="AP22" s="119"/>
      <c r="AQ22" s="119"/>
      <c r="AR22" s="119"/>
      <c r="AS22" s="119"/>
      <c r="AT22" s="119"/>
      <c r="AU22" s="119"/>
      <c r="AV22" s="119"/>
      <c r="AW22" s="119"/>
      <c r="AX22" s="119"/>
      <c r="AY22" s="119"/>
      <c r="AZ22" s="119"/>
      <c r="BA22" s="119"/>
      <c r="BB22" s="100"/>
      <c r="BC22" s="96">
        <f>SUM(Tabla13[[#This Row],[Recursos propios 20242]:[Otros 202415]])</f>
        <v>0</v>
      </c>
      <c r="BD22" s="42" t="e">
        <v>#DIV/0!</v>
      </c>
      <c r="BE22" s="99">
        <v>0</v>
      </c>
      <c r="BF22" s="100">
        <v>0</v>
      </c>
      <c r="BG22" s="119"/>
      <c r="BH22" s="108" t="s">
        <v>239</v>
      </c>
      <c r="BI22" s="108" t="s">
        <v>240</v>
      </c>
      <c r="BJ22" s="108" t="s">
        <v>243</v>
      </c>
    </row>
    <row r="23" spans="1:62" s="114" customFormat="1" ht="128.25">
      <c r="A23" s="108">
        <v>42</v>
      </c>
      <c r="B23" s="108" t="s">
        <v>71</v>
      </c>
      <c r="C23" s="92" t="s">
        <v>85</v>
      </c>
      <c r="D23" s="108" t="s">
        <v>108</v>
      </c>
      <c r="E23" s="108" t="s">
        <v>109</v>
      </c>
      <c r="F23" s="108" t="s">
        <v>110</v>
      </c>
      <c r="G23" s="108" t="s">
        <v>111</v>
      </c>
      <c r="H23" s="108">
        <v>320303400</v>
      </c>
      <c r="I23" s="108" t="s">
        <v>112</v>
      </c>
      <c r="J23" s="108">
        <v>0</v>
      </c>
      <c r="K23" s="108" t="s">
        <v>78</v>
      </c>
      <c r="L23" s="108" t="s">
        <v>339</v>
      </c>
      <c r="M23" s="108">
        <v>4</v>
      </c>
      <c r="N23" s="108">
        <v>1</v>
      </c>
      <c r="O23" s="103">
        <v>0.85</v>
      </c>
      <c r="P23" s="19">
        <v>0.85</v>
      </c>
      <c r="Q23" s="19">
        <v>5.3124999999999999E-2</v>
      </c>
      <c r="R23" s="116">
        <v>2024680010162</v>
      </c>
      <c r="S23" s="104" t="s">
        <v>325</v>
      </c>
      <c r="T23" s="105">
        <v>19492601254.119999</v>
      </c>
      <c r="U23" s="105">
        <v>5243344182.3599997</v>
      </c>
      <c r="V23" s="104" t="s">
        <v>315</v>
      </c>
      <c r="W23" s="104" t="s">
        <v>316</v>
      </c>
      <c r="X23" s="66">
        <v>619703</v>
      </c>
      <c r="Y23" s="104" t="s">
        <v>346</v>
      </c>
      <c r="Z23" s="105">
        <v>540960000</v>
      </c>
      <c r="AA23" s="112"/>
      <c r="AB23" s="112"/>
      <c r="AC23" s="112"/>
      <c r="AD23" s="112"/>
      <c r="AE23" s="112"/>
      <c r="AF23" s="112"/>
      <c r="AG23" s="112"/>
      <c r="AH23" s="112"/>
      <c r="AI23" s="112"/>
      <c r="AJ23" s="112"/>
      <c r="AK23" s="112"/>
      <c r="AL23" s="112"/>
      <c r="AM23" s="112"/>
      <c r="AN23" s="96">
        <f>SUM(Tabla13[[#This Row],[Recursos propios 2024]:[Otros 2024]])</f>
        <v>540960000</v>
      </c>
      <c r="AO23" s="95">
        <v>149098666.69</v>
      </c>
      <c r="AP23" s="112"/>
      <c r="AQ23" s="112"/>
      <c r="AR23" s="112"/>
      <c r="AS23" s="112"/>
      <c r="AT23" s="112"/>
      <c r="AU23" s="112"/>
      <c r="AV23" s="112"/>
      <c r="AW23" s="112"/>
      <c r="AX23" s="112"/>
      <c r="AY23" s="112"/>
      <c r="AZ23" s="112"/>
      <c r="BA23" s="112"/>
      <c r="BB23" s="113"/>
      <c r="BC23" s="96">
        <f>SUM(Tabla13[[#This Row],[Recursos propios 20242]:[Otros 202415]])</f>
        <v>149098666.69</v>
      </c>
      <c r="BD23" s="67">
        <v>0.28572660950902101</v>
      </c>
      <c r="BE23" s="95">
        <v>149098666.69</v>
      </c>
      <c r="BF23" s="113">
        <v>149098666.69</v>
      </c>
      <c r="BG23" s="112"/>
      <c r="BH23" s="108" t="s">
        <v>239</v>
      </c>
      <c r="BI23" s="108" t="s">
        <v>240</v>
      </c>
      <c r="BJ23" s="108" t="s">
        <v>244</v>
      </c>
    </row>
    <row r="24" spans="1:62" s="114" customFormat="1" ht="142.5">
      <c r="A24" s="102"/>
      <c r="B24" s="102" t="s">
        <v>71</v>
      </c>
      <c r="C24" s="92" t="s">
        <v>85</v>
      </c>
      <c r="D24" s="102"/>
      <c r="E24" s="102"/>
      <c r="F24" s="102"/>
      <c r="G24" s="102"/>
      <c r="H24" s="102"/>
      <c r="I24" s="102"/>
      <c r="J24" s="102"/>
      <c r="K24" s="102"/>
      <c r="L24" s="102"/>
      <c r="M24" s="102"/>
      <c r="N24" s="102"/>
      <c r="O24" s="103"/>
      <c r="P24" s="37" t="e">
        <f>+(Tabla13[[#This Row],[Meta Ejecutada Vigencia4]]/Tabla13[[#This Row],[Meta Programada Vigencia]])</f>
        <v>#DIV/0!</v>
      </c>
      <c r="Q24" s="19" t="e">
        <f>+Tabla13[[#This Row],[Meta Ejecutada Vigencia4]]/Tabla13[[#This Row],[Meta Programada Cuatrienio3]]/4</f>
        <v>#DIV/0!</v>
      </c>
      <c r="R24" s="116">
        <v>2021680010007</v>
      </c>
      <c r="S24" s="104" t="s">
        <v>326</v>
      </c>
      <c r="T24" s="105">
        <v>6606761617.5100002</v>
      </c>
      <c r="U24" s="105">
        <v>159040000</v>
      </c>
      <c r="V24" s="104" t="s">
        <v>321</v>
      </c>
      <c r="W24" s="104" t="s">
        <v>321</v>
      </c>
      <c r="X24" s="104" t="s">
        <v>321</v>
      </c>
      <c r="Y24" s="104" t="s">
        <v>322</v>
      </c>
      <c r="Z24" s="105">
        <v>159040000</v>
      </c>
      <c r="AA24" s="106"/>
      <c r="AB24" s="106"/>
      <c r="AC24" s="106"/>
      <c r="AD24" s="106"/>
      <c r="AE24" s="106"/>
      <c r="AF24" s="106"/>
      <c r="AG24" s="106"/>
      <c r="AH24" s="106"/>
      <c r="AI24" s="106"/>
      <c r="AJ24" s="106"/>
      <c r="AK24" s="106"/>
      <c r="AL24" s="106"/>
      <c r="AM24" s="106"/>
      <c r="AN24" s="96">
        <f>SUM(Tabla13[[#This Row],[Recursos propios 2024]:[Otros 2024]])</f>
        <v>159040000</v>
      </c>
      <c r="AO24" s="105">
        <v>159040000</v>
      </c>
      <c r="AP24" s="106"/>
      <c r="AQ24" s="106"/>
      <c r="AR24" s="106"/>
      <c r="AS24" s="106"/>
      <c r="AT24" s="106"/>
      <c r="AU24" s="106"/>
      <c r="AV24" s="106"/>
      <c r="AW24" s="106"/>
      <c r="AX24" s="106"/>
      <c r="AY24" s="106"/>
      <c r="AZ24" s="106"/>
      <c r="BA24" s="106"/>
      <c r="BB24" s="107"/>
      <c r="BC24" s="96">
        <f>SUM(Tabla13[[#This Row],[Recursos propios 20242]:[Otros 202415]])</f>
        <v>159040000</v>
      </c>
      <c r="BD24" s="24">
        <f>+Tabla13[[#This Row],[Total Comprometido 2024]]/Tabla13[[#This Row],[Total 2024]]</f>
        <v>1</v>
      </c>
      <c r="BE24" s="105">
        <v>159040000</v>
      </c>
      <c r="BF24" s="107">
        <v>159040000</v>
      </c>
      <c r="BG24" s="106"/>
      <c r="BH24" s="102"/>
      <c r="BI24" s="102"/>
      <c r="BJ24" s="102"/>
    </row>
    <row r="25" spans="1:62" s="114" customFormat="1" ht="85.5">
      <c r="A25" s="108">
        <v>43</v>
      </c>
      <c r="B25" s="108" t="s">
        <v>71</v>
      </c>
      <c r="C25" s="92" t="s">
        <v>85</v>
      </c>
      <c r="D25" s="108" t="s">
        <v>108</v>
      </c>
      <c r="E25" s="108" t="s">
        <v>109</v>
      </c>
      <c r="F25" s="108" t="s">
        <v>113</v>
      </c>
      <c r="G25" s="108" t="s">
        <v>114</v>
      </c>
      <c r="H25" s="108">
        <v>320305000</v>
      </c>
      <c r="I25" s="108" t="s">
        <v>115</v>
      </c>
      <c r="J25" s="109">
        <v>12276</v>
      </c>
      <c r="K25" s="108" t="s">
        <v>100</v>
      </c>
      <c r="L25" s="108" t="s">
        <v>339</v>
      </c>
      <c r="M25" s="109">
        <v>800</v>
      </c>
      <c r="N25" s="108">
        <v>0</v>
      </c>
      <c r="O25" s="104">
        <v>0</v>
      </c>
      <c r="P25" s="41" t="e">
        <v>#DIV/0!</v>
      </c>
      <c r="Q25" s="41">
        <v>0</v>
      </c>
      <c r="R25" s="116">
        <v>2024680010162</v>
      </c>
      <c r="S25" s="104" t="s">
        <v>325</v>
      </c>
      <c r="T25" s="105">
        <v>19492601254.119999</v>
      </c>
      <c r="U25" s="105">
        <v>5243344182.3599997</v>
      </c>
      <c r="V25" s="104" t="s">
        <v>321</v>
      </c>
      <c r="W25" s="104" t="s">
        <v>321</v>
      </c>
      <c r="X25" s="104" t="s">
        <v>321</v>
      </c>
      <c r="Y25" s="104" t="s">
        <v>343</v>
      </c>
      <c r="Z25" s="99">
        <v>4602384182.3599997</v>
      </c>
      <c r="AA25" s="119"/>
      <c r="AB25" s="119"/>
      <c r="AC25" s="119"/>
      <c r="AD25" s="119"/>
      <c r="AE25" s="119"/>
      <c r="AF25" s="119"/>
      <c r="AG25" s="119"/>
      <c r="AH25" s="119"/>
      <c r="AI25" s="119"/>
      <c r="AJ25" s="119"/>
      <c r="AK25" s="119"/>
      <c r="AL25" s="119"/>
      <c r="AM25" s="119"/>
      <c r="AN25" s="96">
        <f>SUM(Tabla13[[#This Row],[Recursos propios 2024]:[Otros 2024]])</f>
        <v>4602384182.3599997</v>
      </c>
      <c r="AO25" s="99">
        <v>0</v>
      </c>
      <c r="AP25" s="119"/>
      <c r="AQ25" s="119"/>
      <c r="AR25" s="119"/>
      <c r="AS25" s="119"/>
      <c r="AT25" s="119"/>
      <c r="AU25" s="119"/>
      <c r="AV25" s="119"/>
      <c r="AW25" s="119"/>
      <c r="AX25" s="119"/>
      <c r="AY25" s="119"/>
      <c r="AZ25" s="119"/>
      <c r="BA25" s="119"/>
      <c r="BB25" s="100"/>
      <c r="BC25" s="96">
        <f>SUM(Tabla13[[#This Row],[Recursos propios 20242]:[Otros 202415]])</f>
        <v>0</v>
      </c>
      <c r="BD25" s="42">
        <v>0</v>
      </c>
      <c r="BE25" s="99">
        <v>0</v>
      </c>
      <c r="BF25" s="100">
        <v>0</v>
      </c>
      <c r="BG25" s="119"/>
      <c r="BH25" s="108" t="s">
        <v>239</v>
      </c>
      <c r="BI25" s="108" t="s">
        <v>240</v>
      </c>
      <c r="BJ25" s="108" t="s">
        <v>244</v>
      </c>
    </row>
    <row r="26" spans="1:62" s="114" customFormat="1" ht="85.5">
      <c r="A26" s="108">
        <v>44</v>
      </c>
      <c r="B26" s="108" t="s">
        <v>71</v>
      </c>
      <c r="C26" s="92" t="s">
        <v>85</v>
      </c>
      <c r="D26" s="108" t="s">
        <v>108</v>
      </c>
      <c r="E26" s="108" t="s">
        <v>109</v>
      </c>
      <c r="F26" s="108" t="s">
        <v>116</v>
      </c>
      <c r="G26" s="108" t="s">
        <v>117</v>
      </c>
      <c r="H26" s="108">
        <v>320303300</v>
      </c>
      <c r="I26" s="108" t="s">
        <v>118</v>
      </c>
      <c r="J26" s="108">
        <v>1</v>
      </c>
      <c r="K26" s="108" t="s">
        <v>78</v>
      </c>
      <c r="L26" s="108" t="s">
        <v>339</v>
      </c>
      <c r="M26" s="108">
        <v>4</v>
      </c>
      <c r="N26" s="108">
        <v>1</v>
      </c>
      <c r="O26" s="103">
        <v>0.85</v>
      </c>
      <c r="P26" s="19">
        <v>0.85</v>
      </c>
      <c r="Q26" s="19">
        <v>5.3124999999999999E-2</v>
      </c>
      <c r="R26" s="116">
        <v>2024680010162</v>
      </c>
      <c r="S26" s="104" t="s">
        <v>325</v>
      </c>
      <c r="T26" s="105">
        <v>19492601254.119999</v>
      </c>
      <c r="U26" s="105">
        <v>5243344182.3599997</v>
      </c>
      <c r="V26" s="104" t="s">
        <v>315</v>
      </c>
      <c r="W26" s="104" t="s">
        <v>316</v>
      </c>
      <c r="X26" s="66">
        <v>619703</v>
      </c>
      <c r="Y26" s="104" t="s">
        <v>347</v>
      </c>
      <c r="Z26" s="105">
        <v>100000000</v>
      </c>
      <c r="AA26" s="112"/>
      <c r="AB26" s="112"/>
      <c r="AC26" s="112"/>
      <c r="AD26" s="112"/>
      <c r="AE26" s="112"/>
      <c r="AF26" s="112"/>
      <c r="AG26" s="112"/>
      <c r="AH26" s="112"/>
      <c r="AI26" s="112"/>
      <c r="AJ26" s="112"/>
      <c r="AK26" s="112"/>
      <c r="AL26" s="112"/>
      <c r="AM26" s="112"/>
      <c r="AN26" s="96">
        <f>SUM(Tabla13[[#This Row],[Recursos propios 2024]:[Otros 2024]])</f>
        <v>100000000</v>
      </c>
      <c r="AO26" s="95">
        <v>70966666.670000002</v>
      </c>
      <c r="AP26" s="112"/>
      <c r="AQ26" s="112"/>
      <c r="AR26" s="112"/>
      <c r="AS26" s="112"/>
      <c r="AT26" s="112"/>
      <c r="AU26" s="112"/>
      <c r="AV26" s="112"/>
      <c r="AW26" s="112"/>
      <c r="AX26" s="112"/>
      <c r="AY26" s="112"/>
      <c r="AZ26" s="112"/>
      <c r="BA26" s="112"/>
      <c r="BB26" s="113"/>
      <c r="BC26" s="96">
        <f>SUM(Tabla13[[#This Row],[Recursos propios 20242]:[Otros 202415]])</f>
        <v>70966666.670000002</v>
      </c>
      <c r="BD26" s="67">
        <v>0.71606666669999997</v>
      </c>
      <c r="BE26" s="95">
        <v>70966666.670000002</v>
      </c>
      <c r="BF26" s="113">
        <v>70966666.670000002</v>
      </c>
      <c r="BG26" s="112"/>
      <c r="BH26" s="108" t="s">
        <v>239</v>
      </c>
      <c r="BI26" s="108" t="s">
        <v>240</v>
      </c>
      <c r="BJ26" s="108" t="s">
        <v>244</v>
      </c>
    </row>
    <row r="27" spans="1:62" s="114" customFormat="1" ht="99.75">
      <c r="A27" s="108">
        <v>45</v>
      </c>
      <c r="B27" s="108" t="s">
        <v>71</v>
      </c>
      <c r="C27" s="92" t="s">
        <v>85</v>
      </c>
      <c r="D27" s="108" t="s">
        <v>119</v>
      </c>
      <c r="E27" s="108" t="s">
        <v>120</v>
      </c>
      <c r="F27" s="108" t="s">
        <v>121</v>
      </c>
      <c r="G27" s="108" t="s">
        <v>122</v>
      </c>
      <c r="H27" s="108">
        <v>320600300</v>
      </c>
      <c r="I27" s="108" t="s">
        <v>123</v>
      </c>
      <c r="J27" s="109">
        <v>0</v>
      </c>
      <c r="K27" s="108" t="s">
        <v>78</v>
      </c>
      <c r="L27" s="108" t="s">
        <v>339</v>
      </c>
      <c r="M27" s="109">
        <v>4</v>
      </c>
      <c r="N27" s="108">
        <v>1</v>
      </c>
      <c r="O27" s="104">
        <v>0.84</v>
      </c>
      <c r="P27" s="41">
        <v>0.84</v>
      </c>
      <c r="Q27" s="41">
        <v>5.2499999999999998E-2</v>
      </c>
      <c r="R27" s="116">
        <v>2024680010160</v>
      </c>
      <c r="S27" s="116" t="s">
        <v>327</v>
      </c>
      <c r="T27" s="99">
        <v>3080359510.0500002</v>
      </c>
      <c r="U27" s="99">
        <v>517519770</v>
      </c>
      <c r="V27" s="104" t="s">
        <v>315</v>
      </c>
      <c r="W27" s="104" t="s">
        <v>316</v>
      </c>
      <c r="X27" s="66">
        <v>619703</v>
      </c>
      <c r="Y27" s="104" t="s">
        <v>348</v>
      </c>
      <c r="Z27" s="99">
        <v>517519770</v>
      </c>
      <c r="AA27" s="119"/>
      <c r="AB27" s="119"/>
      <c r="AC27" s="119"/>
      <c r="AD27" s="119"/>
      <c r="AE27" s="119"/>
      <c r="AF27" s="119"/>
      <c r="AG27" s="119"/>
      <c r="AH27" s="119"/>
      <c r="AI27" s="119"/>
      <c r="AJ27" s="119"/>
      <c r="AK27" s="119"/>
      <c r="AL27" s="119"/>
      <c r="AM27" s="119"/>
      <c r="AN27" s="96">
        <f>SUM(Tabla13[[#This Row],[Recursos propios 2024]:[Otros 2024]])</f>
        <v>517519770</v>
      </c>
      <c r="AO27" s="99">
        <v>289438632.68000001</v>
      </c>
      <c r="AP27" s="119"/>
      <c r="AQ27" s="119"/>
      <c r="AR27" s="119"/>
      <c r="AS27" s="119"/>
      <c r="AT27" s="119"/>
      <c r="AU27" s="119"/>
      <c r="AV27" s="119"/>
      <c r="AW27" s="119"/>
      <c r="AX27" s="119"/>
      <c r="AY27" s="119"/>
      <c r="AZ27" s="119"/>
      <c r="BA27" s="119"/>
      <c r="BB27" s="100"/>
      <c r="BC27" s="96">
        <f>SUM(Tabla13[[#This Row],[Recursos propios 20242]:[Otros 202415]])</f>
        <v>289438632.68000001</v>
      </c>
      <c r="BD27" s="42">
        <v>0.55680700420391671</v>
      </c>
      <c r="BE27" s="99">
        <v>289438632.68000001</v>
      </c>
      <c r="BF27" s="100">
        <v>289438632.68000001</v>
      </c>
      <c r="BG27" s="119"/>
      <c r="BH27" s="108" t="s">
        <v>239</v>
      </c>
      <c r="BI27" s="108" t="s">
        <v>240</v>
      </c>
      <c r="BJ27" s="108">
        <v>13</v>
      </c>
    </row>
    <row r="28" spans="1:62" s="114" customFormat="1" ht="128.25">
      <c r="A28" s="102"/>
      <c r="B28" s="102" t="s">
        <v>71</v>
      </c>
      <c r="C28" s="92" t="s">
        <v>85</v>
      </c>
      <c r="D28" s="102"/>
      <c r="E28" s="102"/>
      <c r="F28" s="102"/>
      <c r="G28" s="102"/>
      <c r="H28" s="102"/>
      <c r="I28" s="102"/>
      <c r="J28" s="115"/>
      <c r="K28" s="102"/>
      <c r="L28" s="102"/>
      <c r="M28" s="115"/>
      <c r="N28" s="102"/>
      <c r="O28" s="103"/>
      <c r="P28" s="37" t="e">
        <f>+(Tabla13[[#This Row],[Meta Ejecutada Vigencia4]]/Tabla13[[#This Row],[Meta Programada Vigencia]])</f>
        <v>#DIV/0!</v>
      </c>
      <c r="Q28" s="19" t="e">
        <f>+Tabla13[[#This Row],[Meta Ejecutada Vigencia4]]/Tabla13[[#This Row],[Meta Programada Cuatrienio3]]/4</f>
        <v>#DIV/0!</v>
      </c>
      <c r="R28" s="116">
        <v>2022680010105</v>
      </c>
      <c r="S28" s="104" t="s">
        <v>328</v>
      </c>
      <c r="T28" s="99">
        <v>476070000</v>
      </c>
      <c r="U28" s="99">
        <v>41600000</v>
      </c>
      <c r="V28" s="104" t="s">
        <v>321</v>
      </c>
      <c r="W28" s="104" t="s">
        <v>321</v>
      </c>
      <c r="X28" s="104" t="s">
        <v>321</v>
      </c>
      <c r="Y28" s="104" t="s">
        <v>322</v>
      </c>
      <c r="Z28" s="105">
        <v>41600000</v>
      </c>
      <c r="AA28" s="106"/>
      <c r="AB28" s="106"/>
      <c r="AC28" s="106"/>
      <c r="AD28" s="106"/>
      <c r="AE28" s="106"/>
      <c r="AF28" s="106"/>
      <c r="AG28" s="106"/>
      <c r="AH28" s="106"/>
      <c r="AI28" s="106"/>
      <c r="AJ28" s="106"/>
      <c r="AK28" s="106"/>
      <c r="AL28" s="106"/>
      <c r="AM28" s="106"/>
      <c r="AN28" s="96">
        <f>SUM(Tabla13[[#This Row],[Recursos propios 2024]:[Otros 2024]])</f>
        <v>41600000</v>
      </c>
      <c r="AO28" s="105">
        <v>17066666.670000002</v>
      </c>
      <c r="AP28" s="106"/>
      <c r="AQ28" s="106"/>
      <c r="AR28" s="106"/>
      <c r="AS28" s="106"/>
      <c r="AT28" s="106"/>
      <c r="AU28" s="106"/>
      <c r="AV28" s="106"/>
      <c r="AW28" s="106"/>
      <c r="AX28" s="106"/>
      <c r="AY28" s="106"/>
      <c r="AZ28" s="106"/>
      <c r="BA28" s="106"/>
      <c r="BB28" s="107"/>
      <c r="BC28" s="96">
        <f>SUM(Tabla13[[#This Row],[Recursos propios 20242]:[Otros 202415]])</f>
        <v>17066666.670000002</v>
      </c>
      <c r="BD28" s="24">
        <f>+Tabla13[[#This Row],[Total Comprometido 2024]]/Tabla13[[#This Row],[Total 2024]]</f>
        <v>0.41025641033653848</v>
      </c>
      <c r="BE28" s="105">
        <v>17066666.670000002</v>
      </c>
      <c r="BF28" s="107">
        <v>17066666.670000002</v>
      </c>
      <c r="BG28" s="106"/>
      <c r="BH28" s="102"/>
      <c r="BI28" s="102"/>
      <c r="BJ28" s="102"/>
    </row>
    <row r="29" spans="1:62" s="114" customFormat="1" ht="99.75">
      <c r="A29" s="108">
        <v>46</v>
      </c>
      <c r="B29" s="108" t="s">
        <v>71</v>
      </c>
      <c r="C29" s="92" t="s">
        <v>85</v>
      </c>
      <c r="D29" s="108" t="s">
        <v>124</v>
      </c>
      <c r="E29" s="108" t="s">
        <v>125</v>
      </c>
      <c r="F29" s="108" t="s">
        <v>126</v>
      </c>
      <c r="G29" s="108" t="s">
        <v>127</v>
      </c>
      <c r="H29" s="108">
        <v>320800600</v>
      </c>
      <c r="I29" s="108" t="s">
        <v>128</v>
      </c>
      <c r="J29" s="108">
        <v>0</v>
      </c>
      <c r="K29" s="108" t="s">
        <v>78</v>
      </c>
      <c r="L29" s="108" t="s">
        <v>338</v>
      </c>
      <c r="M29" s="108">
        <v>3</v>
      </c>
      <c r="N29" s="108">
        <v>1</v>
      </c>
      <c r="O29" s="103">
        <v>1</v>
      </c>
      <c r="P29" s="19">
        <v>1</v>
      </c>
      <c r="Q29" s="19">
        <v>8.3333333333333329E-2</v>
      </c>
      <c r="R29" s="118">
        <v>2024680010158</v>
      </c>
      <c r="S29" s="104" t="s">
        <v>329</v>
      </c>
      <c r="T29" s="99">
        <v>3764853082.6700001</v>
      </c>
      <c r="U29" s="105">
        <v>649994666.66999996</v>
      </c>
      <c r="V29" s="104" t="s">
        <v>315</v>
      </c>
      <c r="W29" s="104" t="s">
        <v>316</v>
      </c>
      <c r="X29" s="66">
        <v>619703</v>
      </c>
      <c r="Y29" s="104" t="s">
        <v>349</v>
      </c>
      <c r="Z29" s="105">
        <v>649994666.66999996</v>
      </c>
      <c r="AA29" s="112"/>
      <c r="AB29" s="112"/>
      <c r="AC29" s="112"/>
      <c r="AD29" s="112"/>
      <c r="AE29" s="112"/>
      <c r="AF29" s="112"/>
      <c r="AG29" s="112"/>
      <c r="AH29" s="112"/>
      <c r="AI29" s="112"/>
      <c r="AJ29" s="112"/>
      <c r="AK29" s="112"/>
      <c r="AL29" s="112"/>
      <c r="AM29" s="112"/>
      <c r="AN29" s="96">
        <f>SUM(Tabla13[[#This Row],[Recursos propios 2024]:[Otros 2024]])</f>
        <v>649994666.66999996</v>
      </c>
      <c r="AO29" s="95">
        <v>606370666.70000005</v>
      </c>
      <c r="AP29" s="112"/>
      <c r="AQ29" s="112"/>
      <c r="AR29" s="112"/>
      <c r="AS29" s="112"/>
      <c r="AT29" s="112"/>
      <c r="AU29" s="112"/>
      <c r="AV29" s="112"/>
      <c r="AW29" s="112"/>
      <c r="AX29" s="112"/>
      <c r="AY29" s="112"/>
      <c r="AZ29" s="112"/>
      <c r="BA29" s="112"/>
      <c r="BB29" s="113"/>
      <c r="BC29" s="96">
        <f>SUM(Tabla13[[#This Row],[Recursos propios 20242]:[Otros 202415]])</f>
        <v>606370666.70000005</v>
      </c>
      <c r="BD29" s="67">
        <v>0.94557288680345297</v>
      </c>
      <c r="BE29" s="95">
        <v>606370666.70000005</v>
      </c>
      <c r="BF29" s="113">
        <v>606370666.70000005</v>
      </c>
      <c r="BG29" s="112"/>
      <c r="BH29" s="108" t="s">
        <v>239</v>
      </c>
      <c r="BI29" s="108" t="s">
        <v>240</v>
      </c>
      <c r="BJ29" s="108">
        <v>11</v>
      </c>
    </row>
    <row r="30" spans="1:62" s="114" customFormat="1" ht="114">
      <c r="A30" s="102"/>
      <c r="B30" s="102" t="s">
        <v>71</v>
      </c>
      <c r="C30" s="92" t="s">
        <v>85</v>
      </c>
      <c r="D30" s="102"/>
      <c r="E30" s="102"/>
      <c r="F30" s="102"/>
      <c r="G30" s="102"/>
      <c r="H30" s="102"/>
      <c r="I30" s="102"/>
      <c r="J30" s="102"/>
      <c r="K30" s="102"/>
      <c r="L30" s="102"/>
      <c r="M30" s="102"/>
      <c r="N30" s="102"/>
      <c r="O30" s="103"/>
      <c r="P30" s="37" t="e">
        <f>+(Tabla13[[#This Row],[Meta Ejecutada Vigencia4]]/Tabla13[[#This Row],[Meta Programada Vigencia]])</f>
        <v>#DIV/0!</v>
      </c>
      <c r="Q30" s="19" t="e">
        <f>+Tabla13[[#This Row],[Meta Ejecutada Vigencia4]]/Tabla13[[#This Row],[Meta Programada Cuatrienio3]]/4</f>
        <v>#DIV/0!</v>
      </c>
      <c r="R30" s="116">
        <v>2020680010112</v>
      </c>
      <c r="S30" s="104" t="s">
        <v>330</v>
      </c>
      <c r="T30" s="99">
        <v>1888517734.3299999</v>
      </c>
      <c r="U30" s="99">
        <v>150005333.33000001</v>
      </c>
      <c r="V30" s="104" t="s">
        <v>321</v>
      </c>
      <c r="W30" s="104" t="s">
        <v>321</v>
      </c>
      <c r="X30" s="104" t="s">
        <v>321</v>
      </c>
      <c r="Y30" s="104" t="s">
        <v>322</v>
      </c>
      <c r="Z30" s="105">
        <v>150005333.33000001</v>
      </c>
      <c r="AA30" s="106"/>
      <c r="AB30" s="106"/>
      <c r="AC30" s="106"/>
      <c r="AD30" s="106"/>
      <c r="AE30" s="106"/>
      <c r="AF30" s="106"/>
      <c r="AG30" s="106"/>
      <c r="AH30" s="106"/>
      <c r="AI30" s="106"/>
      <c r="AJ30" s="106"/>
      <c r="AK30" s="106"/>
      <c r="AL30" s="106"/>
      <c r="AM30" s="106"/>
      <c r="AN30" s="96">
        <f>SUM(Tabla13[[#This Row],[Recursos propios 2024]:[Otros 2024]])</f>
        <v>150005333.33000001</v>
      </c>
      <c r="AO30" s="105">
        <v>150005333.33000001</v>
      </c>
      <c r="AP30" s="106"/>
      <c r="AQ30" s="106"/>
      <c r="AR30" s="106"/>
      <c r="AS30" s="106"/>
      <c r="AT30" s="106"/>
      <c r="AU30" s="106"/>
      <c r="AV30" s="106"/>
      <c r="AW30" s="106"/>
      <c r="AX30" s="106"/>
      <c r="AY30" s="106"/>
      <c r="AZ30" s="106"/>
      <c r="BA30" s="106"/>
      <c r="BB30" s="107"/>
      <c r="BC30" s="96">
        <f>SUM(Tabla13[[#This Row],[Recursos propios 20242]:[Otros 202415]])</f>
        <v>150005333.33000001</v>
      </c>
      <c r="BD30" s="24">
        <f>+Tabla13[[#This Row],[Total Comprometido 2024]]/Tabla13[[#This Row],[Total 2024]]</f>
        <v>1</v>
      </c>
      <c r="BE30" s="105">
        <v>150005333.33000001</v>
      </c>
      <c r="BF30" s="107">
        <v>150005333.33000001</v>
      </c>
      <c r="BG30" s="106"/>
      <c r="BH30" s="102"/>
      <c r="BI30" s="102"/>
      <c r="BJ30" s="102"/>
    </row>
    <row r="31" spans="1:62" s="114" customFormat="1" ht="156.75">
      <c r="A31" s="108">
        <v>53</v>
      </c>
      <c r="B31" s="108" t="s">
        <v>71</v>
      </c>
      <c r="C31" s="108" t="s">
        <v>129</v>
      </c>
      <c r="D31" s="108" t="s">
        <v>130</v>
      </c>
      <c r="E31" s="108" t="s">
        <v>131</v>
      </c>
      <c r="F31" s="108" t="s">
        <v>132</v>
      </c>
      <c r="G31" s="108" t="s">
        <v>133</v>
      </c>
      <c r="H31" s="108">
        <v>400302200</v>
      </c>
      <c r="I31" s="108" t="s">
        <v>134</v>
      </c>
      <c r="J31" s="109">
        <v>1</v>
      </c>
      <c r="K31" s="108" t="s">
        <v>78</v>
      </c>
      <c r="L31" s="108" t="s">
        <v>338</v>
      </c>
      <c r="M31" s="109">
        <v>1</v>
      </c>
      <c r="N31" s="108">
        <v>1</v>
      </c>
      <c r="O31" s="104">
        <v>1</v>
      </c>
      <c r="P31" s="41">
        <v>1</v>
      </c>
      <c r="Q31" s="41">
        <v>0.25</v>
      </c>
      <c r="R31" s="118">
        <v>2024680010157</v>
      </c>
      <c r="S31" s="116" t="s">
        <v>331</v>
      </c>
      <c r="T31" s="99">
        <v>12177938359.5</v>
      </c>
      <c r="U31" s="99">
        <v>2074641244.6400001</v>
      </c>
      <c r="V31" s="104" t="s">
        <v>315</v>
      </c>
      <c r="W31" s="104" t="s">
        <v>316</v>
      </c>
      <c r="X31" s="69">
        <v>619703</v>
      </c>
      <c r="Y31" s="104" t="s">
        <v>350</v>
      </c>
      <c r="Z31" s="99">
        <v>255299211.25999999</v>
      </c>
      <c r="AA31" s="119"/>
      <c r="AB31" s="119"/>
      <c r="AC31" s="119"/>
      <c r="AD31" s="119"/>
      <c r="AE31" s="119"/>
      <c r="AF31" s="119"/>
      <c r="AG31" s="119"/>
      <c r="AH31" s="119"/>
      <c r="AI31" s="119"/>
      <c r="AJ31" s="119"/>
      <c r="AK31" s="119"/>
      <c r="AL31" s="119"/>
      <c r="AM31" s="119"/>
      <c r="AN31" s="96">
        <f>SUM(Tabla13[[#This Row],[Recursos propios 2024]:[Otros 2024]])</f>
        <v>255299211.25999999</v>
      </c>
      <c r="AO31" s="99">
        <v>242247116.34999999</v>
      </c>
      <c r="AP31" s="119"/>
      <c r="AQ31" s="119"/>
      <c r="AR31" s="119"/>
      <c r="AS31" s="119"/>
      <c r="AT31" s="119"/>
      <c r="AU31" s="119"/>
      <c r="AV31" s="119"/>
      <c r="AW31" s="119"/>
      <c r="AX31" s="119"/>
      <c r="AY31" s="119"/>
      <c r="AZ31" s="119"/>
      <c r="BA31" s="119"/>
      <c r="BB31" s="100"/>
      <c r="BC31" s="96">
        <f>SUM(Tabla13[[#This Row],[Recursos propios 20242]:[Otros 202415]])</f>
        <v>242247116.34999999</v>
      </c>
      <c r="BD31" s="42">
        <v>0.97232491152193778</v>
      </c>
      <c r="BE31" s="99">
        <v>155133333.34999999</v>
      </c>
      <c r="BF31" s="100">
        <v>155133333.34999999</v>
      </c>
      <c r="BG31" s="119"/>
      <c r="BH31" s="108" t="s">
        <v>239</v>
      </c>
      <c r="BI31" s="108" t="s">
        <v>240</v>
      </c>
      <c r="BJ31" s="108" t="s">
        <v>245</v>
      </c>
    </row>
    <row r="32" spans="1:62" s="114" customFormat="1" ht="99.75">
      <c r="A32" s="102"/>
      <c r="B32" s="102" t="s">
        <v>71</v>
      </c>
      <c r="C32" s="108" t="s">
        <v>129</v>
      </c>
      <c r="D32" s="102"/>
      <c r="E32" s="102"/>
      <c r="F32" s="102"/>
      <c r="G32" s="102"/>
      <c r="H32" s="102"/>
      <c r="I32" s="102"/>
      <c r="J32" s="115"/>
      <c r="K32" s="102"/>
      <c r="L32" s="102"/>
      <c r="M32" s="115"/>
      <c r="N32" s="102"/>
      <c r="O32" s="103"/>
      <c r="P32" s="37" t="e">
        <f>+(Tabla13[[#This Row],[Meta Ejecutada Vigencia4]]/Tabla13[[#This Row],[Meta Programada Vigencia]])</f>
        <v>#DIV/0!</v>
      </c>
      <c r="Q32" s="19" t="e">
        <f>+Tabla13[[#This Row],[Meta Ejecutada Vigencia4]]/Tabla13[[#This Row],[Meta Programada Cuatrienio3]]/4</f>
        <v>#DIV/0!</v>
      </c>
      <c r="R32" s="116">
        <v>2021680010002</v>
      </c>
      <c r="S32" s="104" t="s">
        <v>332</v>
      </c>
      <c r="T32" s="99">
        <v>3024819595.9899998</v>
      </c>
      <c r="U32" s="99">
        <v>261776000</v>
      </c>
      <c r="V32" s="104" t="s">
        <v>321</v>
      </c>
      <c r="W32" s="104" t="s">
        <v>321</v>
      </c>
      <c r="X32" s="104" t="s">
        <v>321</v>
      </c>
      <c r="Y32" s="104" t="s">
        <v>322</v>
      </c>
      <c r="Z32" s="105">
        <v>261776000</v>
      </c>
      <c r="AA32" s="106"/>
      <c r="AB32" s="106"/>
      <c r="AC32" s="106"/>
      <c r="AD32" s="106"/>
      <c r="AE32" s="106"/>
      <c r="AF32" s="106"/>
      <c r="AG32" s="106"/>
      <c r="AH32" s="106"/>
      <c r="AI32" s="106"/>
      <c r="AJ32" s="106"/>
      <c r="AK32" s="106"/>
      <c r="AL32" s="106"/>
      <c r="AM32" s="106"/>
      <c r="AN32" s="96">
        <f>SUM(Tabla13[[#This Row],[Recursos propios 2024]:[Otros 2024]])</f>
        <v>261776000</v>
      </c>
      <c r="AO32" s="105">
        <v>261776000</v>
      </c>
      <c r="AP32" s="106"/>
      <c r="AQ32" s="106"/>
      <c r="AR32" s="106"/>
      <c r="AS32" s="106"/>
      <c r="AT32" s="106"/>
      <c r="AU32" s="106"/>
      <c r="AV32" s="106"/>
      <c r="AW32" s="106"/>
      <c r="AX32" s="106"/>
      <c r="AY32" s="106"/>
      <c r="AZ32" s="106"/>
      <c r="BA32" s="106"/>
      <c r="BB32" s="107"/>
      <c r="BC32" s="96">
        <f>SUM(Tabla13[[#This Row],[Recursos propios 20242]:[Otros 202415]])</f>
        <v>261776000</v>
      </c>
      <c r="BD32" s="24">
        <f>+Tabla13[[#This Row],[Total Comprometido 2024]]/Tabla13[[#This Row],[Total 2024]]</f>
        <v>1</v>
      </c>
      <c r="BE32" s="105">
        <v>261776000</v>
      </c>
      <c r="BF32" s="107">
        <v>261776000</v>
      </c>
      <c r="BG32" s="106"/>
      <c r="BH32" s="102"/>
      <c r="BI32" s="102"/>
      <c r="BJ32" s="102"/>
    </row>
    <row r="33" spans="1:62" s="114" customFormat="1" ht="114">
      <c r="A33" s="102"/>
      <c r="B33" s="102" t="s">
        <v>71</v>
      </c>
      <c r="C33" s="108" t="s">
        <v>129</v>
      </c>
      <c r="D33" s="102"/>
      <c r="E33" s="102"/>
      <c r="F33" s="102"/>
      <c r="G33" s="102"/>
      <c r="H33" s="102"/>
      <c r="I33" s="102"/>
      <c r="J33" s="115"/>
      <c r="K33" s="102"/>
      <c r="L33" s="102"/>
      <c r="M33" s="115"/>
      <c r="N33" s="102"/>
      <c r="O33" s="103"/>
      <c r="P33" s="37" t="e">
        <f>+(Tabla13[[#This Row],[Meta Ejecutada Vigencia4]]/Tabla13[[#This Row],[Meta Programada Vigencia]])</f>
        <v>#DIV/0!</v>
      </c>
      <c r="Q33" s="19" t="e">
        <f>+Tabla13[[#This Row],[Meta Ejecutada Vigencia4]]/Tabla13[[#This Row],[Meta Programada Cuatrienio3]]/4</f>
        <v>#DIV/0!</v>
      </c>
      <c r="R33" s="116">
        <v>2021680010215</v>
      </c>
      <c r="S33" s="104" t="s">
        <v>333</v>
      </c>
      <c r="T33" s="99">
        <v>3908324659.29</v>
      </c>
      <c r="U33" s="99">
        <v>849033176</v>
      </c>
      <c r="V33" s="103" t="s">
        <v>321</v>
      </c>
      <c r="W33" s="103" t="s">
        <v>321</v>
      </c>
      <c r="X33" s="103" t="s">
        <v>321</v>
      </c>
      <c r="Y33" s="103" t="s">
        <v>334</v>
      </c>
      <c r="Z33" s="105">
        <v>842452946</v>
      </c>
      <c r="AA33" s="106"/>
      <c r="AB33" s="106"/>
      <c r="AC33" s="106"/>
      <c r="AD33" s="106"/>
      <c r="AE33" s="106"/>
      <c r="AF33" s="106"/>
      <c r="AG33" s="106"/>
      <c r="AH33" s="106"/>
      <c r="AI33" s="106"/>
      <c r="AJ33" s="106"/>
      <c r="AK33" s="106"/>
      <c r="AL33" s="106"/>
      <c r="AM33" s="106">
        <v>6580230</v>
      </c>
      <c r="AN33" s="96">
        <f>SUM(Tabla13[[#This Row],[Recursos propios 2024]:[Otros 2024]])</f>
        <v>849033176</v>
      </c>
      <c r="AO33" s="105">
        <v>669669322</v>
      </c>
      <c r="AP33" s="106"/>
      <c r="AQ33" s="106"/>
      <c r="AR33" s="106"/>
      <c r="AS33" s="106"/>
      <c r="AT33" s="106"/>
      <c r="AU33" s="106"/>
      <c r="AV33" s="106"/>
      <c r="AW33" s="106"/>
      <c r="AX33" s="106"/>
      <c r="AY33" s="106"/>
      <c r="AZ33" s="106"/>
      <c r="BA33" s="106"/>
      <c r="BB33" s="107"/>
      <c r="BC33" s="96">
        <f>SUM(Tabla13[[#This Row],[Recursos propios 20242]:[Otros 202415]])</f>
        <v>669669322</v>
      </c>
      <c r="BD33" s="24">
        <f>+Tabla13[[#This Row],[Total Comprometido 2024]]/Tabla13[[#This Row],[Total 2024]]</f>
        <v>0.78874340948014965</v>
      </c>
      <c r="BE33" s="105">
        <v>669669322</v>
      </c>
      <c r="BF33" s="107">
        <v>669669322</v>
      </c>
      <c r="BG33" s="106"/>
      <c r="BH33" s="102"/>
      <c r="BI33" s="102"/>
      <c r="BJ33" s="102"/>
    </row>
    <row r="34" spans="1:62" s="114" customFormat="1" ht="171">
      <c r="A34" s="102"/>
      <c r="B34" s="102" t="s">
        <v>71</v>
      </c>
      <c r="C34" s="108" t="s">
        <v>129</v>
      </c>
      <c r="D34" s="102"/>
      <c r="E34" s="102"/>
      <c r="F34" s="102"/>
      <c r="G34" s="102"/>
      <c r="H34" s="102"/>
      <c r="I34" s="102"/>
      <c r="J34" s="115"/>
      <c r="K34" s="102"/>
      <c r="L34" s="102"/>
      <c r="M34" s="115"/>
      <c r="N34" s="102"/>
      <c r="O34" s="103"/>
      <c r="P34" s="37" t="e">
        <f>+(Tabla13[[#This Row],[Meta Ejecutada Vigencia4]]/Tabla13[[#This Row],[Meta Programada Vigencia]])</f>
        <v>#DIV/0!</v>
      </c>
      <c r="Q34" s="19" t="e">
        <f>+Tabla13[[#This Row],[Meta Ejecutada Vigencia4]]/Tabla13[[#This Row],[Meta Programada Cuatrienio3]]/4</f>
        <v>#DIV/0!</v>
      </c>
      <c r="R34" s="116">
        <v>2022680010058</v>
      </c>
      <c r="S34" s="104" t="s">
        <v>335</v>
      </c>
      <c r="T34" s="99">
        <v>4085392118</v>
      </c>
      <c r="U34" s="99">
        <v>2137137169</v>
      </c>
      <c r="V34" s="104" t="s">
        <v>315</v>
      </c>
      <c r="W34" s="104" t="s">
        <v>316</v>
      </c>
      <c r="X34" s="66">
        <v>619703</v>
      </c>
      <c r="Y34" s="104" t="s">
        <v>336</v>
      </c>
      <c r="Z34" s="105">
        <v>2137137169</v>
      </c>
      <c r="AA34" s="106"/>
      <c r="AB34" s="106"/>
      <c r="AC34" s="106"/>
      <c r="AD34" s="106"/>
      <c r="AE34" s="106"/>
      <c r="AF34" s="106"/>
      <c r="AG34" s="106"/>
      <c r="AH34" s="106"/>
      <c r="AI34" s="106"/>
      <c r="AJ34" s="106"/>
      <c r="AK34" s="106"/>
      <c r="AL34" s="106"/>
      <c r="AM34" s="106"/>
      <c r="AN34" s="96">
        <f>SUM(Tabla13[[#This Row],[Recursos propios 2024]:[Otros 2024]])</f>
        <v>2137137169</v>
      </c>
      <c r="AO34" s="105">
        <v>2137137169</v>
      </c>
      <c r="AP34" s="106"/>
      <c r="AQ34" s="106"/>
      <c r="AR34" s="106"/>
      <c r="AS34" s="106"/>
      <c r="AT34" s="106"/>
      <c r="AU34" s="106"/>
      <c r="AV34" s="106"/>
      <c r="AW34" s="106"/>
      <c r="AX34" s="106"/>
      <c r="AY34" s="106"/>
      <c r="AZ34" s="106"/>
      <c r="BA34" s="106"/>
      <c r="BB34" s="107"/>
      <c r="BC34" s="96">
        <f>SUM(Tabla13[[#This Row],[Recursos propios 20242]:[Otros 202415]])</f>
        <v>2137137169</v>
      </c>
      <c r="BD34" s="24">
        <f>+Tabla13[[#This Row],[Total Comprometido 2024]]/Tabla13[[#This Row],[Total 2024]]</f>
        <v>1</v>
      </c>
      <c r="BE34" s="105">
        <v>2038896706</v>
      </c>
      <c r="BF34" s="120">
        <v>2038896706</v>
      </c>
      <c r="BG34" s="106"/>
      <c r="BH34" s="102"/>
      <c r="BI34" s="102"/>
      <c r="BJ34" s="102"/>
    </row>
    <row r="35" spans="1:62" s="114" customFormat="1" ht="85.5">
      <c r="A35" s="108">
        <v>54</v>
      </c>
      <c r="B35" s="108" t="s">
        <v>71</v>
      </c>
      <c r="C35" s="108" t="s">
        <v>129</v>
      </c>
      <c r="D35" s="108" t="s">
        <v>130</v>
      </c>
      <c r="E35" s="108" t="s">
        <v>131</v>
      </c>
      <c r="F35" s="108" t="s">
        <v>135</v>
      </c>
      <c r="G35" s="108" t="s">
        <v>136</v>
      </c>
      <c r="H35" s="108">
        <v>400302100</v>
      </c>
      <c r="I35" s="108" t="s">
        <v>137</v>
      </c>
      <c r="J35" s="108" t="s">
        <v>138</v>
      </c>
      <c r="K35" s="108" t="s">
        <v>78</v>
      </c>
      <c r="L35" s="108" t="s">
        <v>339</v>
      </c>
      <c r="M35" s="108">
        <v>10000</v>
      </c>
      <c r="N35" s="108">
        <v>2500</v>
      </c>
      <c r="O35" s="103">
        <v>1523</v>
      </c>
      <c r="P35" s="19">
        <v>0.60919999999999996</v>
      </c>
      <c r="Q35" s="19">
        <v>3.8074999999999998E-2</v>
      </c>
      <c r="R35" s="116">
        <v>2024680010157</v>
      </c>
      <c r="S35" s="116" t="s">
        <v>331</v>
      </c>
      <c r="T35" s="99">
        <v>12177938359.5</v>
      </c>
      <c r="U35" s="99">
        <v>2074641244.6400001</v>
      </c>
      <c r="V35" s="103" t="s">
        <v>315</v>
      </c>
      <c r="W35" s="104" t="s">
        <v>316</v>
      </c>
      <c r="X35" s="103">
        <v>1523</v>
      </c>
      <c r="Y35" s="104" t="s">
        <v>351</v>
      </c>
      <c r="Z35" s="105">
        <v>1779342033.3800001</v>
      </c>
      <c r="AA35" s="112"/>
      <c r="AB35" s="112"/>
      <c r="AC35" s="112"/>
      <c r="AD35" s="112"/>
      <c r="AE35" s="112"/>
      <c r="AF35" s="112"/>
      <c r="AG35" s="112"/>
      <c r="AH35" s="112"/>
      <c r="AI35" s="112"/>
      <c r="AJ35" s="112"/>
      <c r="AK35" s="112"/>
      <c r="AL35" s="112"/>
      <c r="AM35" s="112"/>
      <c r="AN35" s="96">
        <f>SUM(Tabla13[[#This Row],[Recursos propios 2024]:[Otros 2024]])</f>
        <v>1779342033.3800001</v>
      </c>
      <c r="AO35" s="95">
        <v>151173333.34999999</v>
      </c>
      <c r="AP35" s="112"/>
      <c r="AQ35" s="112"/>
      <c r="AR35" s="112"/>
      <c r="AS35" s="112"/>
      <c r="AT35" s="112"/>
      <c r="AU35" s="112"/>
      <c r="AV35" s="112"/>
      <c r="AW35" s="112"/>
      <c r="AX35" s="112"/>
      <c r="AY35" s="112"/>
      <c r="AZ35" s="112"/>
      <c r="BA35" s="112"/>
      <c r="BB35" s="113"/>
      <c r="BC35" s="96">
        <f>SUM(Tabla13[[#This Row],[Recursos propios 20242]:[Otros 202415]])</f>
        <v>151173333.34999999</v>
      </c>
      <c r="BD35" s="67">
        <v>8.6766155007719559E-2</v>
      </c>
      <c r="BE35" s="95">
        <v>151173333.34999999</v>
      </c>
      <c r="BF35" s="113">
        <v>151173333.34999999</v>
      </c>
      <c r="BG35" s="112"/>
      <c r="BH35" s="108" t="s">
        <v>239</v>
      </c>
      <c r="BI35" s="108" t="s">
        <v>240</v>
      </c>
      <c r="BJ35" s="108" t="s">
        <v>246</v>
      </c>
    </row>
    <row r="36" spans="1:62" s="114" customFormat="1" ht="99.75">
      <c r="A36" s="108">
        <v>55</v>
      </c>
      <c r="B36" s="108" t="s">
        <v>71</v>
      </c>
      <c r="C36" s="108" t="s">
        <v>129</v>
      </c>
      <c r="D36" s="108" t="s">
        <v>130</v>
      </c>
      <c r="E36" s="108" t="s">
        <v>131</v>
      </c>
      <c r="F36" s="108" t="s">
        <v>139</v>
      </c>
      <c r="G36" s="108" t="s">
        <v>140</v>
      </c>
      <c r="H36" s="108">
        <v>400301200</v>
      </c>
      <c r="I36" s="108" t="s">
        <v>141</v>
      </c>
      <c r="J36" s="109">
        <v>1</v>
      </c>
      <c r="K36" s="108" t="s">
        <v>78</v>
      </c>
      <c r="L36" s="108" t="s">
        <v>339</v>
      </c>
      <c r="M36" s="109">
        <v>1</v>
      </c>
      <c r="N36" s="108">
        <v>0</v>
      </c>
      <c r="O36" s="104">
        <v>0</v>
      </c>
      <c r="P36" s="41" t="e">
        <v>#DIV/0!</v>
      </c>
      <c r="Q36" s="41">
        <v>0</v>
      </c>
      <c r="R36" s="116">
        <v>2024680010157</v>
      </c>
      <c r="S36" s="116" t="s">
        <v>331</v>
      </c>
      <c r="T36" s="99">
        <v>12177938359.5</v>
      </c>
      <c r="U36" s="99">
        <v>2074641244.6400001</v>
      </c>
      <c r="V36" s="104" t="s">
        <v>321</v>
      </c>
      <c r="W36" s="104" t="s">
        <v>321</v>
      </c>
      <c r="X36" s="104" t="s">
        <v>321</v>
      </c>
      <c r="Y36" s="104" t="s">
        <v>352</v>
      </c>
      <c r="Z36" s="99">
        <v>40000000</v>
      </c>
      <c r="AA36" s="119"/>
      <c r="AB36" s="119"/>
      <c r="AC36" s="119"/>
      <c r="AD36" s="119"/>
      <c r="AE36" s="119"/>
      <c r="AF36" s="119"/>
      <c r="AG36" s="119"/>
      <c r="AH36" s="119"/>
      <c r="AI36" s="119"/>
      <c r="AJ36" s="119"/>
      <c r="AK36" s="119"/>
      <c r="AL36" s="119"/>
      <c r="AM36" s="119"/>
      <c r="AN36" s="96">
        <f>SUM(Tabla13[[#This Row],[Recursos propios 2024]:[Otros 2024]])</f>
        <v>40000000</v>
      </c>
      <c r="AO36" s="99">
        <v>0</v>
      </c>
      <c r="AP36" s="119"/>
      <c r="AQ36" s="119"/>
      <c r="AR36" s="119"/>
      <c r="AS36" s="119"/>
      <c r="AT36" s="119"/>
      <c r="AU36" s="119"/>
      <c r="AV36" s="119"/>
      <c r="AW36" s="119"/>
      <c r="AX36" s="119"/>
      <c r="AY36" s="119"/>
      <c r="AZ36" s="119"/>
      <c r="BA36" s="119"/>
      <c r="BB36" s="100"/>
      <c r="BC36" s="96">
        <f>SUM(Tabla13[[#This Row],[Recursos propios 20242]:[Otros 202415]])</f>
        <v>0</v>
      </c>
      <c r="BD36" s="42">
        <v>0</v>
      </c>
      <c r="BE36" s="99">
        <v>0</v>
      </c>
      <c r="BF36" s="100">
        <v>0</v>
      </c>
      <c r="BG36" s="119"/>
      <c r="BH36" s="108" t="s">
        <v>239</v>
      </c>
      <c r="BI36" s="108" t="s">
        <v>240</v>
      </c>
      <c r="BJ36" s="108" t="s">
        <v>247</v>
      </c>
    </row>
    <row r="37" spans="1:62" s="114" customFormat="1" ht="71.25">
      <c r="A37" s="108">
        <v>56</v>
      </c>
      <c r="B37" s="108" t="s">
        <v>71</v>
      </c>
      <c r="C37" s="108" t="s">
        <v>129</v>
      </c>
      <c r="D37" s="108" t="s">
        <v>130</v>
      </c>
      <c r="E37" s="108" t="s">
        <v>131</v>
      </c>
      <c r="F37" s="108" t="s">
        <v>142</v>
      </c>
      <c r="G37" s="108" t="s">
        <v>143</v>
      </c>
      <c r="H37" s="108">
        <v>400303100</v>
      </c>
      <c r="I37" s="108" t="s">
        <v>144</v>
      </c>
      <c r="J37" s="108">
        <v>1</v>
      </c>
      <c r="K37" s="108" t="s">
        <v>78</v>
      </c>
      <c r="L37" s="108" t="s">
        <v>339</v>
      </c>
      <c r="M37" s="108">
        <v>1</v>
      </c>
      <c r="N37" s="108">
        <v>0</v>
      </c>
      <c r="O37" s="103">
        <v>0</v>
      </c>
      <c r="P37" s="19" t="e">
        <v>#DIV/0!</v>
      </c>
      <c r="Q37" s="19">
        <v>0</v>
      </c>
      <c r="R37" s="103"/>
      <c r="S37" s="104"/>
      <c r="T37" s="105"/>
      <c r="U37" s="105"/>
      <c r="V37" s="103"/>
      <c r="W37" s="103"/>
      <c r="X37" s="103"/>
      <c r="Y37" s="103"/>
      <c r="Z37" s="105"/>
      <c r="AA37" s="112"/>
      <c r="AB37" s="112"/>
      <c r="AC37" s="112"/>
      <c r="AD37" s="112"/>
      <c r="AE37" s="112"/>
      <c r="AF37" s="112"/>
      <c r="AG37" s="112"/>
      <c r="AH37" s="112"/>
      <c r="AI37" s="112"/>
      <c r="AJ37" s="112"/>
      <c r="AK37" s="112"/>
      <c r="AL37" s="112"/>
      <c r="AM37" s="112"/>
      <c r="AN37" s="96">
        <f>SUM(Tabla13[[#This Row],[Recursos propios 2024]:[Otros 2024]])</f>
        <v>0</v>
      </c>
      <c r="AO37" s="95"/>
      <c r="AP37" s="112"/>
      <c r="AQ37" s="112"/>
      <c r="AR37" s="112"/>
      <c r="AS37" s="112"/>
      <c r="AT37" s="112"/>
      <c r="AU37" s="112"/>
      <c r="AV37" s="112"/>
      <c r="AW37" s="112"/>
      <c r="AX37" s="112"/>
      <c r="AY37" s="112"/>
      <c r="AZ37" s="112"/>
      <c r="BA37" s="112"/>
      <c r="BB37" s="113"/>
      <c r="BC37" s="96">
        <f>SUM(Tabla13[[#This Row],[Recursos propios 20242]:[Otros 202415]])</f>
        <v>0</v>
      </c>
      <c r="BD37" s="67" t="e">
        <v>#DIV/0!</v>
      </c>
      <c r="BE37" s="99">
        <v>0</v>
      </c>
      <c r="BF37" s="100">
        <v>0</v>
      </c>
      <c r="BG37" s="112"/>
      <c r="BH37" s="108" t="s">
        <v>239</v>
      </c>
      <c r="BI37" s="108" t="s">
        <v>240</v>
      </c>
      <c r="BJ37" s="108" t="s">
        <v>246</v>
      </c>
    </row>
    <row r="38" spans="1:62" s="114" customFormat="1" ht="142.5">
      <c r="A38" s="108">
        <v>180</v>
      </c>
      <c r="B38" s="108" t="s">
        <v>145</v>
      </c>
      <c r="C38" s="108" t="s">
        <v>146</v>
      </c>
      <c r="D38" s="108" t="s">
        <v>147</v>
      </c>
      <c r="E38" s="108" t="s">
        <v>148</v>
      </c>
      <c r="F38" s="108" t="s">
        <v>149</v>
      </c>
      <c r="G38" s="108" t="s">
        <v>150</v>
      </c>
      <c r="H38" s="108">
        <v>190301600</v>
      </c>
      <c r="I38" s="108" t="s">
        <v>151</v>
      </c>
      <c r="J38" s="109">
        <v>502</v>
      </c>
      <c r="K38" s="108" t="s">
        <v>78</v>
      </c>
      <c r="L38" s="108" t="s">
        <v>339</v>
      </c>
      <c r="M38" s="109">
        <v>2000</v>
      </c>
      <c r="N38" s="108">
        <v>310</v>
      </c>
      <c r="O38" s="104">
        <v>344</v>
      </c>
      <c r="P38" s="41">
        <f>+(Tabla13[[#This Row],[Meta Ejecutada Vigencia4]]/Tabla13[[#This Row],[Meta Programada Vigencia]])</f>
        <v>1.1096774193548387</v>
      </c>
      <c r="Q38" s="41">
        <f>+Tabla13[[#This Row],[Meta Ejecutada Vigencia4]]/Tabla13[[#This Row],[Meta Programada Cuatrienio3]]/4</f>
        <v>4.2999999999999997E-2</v>
      </c>
      <c r="R38" s="118">
        <v>2024680010033</v>
      </c>
      <c r="S38" s="104" t="s">
        <v>252</v>
      </c>
      <c r="T38" s="99">
        <v>11391020541.98</v>
      </c>
      <c r="U38" s="99">
        <v>2121772582.4100001</v>
      </c>
      <c r="V38" s="104" t="s">
        <v>253</v>
      </c>
      <c r="W38" s="104" t="s">
        <v>254</v>
      </c>
      <c r="X38" s="121">
        <v>619703</v>
      </c>
      <c r="Y38" s="104" t="s">
        <v>255</v>
      </c>
      <c r="Z38" s="99">
        <v>247000000</v>
      </c>
      <c r="AA38" s="119"/>
      <c r="AB38" s="119"/>
      <c r="AC38" s="119"/>
      <c r="AD38" s="119"/>
      <c r="AE38" s="119"/>
      <c r="AF38" s="119"/>
      <c r="AG38" s="119"/>
      <c r="AH38" s="119"/>
      <c r="AI38" s="119"/>
      <c r="AJ38" s="119"/>
      <c r="AK38" s="119"/>
      <c r="AL38" s="119"/>
      <c r="AM38" s="119">
        <v>876128578.25999999</v>
      </c>
      <c r="AN38" s="96">
        <f>SUM(Tabla13[[#This Row],[Recursos propios 2024]:[Otros 2024]])</f>
        <v>1123128578.26</v>
      </c>
      <c r="AO38" s="99">
        <v>79333333.340000004</v>
      </c>
      <c r="AP38" s="119"/>
      <c r="AQ38" s="119"/>
      <c r="AR38" s="119"/>
      <c r="AS38" s="119"/>
      <c r="AT38" s="119"/>
      <c r="AU38" s="119"/>
      <c r="AV38" s="119"/>
      <c r="AW38" s="119"/>
      <c r="AX38" s="119"/>
      <c r="AY38" s="119"/>
      <c r="AZ38" s="119"/>
      <c r="BA38" s="119"/>
      <c r="BB38" s="100">
        <v>441416666.63999999</v>
      </c>
      <c r="BC38" s="96">
        <f>SUM(Tabla13[[#This Row],[Recursos propios 20242]:[Otros 202415]])</f>
        <v>520749999.98000002</v>
      </c>
      <c r="BD38" s="42">
        <f>+Tabla13[[#This Row],[Total Comprometido 2024]]/Tabla13[[#This Row],[Total 2024]]</f>
        <v>0.46366018108698537</v>
      </c>
      <c r="BE38" s="99">
        <f>Tabla13[[#This Row],[Total Comprometido 2024]]</f>
        <v>520749999.98000002</v>
      </c>
      <c r="BF38" s="99">
        <v>485183333.31999999</v>
      </c>
      <c r="BG38" s="119"/>
      <c r="BH38" s="108" t="s">
        <v>239</v>
      </c>
      <c r="BI38" s="108" t="s">
        <v>240</v>
      </c>
      <c r="BJ38" s="108">
        <v>3</v>
      </c>
    </row>
    <row r="39" spans="1:62" s="114" customFormat="1" ht="171">
      <c r="A39" s="122"/>
      <c r="B39" s="122"/>
      <c r="C39" s="108" t="s">
        <v>146</v>
      </c>
      <c r="D39" s="122"/>
      <c r="E39" s="122"/>
      <c r="F39" s="122"/>
      <c r="G39" s="122"/>
      <c r="H39" s="122"/>
      <c r="I39" s="122"/>
      <c r="J39" s="123"/>
      <c r="K39" s="122"/>
      <c r="L39" s="122"/>
      <c r="M39" s="123"/>
      <c r="N39" s="122"/>
      <c r="O39" s="124"/>
      <c r="P39" s="34"/>
      <c r="Q39" s="35"/>
      <c r="R39" s="116">
        <v>2021680010144</v>
      </c>
      <c r="S39" s="104" t="s">
        <v>251</v>
      </c>
      <c r="T39" s="125">
        <v>2001845499.3099999</v>
      </c>
      <c r="U39" s="125">
        <v>269920000</v>
      </c>
      <c r="V39" s="104" t="s">
        <v>253</v>
      </c>
      <c r="W39" s="104" t="s">
        <v>254</v>
      </c>
      <c r="X39" s="121">
        <v>619703</v>
      </c>
      <c r="Y39" s="104" t="s">
        <v>256</v>
      </c>
      <c r="Z39" s="125"/>
      <c r="AA39" s="126"/>
      <c r="AB39" s="126"/>
      <c r="AC39" s="126"/>
      <c r="AD39" s="126"/>
      <c r="AE39" s="126"/>
      <c r="AF39" s="126"/>
      <c r="AG39" s="126"/>
      <c r="AH39" s="126"/>
      <c r="AI39" s="126"/>
      <c r="AJ39" s="126"/>
      <c r="AK39" s="126"/>
      <c r="AL39" s="126"/>
      <c r="AM39" s="127">
        <v>269920000</v>
      </c>
      <c r="AN39" s="96">
        <f>SUM(Tabla13[[#This Row],[Recursos propios 2024]:[Otros 2024]])</f>
        <v>269920000</v>
      </c>
      <c r="AO39" s="125"/>
      <c r="AP39" s="126"/>
      <c r="AQ39" s="126"/>
      <c r="AR39" s="126"/>
      <c r="AS39" s="126"/>
      <c r="AT39" s="126"/>
      <c r="AU39" s="126"/>
      <c r="AV39" s="126"/>
      <c r="AW39" s="126"/>
      <c r="AX39" s="126"/>
      <c r="AY39" s="126"/>
      <c r="AZ39" s="126"/>
      <c r="BA39" s="126"/>
      <c r="BB39" s="128">
        <v>253306666.66999999</v>
      </c>
      <c r="BC39" s="96">
        <f>SUM(Tabla13[[#This Row],[Recursos propios 20242]:[Otros 202415]])</f>
        <v>253306666.66999999</v>
      </c>
      <c r="BD39" s="36">
        <f>+Tabla13[[#This Row],[Total Comprometido 2024]]/Tabla13[[#This Row],[Total 2024]]</f>
        <v>0.93845089904416124</v>
      </c>
      <c r="BE39" s="125">
        <v>253306666.66999999</v>
      </c>
      <c r="BF39" s="125">
        <v>253306666.66999999</v>
      </c>
      <c r="BG39" s="126"/>
      <c r="BH39" s="122"/>
      <c r="BI39" s="122"/>
      <c r="BJ39" s="122"/>
    </row>
    <row r="40" spans="1:62" s="114" customFormat="1" ht="128.25">
      <c r="A40" s="108">
        <v>181</v>
      </c>
      <c r="B40" s="108" t="s">
        <v>145</v>
      </c>
      <c r="C40" s="108" t="s">
        <v>146</v>
      </c>
      <c r="D40" s="108" t="s">
        <v>147</v>
      </c>
      <c r="E40" s="108" t="s">
        <v>148</v>
      </c>
      <c r="F40" s="108" t="s">
        <v>152</v>
      </c>
      <c r="G40" s="108" t="s">
        <v>153</v>
      </c>
      <c r="H40" s="108">
        <v>190303100</v>
      </c>
      <c r="I40" s="108" t="s">
        <v>154</v>
      </c>
      <c r="J40" s="108">
        <v>12</v>
      </c>
      <c r="K40" s="108" t="s">
        <v>78</v>
      </c>
      <c r="L40" s="108" t="s">
        <v>339</v>
      </c>
      <c r="M40" s="108">
        <v>48</v>
      </c>
      <c r="N40" s="108">
        <v>6</v>
      </c>
      <c r="O40" s="103">
        <v>6</v>
      </c>
      <c r="P40" s="19">
        <f>+(Tabla13[[#This Row],[Meta Ejecutada Vigencia4]]/Tabla13[[#This Row],[Meta Programada Vigencia]])</f>
        <v>1</v>
      </c>
      <c r="Q40" s="41">
        <f>+Tabla13[[#This Row],[Meta Ejecutada Vigencia4]]/Tabla13[[#This Row],[Meta Programada Cuatrienio3]]/4</f>
        <v>3.125E-2</v>
      </c>
      <c r="R40" s="118">
        <v>2024680010023</v>
      </c>
      <c r="S40" s="104" t="s">
        <v>257</v>
      </c>
      <c r="T40" s="99">
        <v>3747624767.1599998</v>
      </c>
      <c r="U40" s="99">
        <v>1158072208.1600001</v>
      </c>
      <c r="V40" s="104" t="s">
        <v>253</v>
      </c>
      <c r="W40" s="104" t="s">
        <v>254</v>
      </c>
      <c r="X40" s="121">
        <v>619703</v>
      </c>
      <c r="Y40" s="104" t="s">
        <v>355</v>
      </c>
      <c r="Z40" s="105">
        <v>795206649.02999997</v>
      </c>
      <c r="AA40" s="112"/>
      <c r="AB40" s="112">
        <v>225659050</v>
      </c>
      <c r="AC40" s="112"/>
      <c r="AD40" s="112"/>
      <c r="AE40" s="112"/>
      <c r="AF40" s="112"/>
      <c r="AG40" s="112"/>
      <c r="AH40" s="112"/>
      <c r="AI40" s="112"/>
      <c r="AJ40" s="112"/>
      <c r="AK40" s="112"/>
      <c r="AL40" s="112"/>
      <c r="AM40" s="112">
        <v>137206509.13</v>
      </c>
      <c r="AN40" s="96">
        <f>SUM(Tabla13[[#This Row],[Recursos propios 2024]:[Otros 2024]])</f>
        <v>1158072208.1599998</v>
      </c>
      <c r="AO40" s="95">
        <v>114533333.34</v>
      </c>
      <c r="AP40" s="112"/>
      <c r="AQ40" s="112">
        <v>216903333.34</v>
      </c>
      <c r="AR40" s="112"/>
      <c r="AS40" s="112"/>
      <c r="AT40" s="112"/>
      <c r="AU40" s="112"/>
      <c r="AV40" s="112"/>
      <c r="AW40" s="112"/>
      <c r="AX40" s="112"/>
      <c r="AY40" s="112"/>
      <c r="AZ40" s="112"/>
      <c r="BA40" s="112"/>
      <c r="BB40" s="113"/>
      <c r="BC40" s="96">
        <f>SUM(Tabla13[[#This Row],[Recursos propios 20242]:[Otros 202415]])</f>
        <v>331436666.68000001</v>
      </c>
      <c r="BD40" s="67">
        <f>+Tabla13[[#This Row],[Total Comprometido 2024]]/Tabla13[[#This Row],[Total 2024]]</f>
        <v>0.28619689199398224</v>
      </c>
      <c r="BE40" s="95">
        <f>Tabla13[[#This Row],[Total Comprometido 2024]]</f>
        <v>331436666.68000001</v>
      </c>
      <c r="BF40" s="95">
        <v>317170000.01999998</v>
      </c>
      <c r="BG40" s="112"/>
      <c r="BH40" s="108" t="s">
        <v>239</v>
      </c>
      <c r="BI40" s="108" t="s">
        <v>240</v>
      </c>
      <c r="BJ40" s="108">
        <v>3</v>
      </c>
    </row>
    <row r="41" spans="1:62" s="114" customFormat="1" ht="299.25">
      <c r="A41" s="108">
        <v>182</v>
      </c>
      <c r="B41" s="108" t="s">
        <v>145</v>
      </c>
      <c r="C41" s="108" t="s">
        <v>146</v>
      </c>
      <c r="D41" s="108" t="s">
        <v>147</v>
      </c>
      <c r="E41" s="108" t="s">
        <v>148</v>
      </c>
      <c r="F41" s="108" t="s">
        <v>155</v>
      </c>
      <c r="G41" s="108" t="s">
        <v>156</v>
      </c>
      <c r="H41" s="108">
        <v>190304200</v>
      </c>
      <c r="I41" s="108" t="s">
        <v>157</v>
      </c>
      <c r="J41" s="109">
        <v>7315</v>
      </c>
      <c r="K41" s="108" t="s">
        <v>78</v>
      </c>
      <c r="L41" s="108" t="s">
        <v>339</v>
      </c>
      <c r="M41" s="109">
        <v>20000</v>
      </c>
      <c r="N41" s="108">
        <v>7000</v>
      </c>
      <c r="O41" s="104">
        <v>7773</v>
      </c>
      <c r="P41" s="19">
        <f>+(Tabla13[[#This Row],[Meta Ejecutada Vigencia4]]/Tabla13[[#This Row],[Meta Programada Vigencia]])</f>
        <v>1.1104285714285713</v>
      </c>
      <c r="Q41" s="41">
        <f>+Tabla13[[#This Row],[Meta Ejecutada Vigencia4]]/Tabla13[[#This Row],[Meta Programada Cuatrienio3]]/4</f>
        <v>9.7162499999999999E-2</v>
      </c>
      <c r="R41" s="116">
        <v>2024680010011</v>
      </c>
      <c r="S41" s="104" t="s">
        <v>258</v>
      </c>
      <c r="T41" s="99">
        <v>5966334484.3900003</v>
      </c>
      <c r="U41" s="99">
        <v>2297702219.8800001</v>
      </c>
      <c r="V41" s="104" t="s">
        <v>253</v>
      </c>
      <c r="W41" s="104" t="s">
        <v>254</v>
      </c>
      <c r="X41" s="121">
        <v>619703</v>
      </c>
      <c r="Y41" s="104" t="s">
        <v>260</v>
      </c>
      <c r="Z41" s="99">
        <v>2297702219.8800001</v>
      </c>
      <c r="AA41" s="119"/>
      <c r="AB41" s="119"/>
      <c r="AC41" s="119"/>
      <c r="AD41" s="119"/>
      <c r="AE41" s="119"/>
      <c r="AF41" s="119"/>
      <c r="AG41" s="119"/>
      <c r="AH41" s="119"/>
      <c r="AI41" s="119"/>
      <c r="AJ41" s="119"/>
      <c r="AK41" s="119"/>
      <c r="AL41" s="119"/>
      <c r="AM41" s="119"/>
      <c r="AN41" s="96">
        <f>SUM(Tabla13[[#This Row],[Recursos propios 2024]:[Otros 2024]])</f>
        <v>2297702219.8800001</v>
      </c>
      <c r="AO41" s="99">
        <v>703734674.05999994</v>
      </c>
      <c r="AP41" s="119"/>
      <c r="AQ41" s="119"/>
      <c r="AR41" s="119"/>
      <c r="AS41" s="119"/>
      <c r="AT41" s="119"/>
      <c r="AU41" s="119"/>
      <c r="AV41" s="119"/>
      <c r="AW41" s="119"/>
      <c r="AX41" s="119"/>
      <c r="AY41" s="119"/>
      <c r="AZ41" s="119"/>
      <c r="BA41" s="119"/>
      <c r="BB41" s="100"/>
      <c r="BC41" s="96">
        <f>SUM(Tabla13[[#This Row],[Recursos propios 20242]:[Otros 202415]])</f>
        <v>703734674.05999994</v>
      </c>
      <c r="BD41" s="42">
        <f>+Tabla13[[#This Row],[Total Comprometido 2024]]/Tabla13[[#This Row],[Total 2024]]</f>
        <v>0.30627757938831307</v>
      </c>
      <c r="BE41" s="99">
        <v>682642310.05999994</v>
      </c>
      <c r="BF41" s="99">
        <v>673782310.05999994</v>
      </c>
      <c r="BG41" s="119"/>
      <c r="BH41" s="108" t="s">
        <v>239</v>
      </c>
      <c r="BI41" s="108" t="s">
        <v>240</v>
      </c>
      <c r="BJ41" s="108">
        <v>3</v>
      </c>
    </row>
    <row r="42" spans="1:62" s="114" customFormat="1" ht="213.75">
      <c r="A42" s="102"/>
      <c r="B42" s="102"/>
      <c r="C42" s="108" t="s">
        <v>146</v>
      </c>
      <c r="D42" s="102"/>
      <c r="E42" s="102"/>
      <c r="F42" s="102"/>
      <c r="G42" s="102"/>
      <c r="H42" s="102"/>
      <c r="I42" s="102"/>
      <c r="J42" s="115"/>
      <c r="K42" s="102"/>
      <c r="L42" s="102"/>
      <c r="M42" s="115"/>
      <c r="N42" s="102"/>
      <c r="O42" s="103"/>
      <c r="P42" s="37"/>
      <c r="Q42" s="19"/>
      <c r="R42" s="118">
        <v>2020680010138</v>
      </c>
      <c r="S42" s="104" t="s">
        <v>259</v>
      </c>
      <c r="T42" s="129">
        <v>4768364131.0299997</v>
      </c>
      <c r="U42" s="105">
        <v>517606666.67000002</v>
      </c>
      <c r="V42" s="104" t="s">
        <v>253</v>
      </c>
      <c r="W42" s="104" t="s">
        <v>254</v>
      </c>
      <c r="X42" s="121">
        <v>619703</v>
      </c>
      <c r="Y42" s="104" t="s">
        <v>261</v>
      </c>
      <c r="Z42" s="105">
        <v>406606666.67000002</v>
      </c>
      <c r="AA42" s="106"/>
      <c r="AB42" s="106">
        <v>111000000</v>
      </c>
      <c r="AC42" s="106"/>
      <c r="AD42" s="106"/>
      <c r="AE42" s="106"/>
      <c r="AF42" s="106"/>
      <c r="AG42" s="106"/>
      <c r="AH42" s="106"/>
      <c r="AI42" s="106"/>
      <c r="AJ42" s="106"/>
      <c r="AK42" s="106"/>
      <c r="AL42" s="106"/>
      <c r="AM42" s="106"/>
      <c r="AN42" s="96">
        <f>SUM(Tabla13[[#This Row],[Recursos propios 2024]:[Otros 2024]])</f>
        <v>517606666.67000002</v>
      </c>
      <c r="AO42" s="105">
        <v>391321467</v>
      </c>
      <c r="AP42" s="106"/>
      <c r="AQ42" s="106">
        <v>21000000</v>
      </c>
      <c r="AR42" s="106"/>
      <c r="AS42" s="106"/>
      <c r="AT42" s="106"/>
      <c r="AU42" s="106"/>
      <c r="AV42" s="106"/>
      <c r="AW42" s="106"/>
      <c r="AX42" s="106"/>
      <c r="AY42" s="106"/>
      <c r="AZ42" s="106"/>
      <c r="BA42" s="106"/>
      <c r="BB42" s="107"/>
      <c r="BC42" s="96">
        <f>SUM(Tabla13[[#This Row],[Recursos propios 20242]:[Otros 202415]])</f>
        <v>412321467</v>
      </c>
      <c r="BD42" s="42">
        <v>0.24255826620958176</v>
      </c>
      <c r="BE42" s="105">
        <v>391321467</v>
      </c>
      <c r="BF42" s="107">
        <v>391321467</v>
      </c>
      <c r="BG42" s="106"/>
      <c r="BH42" s="102"/>
      <c r="BI42" s="102"/>
      <c r="BJ42" s="102"/>
    </row>
    <row r="43" spans="1:62" s="114" customFormat="1" ht="213.75">
      <c r="A43" s="108">
        <v>183</v>
      </c>
      <c r="B43" s="108" t="s">
        <v>145</v>
      </c>
      <c r="C43" s="108" t="s">
        <v>146</v>
      </c>
      <c r="D43" s="108" t="s">
        <v>158</v>
      </c>
      <c r="E43" s="108" t="s">
        <v>159</v>
      </c>
      <c r="F43" s="108" t="s">
        <v>160</v>
      </c>
      <c r="G43" s="108" t="s">
        <v>161</v>
      </c>
      <c r="H43" s="108">
        <v>190502700</v>
      </c>
      <c r="I43" s="108" t="s">
        <v>162</v>
      </c>
      <c r="J43" s="108">
        <v>4</v>
      </c>
      <c r="K43" s="108" t="s">
        <v>78</v>
      </c>
      <c r="L43" s="108" t="s">
        <v>339</v>
      </c>
      <c r="M43" s="108">
        <v>20</v>
      </c>
      <c r="N43" s="108">
        <v>4</v>
      </c>
      <c r="O43" s="103">
        <v>4</v>
      </c>
      <c r="P43" s="19">
        <f>+(Tabla13[[#This Row],[Meta Ejecutada Vigencia4]]/Tabla13[[#This Row],[Meta Programada Vigencia]])</f>
        <v>1</v>
      </c>
      <c r="Q43" s="41">
        <f>+Tabla13[[#This Row],[Meta Ejecutada Vigencia4]]/Tabla13[[#This Row],[Meta Programada Cuatrienio3]]/4</f>
        <v>0.05</v>
      </c>
      <c r="R43" s="116">
        <v>2024680010018</v>
      </c>
      <c r="S43" s="104" t="s">
        <v>262</v>
      </c>
      <c r="T43" s="105">
        <v>2943669315.3699999</v>
      </c>
      <c r="U43" s="105">
        <v>882272287</v>
      </c>
      <c r="V43" s="104" t="s">
        <v>253</v>
      </c>
      <c r="W43" s="104" t="s">
        <v>254</v>
      </c>
      <c r="X43" s="121">
        <v>619703</v>
      </c>
      <c r="Y43" s="104" t="s">
        <v>268</v>
      </c>
      <c r="Z43" s="105"/>
      <c r="AA43" s="112"/>
      <c r="AB43" s="112">
        <v>637880190</v>
      </c>
      <c r="AC43" s="112"/>
      <c r="AD43" s="112"/>
      <c r="AE43" s="112"/>
      <c r="AF43" s="112"/>
      <c r="AG43" s="112"/>
      <c r="AH43" s="112"/>
      <c r="AI43" s="112"/>
      <c r="AJ43" s="112"/>
      <c r="AK43" s="112"/>
      <c r="AL43" s="112"/>
      <c r="AM43" s="112"/>
      <c r="AN43" s="96">
        <f>SUM(Tabla13[[#This Row],[Recursos propios 2024]:[Otros 2024]])</f>
        <v>637880190</v>
      </c>
      <c r="AO43" s="95"/>
      <c r="AP43" s="112"/>
      <c r="AQ43" s="112">
        <v>84293333.329999998</v>
      </c>
      <c r="AR43" s="112"/>
      <c r="AS43" s="112"/>
      <c r="AT43" s="112"/>
      <c r="AU43" s="112"/>
      <c r="AV43" s="112"/>
      <c r="AW43" s="112"/>
      <c r="AX43" s="112"/>
      <c r="AY43" s="112"/>
      <c r="AZ43" s="112"/>
      <c r="BA43" s="112"/>
      <c r="BB43" s="113"/>
      <c r="BC43" s="96">
        <f>SUM(Tabla13[[#This Row],[Recursos propios 20242]:[Otros 202415]])</f>
        <v>84293333.329999998</v>
      </c>
      <c r="BD43" s="67">
        <f>+Tabla13[[#This Row],[Total Comprometido 2024]]/Tabla13[[#This Row],[Total 2024]]</f>
        <v>0.13214602781440821</v>
      </c>
      <c r="BE43" s="95">
        <f>Tabla13[[#This Row],[Total Comprometido 2024]]</f>
        <v>84293333.329999998</v>
      </c>
      <c r="BF43" s="113">
        <v>80960000</v>
      </c>
      <c r="BG43" s="112"/>
      <c r="BH43" s="108" t="s">
        <v>239</v>
      </c>
      <c r="BI43" s="108" t="s">
        <v>240</v>
      </c>
      <c r="BJ43" s="108">
        <v>3</v>
      </c>
    </row>
    <row r="44" spans="1:62" s="114" customFormat="1" ht="71.25">
      <c r="A44" s="108">
        <v>184</v>
      </c>
      <c r="B44" s="108" t="s">
        <v>145</v>
      </c>
      <c r="C44" s="108" t="s">
        <v>146</v>
      </c>
      <c r="D44" s="108" t="s">
        <v>158</v>
      </c>
      <c r="E44" s="108" t="s">
        <v>159</v>
      </c>
      <c r="F44" s="108" t="s">
        <v>163</v>
      </c>
      <c r="G44" s="108" t="s">
        <v>164</v>
      </c>
      <c r="H44" s="108">
        <v>190501300</v>
      </c>
      <c r="I44" s="108" t="s">
        <v>165</v>
      </c>
      <c r="J44" s="109">
        <v>1</v>
      </c>
      <c r="K44" s="108" t="s">
        <v>78</v>
      </c>
      <c r="L44" s="108" t="s">
        <v>338</v>
      </c>
      <c r="M44" s="109">
        <v>1</v>
      </c>
      <c r="N44" s="108">
        <v>1</v>
      </c>
      <c r="O44" s="104">
        <v>1</v>
      </c>
      <c r="P44" s="41">
        <f>+(Tabla13[[#This Row],[Meta Ejecutada Vigencia4]]/Tabla13[[#This Row],[Meta Programada Vigencia]])</f>
        <v>1</v>
      </c>
      <c r="Q44" s="41">
        <f>+Tabla13[[#This Row],[Meta Ejecutada Vigencia4]]/Tabla13[[#This Row],[Meta Programada Cuatrienio3]]/4</f>
        <v>0.25</v>
      </c>
      <c r="R44" s="118">
        <v>2024680010018</v>
      </c>
      <c r="S44" s="104" t="s">
        <v>262</v>
      </c>
      <c r="T44" s="99">
        <v>2943669315.3699999</v>
      </c>
      <c r="U44" s="99">
        <v>882272287</v>
      </c>
      <c r="V44" s="104" t="s">
        <v>253</v>
      </c>
      <c r="W44" s="104" t="s">
        <v>254</v>
      </c>
      <c r="X44" s="121">
        <v>619703</v>
      </c>
      <c r="Y44" s="104" t="s">
        <v>356</v>
      </c>
      <c r="Z44" s="99"/>
      <c r="AA44" s="104"/>
      <c r="AB44" s="112">
        <v>244392097</v>
      </c>
      <c r="AC44" s="104"/>
      <c r="AD44" s="104"/>
      <c r="AE44" s="104"/>
      <c r="AF44" s="104"/>
      <c r="AG44" s="104"/>
      <c r="AH44" s="104"/>
      <c r="AI44" s="104"/>
      <c r="AJ44" s="104"/>
      <c r="AK44" s="104"/>
      <c r="AL44" s="104"/>
      <c r="AM44" s="104"/>
      <c r="AN44" s="96">
        <f>SUM(Tabla13[[#This Row],[Recursos propios 2024]:[Otros 2024]])</f>
        <v>244392097</v>
      </c>
      <c r="AO44" s="130"/>
      <c r="AP44" s="104"/>
      <c r="AQ44" s="97">
        <v>55811000</v>
      </c>
      <c r="AR44" s="104"/>
      <c r="AS44" s="104"/>
      <c r="AT44" s="104"/>
      <c r="AU44" s="104"/>
      <c r="AV44" s="104"/>
      <c r="AW44" s="104"/>
      <c r="AX44" s="104"/>
      <c r="AY44" s="104"/>
      <c r="AZ44" s="104"/>
      <c r="BA44" s="104"/>
      <c r="BB44" s="100">
        <v>0</v>
      </c>
      <c r="BC44" s="96">
        <f>SUM(Tabla13[[#This Row],[Recursos propios 20242]:[Otros 202415]])</f>
        <v>55811000</v>
      </c>
      <c r="BD44" s="42">
        <f>+Tabla13[[#This Row],[Total Comprometido 2024]]/Tabla13[[#This Row],[Total 2024]]</f>
        <v>0.22836663167549154</v>
      </c>
      <c r="BE44" s="95">
        <f>Tabla13[[#This Row],[Total Comprometido 2024]]</f>
        <v>55811000</v>
      </c>
      <c r="BF44" s="100">
        <f>Tabla13[[#This Row],[Total Recursos Obligados]]</f>
        <v>55811000</v>
      </c>
      <c r="BG44" s="104"/>
      <c r="BH44" s="108" t="s">
        <v>239</v>
      </c>
      <c r="BI44" s="108" t="s">
        <v>240</v>
      </c>
      <c r="BJ44" s="108">
        <v>3</v>
      </c>
    </row>
    <row r="45" spans="1:62" s="114" customFormat="1" ht="409.5">
      <c r="A45" s="108">
        <v>185</v>
      </c>
      <c r="B45" s="108" t="s">
        <v>145</v>
      </c>
      <c r="C45" s="108" t="s">
        <v>146</v>
      </c>
      <c r="D45" s="108" t="s">
        <v>158</v>
      </c>
      <c r="E45" s="108" t="s">
        <v>159</v>
      </c>
      <c r="F45" s="108" t="s">
        <v>166</v>
      </c>
      <c r="G45" s="108" t="s">
        <v>167</v>
      </c>
      <c r="H45" s="108">
        <v>190505400</v>
      </c>
      <c r="I45" s="108" t="s">
        <v>168</v>
      </c>
      <c r="J45" s="108">
        <v>1</v>
      </c>
      <c r="K45" s="108" t="s">
        <v>78</v>
      </c>
      <c r="L45" s="108" t="s">
        <v>338</v>
      </c>
      <c r="M45" s="108">
        <v>10</v>
      </c>
      <c r="N45" s="108">
        <v>10</v>
      </c>
      <c r="O45" s="103">
        <v>1</v>
      </c>
      <c r="P45" s="19">
        <f>+(Tabla13[[#This Row],[Meta Ejecutada Vigencia4]]/Tabla13[[#This Row],[Meta Programada Vigencia]])</f>
        <v>0.1</v>
      </c>
      <c r="Q45" s="19">
        <f>+Tabla13[[#This Row],[Meta Ejecutada Vigencia4]]/Tabla13[[#This Row],[Meta Programada Cuatrienio3]]/4</f>
        <v>2.5000000000000001E-2</v>
      </c>
      <c r="R45" s="116">
        <v>2024680010016</v>
      </c>
      <c r="S45" s="104" t="s">
        <v>263</v>
      </c>
      <c r="T45" s="105">
        <v>5786701265.1499996</v>
      </c>
      <c r="U45" s="105">
        <v>1481454167.5</v>
      </c>
      <c r="V45" s="104" t="s">
        <v>253</v>
      </c>
      <c r="W45" s="104" t="s">
        <v>264</v>
      </c>
      <c r="X45" s="131">
        <v>8437</v>
      </c>
      <c r="Y45" s="104" t="s">
        <v>303</v>
      </c>
      <c r="Z45" s="105">
        <v>15299393.029999999</v>
      </c>
      <c r="AA45" s="103"/>
      <c r="AB45" s="132">
        <v>1155627774.47</v>
      </c>
      <c r="AC45" s="103"/>
      <c r="AD45" s="103"/>
      <c r="AE45" s="103"/>
      <c r="AF45" s="103"/>
      <c r="AG45" s="103"/>
      <c r="AH45" s="103"/>
      <c r="AI45" s="103"/>
      <c r="AJ45" s="103"/>
      <c r="AK45" s="103"/>
      <c r="AL45" s="103"/>
      <c r="AM45" s="103"/>
      <c r="AN45" s="96">
        <f>SUM(Tabla13[[#This Row],[Recursos propios 2024]:[Otros 2024]])</f>
        <v>1170927167.5</v>
      </c>
      <c r="AO45" s="95">
        <f>Tabla13[[#This Row],[Recursos propios 2024]]</f>
        <v>15299393.029999999</v>
      </c>
      <c r="AP45" s="103"/>
      <c r="AQ45" s="112">
        <v>644501208.07000005</v>
      </c>
      <c r="AR45" s="103"/>
      <c r="AS45" s="103"/>
      <c r="AT45" s="103"/>
      <c r="AU45" s="103"/>
      <c r="AV45" s="103"/>
      <c r="AW45" s="103"/>
      <c r="AX45" s="103"/>
      <c r="AY45" s="103"/>
      <c r="AZ45" s="103"/>
      <c r="BA45" s="103"/>
      <c r="BB45" s="107"/>
      <c r="BC45" s="96">
        <f>SUM(Tabla13[[#This Row],[Recursos propios 20242]:[Otros 202415]])</f>
        <v>659800601.10000002</v>
      </c>
      <c r="BD45" s="24">
        <f>+Tabla13[[#This Row],[Total Comprometido 2024]]/Tabla13[[#This Row],[Total 2024]]</f>
        <v>0.56348560304456341</v>
      </c>
      <c r="BE45" s="105">
        <v>659600000</v>
      </c>
      <c r="BF45" s="105">
        <v>647126666.66999996</v>
      </c>
      <c r="BG45" s="103"/>
      <c r="BH45" s="108" t="s">
        <v>239</v>
      </c>
      <c r="BI45" s="108" t="s">
        <v>240</v>
      </c>
      <c r="BJ45" s="108">
        <v>3</v>
      </c>
    </row>
    <row r="46" spans="1:62" s="114" customFormat="1" ht="128.25">
      <c r="A46" s="122"/>
      <c r="B46" s="122"/>
      <c r="C46" s="108" t="s">
        <v>146</v>
      </c>
      <c r="D46" s="122"/>
      <c r="E46" s="122"/>
      <c r="F46" s="122"/>
      <c r="G46" s="122"/>
      <c r="H46" s="122"/>
      <c r="I46" s="122"/>
      <c r="J46" s="122"/>
      <c r="K46" s="122"/>
      <c r="L46" s="122"/>
      <c r="M46" s="122"/>
      <c r="N46" s="122"/>
      <c r="O46" s="124"/>
      <c r="P46" s="34"/>
      <c r="Q46" s="116"/>
      <c r="R46" s="118">
        <v>2020680010091</v>
      </c>
      <c r="S46" s="104" t="s">
        <v>265</v>
      </c>
      <c r="T46" s="99">
        <v>3387081300.2600002</v>
      </c>
      <c r="U46" s="99">
        <v>290780000</v>
      </c>
      <c r="V46" s="104" t="s">
        <v>253</v>
      </c>
      <c r="W46" s="104" t="s">
        <v>266</v>
      </c>
      <c r="X46" s="133"/>
      <c r="Y46" s="134" t="s">
        <v>267</v>
      </c>
      <c r="Z46" s="125"/>
      <c r="AA46" s="124"/>
      <c r="AB46" s="127">
        <v>290780000</v>
      </c>
      <c r="AC46" s="124"/>
      <c r="AD46" s="124"/>
      <c r="AE46" s="124"/>
      <c r="AF46" s="124"/>
      <c r="AG46" s="124"/>
      <c r="AH46" s="124"/>
      <c r="AI46" s="124"/>
      <c r="AJ46" s="124"/>
      <c r="AK46" s="124"/>
      <c r="AL46" s="124"/>
      <c r="AM46" s="124"/>
      <c r="AN46" s="96">
        <f>SUM(Tabla13[[#This Row],[Recursos propios 2024]:[Otros 2024]])</f>
        <v>290780000</v>
      </c>
      <c r="AO46" s="125"/>
      <c r="AP46" s="124"/>
      <c r="AQ46" s="126">
        <v>290780000</v>
      </c>
      <c r="AR46" s="124"/>
      <c r="AS46" s="124"/>
      <c r="AT46" s="124"/>
      <c r="AU46" s="124"/>
      <c r="AV46" s="124"/>
      <c r="AW46" s="124"/>
      <c r="AX46" s="124"/>
      <c r="AY46" s="124"/>
      <c r="AZ46" s="124"/>
      <c r="BA46" s="124"/>
      <c r="BB46" s="128"/>
      <c r="BC46" s="96">
        <f>SUM(Tabla13[[#This Row],[Recursos propios 20242]:[Otros 202415]])</f>
        <v>290780000</v>
      </c>
      <c r="BD46" s="36">
        <f>+Tabla13[[#This Row],[Total Comprometido 2024]]/Tabla13[[#This Row],[Total 2024]]</f>
        <v>1</v>
      </c>
      <c r="BE46" s="125">
        <v>290780000</v>
      </c>
      <c r="BF46" s="128">
        <v>290780000</v>
      </c>
      <c r="BG46" s="124"/>
      <c r="BH46" s="122"/>
      <c r="BI46" s="122"/>
      <c r="BJ46" s="122"/>
    </row>
    <row r="47" spans="1:62" s="114" customFormat="1" ht="85.5">
      <c r="A47" s="102"/>
      <c r="B47" s="102"/>
      <c r="C47" s="108" t="s">
        <v>146</v>
      </c>
      <c r="D47" s="102"/>
      <c r="E47" s="102"/>
      <c r="F47" s="102"/>
      <c r="G47" s="102"/>
      <c r="H47" s="102"/>
      <c r="I47" s="102"/>
      <c r="J47" s="102"/>
      <c r="K47" s="102"/>
      <c r="L47" s="102"/>
      <c r="M47" s="102"/>
      <c r="N47" s="102"/>
      <c r="O47" s="103"/>
      <c r="P47" s="37"/>
      <c r="Q47" s="135"/>
      <c r="R47" s="116">
        <v>2020680010102</v>
      </c>
      <c r="S47" s="104" t="s">
        <v>294</v>
      </c>
      <c r="T47" s="129">
        <v>2006627947.3699999</v>
      </c>
      <c r="U47" s="129">
        <v>140020000</v>
      </c>
      <c r="V47" s="104" t="s">
        <v>289</v>
      </c>
      <c r="W47" s="104" t="s">
        <v>254</v>
      </c>
      <c r="X47" s="121">
        <v>2000</v>
      </c>
      <c r="Y47" s="104" t="s">
        <v>298</v>
      </c>
      <c r="Z47" s="105"/>
      <c r="AA47" s="103"/>
      <c r="AB47" s="99">
        <v>140020000</v>
      </c>
      <c r="AC47" s="103"/>
      <c r="AD47" s="103"/>
      <c r="AE47" s="103"/>
      <c r="AF47" s="103"/>
      <c r="AG47" s="103"/>
      <c r="AH47" s="103"/>
      <c r="AI47" s="103"/>
      <c r="AJ47" s="103"/>
      <c r="AK47" s="103"/>
      <c r="AL47" s="103"/>
      <c r="AM47" s="103"/>
      <c r="AN47" s="96">
        <f>SUM(Tabla13[[#This Row],[Recursos propios 2024]:[Otros 2024]])</f>
        <v>140020000</v>
      </c>
      <c r="AO47" s="105"/>
      <c r="AP47" s="103"/>
      <c r="AQ47" s="106">
        <v>91499999.909999996</v>
      </c>
      <c r="AR47" s="103"/>
      <c r="AS47" s="103"/>
      <c r="AT47" s="103"/>
      <c r="AU47" s="103"/>
      <c r="AV47" s="103"/>
      <c r="AW47" s="103"/>
      <c r="AX47" s="103"/>
      <c r="AY47" s="103"/>
      <c r="AZ47" s="103"/>
      <c r="BA47" s="103"/>
      <c r="BB47" s="107"/>
      <c r="BC47" s="96">
        <f>SUM(Tabla13[[#This Row],[Recursos propios 20242]:[Otros 202415]])</f>
        <v>91499999.909999996</v>
      </c>
      <c r="BD47" s="24">
        <f>+Tabla13[[#This Row],[Total Comprometido 2024]]/Tabla13[[#This Row],[Total 2024]]</f>
        <v>0.65347807391801171</v>
      </c>
      <c r="BE47" s="105">
        <v>91499999.909999996</v>
      </c>
      <c r="BF47" s="107">
        <v>91499999.909999996</v>
      </c>
      <c r="BG47" s="103"/>
      <c r="BH47" s="102"/>
      <c r="BI47" s="102"/>
      <c r="BJ47" s="102"/>
    </row>
    <row r="48" spans="1:62" s="114" customFormat="1" ht="171">
      <c r="A48" s="102"/>
      <c r="B48" s="102"/>
      <c r="C48" s="108" t="s">
        <v>146</v>
      </c>
      <c r="D48" s="102"/>
      <c r="E48" s="102"/>
      <c r="F48" s="102"/>
      <c r="G48" s="102"/>
      <c r="H48" s="102"/>
      <c r="I48" s="102"/>
      <c r="J48" s="102"/>
      <c r="K48" s="102"/>
      <c r="L48" s="102"/>
      <c r="M48" s="102"/>
      <c r="N48" s="102"/>
      <c r="O48" s="103"/>
      <c r="P48" s="37"/>
      <c r="Q48" s="19"/>
      <c r="R48" s="118">
        <v>2020680010109</v>
      </c>
      <c r="S48" s="104" t="s">
        <v>295</v>
      </c>
      <c r="T48" s="129">
        <v>855156200</v>
      </c>
      <c r="U48" s="129">
        <v>43062000</v>
      </c>
      <c r="V48" s="104" t="s">
        <v>289</v>
      </c>
      <c r="W48" s="104" t="s">
        <v>254</v>
      </c>
      <c r="X48" s="121">
        <v>3000</v>
      </c>
      <c r="Y48" s="134" t="s">
        <v>297</v>
      </c>
      <c r="Z48" s="105"/>
      <c r="AA48" s="103"/>
      <c r="AB48" s="132">
        <v>43062000</v>
      </c>
      <c r="AC48" s="103"/>
      <c r="AD48" s="103"/>
      <c r="AE48" s="103"/>
      <c r="AF48" s="103"/>
      <c r="AG48" s="103"/>
      <c r="AH48" s="103"/>
      <c r="AI48" s="103"/>
      <c r="AJ48" s="103"/>
      <c r="AK48" s="103"/>
      <c r="AL48" s="103"/>
      <c r="AM48" s="103"/>
      <c r="AN48" s="96">
        <f>SUM(Tabla13[[#This Row],[Recursos propios 2024]:[Otros 2024]])</f>
        <v>43062000</v>
      </c>
      <c r="AO48" s="105"/>
      <c r="AP48" s="103"/>
      <c r="AQ48" s="106">
        <v>43062000</v>
      </c>
      <c r="AR48" s="103"/>
      <c r="AS48" s="103"/>
      <c r="AT48" s="103"/>
      <c r="AU48" s="103"/>
      <c r="AV48" s="103"/>
      <c r="AW48" s="103"/>
      <c r="AX48" s="103"/>
      <c r="AY48" s="103"/>
      <c r="AZ48" s="103"/>
      <c r="BA48" s="103"/>
      <c r="BB48" s="107"/>
      <c r="BC48" s="96">
        <f>SUM(Tabla13[[#This Row],[Recursos propios 20242]:[Otros 202415]])</f>
        <v>43062000</v>
      </c>
      <c r="BD48" s="24">
        <f>+Tabla13[[#This Row],[Total Comprometido 2024]]/Tabla13[[#This Row],[Total 2024]]</f>
        <v>1</v>
      </c>
      <c r="BE48" s="105">
        <v>43062000</v>
      </c>
      <c r="BF48" s="107">
        <v>43062000</v>
      </c>
      <c r="BG48" s="103"/>
      <c r="BH48" s="102"/>
      <c r="BI48" s="102"/>
      <c r="BJ48" s="102"/>
    </row>
    <row r="49" spans="1:62" s="114" customFormat="1" ht="156.75">
      <c r="A49" s="102"/>
      <c r="B49" s="102"/>
      <c r="C49" s="108" t="s">
        <v>146</v>
      </c>
      <c r="D49" s="102"/>
      <c r="E49" s="102"/>
      <c r="F49" s="102"/>
      <c r="G49" s="102"/>
      <c r="H49" s="102"/>
      <c r="I49" s="102"/>
      <c r="J49" s="102"/>
      <c r="K49" s="102"/>
      <c r="L49" s="102"/>
      <c r="M49" s="102"/>
      <c r="N49" s="102"/>
      <c r="O49" s="103"/>
      <c r="P49" s="37"/>
      <c r="Q49" s="19"/>
      <c r="R49" s="116">
        <v>2022680010065</v>
      </c>
      <c r="S49" s="104" t="s">
        <v>296</v>
      </c>
      <c r="T49" s="105"/>
      <c r="U49" s="105">
        <v>4800000</v>
      </c>
      <c r="V49" s="103"/>
      <c r="W49" s="103"/>
      <c r="X49" s="131"/>
      <c r="Y49" s="104" t="s">
        <v>309</v>
      </c>
      <c r="Z49" s="105"/>
      <c r="AA49" s="103"/>
      <c r="AB49" s="132">
        <v>4800000</v>
      </c>
      <c r="AC49" s="103"/>
      <c r="AD49" s="103"/>
      <c r="AE49" s="103"/>
      <c r="AF49" s="103"/>
      <c r="AG49" s="103"/>
      <c r="AH49" s="103"/>
      <c r="AI49" s="103"/>
      <c r="AJ49" s="103"/>
      <c r="AK49" s="103"/>
      <c r="AL49" s="103"/>
      <c r="AM49" s="103"/>
      <c r="AN49" s="96">
        <f>SUM(Tabla13[[#This Row],[Recursos propios 2024]:[Otros 2024]])</f>
        <v>4800000</v>
      </c>
      <c r="AO49" s="105"/>
      <c r="AP49" s="103"/>
      <c r="AQ49" s="106">
        <v>4800000</v>
      </c>
      <c r="AR49" s="103"/>
      <c r="AS49" s="103"/>
      <c r="AT49" s="103"/>
      <c r="AU49" s="103"/>
      <c r="AV49" s="103"/>
      <c r="AW49" s="103"/>
      <c r="AX49" s="103"/>
      <c r="AY49" s="103"/>
      <c r="AZ49" s="103"/>
      <c r="BA49" s="103"/>
      <c r="BB49" s="107"/>
      <c r="BC49" s="96">
        <f>SUM(Tabla13[[#This Row],[Recursos propios 20242]:[Otros 202415]])</f>
        <v>4800000</v>
      </c>
      <c r="BD49" s="24">
        <f>+Tabla13[[#This Row],[Total Comprometido 2024]]/Tabla13[[#This Row],[Total 2024]]</f>
        <v>1</v>
      </c>
      <c r="BE49" s="105">
        <v>4800000</v>
      </c>
      <c r="BF49" s="107">
        <v>4800000</v>
      </c>
      <c r="BG49" s="103"/>
      <c r="BH49" s="102"/>
      <c r="BI49" s="102"/>
      <c r="BJ49" s="102"/>
    </row>
    <row r="50" spans="1:62" s="114" customFormat="1" ht="356.25">
      <c r="A50" s="108">
        <v>186</v>
      </c>
      <c r="B50" s="108" t="s">
        <v>145</v>
      </c>
      <c r="C50" s="108" t="s">
        <v>146</v>
      </c>
      <c r="D50" s="108" t="s">
        <v>158</v>
      </c>
      <c r="E50" s="108" t="s">
        <v>159</v>
      </c>
      <c r="F50" s="108" t="s">
        <v>169</v>
      </c>
      <c r="G50" s="108" t="s">
        <v>170</v>
      </c>
      <c r="H50" s="108">
        <v>190502600</v>
      </c>
      <c r="I50" s="108" t="s">
        <v>171</v>
      </c>
      <c r="J50" s="109">
        <v>1</v>
      </c>
      <c r="K50" s="108" t="s">
        <v>78</v>
      </c>
      <c r="L50" s="108" t="s">
        <v>339</v>
      </c>
      <c r="M50" s="109">
        <v>4</v>
      </c>
      <c r="N50" s="108">
        <v>1</v>
      </c>
      <c r="O50" s="104">
        <v>1</v>
      </c>
      <c r="P50" s="41">
        <f>+(Tabla13[[#This Row],[Meta Ejecutada Vigencia4]]/Tabla13[[#This Row],[Meta Programada Vigencia]])</f>
        <v>1</v>
      </c>
      <c r="Q50" s="41">
        <f>+Tabla13[[#This Row],[Meta Ejecutada Vigencia4]]/Tabla13[[#This Row],[Meta Programada Cuatrienio3]]/4</f>
        <v>6.25E-2</v>
      </c>
      <c r="R50" s="118">
        <v>2024680010019</v>
      </c>
      <c r="S50" s="104" t="s">
        <v>269</v>
      </c>
      <c r="T50" s="99">
        <v>5054118429.79</v>
      </c>
      <c r="U50" s="99">
        <v>1530118429.79</v>
      </c>
      <c r="V50" s="104" t="s">
        <v>253</v>
      </c>
      <c r="W50" s="121" t="s">
        <v>270</v>
      </c>
      <c r="X50" s="121">
        <v>619703</v>
      </c>
      <c r="Y50" s="104" t="s">
        <v>306</v>
      </c>
      <c r="Z50" s="99"/>
      <c r="AA50" s="104"/>
      <c r="AB50" s="119">
        <v>271700000</v>
      </c>
      <c r="AC50" s="104"/>
      <c r="AD50" s="104"/>
      <c r="AE50" s="104"/>
      <c r="AF50" s="104"/>
      <c r="AG50" s="104"/>
      <c r="AH50" s="104"/>
      <c r="AI50" s="104"/>
      <c r="AJ50" s="104"/>
      <c r="AK50" s="104"/>
      <c r="AL50" s="104"/>
      <c r="AM50" s="104"/>
      <c r="AN50" s="96">
        <f>SUM(Tabla13[[#This Row],[Recursos propios 2024]:[Otros 2024]])</f>
        <v>271700000</v>
      </c>
      <c r="AO50" s="99"/>
      <c r="AP50" s="104"/>
      <c r="AQ50" s="126">
        <v>108320000.03</v>
      </c>
      <c r="AR50" s="104"/>
      <c r="AS50" s="104"/>
      <c r="AT50" s="104"/>
      <c r="AU50" s="104"/>
      <c r="AV50" s="104"/>
      <c r="AW50" s="104"/>
      <c r="AX50" s="104"/>
      <c r="AY50" s="104"/>
      <c r="AZ50" s="104"/>
      <c r="BA50" s="104"/>
      <c r="BB50" s="100"/>
      <c r="BC50" s="96">
        <f>SUM(Tabla13[[#This Row],[Recursos propios 20242]:[Otros 202415]])</f>
        <v>108320000.03</v>
      </c>
      <c r="BD50" s="42">
        <f>+Tabla13[[#This Row],[Total Comprometido 2024]]/Tabla13[[#This Row],[Total 2024]]</f>
        <v>0.39867500931174088</v>
      </c>
      <c r="BE50" s="125">
        <f>Tabla13[[#This Row],[Total Comprometido 2024]]</f>
        <v>108320000.03</v>
      </c>
      <c r="BF50" s="125">
        <f>Tabla13[[#This Row],[Total Recursos Obligados]]</f>
        <v>108320000.03</v>
      </c>
      <c r="BG50" s="104"/>
      <c r="BH50" s="108" t="s">
        <v>239</v>
      </c>
      <c r="BI50" s="108" t="s">
        <v>240</v>
      </c>
      <c r="BJ50" s="108">
        <v>3</v>
      </c>
    </row>
    <row r="51" spans="1:62" s="114" customFormat="1" ht="256.5">
      <c r="A51" s="122"/>
      <c r="B51" s="122"/>
      <c r="C51" s="108" t="s">
        <v>146</v>
      </c>
      <c r="D51" s="122"/>
      <c r="E51" s="122"/>
      <c r="F51" s="122"/>
      <c r="G51" s="122"/>
      <c r="H51" s="122"/>
      <c r="I51" s="122"/>
      <c r="J51" s="123"/>
      <c r="K51" s="122"/>
      <c r="L51" s="122"/>
      <c r="M51" s="123"/>
      <c r="N51" s="122"/>
      <c r="O51" s="124"/>
      <c r="P51" s="34"/>
      <c r="Q51" s="35"/>
      <c r="R51" s="116">
        <v>2020680010047</v>
      </c>
      <c r="S51" s="108" t="s">
        <v>271</v>
      </c>
      <c r="T51" s="125">
        <v>4486870401.3999996</v>
      </c>
      <c r="U51" s="125">
        <v>342214886</v>
      </c>
      <c r="V51" s="104" t="s">
        <v>253</v>
      </c>
      <c r="W51" s="121" t="s">
        <v>270</v>
      </c>
      <c r="X51" s="121">
        <v>619703</v>
      </c>
      <c r="Y51" s="104" t="s">
        <v>307</v>
      </c>
      <c r="Z51" s="125"/>
      <c r="AA51" s="124"/>
      <c r="AB51" s="127">
        <v>342214886</v>
      </c>
      <c r="AC51" s="124"/>
      <c r="AD51" s="124"/>
      <c r="AE51" s="124"/>
      <c r="AF51" s="124"/>
      <c r="AG51" s="124"/>
      <c r="AH51" s="124"/>
      <c r="AI51" s="124"/>
      <c r="AJ51" s="124"/>
      <c r="AK51" s="124"/>
      <c r="AL51" s="124"/>
      <c r="AM51" s="124"/>
      <c r="AN51" s="96">
        <f>SUM(Tabla13[[#This Row],[Recursos propios 2024]:[Otros 2024]])</f>
        <v>342214886</v>
      </c>
      <c r="AO51" s="125"/>
      <c r="AP51" s="124"/>
      <c r="AQ51" s="126">
        <v>325425820</v>
      </c>
      <c r="AR51" s="124"/>
      <c r="AS51" s="124"/>
      <c r="AT51" s="124"/>
      <c r="AU51" s="124"/>
      <c r="AV51" s="124"/>
      <c r="AW51" s="124"/>
      <c r="AX51" s="124"/>
      <c r="AY51" s="124"/>
      <c r="AZ51" s="124"/>
      <c r="BA51" s="124"/>
      <c r="BB51" s="128"/>
      <c r="BC51" s="96">
        <f>SUM(Tabla13[[#This Row],[Recursos propios 20242]:[Otros 202415]])</f>
        <v>325425820</v>
      </c>
      <c r="BD51" s="36">
        <f>+Tabla13[[#This Row],[Total Comprometido 2024]]/Tabla13[[#This Row],[Total 2024]]</f>
        <v>0.95093998920900247</v>
      </c>
      <c r="BE51" s="125">
        <f>Tabla13[[#This Row],[Total Comprometido 2024]]</f>
        <v>325425820</v>
      </c>
      <c r="BF51" s="128">
        <v>320625820</v>
      </c>
      <c r="BG51" s="124"/>
      <c r="BH51" s="122"/>
      <c r="BI51" s="122"/>
      <c r="BJ51" s="122"/>
    </row>
    <row r="52" spans="1:62" s="114" customFormat="1" ht="171">
      <c r="A52" s="108">
        <v>187</v>
      </c>
      <c r="B52" s="108" t="s">
        <v>145</v>
      </c>
      <c r="C52" s="108" t="s">
        <v>146</v>
      </c>
      <c r="D52" s="108" t="s">
        <v>158</v>
      </c>
      <c r="E52" s="108" t="s">
        <v>159</v>
      </c>
      <c r="F52" s="108" t="s">
        <v>172</v>
      </c>
      <c r="G52" s="108" t="s">
        <v>173</v>
      </c>
      <c r="H52" s="108">
        <v>190504000</v>
      </c>
      <c r="I52" s="108" t="s">
        <v>174</v>
      </c>
      <c r="J52" s="108">
        <v>2030</v>
      </c>
      <c r="K52" s="108" t="s">
        <v>78</v>
      </c>
      <c r="L52" s="108" t="s">
        <v>339</v>
      </c>
      <c r="M52" s="108">
        <v>8000</v>
      </c>
      <c r="N52" s="108">
        <v>1000</v>
      </c>
      <c r="O52" s="103">
        <v>1496</v>
      </c>
      <c r="P52" s="19">
        <f>+(Tabla13[[#This Row],[Meta Ejecutada Vigencia4]]/Tabla13[[#This Row],[Meta Programada Vigencia]])</f>
        <v>1.496</v>
      </c>
      <c r="Q52" s="19">
        <f>+Tabla13[[#This Row],[Meta Ejecutada Vigencia4]]/Tabla13[[#This Row],[Meta Programada Cuatrienio3]]/4</f>
        <v>4.675E-2</v>
      </c>
      <c r="R52" s="118">
        <v>2024680010016</v>
      </c>
      <c r="S52" s="104" t="s">
        <v>263</v>
      </c>
      <c r="T52" s="105">
        <v>5786701265.1499996</v>
      </c>
      <c r="U52" s="105">
        <v>1481454167.5</v>
      </c>
      <c r="V52" s="104" t="s">
        <v>253</v>
      </c>
      <c r="W52" s="103" t="s">
        <v>272</v>
      </c>
      <c r="X52" s="103">
        <v>1496</v>
      </c>
      <c r="Y52" s="104" t="s">
        <v>273</v>
      </c>
      <c r="Z52" s="105">
        <v>160527000</v>
      </c>
      <c r="AA52" s="103"/>
      <c r="AB52" s="119"/>
      <c r="AC52" s="103"/>
      <c r="AD52" s="103"/>
      <c r="AE52" s="103"/>
      <c r="AF52" s="103"/>
      <c r="AG52" s="103"/>
      <c r="AH52" s="103"/>
      <c r="AI52" s="103"/>
      <c r="AJ52" s="103"/>
      <c r="AK52" s="103"/>
      <c r="AL52" s="103"/>
      <c r="AM52" s="103"/>
      <c r="AN52" s="96">
        <f>SUM(Tabla13[[#This Row],[Recursos propios 2024]:[Otros 2024]])</f>
        <v>160527000</v>
      </c>
      <c r="AO52" s="105">
        <v>160366473</v>
      </c>
      <c r="AP52" s="106"/>
      <c r="AQ52" s="106"/>
      <c r="AR52" s="106"/>
      <c r="AS52" s="106"/>
      <c r="AT52" s="106"/>
      <c r="AU52" s="106"/>
      <c r="AV52" s="106"/>
      <c r="AW52" s="106"/>
      <c r="AX52" s="106"/>
      <c r="AY52" s="106"/>
      <c r="AZ52" s="106"/>
      <c r="BA52" s="106"/>
      <c r="BB52" s="107"/>
      <c r="BC52" s="96">
        <f>SUM(Tabla13[[#This Row],[Recursos propios 20242]:[Otros 202415]])</f>
        <v>160366473</v>
      </c>
      <c r="BD52" s="24">
        <f>+Tabla13[[#This Row],[Total Comprometido 2024]]/Tabla13[[#This Row],[Total 2024]]</f>
        <v>0.999</v>
      </c>
      <c r="BE52" s="96">
        <v>52331802</v>
      </c>
      <c r="BF52" s="96">
        <f>Tabla13[[#This Row],[Total Recursos Obligados]]</f>
        <v>52331802</v>
      </c>
      <c r="BG52" s="103"/>
      <c r="BH52" s="108" t="s">
        <v>239</v>
      </c>
      <c r="BI52" s="108" t="s">
        <v>240</v>
      </c>
      <c r="BJ52" s="108">
        <v>3</v>
      </c>
    </row>
    <row r="53" spans="1:62" s="114" customFormat="1" ht="156.75">
      <c r="A53" s="122"/>
      <c r="B53" s="122"/>
      <c r="C53" s="108" t="s">
        <v>146</v>
      </c>
      <c r="D53" s="122"/>
      <c r="E53" s="122"/>
      <c r="F53" s="122"/>
      <c r="G53" s="122"/>
      <c r="H53" s="122"/>
      <c r="I53" s="122"/>
      <c r="J53" s="122"/>
      <c r="K53" s="122"/>
      <c r="L53" s="122"/>
      <c r="M53" s="122"/>
      <c r="N53" s="122"/>
      <c r="O53" s="124"/>
      <c r="P53" s="34"/>
      <c r="Q53" s="35"/>
      <c r="R53" s="116" t="s">
        <v>274</v>
      </c>
      <c r="S53" s="108" t="s">
        <v>275</v>
      </c>
      <c r="T53" s="99">
        <v>593131950</v>
      </c>
      <c r="U53" s="99">
        <v>105145185</v>
      </c>
      <c r="V53" s="104" t="s">
        <v>253</v>
      </c>
      <c r="W53" s="103" t="s">
        <v>272</v>
      </c>
      <c r="X53" s="133"/>
      <c r="Y53" s="104" t="s">
        <v>273</v>
      </c>
      <c r="Z53" s="99">
        <v>105145185</v>
      </c>
      <c r="AA53" s="124"/>
      <c r="AB53" s="126"/>
      <c r="AC53" s="124"/>
      <c r="AD53" s="124"/>
      <c r="AE53" s="124"/>
      <c r="AF53" s="124"/>
      <c r="AG53" s="124"/>
      <c r="AH53" s="124"/>
      <c r="AI53" s="124"/>
      <c r="AJ53" s="124"/>
      <c r="AK53" s="124"/>
      <c r="AL53" s="124"/>
      <c r="AM53" s="124"/>
      <c r="AN53" s="96">
        <f>SUM(Tabla13[[#This Row],[Recursos propios 2024]:[Otros 2024]])</f>
        <v>105145185</v>
      </c>
      <c r="AO53" s="99">
        <v>105145185</v>
      </c>
      <c r="AP53" s="124"/>
      <c r="AQ53" s="124"/>
      <c r="AR53" s="124"/>
      <c r="AS53" s="124"/>
      <c r="AT53" s="124"/>
      <c r="AU53" s="124"/>
      <c r="AV53" s="124"/>
      <c r="AW53" s="124"/>
      <c r="AX53" s="124"/>
      <c r="AY53" s="124"/>
      <c r="AZ53" s="124"/>
      <c r="BA53" s="124"/>
      <c r="BB53" s="128"/>
      <c r="BC53" s="96">
        <f>SUM(Tabla13[[#This Row],[Recursos propios 20242]:[Otros 202415]])</f>
        <v>105145185</v>
      </c>
      <c r="BD53" s="36">
        <f>+Tabla13[[#This Row],[Total Comprometido 2024]]/Tabla13[[#This Row],[Total 2024]]</f>
        <v>1</v>
      </c>
      <c r="BE53" s="125">
        <v>105145185</v>
      </c>
      <c r="BF53" s="128">
        <v>105145185</v>
      </c>
      <c r="BG53" s="124"/>
      <c r="BH53" s="122"/>
      <c r="BI53" s="122"/>
      <c r="BJ53" s="122"/>
    </row>
    <row r="54" spans="1:62" s="114" customFormat="1" ht="384.75">
      <c r="A54" s="108">
        <v>188</v>
      </c>
      <c r="B54" s="108" t="s">
        <v>145</v>
      </c>
      <c r="C54" s="108" t="s">
        <v>146</v>
      </c>
      <c r="D54" s="108" t="s">
        <v>158</v>
      </c>
      <c r="E54" s="108" t="s">
        <v>159</v>
      </c>
      <c r="F54" s="108" t="s">
        <v>175</v>
      </c>
      <c r="G54" s="108" t="s">
        <v>176</v>
      </c>
      <c r="H54" s="108">
        <v>190502300</v>
      </c>
      <c r="I54" s="108" t="s">
        <v>177</v>
      </c>
      <c r="J54" s="109">
        <v>1</v>
      </c>
      <c r="K54" s="108" t="s">
        <v>78</v>
      </c>
      <c r="L54" s="108" t="s">
        <v>339</v>
      </c>
      <c r="M54" s="109">
        <v>4</v>
      </c>
      <c r="N54" s="108">
        <v>1</v>
      </c>
      <c r="O54" s="104">
        <v>1</v>
      </c>
      <c r="P54" s="41">
        <f>+(Tabla13[[#This Row],[Meta Ejecutada Vigencia4]]/Tabla13[[#This Row],[Meta Programada Vigencia]])</f>
        <v>1</v>
      </c>
      <c r="Q54" s="41">
        <f>+Tabla13[[#This Row],[Meta Ejecutada Vigencia4]]/Tabla13[[#This Row],[Meta Programada Cuatrienio3]]/4</f>
        <v>6.25E-2</v>
      </c>
      <c r="R54" s="118">
        <v>2024680010024</v>
      </c>
      <c r="S54" s="104" t="s">
        <v>276</v>
      </c>
      <c r="T54" s="99">
        <v>3287059820</v>
      </c>
      <c r="U54" s="99">
        <v>1222659820.01</v>
      </c>
      <c r="V54" s="104" t="s">
        <v>253</v>
      </c>
      <c r="W54" s="121" t="s">
        <v>270</v>
      </c>
      <c r="X54" s="121">
        <v>619703</v>
      </c>
      <c r="Y54" s="104" t="s">
        <v>304</v>
      </c>
      <c r="Z54" s="99">
        <v>657580820</v>
      </c>
      <c r="AA54" s="104"/>
      <c r="AB54" s="119">
        <v>565079000.00999999</v>
      </c>
      <c r="AC54" s="104"/>
      <c r="AD54" s="104"/>
      <c r="AE54" s="104"/>
      <c r="AF54" s="104"/>
      <c r="AG54" s="104"/>
      <c r="AH54" s="104"/>
      <c r="AI54" s="104"/>
      <c r="AJ54" s="104"/>
      <c r="AK54" s="104"/>
      <c r="AL54" s="104"/>
      <c r="AM54" s="104"/>
      <c r="AN54" s="96">
        <f>SUM(Tabla13[[#This Row],[Recursos propios 2024]:[Otros 2024]])</f>
        <v>1222659820.01</v>
      </c>
      <c r="AO54" s="99">
        <v>220069625.68000001</v>
      </c>
      <c r="AP54" s="104"/>
      <c r="AQ54" s="119">
        <v>164000000</v>
      </c>
      <c r="AR54" s="104"/>
      <c r="AS54" s="104"/>
      <c r="AT54" s="104"/>
      <c r="AU54" s="104"/>
      <c r="AV54" s="104"/>
      <c r="AW54" s="104"/>
      <c r="AX54" s="104"/>
      <c r="AY54" s="104"/>
      <c r="AZ54" s="104"/>
      <c r="BA54" s="104"/>
      <c r="BB54" s="100"/>
      <c r="BC54" s="96">
        <f>SUM(Tabla13[[#This Row],[Recursos propios 20242]:[Otros 202415]])</f>
        <v>384069625.68000001</v>
      </c>
      <c r="BD54" s="42">
        <f>+Tabla13[[#This Row],[Total Comprometido 2024]]/Tabla13[[#This Row],[Total 2024]]</f>
        <v>0.31412631657173357</v>
      </c>
      <c r="BE54" s="99">
        <f>Tabla13[[#This Row],[Total Comprometido 2024]]</f>
        <v>384069625.68000001</v>
      </c>
      <c r="BF54" s="100">
        <v>164000000</v>
      </c>
      <c r="BG54" s="104"/>
      <c r="BH54" s="108" t="s">
        <v>239</v>
      </c>
      <c r="BI54" s="108" t="s">
        <v>240</v>
      </c>
      <c r="BJ54" s="108">
        <v>3</v>
      </c>
    </row>
    <row r="55" spans="1:62" s="114" customFormat="1" ht="171">
      <c r="A55" s="102"/>
      <c r="B55" s="102"/>
      <c r="C55" s="108" t="s">
        <v>146</v>
      </c>
      <c r="D55" s="102"/>
      <c r="E55" s="102"/>
      <c r="F55" s="102"/>
      <c r="G55" s="102"/>
      <c r="H55" s="102"/>
      <c r="I55" s="102"/>
      <c r="J55" s="115"/>
      <c r="K55" s="102"/>
      <c r="L55" s="102"/>
      <c r="M55" s="115"/>
      <c r="N55" s="102"/>
      <c r="O55" s="103"/>
      <c r="P55" s="37"/>
      <c r="Q55" s="19"/>
      <c r="R55" s="116">
        <v>2020680010101</v>
      </c>
      <c r="S55" s="108" t="s">
        <v>277</v>
      </c>
      <c r="T55" s="99">
        <v>2393063866.3299999</v>
      </c>
      <c r="U55" s="99">
        <v>175172000</v>
      </c>
      <c r="V55" s="104" t="s">
        <v>253</v>
      </c>
      <c r="W55" s="121" t="s">
        <v>270</v>
      </c>
      <c r="X55" s="131">
        <v>619703</v>
      </c>
      <c r="Y55" s="104" t="s">
        <v>308</v>
      </c>
      <c r="Z55" s="105"/>
      <c r="AA55" s="103"/>
      <c r="AB55" s="99">
        <v>175172000</v>
      </c>
      <c r="AC55" s="103"/>
      <c r="AD55" s="103"/>
      <c r="AE55" s="103"/>
      <c r="AF55" s="103"/>
      <c r="AG55" s="103"/>
      <c r="AH55" s="103"/>
      <c r="AI55" s="103"/>
      <c r="AJ55" s="103"/>
      <c r="AK55" s="103"/>
      <c r="AL55" s="103"/>
      <c r="AM55" s="103"/>
      <c r="AN55" s="96">
        <f>SUM(Tabla13[[#This Row],[Recursos propios 2024]:[Otros 2024]])</f>
        <v>175172000</v>
      </c>
      <c r="AO55" s="105"/>
      <c r="AP55" s="103"/>
      <c r="AQ55" s="99">
        <v>172208666.66999999</v>
      </c>
      <c r="AR55" s="103"/>
      <c r="AS55" s="103"/>
      <c r="AT55" s="103"/>
      <c r="AU55" s="103"/>
      <c r="AV55" s="103"/>
      <c r="AW55" s="103"/>
      <c r="AX55" s="103"/>
      <c r="AY55" s="103"/>
      <c r="AZ55" s="103"/>
      <c r="BA55" s="103"/>
      <c r="BB55" s="107"/>
      <c r="BC55" s="96">
        <f>SUM(Tabla13[[#This Row],[Recursos propios 20242]:[Otros 202415]])</f>
        <v>172208666.66999999</v>
      </c>
      <c r="BD55" s="24">
        <f>+Tabla13[[#This Row],[Total Comprometido 2024]]/Tabla13[[#This Row],[Total 2024]]</f>
        <v>0.98308329339163791</v>
      </c>
      <c r="BE55" s="136">
        <v>172208666.67000002</v>
      </c>
      <c r="BF55" s="100">
        <v>172208666.67000002</v>
      </c>
      <c r="BG55" s="103"/>
      <c r="BH55" s="102"/>
      <c r="BI55" s="102"/>
      <c r="BJ55" s="102"/>
    </row>
    <row r="56" spans="1:62" s="114" customFormat="1" ht="99.75">
      <c r="A56" s="108">
        <v>189</v>
      </c>
      <c r="B56" s="108" t="s">
        <v>145</v>
      </c>
      <c r="C56" s="108" t="s">
        <v>146</v>
      </c>
      <c r="D56" s="108" t="s">
        <v>158</v>
      </c>
      <c r="E56" s="108" t="s">
        <v>159</v>
      </c>
      <c r="F56" s="108" t="s">
        <v>178</v>
      </c>
      <c r="G56" s="108" t="s">
        <v>179</v>
      </c>
      <c r="H56" s="108">
        <v>190504900</v>
      </c>
      <c r="I56" s="108" t="s">
        <v>180</v>
      </c>
      <c r="J56" s="108">
        <v>1</v>
      </c>
      <c r="K56" s="108" t="s">
        <v>78</v>
      </c>
      <c r="L56" s="108" t="s">
        <v>339</v>
      </c>
      <c r="M56" s="108">
        <v>4</v>
      </c>
      <c r="N56" s="108">
        <v>1</v>
      </c>
      <c r="O56" s="103">
        <v>1</v>
      </c>
      <c r="P56" s="19">
        <f>+(Tabla13[[#This Row],[Meta Ejecutada Vigencia4]]/Tabla13[[#This Row],[Meta Programada Vigencia]])</f>
        <v>1</v>
      </c>
      <c r="Q56" s="19">
        <f>+Tabla13[[#This Row],[Meta Ejecutada Vigencia4]]/Tabla13[[#This Row],[Meta Programada Cuatrienio3]]/4</f>
        <v>6.25E-2</v>
      </c>
      <c r="R56" s="118">
        <v>2024680010190</v>
      </c>
      <c r="S56" s="104" t="s">
        <v>278</v>
      </c>
      <c r="T56" s="99">
        <v>8726487430.6399994</v>
      </c>
      <c r="U56" s="99">
        <v>3851562616.6399994</v>
      </c>
      <c r="V56" s="104" t="s">
        <v>253</v>
      </c>
      <c r="W56" s="121" t="s">
        <v>270</v>
      </c>
      <c r="X56" s="131">
        <v>619703</v>
      </c>
      <c r="Y56" s="104" t="s">
        <v>311</v>
      </c>
      <c r="Z56" s="99">
        <v>3479762616.6399994</v>
      </c>
      <c r="AA56" s="103"/>
      <c r="AB56" s="119">
        <v>371800000</v>
      </c>
      <c r="AC56" s="103"/>
      <c r="AD56" s="103"/>
      <c r="AE56" s="103"/>
      <c r="AF56" s="103"/>
      <c r="AG56" s="103"/>
      <c r="AH56" s="103"/>
      <c r="AI56" s="103"/>
      <c r="AJ56" s="103"/>
      <c r="AK56" s="103"/>
      <c r="AL56" s="103"/>
      <c r="AM56" s="103"/>
      <c r="AN56" s="96">
        <f>SUM(Tabla13[[#This Row],[Recursos propios 2024]:[Otros 2024]])</f>
        <v>3851562616.6399994</v>
      </c>
      <c r="AO56" s="105">
        <v>1016010266.6799999</v>
      </c>
      <c r="AP56" s="103"/>
      <c r="AQ56" s="106">
        <v>44933333.329999998</v>
      </c>
      <c r="AR56" s="103"/>
      <c r="AS56" s="103"/>
      <c r="AT56" s="103"/>
      <c r="AU56" s="103"/>
      <c r="AV56" s="103"/>
      <c r="AW56" s="103"/>
      <c r="AX56" s="103"/>
      <c r="AY56" s="103"/>
      <c r="AZ56" s="103"/>
      <c r="BA56" s="103"/>
      <c r="BB56" s="107"/>
      <c r="BC56" s="96">
        <f>SUM(Tabla13[[#This Row],[Recursos propios 20242]:[Otros 202415]])</f>
        <v>1060943600.01</v>
      </c>
      <c r="BD56" s="24">
        <f>+Tabla13[[#This Row],[Total Comprometido 2024]]/Tabla13[[#This Row],[Total 2024]]</f>
        <v>0.27545796488583091</v>
      </c>
      <c r="BE56" s="105">
        <v>960280000.00999999</v>
      </c>
      <c r="BF56" s="107">
        <v>918466666.67999995</v>
      </c>
      <c r="BG56" s="103"/>
      <c r="BH56" s="108" t="s">
        <v>239</v>
      </c>
      <c r="BI56" s="108" t="s">
        <v>240</v>
      </c>
      <c r="BJ56" s="108">
        <v>3</v>
      </c>
    </row>
    <row r="57" spans="1:62" s="114" customFormat="1" ht="185.25">
      <c r="A57" s="102"/>
      <c r="B57" s="102"/>
      <c r="C57" s="108" t="s">
        <v>146</v>
      </c>
      <c r="D57" s="102"/>
      <c r="E57" s="102"/>
      <c r="F57" s="102"/>
      <c r="G57" s="102"/>
      <c r="H57" s="102"/>
      <c r="I57" s="102"/>
      <c r="J57" s="102"/>
      <c r="K57" s="102"/>
      <c r="L57" s="102"/>
      <c r="M57" s="102"/>
      <c r="N57" s="102"/>
      <c r="O57" s="103"/>
      <c r="P57" s="37"/>
      <c r="Q57" s="19"/>
      <c r="R57" s="116">
        <v>2020680010032</v>
      </c>
      <c r="S57" s="108" t="s">
        <v>279</v>
      </c>
      <c r="T57" s="99">
        <v>10219591255.42</v>
      </c>
      <c r="U57" s="99">
        <v>819316000</v>
      </c>
      <c r="V57" s="104" t="s">
        <v>253</v>
      </c>
      <c r="W57" s="121" t="s">
        <v>270</v>
      </c>
      <c r="X57" s="131">
        <v>619703</v>
      </c>
      <c r="Y57" s="104" t="s">
        <v>310</v>
      </c>
      <c r="Z57" s="105">
        <v>637160000</v>
      </c>
      <c r="AA57" s="103"/>
      <c r="AB57" s="106">
        <v>182156000</v>
      </c>
      <c r="AC57" s="103"/>
      <c r="AD57" s="103"/>
      <c r="AE57" s="103"/>
      <c r="AF57" s="103"/>
      <c r="AG57" s="103"/>
      <c r="AH57" s="103"/>
      <c r="AI57" s="103"/>
      <c r="AJ57" s="103"/>
      <c r="AK57" s="103"/>
      <c r="AL57" s="103"/>
      <c r="AM57" s="103"/>
      <c r="AN57" s="96">
        <f>SUM(Tabla13[[#This Row],[Recursos propios 2024]:[Otros 2024]])</f>
        <v>819316000</v>
      </c>
      <c r="AO57" s="96">
        <v>622160000</v>
      </c>
      <c r="AP57" s="103"/>
      <c r="AQ57" s="97">
        <v>182156000</v>
      </c>
      <c r="AR57" s="103"/>
      <c r="AS57" s="103"/>
      <c r="AT57" s="103"/>
      <c r="AU57" s="103"/>
      <c r="AV57" s="103"/>
      <c r="AW57" s="103"/>
      <c r="AX57" s="103"/>
      <c r="AY57" s="103"/>
      <c r="AZ57" s="103"/>
      <c r="BA57" s="103"/>
      <c r="BB57" s="107"/>
      <c r="BC57" s="96">
        <f>SUM(Tabla13[[#This Row],[Recursos propios 20242]:[Otros 202415]])</f>
        <v>804316000</v>
      </c>
      <c r="BD57" s="24">
        <f>+Tabla13[[#This Row],[Total Comprometido 2024]]/Tabla13[[#This Row],[Total 2024]]</f>
        <v>0.98169204555995493</v>
      </c>
      <c r="BE57" s="105">
        <v>804316000</v>
      </c>
      <c r="BF57" s="107">
        <v>785089333.33000004</v>
      </c>
      <c r="BG57" s="103"/>
      <c r="BH57" s="102"/>
      <c r="BI57" s="102"/>
      <c r="BJ57" s="102"/>
    </row>
    <row r="58" spans="1:62" s="114" customFormat="1" ht="114">
      <c r="A58" s="108">
        <v>190</v>
      </c>
      <c r="B58" s="108" t="s">
        <v>145</v>
      </c>
      <c r="C58" s="108" t="s">
        <v>146</v>
      </c>
      <c r="D58" s="108" t="s">
        <v>158</v>
      </c>
      <c r="E58" s="108" t="s">
        <v>159</v>
      </c>
      <c r="F58" s="108" t="s">
        <v>181</v>
      </c>
      <c r="G58" s="108" t="s">
        <v>182</v>
      </c>
      <c r="H58" s="108">
        <v>190504300</v>
      </c>
      <c r="I58" s="108" t="s">
        <v>183</v>
      </c>
      <c r="J58" s="109">
        <v>1</v>
      </c>
      <c r="K58" s="108" t="s">
        <v>78</v>
      </c>
      <c r="L58" s="108" t="s">
        <v>339</v>
      </c>
      <c r="M58" s="109">
        <v>4</v>
      </c>
      <c r="N58" s="108">
        <v>1</v>
      </c>
      <c r="O58" s="104">
        <v>1</v>
      </c>
      <c r="P58" s="41">
        <f>+(Tabla13[[#This Row],[Meta Ejecutada Vigencia4]]/Tabla13[[#This Row],[Meta Programada Vigencia]])</f>
        <v>1</v>
      </c>
      <c r="Q58" s="41">
        <f>+Tabla13[[#This Row],[Meta Ejecutada Vigencia4]]/Tabla13[[#This Row],[Meta Programada Cuatrienio3]]/4</f>
        <v>6.25E-2</v>
      </c>
      <c r="R58" s="118">
        <v>2024680010019</v>
      </c>
      <c r="S58" s="104" t="s">
        <v>269</v>
      </c>
      <c r="T58" s="99">
        <v>5054118429.79</v>
      </c>
      <c r="U58" s="99">
        <v>1530118429.79</v>
      </c>
      <c r="V58" s="104" t="s">
        <v>253</v>
      </c>
      <c r="W58" s="104" t="s">
        <v>270</v>
      </c>
      <c r="X58" s="121">
        <v>619703</v>
      </c>
      <c r="Y58" s="104" t="s">
        <v>357</v>
      </c>
      <c r="Z58" s="99"/>
      <c r="AA58" s="104"/>
      <c r="AB58" s="119">
        <v>1258418429.79</v>
      </c>
      <c r="AC58" s="104"/>
      <c r="AD58" s="104"/>
      <c r="AE58" s="104"/>
      <c r="AF58" s="104"/>
      <c r="AG58" s="104"/>
      <c r="AH58" s="104"/>
      <c r="AI58" s="104"/>
      <c r="AJ58" s="104"/>
      <c r="AK58" s="104"/>
      <c r="AL58" s="104"/>
      <c r="AM58" s="104"/>
      <c r="AN58" s="96">
        <f>SUM(Tabla13[[#This Row],[Recursos propios 2024]:[Otros 2024]])</f>
        <v>1258418429.79</v>
      </c>
      <c r="AO58" s="99"/>
      <c r="AP58" s="104"/>
      <c r="AQ58" s="119">
        <v>88359999.650000006</v>
      </c>
      <c r="AR58" s="104"/>
      <c r="AS58" s="104"/>
      <c r="AT58" s="104"/>
      <c r="AU58" s="104"/>
      <c r="AV58" s="104"/>
      <c r="AW58" s="104"/>
      <c r="AX58" s="104"/>
      <c r="AY58" s="104"/>
      <c r="AZ58" s="104"/>
      <c r="BA58" s="104"/>
      <c r="BB58" s="100"/>
      <c r="BC58" s="96">
        <f>SUM(Tabla13[[#This Row],[Recursos propios 20242]:[Otros 202415]])</f>
        <v>88359999.650000006</v>
      </c>
      <c r="BD58" s="42">
        <f>+Tabla13[[#This Row],[Total Comprometido 2024]]/Tabla13[[#This Row],[Total 2024]]</f>
        <v>7.0215118881201688E-2</v>
      </c>
      <c r="BE58" s="99">
        <v>88359999.650000006</v>
      </c>
      <c r="BF58" s="99">
        <v>82469999.650000006</v>
      </c>
      <c r="BG58" s="104"/>
      <c r="BH58" s="108" t="s">
        <v>239</v>
      </c>
      <c r="BI58" s="108" t="s">
        <v>240</v>
      </c>
      <c r="BJ58" s="108">
        <v>3</v>
      </c>
    </row>
    <row r="59" spans="1:62" s="114" customFormat="1" ht="242.25">
      <c r="A59" s="108">
        <v>191</v>
      </c>
      <c r="B59" s="108" t="s">
        <v>145</v>
      </c>
      <c r="C59" s="108" t="s">
        <v>146</v>
      </c>
      <c r="D59" s="108" t="s">
        <v>158</v>
      </c>
      <c r="E59" s="108" t="s">
        <v>159</v>
      </c>
      <c r="F59" s="108" t="s">
        <v>184</v>
      </c>
      <c r="G59" s="108" t="s">
        <v>185</v>
      </c>
      <c r="H59" s="108">
        <v>190502400</v>
      </c>
      <c r="I59" s="108" t="s">
        <v>186</v>
      </c>
      <c r="J59" s="108">
        <v>1</v>
      </c>
      <c r="K59" s="108" t="s">
        <v>78</v>
      </c>
      <c r="L59" s="108" t="s">
        <v>339</v>
      </c>
      <c r="M59" s="108">
        <v>4</v>
      </c>
      <c r="N59" s="108">
        <v>1</v>
      </c>
      <c r="O59" s="103">
        <v>1</v>
      </c>
      <c r="P59" s="19">
        <f>+(Tabla13[[#This Row],[Meta Ejecutada Vigencia4]]/Tabla13[[#This Row],[Meta Programada Vigencia]])</f>
        <v>1</v>
      </c>
      <c r="Q59" s="19">
        <f>+Tabla13[[#This Row],[Meta Ejecutada Vigencia4]]/Tabla13[[#This Row],[Meta Programada Cuatrienio3]]/4</f>
        <v>6.25E-2</v>
      </c>
      <c r="R59" s="116">
        <v>2024680010017</v>
      </c>
      <c r="S59" s="104" t="s">
        <v>280</v>
      </c>
      <c r="T59" s="99">
        <v>2586214137</v>
      </c>
      <c r="U59" s="99">
        <v>811214137</v>
      </c>
      <c r="V59" s="104" t="s">
        <v>253</v>
      </c>
      <c r="W59" s="104" t="s">
        <v>270</v>
      </c>
      <c r="X59" s="121">
        <v>619703</v>
      </c>
      <c r="Y59" s="104" t="s">
        <v>359</v>
      </c>
      <c r="Z59" s="99">
        <v>511214137</v>
      </c>
      <c r="AA59" s="103"/>
      <c r="AB59" s="119">
        <v>300000000</v>
      </c>
      <c r="AC59" s="103"/>
      <c r="AD59" s="103"/>
      <c r="AE59" s="103"/>
      <c r="AF59" s="103"/>
      <c r="AG59" s="103"/>
      <c r="AH59" s="103"/>
      <c r="AI59" s="103"/>
      <c r="AJ59" s="103"/>
      <c r="AK59" s="103"/>
      <c r="AL59" s="103"/>
      <c r="AM59" s="103"/>
      <c r="AN59" s="96">
        <f>SUM(Tabla13[[#This Row],[Recursos propios 2024]:[Otros 2024]])</f>
        <v>811214137</v>
      </c>
      <c r="AO59" s="96">
        <v>246833333.33000001</v>
      </c>
      <c r="AP59" s="103"/>
      <c r="AQ59" s="103"/>
      <c r="AR59" s="103"/>
      <c r="AS59" s="103"/>
      <c r="AT59" s="103"/>
      <c r="AU59" s="103"/>
      <c r="AV59" s="103"/>
      <c r="AW59" s="103"/>
      <c r="AX59" s="103"/>
      <c r="AY59" s="103"/>
      <c r="AZ59" s="103"/>
      <c r="BA59" s="103"/>
      <c r="BB59" s="107"/>
      <c r="BC59" s="96">
        <f>SUM(Tabla13[[#This Row],[Recursos propios 20242]:[Otros 202415]])</f>
        <v>246833333.33000001</v>
      </c>
      <c r="BD59" s="24">
        <f>+Tabla13[[#This Row],[Total Comprometido 2024]]/Tabla13[[#This Row],[Total 2024]]</f>
        <v>0.30427641984005516</v>
      </c>
      <c r="BE59" s="105">
        <v>246833333.33000001</v>
      </c>
      <c r="BF59" s="105">
        <v>244806666.66999999</v>
      </c>
      <c r="BG59" s="103"/>
      <c r="BH59" s="108" t="s">
        <v>239</v>
      </c>
      <c r="BI59" s="108" t="s">
        <v>240</v>
      </c>
      <c r="BJ59" s="108">
        <v>3</v>
      </c>
    </row>
    <row r="60" spans="1:62" s="114" customFormat="1" ht="409.5">
      <c r="A60" s="108">
        <v>192</v>
      </c>
      <c r="B60" s="108" t="s">
        <v>145</v>
      </c>
      <c r="C60" s="108" t="s">
        <v>146</v>
      </c>
      <c r="D60" s="108" t="s">
        <v>158</v>
      </c>
      <c r="E60" s="108" t="s">
        <v>159</v>
      </c>
      <c r="F60" s="108" t="s">
        <v>187</v>
      </c>
      <c r="G60" s="108" t="s">
        <v>188</v>
      </c>
      <c r="H60" s="108">
        <v>190502200</v>
      </c>
      <c r="I60" s="108" t="s">
        <v>189</v>
      </c>
      <c r="J60" s="109">
        <v>1</v>
      </c>
      <c r="K60" s="108" t="s">
        <v>78</v>
      </c>
      <c r="L60" s="108" t="s">
        <v>339</v>
      </c>
      <c r="M60" s="109">
        <v>4</v>
      </c>
      <c r="N60" s="108">
        <v>1</v>
      </c>
      <c r="O60" s="104">
        <v>1</v>
      </c>
      <c r="P60" s="41">
        <f>+(Tabla13[[#This Row],[Meta Ejecutada Vigencia4]]/Tabla13[[#This Row],[Meta Programada Vigencia]])</f>
        <v>1</v>
      </c>
      <c r="Q60" s="41">
        <f>+Tabla13[[#This Row],[Meta Ejecutada Vigencia4]]/Tabla13[[#This Row],[Meta Programada Cuatrienio3]]/4</f>
        <v>6.25E-2</v>
      </c>
      <c r="R60" s="118">
        <v>2024680010021</v>
      </c>
      <c r="S60" s="104" t="s">
        <v>281</v>
      </c>
      <c r="T60" s="99">
        <v>3449055603.3000002</v>
      </c>
      <c r="U60" s="99">
        <v>1400904359</v>
      </c>
      <c r="V60" s="104" t="s">
        <v>253</v>
      </c>
      <c r="W60" s="104" t="s">
        <v>270</v>
      </c>
      <c r="X60" s="121">
        <v>619703</v>
      </c>
      <c r="Y60" s="104" t="s">
        <v>358</v>
      </c>
      <c r="Z60" s="99">
        <v>587246149.63</v>
      </c>
      <c r="AA60" s="119"/>
      <c r="AB60" s="119">
        <v>813658209.37</v>
      </c>
      <c r="AC60" s="104"/>
      <c r="AD60" s="104"/>
      <c r="AE60" s="104"/>
      <c r="AF60" s="104"/>
      <c r="AG60" s="104"/>
      <c r="AH60" s="104"/>
      <c r="AI60" s="104"/>
      <c r="AJ60" s="104"/>
      <c r="AK60" s="104"/>
      <c r="AL60" s="104"/>
      <c r="AM60" s="104"/>
      <c r="AN60" s="96">
        <f>SUM(Tabla13[[#This Row],[Recursos propios 2024]:[Otros 2024]])</f>
        <v>1400904359</v>
      </c>
      <c r="AO60" s="99">
        <v>216519482.97</v>
      </c>
      <c r="AP60" s="104"/>
      <c r="AQ60" s="119">
        <v>49713850.369999997</v>
      </c>
      <c r="AR60" s="104"/>
      <c r="AS60" s="104"/>
      <c r="AT60" s="104"/>
      <c r="AU60" s="104"/>
      <c r="AV60" s="104"/>
      <c r="AW60" s="104"/>
      <c r="AX60" s="104"/>
      <c r="AY60" s="104"/>
      <c r="AZ60" s="104"/>
      <c r="BA60" s="104"/>
      <c r="BB60" s="100"/>
      <c r="BC60" s="96">
        <f>SUM(Tabla13[[#This Row],[Recursos propios 20242]:[Otros 202415]])</f>
        <v>266233333.34</v>
      </c>
      <c r="BD60" s="42">
        <f>+Tabla13[[#This Row],[Total Comprometido 2024]]/Tabla13[[#This Row],[Total 2024]]</f>
        <v>0.19004390387509673</v>
      </c>
      <c r="BE60" s="99">
        <f>Tabla13[[#This Row],[Total Comprometido 2024]]</f>
        <v>266233333.34</v>
      </c>
      <c r="BF60" s="100">
        <v>256553333.34</v>
      </c>
      <c r="BG60" s="104"/>
      <c r="BH60" s="108" t="s">
        <v>239</v>
      </c>
      <c r="BI60" s="108" t="s">
        <v>240</v>
      </c>
      <c r="BJ60" s="108">
        <v>3</v>
      </c>
    </row>
    <row r="61" spans="1:62" s="114" customFormat="1" ht="99.75">
      <c r="A61" s="102"/>
      <c r="B61" s="102"/>
      <c r="C61" s="108" t="s">
        <v>146</v>
      </c>
      <c r="D61" s="102"/>
      <c r="E61" s="102"/>
      <c r="F61" s="102"/>
      <c r="G61" s="102"/>
      <c r="H61" s="102"/>
      <c r="I61" s="102"/>
      <c r="J61" s="115"/>
      <c r="K61" s="102"/>
      <c r="L61" s="102"/>
      <c r="M61" s="115"/>
      <c r="N61" s="102"/>
      <c r="O61" s="103"/>
      <c r="P61" s="37"/>
      <c r="Q61" s="19"/>
      <c r="R61" s="116">
        <v>2020680010111</v>
      </c>
      <c r="S61" s="137" t="s">
        <v>282</v>
      </c>
      <c r="T61" s="99">
        <v>2605727739.9000001</v>
      </c>
      <c r="U61" s="99">
        <v>173630000</v>
      </c>
      <c r="V61" s="104" t="s">
        <v>253</v>
      </c>
      <c r="W61" s="104" t="s">
        <v>270</v>
      </c>
      <c r="X61" s="121">
        <v>619703</v>
      </c>
      <c r="Y61" s="104" t="s">
        <v>283</v>
      </c>
      <c r="Z61" s="105"/>
      <c r="AA61" s="103"/>
      <c r="AB61" s="99">
        <v>173630000</v>
      </c>
      <c r="AC61" s="103"/>
      <c r="AD61" s="103"/>
      <c r="AE61" s="103"/>
      <c r="AF61" s="103"/>
      <c r="AG61" s="103"/>
      <c r="AH61" s="103"/>
      <c r="AI61" s="103"/>
      <c r="AJ61" s="103"/>
      <c r="AK61" s="103"/>
      <c r="AL61" s="103"/>
      <c r="AM61" s="103"/>
      <c r="AN61" s="96">
        <f>SUM(Tabla13[[#This Row],[Recursos propios 2024]:[Otros 2024]])</f>
        <v>173630000</v>
      </c>
      <c r="AO61" s="105"/>
      <c r="AP61" s="103"/>
      <c r="AQ61" s="99">
        <v>173629999.88999999</v>
      </c>
      <c r="AR61" s="103"/>
      <c r="AS61" s="103"/>
      <c r="AT61" s="103"/>
      <c r="AU61" s="103"/>
      <c r="AV61" s="103"/>
      <c r="AW61" s="103"/>
      <c r="AX61" s="103"/>
      <c r="AY61" s="103"/>
      <c r="AZ61" s="103"/>
      <c r="BA61" s="103"/>
      <c r="BB61" s="107"/>
      <c r="BC61" s="96">
        <f>SUM(Tabla13[[#This Row],[Recursos propios 20242]:[Otros 202415]])</f>
        <v>173629999.88999999</v>
      </c>
      <c r="BD61" s="24">
        <f>+Tabla13[[#This Row],[Total Comprometido 2024]]/Tabla13[[#This Row],[Total 2024]]</f>
        <v>0.99999999936646888</v>
      </c>
      <c r="BE61" s="99">
        <v>173629999.88999999</v>
      </c>
      <c r="BF61" s="100">
        <v>173629999.88999999</v>
      </c>
      <c r="BG61" s="103"/>
      <c r="BH61" s="102"/>
      <c r="BI61" s="102"/>
      <c r="BJ61" s="102"/>
    </row>
    <row r="62" spans="1:62" s="114" customFormat="1" ht="356.25">
      <c r="A62" s="108">
        <v>193</v>
      </c>
      <c r="B62" s="108" t="s">
        <v>145</v>
      </c>
      <c r="C62" s="108" t="s">
        <v>146</v>
      </c>
      <c r="D62" s="108" t="s">
        <v>158</v>
      </c>
      <c r="E62" s="108" t="s">
        <v>159</v>
      </c>
      <c r="F62" s="108" t="s">
        <v>190</v>
      </c>
      <c r="G62" s="108" t="s">
        <v>191</v>
      </c>
      <c r="H62" s="108">
        <v>190501500</v>
      </c>
      <c r="I62" s="108" t="s">
        <v>192</v>
      </c>
      <c r="J62" s="108">
        <v>1</v>
      </c>
      <c r="K62" s="108" t="s">
        <v>78</v>
      </c>
      <c r="L62" s="108" t="s">
        <v>340</v>
      </c>
      <c r="M62" s="108">
        <v>1</v>
      </c>
      <c r="N62" s="108">
        <v>1</v>
      </c>
      <c r="O62" s="103">
        <v>1</v>
      </c>
      <c r="P62" s="19">
        <f>+(Tabla13[[#This Row],[Meta Ejecutada Vigencia4]]/Tabla13[[#This Row],[Meta Programada Vigencia]])</f>
        <v>1</v>
      </c>
      <c r="Q62" s="19">
        <f>+Tabla13[[#This Row],[Meta Ejecutada Vigencia4]]/Tabla13[[#This Row],[Meta Programada Cuatrienio3]]/4</f>
        <v>0.25</v>
      </c>
      <c r="R62" s="118">
        <v>2024680010020</v>
      </c>
      <c r="S62" s="116" t="s">
        <v>284</v>
      </c>
      <c r="T62" s="129">
        <v>9626705573</v>
      </c>
      <c r="U62" s="129">
        <v>2282105537.1500001</v>
      </c>
      <c r="V62" s="104" t="s">
        <v>253</v>
      </c>
      <c r="W62" s="104" t="s">
        <v>270</v>
      </c>
      <c r="X62" s="121">
        <v>11578</v>
      </c>
      <c r="Y62" s="104" t="s">
        <v>285</v>
      </c>
      <c r="Z62" s="105"/>
      <c r="AA62" s="103"/>
      <c r="AB62" s="99">
        <v>2282105537.1500001</v>
      </c>
      <c r="AC62" s="103"/>
      <c r="AD62" s="103"/>
      <c r="AE62" s="103"/>
      <c r="AF62" s="103"/>
      <c r="AG62" s="103"/>
      <c r="AH62" s="103"/>
      <c r="AI62" s="103"/>
      <c r="AJ62" s="103"/>
      <c r="AK62" s="103"/>
      <c r="AL62" s="103"/>
      <c r="AM62" s="103"/>
      <c r="AN62" s="96">
        <f>SUM(Tabla13[[#This Row],[Recursos propios 2024]:[Otros 2024]])</f>
        <v>2282105537.1500001</v>
      </c>
      <c r="AO62" s="105"/>
      <c r="AP62" s="103"/>
      <c r="AQ62" s="106">
        <v>2282105537</v>
      </c>
      <c r="AR62" s="103"/>
      <c r="AS62" s="103"/>
      <c r="AT62" s="103"/>
      <c r="AU62" s="103"/>
      <c r="AV62" s="103"/>
      <c r="AW62" s="103"/>
      <c r="AX62" s="103"/>
      <c r="AY62" s="103"/>
      <c r="AZ62" s="103"/>
      <c r="BA62" s="103"/>
      <c r="BB62" s="107"/>
      <c r="BC62" s="96">
        <f>SUM(Tabla13[[#This Row],[Recursos propios 20242]:[Otros 202415]])</f>
        <v>2282105537</v>
      </c>
      <c r="BD62" s="24">
        <f>+Tabla13[[#This Row],[Total Comprometido 2024]]/Tabla13[[#This Row],[Total 2024]]</f>
        <v>0.99999999993427113</v>
      </c>
      <c r="BE62" s="96">
        <v>627861572</v>
      </c>
      <c r="BF62" s="98">
        <v>627861572</v>
      </c>
      <c r="BG62" s="103"/>
      <c r="BH62" s="108" t="s">
        <v>239</v>
      </c>
      <c r="BI62" s="108" t="s">
        <v>240</v>
      </c>
      <c r="BJ62" s="108">
        <v>3</v>
      </c>
    </row>
    <row r="63" spans="1:62" s="114" customFormat="1" ht="71.25">
      <c r="A63" s="122"/>
      <c r="B63" s="122"/>
      <c r="C63" s="108" t="s">
        <v>146</v>
      </c>
      <c r="D63" s="122"/>
      <c r="E63" s="122"/>
      <c r="F63" s="122"/>
      <c r="G63" s="122"/>
      <c r="H63" s="122"/>
      <c r="I63" s="122"/>
      <c r="J63" s="122"/>
      <c r="K63" s="122"/>
      <c r="L63" s="122"/>
      <c r="M63" s="122"/>
      <c r="N63" s="122"/>
      <c r="O63" s="124"/>
      <c r="P63" s="34"/>
      <c r="Q63" s="35"/>
      <c r="R63" s="116">
        <v>2020680010130</v>
      </c>
      <c r="S63" s="116" t="s">
        <v>302</v>
      </c>
      <c r="T63" s="125"/>
      <c r="U63" s="125">
        <v>258800000</v>
      </c>
      <c r="V63" s="104" t="s">
        <v>253</v>
      </c>
      <c r="W63" s="104" t="s">
        <v>270</v>
      </c>
      <c r="X63" s="121">
        <v>30000</v>
      </c>
      <c r="Y63" s="104" t="s">
        <v>301</v>
      </c>
      <c r="Z63" s="125">
        <v>258800000</v>
      </c>
      <c r="AA63" s="124"/>
      <c r="AB63" s="125"/>
      <c r="AC63" s="124"/>
      <c r="AD63" s="124"/>
      <c r="AE63" s="124"/>
      <c r="AF63" s="124"/>
      <c r="AG63" s="124"/>
      <c r="AH63" s="124"/>
      <c r="AI63" s="124"/>
      <c r="AJ63" s="124"/>
      <c r="AK63" s="124"/>
      <c r="AL63" s="124"/>
      <c r="AM63" s="124"/>
      <c r="AN63" s="96">
        <f>SUM(Tabla13[[#This Row],[Recursos propios 2024]:[Otros 2024]])</f>
        <v>258800000</v>
      </c>
      <c r="AO63" s="125">
        <v>249799999.63</v>
      </c>
      <c r="AP63" s="124"/>
      <c r="AQ63" s="126"/>
      <c r="AR63" s="124"/>
      <c r="AS63" s="124"/>
      <c r="AT63" s="124"/>
      <c r="AU63" s="124"/>
      <c r="AV63" s="124"/>
      <c r="AW63" s="124"/>
      <c r="AX63" s="124"/>
      <c r="AY63" s="124"/>
      <c r="AZ63" s="124"/>
      <c r="BA63" s="124"/>
      <c r="BB63" s="128"/>
      <c r="BC63" s="96">
        <f>SUM(Tabla13[[#This Row],[Recursos propios 20242]:[Otros 202415]])</f>
        <v>249799999.63</v>
      </c>
      <c r="BD63" s="36">
        <f>+Tabla13[[#This Row],[Total Comprometido 2024]]/Tabla13[[#This Row],[Total 2024]]</f>
        <v>0.96522410985316842</v>
      </c>
      <c r="BE63" s="125">
        <v>249799999.63</v>
      </c>
      <c r="BF63" s="128">
        <v>249799999.63</v>
      </c>
      <c r="BG63" s="124"/>
      <c r="BH63" s="122"/>
      <c r="BI63" s="122"/>
      <c r="BJ63" s="122"/>
    </row>
    <row r="64" spans="1:62" s="114" customFormat="1" ht="199.5">
      <c r="A64" s="108">
        <v>194</v>
      </c>
      <c r="B64" s="108" t="s">
        <v>145</v>
      </c>
      <c r="C64" s="108" t="s">
        <v>146</v>
      </c>
      <c r="D64" s="108" t="s">
        <v>158</v>
      </c>
      <c r="E64" s="108" t="s">
        <v>159</v>
      </c>
      <c r="F64" s="108" t="s">
        <v>193</v>
      </c>
      <c r="G64" s="108" t="s">
        <v>194</v>
      </c>
      <c r="H64" s="108">
        <v>190504200</v>
      </c>
      <c r="I64" s="108" t="s">
        <v>195</v>
      </c>
      <c r="J64" s="109">
        <v>16352</v>
      </c>
      <c r="K64" s="108" t="s">
        <v>78</v>
      </c>
      <c r="L64" s="108" t="s">
        <v>339</v>
      </c>
      <c r="M64" s="109">
        <v>20000</v>
      </c>
      <c r="N64" s="108">
        <v>10000</v>
      </c>
      <c r="O64" s="121">
        <v>10824</v>
      </c>
      <c r="P64" s="41">
        <f>+(Tabla13[[#This Row],[Meta Ejecutada Vigencia4]]/Tabla13[[#This Row],[Meta Programada Vigencia]])</f>
        <v>1.0824</v>
      </c>
      <c r="Q64" s="41">
        <f>+Tabla13[[#This Row],[Meta Ejecutada Vigencia4]]/Tabla13[[#This Row],[Meta Programada Cuatrienio3]]/4</f>
        <v>0.1353</v>
      </c>
      <c r="R64" s="118">
        <v>2024680010022</v>
      </c>
      <c r="S64" s="116" t="s">
        <v>286</v>
      </c>
      <c r="T64" s="129">
        <v>1818508443.7</v>
      </c>
      <c r="U64" s="129">
        <v>562300000</v>
      </c>
      <c r="V64" s="104" t="s">
        <v>253</v>
      </c>
      <c r="W64" s="104" t="s">
        <v>270</v>
      </c>
      <c r="X64" s="104">
        <v>8268</v>
      </c>
      <c r="Y64" s="104" t="s">
        <v>312</v>
      </c>
      <c r="Z64" s="63">
        <v>355300900</v>
      </c>
      <c r="AA64" s="104"/>
      <c r="AB64" s="70">
        <v>206999100</v>
      </c>
      <c r="AC64" s="104"/>
      <c r="AD64" s="104"/>
      <c r="AE64" s="104"/>
      <c r="AF64" s="104"/>
      <c r="AG64" s="104"/>
      <c r="AH64" s="104"/>
      <c r="AI64" s="104"/>
      <c r="AJ64" s="104"/>
      <c r="AK64" s="104"/>
      <c r="AL64" s="104"/>
      <c r="AM64" s="104"/>
      <c r="AN64" s="96">
        <f>SUM(Tabla13[[#This Row],[Recursos propios 2024]:[Otros 2024]])</f>
        <v>562300000</v>
      </c>
      <c r="AO64" s="99"/>
      <c r="AP64" s="104"/>
      <c r="AQ64" s="106">
        <v>92353333.329999998</v>
      </c>
      <c r="AR64" s="104"/>
      <c r="AS64" s="104"/>
      <c r="AT64" s="104"/>
      <c r="AU64" s="104"/>
      <c r="AV64" s="104"/>
      <c r="AW64" s="104"/>
      <c r="AX64" s="104"/>
      <c r="AY64" s="104"/>
      <c r="AZ64" s="104"/>
      <c r="BA64" s="104"/>
      <c r="BB64" s="100"/>
      <c r="BC64" s="96">
        <f>SUM(Tabla13[[#This Row],[Recursos propios 20242]:[Otros 202415]])</f>
        <v>92353333.329999998</v>
      </c>
      <c r="BD64" s="42">
        <f>+Tabla13[[#This Row],[Total Comprometido 2024]]/Tabla13[[#This Row],[Total 2024]]</f>
        <v>0.16424210088920504</v>
      </c>
      <c r="BE64" s="125">
        <v>92353333.329999998</v>
      </c>
      <c r="BF64" s="128">
        <v>91353333.329999998</v>
      </c>
      <c r="BG64" s="104"/>
      <c r="BH64" s="108" t="s">
        <v>239</v>
      </c>
      <c r="BI64" s="108" t="s">
        <v>240</v>
      </c>
      <c r="BJ64" s="108">
        <v>3</v>
      </c>
    </row>
    <row r="65" spans="1:62" s="114" customFormat="1" ht="129">
      <c r="A65" s="108">
        <v>195</v>
      </c>
      <c r="B65" s="108" t="s">
        <v>145</v>
      </c>
      <c r="C65" s="108" t="s">
        <v>146</v>
      </c>
      <c r="D65" s="108" t="s">
        <v>196</v>
      </c>
      <c r="E65" s="108" t="s">
        <v>197</v>
      </c>
      <c r="F65" s="108" t="s">
        <v>198</v>
      </c>
      <c r="G65" s="108" t="s">
        <v>199</v>
      </c>
      <c r="H65" s="108">
        <v>190604400</v>
      </c>
      <c r="I65" s="108" t="s">
        <v>200</v>
      </c>
      <c r="J65" s="108">
        <v>256340</v>
      </c>
      <c r="K65" s="108" t="s">
        <v>78</v>
      </c>
      <c r="L65" s="108" t="s">
        <v>338</v>
      </c>
      <c r="M65" s="109">
        <v>281600</v>
      </c>
      <c r="N65" s="121">
        <v>271237</v>
      </c>
      <c r="O65" s="121">
        <v>273089</v>
      </c>
      <c r="P65" s="19">
        <f>+(Tabla13[[#This Row],[Meta Ejecutada Vigencia4]]/Tabla13[[#This Row],[Meta Programada Vigencia]])</f>
        <v>1.0068279770090365</v>
      </c>
      <c r="Q65" s="19">
        <f>+Tabla13[[#This Row],[Meta Ejecutada Vigencia4]]/Tabla13[[#This Row],[Meta Programada Cuatrienio3]]/4</f>
        <v>0.24244406960227272</v>
      </c>
      <c r="R65" s="116">
        <v>2024680010044</v>
      </c>
      <c r="S65" s="116" t="s">
        <v>287</v>
      </c>
      <c r="T65" s="99">
        <v>1350929916050.45</v>
      </c>
      <c r="U65" s="99">
        <v>252052271339.51001</v>
      </c>
      <c r="V65" s="104" t="s">
        <v>253</v>
      </c>
      <c r="W65" s="104" t="s">
        <v>270</v>
      </c>
      <c r="X65" s="121">
        <v>273089</v>
      </c>
      <c r="Y65" s="104" t="s">
        <v>291</v>
      </c>
      <c r="Z65" s="105">
        <v>5189228267.0200005</v>
      </c>
      <c r="AA65" s="106"/>
      <c r="AB65" s="106">
        <v>78629214699</v>
      </c>
      <c r="AC65" s="106"/>
      <c r="AD65" s="106"/>
      <c r="AE65" s="106"/>
      <c r="AF65" s="106"/>
      <c r="AG65" s="106"/>
      <c r="AH65" s="106"/>
      <c r="AI65" s="106"/>
      <c r="AJ65" s="106"/>
      <c r="AK65" s="106"/>
      <c r="AL65" s="106"/>
      <c r="AM65" s="106">
        <v>163327330534.32001</v>
      </c>
      <c r="AN65" s="96">
        <f>SUM(Tabla13[[#This Row],[Recursos propios 2024]:[Otros 2024]])</f>
        <v>247145773500.34003</v>
      </c>
      <c r="AO65" s="105">
        <v>5189228266.9499998</v>
      </c>
      <c r="AP65" s="106"/>
      <c r="AQ65" s="106">
        <f>Tabla13[[#This Row],[SGP Salud 2024]]</f>
        <v>78629214699</v>
      </c>
      <c r="AR65" s="106"/>
      <c r="AS65" s="106"/>
      <c r="AT65" s="106"/>
      <c r="AU65" s="106"/>
      <c r="AV65" s="106"/>
      <c r="AW65" s="106"/>
      <c r="AX65" s="106"/>
      <c r="AY65" s="106"/>
      <c r="AZ65" s="106"/>
      <c r="BA65" s="106"/>
      <c r="BB65" s="107">
        <f>Tabla13[[#This Row],[Otros 2024]]</f>
        <v>163327330534.32001</v>
      </c>
      <c r="BC65" s="96">
        <f>SUM(Tabla13[[#This Row],[Recursos propios 20242]:[Otros 202415]])</f>
        <v>247145773500.27002</v>
      </c>
      <c r="BD65" s="24">
        <f>+Tabla13[[#This Row],[Total Comprometido 2024]]/Tabla13[[#This Row],[Total 2024]]</f>
        <v>0.99999999999971678</v>
      </c>
      <c r="BE65" s="105">
        <f>Tabla13[[#This Row],[Total Comprometido 2024]]</f>
        <v>247145773500.27002</v>
      </c>
      <c r="BF65" s="105">
        <f>Tabla13[[#This Row],[Total Recursos Obligados]]</f>
        <v>247145773500.27002</v>
      </c>
      <c r="BG65" s="103"/>
      <c r="BH65" s="108" t="s">
        <v>239</v>
      </c>
      <c r="BI65" s="108" t="s">
        <v>240</v>
      </c>
      <c r="BJ65" s="108">
        <v>3</v>
      </c>
    </row>
    <row r="66" spans="1:62" s="114" customFormat="1" ht="128.25">
      <c r="A66" s="122"/>
      <c r="B66" s="122"/>
      <c r="C66" s="108" t="s">
        <v>146</v>
      </c>
      <c r="D66" s="122"/>
      <c r="E66" s="122"/>
      <c r="F66" s="122"/>
      <c r="G66" s="122"/>
      <c r="H66" s="122"/>
      <c r="I66" s="122"/>
      <c r="J66" s="122"/>
      <c r="K66" s="122"/>
      <c r="L66" s="122"/>
      <c r="M66" s="123"/>
      <c r="N66" s="122"/>
      <c r="O66" s="124"/>
      <c r="P66" s="34"/>
      <c r="Q66" s="35"/>
      <c r="R66" s="118">
        <v>2020680010036</v>
      </c>
      <c r="S66" s="116" t="s">
        <v>288</v>
      </c>
      <c r="T66" s="99">
        <v>1190674627594.76</v>
      </c>
      <c r="U66" s="99">
        <v>176314231356.75</v>
      </c>
      <c r="V66" s="104" t="s">
        <v>289</v>
      </c>
      <c r="W66" s="104" t="s">
        <v>290</v>
      </c>
      <c r="X66" s="121">
        <v>262831</v>
      </c>
      <c r="Y66" s="104" t="s">
        <v>291</v>
      </c>
      <c r="Z66" s="125">
        <v>4118905277.98</v>
      </c>
      <c r="AA66" s="126"/>
      <c r="AB66" s="126">
        <v>59974489665</v>
      </c>
      <c r="AC66" s="126"/>
      <c r="AD66" s="126"/>
      <c r="AE66" s="126"/>
      <c r="AF66" s="126"/>
      <c r="AG66" s="126"/>
      <c r="AH66" s="126"/>
      <c r="AI66" s="126"/>
      <c r="AJ66" s="126"/>
      <c r="AK66" s="126"/>
      <c r="AL66" s="126"/>
      <c r="AM66" s="126">
        <v>112220836412.76999</v>
      </c>
      <c r="AN66" s="96">
        <f>SUM(Tabla13[[#This Row],[Recursos propios 2024]:[Otros 2024]])</f>
        <v>176314231355.75</v>
      </c>
      <c r="AO66" s="125">
        <v>4118905277.98</v>
      </c>
      <c r="AP66" s="126"/>
      <c r="AQ66" s="126">
        <v>59974489665</v>
      </c>
      <c r="AR66" s="126"/>
      <c r="AS66" s="126"/>
      <c r="AT66" s="126"/>
      <c r="AU66" s="126"/>
      <c r="AV66" s="126"/>
      <c r="AW66" s="126"/>
      <c r="AX66" s="126"/>
      <c r="AY66" s="126"/>
      <c r="AZ66" s="126"/>
      <c r="BA66" s="126"/>
      <c r="BB66" s="128">
        <v>112220836412.76999</v>
      </c>
      <c r="BC66" s="96">
        <f>SUM(Tabla13[[#This Row],[Recursos propios 20242]:[Otros 202415]])</f>
        <v>176314231355.75</v>
      </c>
      <c r="BD66" s="36">
        <f>+Tabla13[[#This Row],[Total Comprometido 2024]]/Tabla13[[#This Row],[Total 2024]]</f>
        <v>1</v>
      </c>
      <c r="BE66" s="125">
        <v>176314231355.75</v>
      </c>
      <c r="BF66" s="128">
        <v>176314231355.75003</v>
      </c>
      <c r="BG66" s="124"/>
      <c r="BH66" s="122"/>
      <c r="BI66" s="122"/>
      <c r="BJ66" s="122"/>
    </row>
    <row r="67" spans="1:62" s="114" customFormat="1" ht="42.75">
      <c r="A67" s="108">
        <v>196</v>
      </c>
      <c r="B67" s="108" t="s">
        <v>145</v>
      </c>
      <c r="C67" s="108" t="s">
        <v>146</v>
      </c>
      <c r="D67" s="108" t="s">
        <v>196</v>
      </c>
      <c r="E67" s="108" t="s">
        <v>159</v>
      </c>
      <c r="F67" s="108" t="s">
        <v>201</v>
      </c>
      <c r="G67" s="108" t="s">
        <v>202</v>
      </c>
      <c r="H67" s="108">
        <v>190600100</v>
      </c>
      <c r="I67" s="108" t="s">
        <v>203</v>
      </c>
      <c r="J67" s="109">
        <v>0</v>
      </c>
      <c r="K67" s="108" t="s">
        <v>78</v>
      </c>
      <c r="L67" s="108" t="s">
        <v>339</v>
      </c>
      <c r="M67" s="138">
        <v>1</v>
      </c>
      <c r="N67" s="139">
        <v>0</v>
      </c>
      <c r="O67" s="140">
        <v>0</v>
      </c>
      <c r="P67" s="43" t="e">
        <f>+(Tabla13[[#This Row],[Meta Ejecutada Vigencia4]]/Tabla13[[#This Row],[Meta Programada Vigencia]])</f>
        <v>#DIV/0!</v>
      </c>
      <c r="Q67" s="44">
        <f>+Tabla13[[#This Row],[Meta Ejecutada Vigencia4]]/Tabla13[[#This Row],[Meta Programada Cuatrienio3]]/4</f>
        <v>0</v>
      </c>
      <c r="R67" s="116"/>
      <c r="S67" s="141"/>
      <c r="T67" s="130"/>
      <c r="U67" s="130"/>
      <c r="V67" s="140"/>
      <c r="W67" s="140"/>
      <c r="X67" s="142"/>
      <c r="Y67" s="140"/>
      <c r="Z67" s="130"/>
      <c r="AA67" s="143"/>
      <c r="AB67" s="143"/>
      <c r="AC67" s="143"/>
      <c r="AD67" s="143"/>
      <c r="AE67" s="143"/>
      <c r="AF67" s="143"/>
      <c r="AG67" s="143"/>
      <c r="AH67" s="143"/>
      <c r="AI67" s="143"/>
      <c r="AJ67" s="143"/>
      <c r="AK67" s="143"/>
      <c r="AL67" s="143"/>
      <c r="AM67" s="143"/>
      <c r="AN67" s="96"/>
      <c r="AO67" s="130"/>
      <c r="AP67" s="143"/>
      <c r="AQ67" s="143"/>
      <c r="AR67" s="143"/>
      <c r="AS67" s="143"/>
      <c r="AT67" s="143"/>
      <c r="AU67" s="143"/>
      <c r="AV67" s="143"/>
      <c r="AW67" s="143"/>
      <c r="AX67" s="143"/>
      <c r="AY67" s="143"/>
      <c r="AZ67" s="143"/>
      <c r="BA67" s="143"/>
      <c r="BB67" s="144"/>
      <c r="BC67" s="96"/>
      <c r="BD67" s="45"/>
      <c r="BE67" s="130"/>
      <c r="BF67" s="144"/>
      <c r="BG67" s="140"/>
      <c r="BH67" s="139"/>
      <c r="BI67" s="139"/>
      <c r="BJ67" s="139"/>
    </row>
    <row r="68" spans="1:62" s="114" customFormat="1" ht="85.5">
      <c r="A68" s="108"/>
      <c r="B68" s="108"/>
      <c r="C68" s="108"/>
      <c r="D68" s="108"/>
      <c r="E68" s="108"/>
      <c r="F68" s="108"/>
      <c r="G68" s="108"/>
      <c r="H68" s="108"/>
      <c r="I68" s="108"/>
      <c r="J68" s="109"/>
      <c r="K68" s="108"/>
      <c r="L68" s="108"/>
      <c r="M68" s="138"/>
      <c r="N68" s="139"/>
      <c r="O68" s="140"/>
      <c r="P68" s="43" t="e">
        <f>+(Tabla13[[#This Row],[Meta Ejecutada Vigencia4]]/Tabla13[[#This Row],[Meta Programada Vigencia]])</f>
        <v>#DIV/0!</v>
      </c>
      <c r="Q68" s="44" t="e">
        <f>+Tabla13[[#This Row],[Meta Ejecutada Vigencia4]]/Tabla13[[#This Row],[Meta Programada Cuatrienio3]]/4</f>
        <v>#DIV/0!</v>
      </c>
      <c r="R68" s="118">
        <v>202400000003953</v>
      </c>
      <c r="S68" s="141" t="s">
        <v>354</v>
      </c>
      <c r="T68" s="130">
        <v>794536952</v>
      </c>
      <c r="U68" s="130"/>
      <c r="V68" s="140"/>
      <c r="W68" s="140"/>
      <c r="X68" s="142"/>
      <c r="Y68" s="140"/>
      <c r="Z68" s="130">
        <f>Tabla13[[#This Row],[Valor del Proyecto]]</f>
        <v>794536952</v>
      </c>
      <c r="AA68" s="143"/>
      <c r="AB68" s="143"/>
      <c r="AC68" s="143"/>
      <c r="AD68" s="143"/>
      <c r="AE68" s="143"/>
      <c r="AF68" s="143"/>
      <c r="AG68" s="143"/>
      <c r="AH68" s="143"/>
      <c r="AI68" s="143"/>
      <c r="AJ68" s="143"/>
      <c r="AK68" s="143"/>
      <c r="AL68" s="143"/>
      <c r="AM68" s="143"/>
      <c r="AN68" s="96">
        <f>SUM(Tabla13[[#This Row],[Recursos propios 2024]:[Otros 2024]])</f>
        <v>794536952</v>
      </c>
      <c r="AO68" s="130">
        <f>Tabla13[[#This Row],[Total 2024]]</f>
        <v>794536952</v>
      </c>
      <c r="AP68" s="143"/>
      <c r="AQ68" s="143"/>
      <c r="AR68" s="143"/>
      <c r="AS68" s="143"/>
      <c r="AT68" s="143"/>
      <c r="AU68" s="143"/>
      <c r="AV68" s="143"/>
      <c r="AW68" s="143"/>
      <c r="AX68" s="143"/>
      <c r="AY68" s="143"/>
      <c r="AZ68" s="143"/>
      <c r="BA68" s="143"/>
      <c r="BB68" s="144"/>
      <c r="BC68" s="96">
        <f>SUM(Tabla13[[#This Row],[Recursos propios 20242]:[Otros 202415]])</f>
        <v>794536952</v>
      </c>
      <c r="BD68" s="45">
        <f>+Tabla13[[#This Row],[Total Comprometido 2024]]/Tabla13[[#This Row],[Total 2024]]</f>
        <v>1</v>
      </c>
      <c r="BE68" s="130">
        <f>Tabla13[[#This Row],[Total Comprometido 2024]]</f>
        <v>794536952</v>
      </c>
      <c r="BF68" s="144">
        <v>0</v>
      </c>
      <c r="BG68" s="140"/>
      <c r="BH68" s="139"/>
      <c r="BI68" s="139"/>
      <c r="BJ68" s="139"/>
    </row>
    <row r="69" spans="1:62" s="114" customFormat="1" ht="114">
      <c r="A69" s="108"/>
      <c r="B69" s="108"/>
      <c r="C69" s="108"/>
      <c r="D69" s="108"/>
      <c r="E69" s="108"/>
      <c r="F69" s="108"/>
      <c r="G69" s="108"/>
      <c r="H69" s="108"/>
      <c r="I69" s="108"/>
      <c r="J69" s="109"/>
      <c r="K69" s="108"/>
      <c r="L69" s="108"/>
      <c r="M69" s="109"/>
      <c r="N69" s="108"/>
      <c r="O69" s="104"/>
      <c r="P69" s="19" t="e">
        <f>+(Tabla13[[#This Row],[Meta Ejecutada Vigencia4]]/Tabla13[[#This Row],[Meta Programada Vigencia]])</f>
        <v>#DIV/0!</v>
      </c>
      <c r="Q69" s="41" t="e">
        <f>+Tabla13[[#This Row],[Meta Ejecutada Vigencia4]]/Tabla13[[#This Row],[Meta Programada Cuatrienio3]]/4</f>
        <v>#DIV/0!</v>
      </c>
      <c r="R69" s="116">
        <v>2024680010091</v>
      </c>
      <c r="S69" s="141" t="s">
        <v>292</v>
      </c>
      <c r="T69" s="99">
        <v>21971906223.589996</v>
      </c>
      <c r="U69" s="99">
        <v>12768160337.92</v>
      </c>
      <c r="V69" s="104"/>
      <c r="W69" s="104"/>
      <c r="X69" s="121"/>
      <c r="Y69" s="145"/>
      <c r="Z69" s="99"/>
      <c r="AA69" s="104"/>
      <c r="AB69" s="104"/>
      <c r="AC69" s="104"/>
      <c r="AD69" s="104"/>
      <c r="AE69" s="104"/>
      <c r="AF69" s="104"/>
      <c r="AG69" s="104"/>
      <c r="AH69" s="104"/>
      <c r="AI69" s="104"/>
      <c r="AJ69" s="104"/>
      <c r="AK69" s="104"/>
      <c r="AL69" s="104"/>
      <c r="AM69" s="126">
        <v>11973623385.92</v>
      </c>
      <c r="AN69" s="96">
        <f>SUM(Tabla13[[#This Row],[Recursos propios 2024]:[Otros 2024]])</f>
        <v>11973623385.92</v>
      </c>
      <c r="AO69" s="99"/>
      <c r="AP69" s="104"/>
      <c r="AQ69" s="104"/>
      <c r="AR69" s="104"/>
      <c r="AS69" s="104"/>
      <c r="AT69" s="104"/>
      <c r="AU69" s="104"/>
      <c r="AV69" s="104"/>
      <c r="AW69" s="104"/>
      <c r="AX69" s="104"/>
      <c r="AY69" s="104"/>
      <c r="AZ69" s="104"/>
      <c r="BA69" s="104"/>
      <c r="BB69" s="100"/>
      <c r="BC69" s="96">
        <f>SUM(Tabla13[[#This Row],[Recursos propios 20242]:[Otros 202415]])</f>
        <v>0</v>
      </c>
      <c r="BD69" s="42">
        <f>+Tabla13[[#This Row],[Total Comprometido 2024]]/Tabla13[[#This Row],[Total 2024]]</f>
        <v>0</v>
      </c>
      <c r="BE69" s="99"/>
      <c r="BF69" s="100"/>
      <c r="BG69" s="104"/>
      <c r="BH69" s="108" t="s">
        <v>239</v>
      </c>
      <c r="BI69" s="108" t="s">
        <v>240</v>
      </c>
      <c r="BJ69" s="108">
        <v>3</v>
      </c>
    </row>
    <row r="70" spans="1:62" s="114" customFormat="1" ht="114">
      <c r="A70" s="108">
        <v>197</v>
      </c>
      <c r="B70" s="108" t="s">
        <v>145</v>
      </c>
      <c r="C70" s="108" t="s">
        <v>146</v>
      </c>
      <c r="D70" s="108" t="s">
        <v>196</v>
      </c>
      <c r="E70" s="108" t="s">
        <v>197</v>
      </c>
      <c r="F70" s="108" t="s">
        <v>204</v>
      </c>
      <c r="G70" s="108" t="s">
        <v>205</v>
      </c>
      <c r="H70" s="108">
        <v>190603000</v>
      </c>
      <c r="I70" s="108" t="s">
        <v>206</v>
      </c>
      <c r="J70" s="108">
        <v>0</v>
      </c>
      <c r="K70" s="108" t="s">
        <v>78</v>
      </c>
      <c r="L70" s="108" t="s">
        <v>339</v>
      </c>
      <c r="M70" s="108">
        <v>1</v>
      </c>
      <c r="N70" s="108">
        <v>0</v>
      </c>
      <c r="O70" s="103">
        <v>0</v>
      </c>
      <c r="P70" s="19" t="e">
        <f>+(Tabla13[[#This Row],[Meta Ejecutada Vigencia4]]/Tabla13[[#This Row],[Meta Programada Vigencia]])</f>
        <v>#DIV/0!</v>
      </c>
      <c r="Q70" s="19">
        <f>+Tabla13[[#This Row],[Meta Ejecutada Vigencia4]]/Tabla13[[#This Row],[Meta Programada Cuatrienio3]]/4</f>
        <v>0</v>
      </c>
      <c r="R70" s="118">
        <v>2024680010091</v>
      </c>
      <c r="S70" s="141" t="s">
        <v>292</v>
      </c>
      <c r="T70" s="129">
        <v>21971906223.589996</v>
      </c>
      <c r="U70" s="99">
        <v>4000000000</v>
      </c>
      <c r="V70" s="104" t="s">
        <v>253</v>
      </c>
      <c r="W70" s="121" t="s">
        <v>254</v>
      </c>
      <c r="X70" s="121"/>
      <c r="Y70" s="146"/>
      <c r="Z70" s="105"/>
      <c r="AA70" s="103"/>
      <c r="AB70" s="103"/>
      <c r="AC70" s="103"/>
      <c r="AD70" s="103"/>
      <c r="AE70" s="103"/>
      <c r="AF70" s="103"/>
      <c r="AG70" s="103"/>
      <c r="AH70" s="103"/>
      <c r="AI70" s="103"/>
      <c r="AJ70" s="103"/>
      <c r="AK70" s="103"/>
      <c r="AL70" s="103"/>
      <c r="AM70" s="126">
        <v>4000000000</v>
      </c>
      <c r="AN70" s="96">
        <f>SUM(Tabla13[[#This Row],[Recursos propios 2024]:[Otros 2024]])</f>
        <v>4000000000</v>
      </c>
      <c r="AO70" s="105"/>
      <c r="AP70" s="103"/>
      <c r="AQ70" s="103"/>
      <c r="AR70" s="103"/>
      <c r="AS70" s="103"/>
      <c r="AT70" s="103"/>
      <c r="AU70" s="103"/>
      <c r="AV70" s="103"/>
      <c r="AW70" s="103"/>
      <c r="AX70" s="103"/>
      <c r="AY70" s="103"/>
      <c r="AZ70" s="103"/>
      <c r="BA70" s="103"/>
      <c r="BB70" s="107"/>
      <c r="BC70" s="96">
        <f>SUM(Tabla13[[#This Row],[Recursos propios 20242]:[Otros 202415]])</f>
        <v>0</v>
      </c>
      <c r="BD70" s="24">
        <f>+Tabla13[[#This Row],[Total Comprometido 2024]]/Tabla13[[#This Row],[Total 2024]]</f>
        <v>0</v>
      </c>
      <c r="BE70" s="105"/>
      <c r="BF70" s="107"/>
      <c r="BG70" s="103"/>
      <c r="BH70" s="108" t="s">
        <v>239</v>
      </c>
      <c r="BI70" s="108" t="s">
        <v>240</v>
      </c>
      <c r="BJ70" s="108">
        <v>3</v>
      </c>
    </row>
    <row r="71" spans="1:62" s="114" customFormat="1" ht="42.75">
      <c r="A71" s="108">
        <v>198</v>
      </c>
      <c r="B71" s="108" t="s">
        <v>145</v>
      </c>
      <c r="C71" s="108" t="s">
        <v>146</v>
      </c>
      <c r="D71" s="108" t="s">
        <v>196</v>
      </c>
      <c r="E71" s="108" t="s">
        <v>197</v>
      </c>
      <c r="F71" s="108" t="s">
        <v>207</v>
      </c>
      <c r="G71" s="108" t="s">
        <v>208</v>
      </c>
      <c r="H71" s="108">
        <v>190603400</v>
      </c>
      <c r="I71" s="108" t="s">
        <v>209</v>
      </c>
      <c r="J71" s="109">
        <v>0</v>
      </c>
      <c r="K71" s="108" t="s">
        <v>78</v>
      </c>
      <c r="L71" s="108" t="s">
        <v>339</v>
      </c>
      <c r="M71" s="109">
        <v>3</v>
      </c>
      <c r="N71" s="109">
        <v>0</v>
      </c>
      <c r="O71" s="109">
        <v>0</v>
      </c>
      <c r="P71" s="19" t="e">
        <f>+(Tabla13[[#This Row],[Meta Ejecutada Vigencia4]]/Tabla13[[#This Row],[Meta Programada Vigencia]])</f>
        <v>#DIV/0!</v>
      </c>
      <c r="Q71" s="41">
        <f>+Tabla13[[#This Row],[Meta Ejecutada Vigencia4]]/Tabla13[[#This Row],[Meta Programada Cuatrienio3]]/4</f>
        <v>0</v>
      </c>
      <c r="R71" s="116">
        <v>2024680010091</v>
      </c>
      <c r="S71" s="141" t="s">
        <v>293</v>
      </c>
      <c r="T71" s="129"/>
      <c r="U71" s="129"/>
      <c r="V71" s="104" t="s">
        <v>253</v>
      </c>
      <c r="W71" s="121" t="s">
        <v>254</v>
      </c>
      <c r="X71" s="121">
        <v>619703</v>
      </c>
      <c r="Y71" s="104"/>
      <c r="Z71" s="99"/>
      <c r="AA71" s="104"/>
      <c r="AB71" s="104"/>
      <c r="AC71" s="104"/>
      <c r="AD71" s="104"/>
      <c r="AE71" s="104"/>
      <c r="AF71" s="104"/>
      <c r="AG71" s="104"/>
      <c r="AH71" s="104"/>
      <c r="AI71" s="104"/>
      <c r="AJ71" s="104"/>
      <c r="AK71" s="104"/>
      <c r="AL71" s="104"/>
      <c r="AM71" s="126"/>
      <c r="AN71" s="96">
        <f>SUM(Tabla13[[#This Row],[Recursos propios 2024]:[Otros 2024]])</f>
        <v>0</v>
      </c>
      <c r="AO71" s="99"/>
      <c r="AP71" s="104"/>
      <c r="AQ71" s="104"/>
      <c r="AR71" s="104"/>
      <c r="AS71" s="104"/>
      <c r="AT71" s="104"/>
      <c r="AU71" s="104"/>
      <c r="AV71" s="104"/>
      <c r="AW71" s="104"/>
      <c r="AX71" s="104"/>
      <c r="AY71" s="104"/>
      <c r="AZ71" s="104"/>
      <c r="BA71" s="104"/>
      <c r="BB71" s="100"/>
      <c r="BC71" s="96">
        <f>SUM(Tabla13[[#This Row],[Recursos propios 20242]:[Otros 202415]])</f>
        <v>0</v>
      </c>
      <c r="BD71" s="42" t="e">
        <f>+Tabla13[[#This Row],[Total Comprometido 2024]]/Tabla13[[#This Row],[Total 2024]]</f>
        <v>#DIV/0!</v>
      </c>
      <c r="BE71" s="99"/>
      <c r="BF71" s="100"/>
      <c r="BG71" s="104"/>
      <c r="BH71" s="108" t="s">
        <v>239</v>
      </c>
      <c r="BI71" s="108" t="s">
        <v>240</v>
      </c>
      <c r="BJ71" s="108">
        <v>3</v>
      </c>
    </row>
    <row r="72" spans="1:62" s="114" customFormat="1" ht="156.75">
      <c r="A72" s="108">
        <v>199</v>
      </c>
      <c r="B72" s="108" t="s">
        <v>145</v>
      </c>
      <c r="C72" s="108" t="s">
        <v>146</v>
      </c>
      <c r="D72" s="108" t="s">
        <v>196</v>
      </c>
      <c r="E72" s="108" t="s">
        <v>197</v>
      </c>
      <c r="F72" s="108" t="s">
        <v>210</v>
      </c>
      <c r="G72" s="108" t="s">
        <v>211</v>
      </c>
      <c r="H72" s="108">
        <v>190600500</v>
      </c>
      <c r="I72" s="108" t="s">
        <v>212</v>
      </c>
      <c r="J72" s="108">
        <v>1</v>
      </c>
      <c r="K72" s="108" t="s">
        <v>78</v>
      </c>
      <c r="L72" s="108" t="s">
        <v>339</v>
      </c>
      <c r="M72" s="108">
        <v>1</v>
      </c>
      <c r="N72" s="108">
        <v>0.1</v>
      </c>
      <c r="O72" s="103">
        <v>0.1</v>
      </c>
      <c r="P72" s="19">
        <f>+(Tabla13[[#This Row],[Meta Ejecutada Vigencia4]]/Tabla13[[#This Row],[Meta Programada Vigencia]])</f>
        <v>1</v>
      </c>
      <c r="Q72" s="19">
        <f>+Tabla13[[#This Row],[Meta Ejecutada Vigencia4]]/Tabla13[[#This Row],[Meta Programada Cuatrienio3]]/4</f>
        <v>2.5000000000000001E-2</v>
      </c>
      <c r="R72" s="147">
        <v>2024680010258</v>
      </c>
      <c r="S72" s="148" t="s">
        <v>353</v>
      </c>
      <c r="T72" s="149">
        <v>274000000</v>
      </c>
      <c r="U72" s="149"/>
      <c r="V72" s="150"/>
      <c r="W72" s="151"/>
      <c r="X72" s="151"/>
      <c r="Y72" s="150"/>
      <c r="Z72" s="149">
        <v>274000000</v>
      </c>
      <c r="AA72" s="150"/>
      <c r="AB72" s="150"/>
      <c r="AC72" s="150"/>
      <c r="AD72" s="150"/>
      <c r="AE72" s="150"/>
      <c r="AF72" s="150"/>
      <c r="AG72" s="150"/>
      <c r="AH72" s="150"/>
      <c r="AI72" s="150"/>
      <c r="AJ72" s="150"/>
      <c r="AK72" s="150"/>
      <c r="AL72" s="150"/>
      <c r="AM72" s="152"/>
      <c r="AN72" s="149">
        <v>274000000</v>
      </c>
      <c r="AO72" s="149">
        <v>274000000</v>
      </c>
      <c r="AP72" s="150"/>
      <c r="AQ72" s="150"/>
      <c r="AR72" s="150"/>
      <c r="AS72" s="150"/>
      <c r="AT72" s="150"/>
      <c r="AU72" s="150"/>
      <c r="AV72" s="150"/>
      <c r="AW72" s="150"/>
      <c r="AX72" s="150"/>
      <c r="AY72" s="150"/>
      <c r="AZ72" s="150"/>
      <c r="BA72" s="150"/>
      <c r="BB72" s="153"/>
      <c r="BC72" s="149">
        <v>274000000</v>
      </c>
      <c r="BD72" s="75">
        <v>1</v>
      </c>
      <c r="BE72" s="149">
        <v>274000000</v>
      </c>
      <c r="BF72" s="153">
        <v>274000000</v>
      </c>
      <c r="BG72" s="150">
        <v>0</v>
      </c>
      <c r="BH72" s="154" t="s">
        <v>239</v>
      </c>
      <c r="BI72" s="154" t="s">
        <v>240</v>
      </c>
      <c r="BJ72" s="154">
        <v>3</v>
      </c>
    </row>
    <row r="73" spans="1:62" s="114" customFormat="1" ht="85.5">
      <c r="A73" s="108">
        <v>199</v>
      </c>
      <c r="B73" s="108" t="s">
        <v>145</v>
      </c>
      <c r="C73" s="108" t="s">
        <v>146</v>
      </c>
      <c r="D73" s="108" t="s">
        <v>196</v>
      </c>
      <c r="E73" s="108" t="s">
        <v>197</v>
      </c>
      <c r="F73" s="108" t="s">
        <v>210</v>
      </c>
      <c r="G73" s="108" t="s">
        <v>211</v>
      </c>
      <c r="H73" s="108">
        <v>190600500</v>
      </c>
      <c r="I73" s="108" t="s">
        <v>212</v>
      </c>
      <c r="J73" s="108">
        <v>1</v>
      </c>
      <c r="K73" s="108" t="s">
        <v>78</v>
      </c>
      <c r="L73" s="108" t="s">
        <v>339</v>
      </c>
      <c r="M73" s="108">
        <v>1</v>
      </c>
      <c r="N73" s="108">
        <v>0.1</v>
      </c>
      <c r="O73" s="103">
        <v>0.1</v>
      </c>
      <c r="P73" s="19">
        <f>+(Tabla13[[#This Row],[Meta Ejecutada Vigencia4]]/Tabla13[[#This Row],[Meta Programada Vigencia]])</f>
        <v>1</v>
      </c>
      <c r="Q73" s="19">
        <f>+Tabla13[[#This Row],[Meta Ejecutada Vigencia4]]/Tabla13[[#This Row],[Meta Programada Cuatrienio3]]/4</f>
        <v>2.5000000000000001E-2</v>
      </c>
      <c r="R73" s="147">
        <v>202400000003953</v>
      </c>
      <c r="S73" s="148" t="s">
        <v>354</v>
      </c>
      <c r="T73" s="149">
        <v>794536952</v>
      </c>
      <c r="U73" s="149"/>
      <c r="V73" s="150"/>
      <c r="W73" s="151"/>
      <c r="X73" s="151"/>
      <c r="Y73" s="150"/>
      <c r="Z73" s="149">
        <v>794536952</v>
      </c>
      <c r="AA73" s="150"/>
      <c r="AB73" s="150"/>
      <c r="AC73" s="150"/>
      <c r="AD73" s="150"/>
      <c r="AE73" s="150"/>
      <c r="AF73" s="150"/>
      <c r="AG73" s="150"/>
      <c r="AH73" s="150"/>
      <c r="AI73" s="150"/>
      <c r="AJ73" s="150"/>
      <c r="AK73" s="150"/>
      <c r="AL73" s="150"/>
      <c r="AM73" s="152"/>
      <c r="AN73" s="149">
        <v>794536952</v>
      </c>
      <c r="AO73" s="149">
        <v>794536952</v>
      </c>
      <c r="AP73" s="150"/>
      <c r="AQ73" s="150"/>
      <c r="AR73" s="150"/>
      <c r="AS73" s="150"/>
      <c r="AT73" s="150"/>
      <c r="AU73" s="150"/>
      <c r="AV73" s="150"/>
      <c r="AW73" s="150"/>
      <c r="AX73" s="150"/>
      <c r="AY73" s="150"/>
      <c r="AZ73" s="150"/>
      <c r="BA73" s="150"/>
      <c r="BB73" s="153"/>
      <c r="BC73" s="149">
        <v>794536952</v>
      </c>
      <c r="BD73" s="75">
        <v>1</v>
      </c>
      <c r="BE73" s="149">
        <v>794536952</v>
      </c>
      <c r="BF73" s="153">
        <v>0</v>
      </c>
      <c r="BG73" s="150">
        <v>0</v>
      </c>
      <c r="BH73" s="154" t="s">
        <v>239</v>
      </c>
      <c r="BI73" s="154" t="s">
        <v>240</v>
      </c>
      <c r="BJ73" s="154">
        <v>3</v>
      </c>
    </row>
    <row r="74" spans="1:62" s="114" customFormat="1" ht="114">
      <c r="A74" s="108">
        <v>199</v>
      </c>
      <c r="B74" s="108" t="s">
        <v>145</v>
      </c>
      <c r="C74" s="108" t="s">
        <v>146</v>
      </c>
      <c r="D74" s="108" t="s">
        <v>196</v>
      </c>
      <c r="E74" s="108" t="s">
        <v>197</v>
      </c>
      <c r="F74" s="108" t="s">
        <v>210</v>
      </c>
      <c r="G74" s="108" t="s">
        <v>211</v>
      </c>
      <c r="H74" s="108">
        <v>190600500</v>
      </c>
      <c r="I74" s="108" t="s">
        <v>212</v>
      </c>
      <c r="J74" s="108">
        <v>1</v>
      </c>
      <c r="K74" s="108" t="s">
        <v>78</v>
      </c>
      <c r="L74" s="108" t="s">
        <v>339</v>
      </c>
      <c r="M74" s="108">
        <v>1</v>
      </c>
      <c r="N74" s="108">
        <v>0.1</v>
      </c>
      <c r="O74" s="103">
        <v>0</v>
      </c>
      <c r="P74" s="19">
        <f>+(Tabla13[[#This Row],[Meta Ejecutada Vigencia4]]/Tabla13[[#This Row],[Meta Programada Vigencia]])</f>
        <v>0</v>
      </c>
      <c r="Q74" s="19">
        <f>+Tabla13[[#This Row],[Meta Ejecutada Vigencia4]]/Tabla13[[#This Row],[Meta Programada Cuatrienio3]]/4</f>
        <v>0</v>
      </c>
      <c r="R74" s="118">
        <v>2024680010091</v>
      </c>
      <c r="S74" s="141" t="s">
        <v>292</v>
      </c>
      <c r="T74" s="129">
        <v>21971906223.589996</v>
      </c>
      <c r="U74" s="129">
        <v>5203745885.6699991</v>
      </c>
      <c r="V74" s="104" t="s">
        <v>253</v>
      </c>
      <c r="W74" s="121" t="s">
        <v>254</v>
      </c>
      <c r="X74" s="121">
        <v>619703</v>
      </c>
      <c r="Y74" s="146"/>
      <c r="Z74" s="105"/>
      <c r="AA74" s="103"/>
      <c r="AB74" s="103"/>
      <c r="AC74" s="103"/>
      <c r="AD74" s="103"/>
      <c r="AE74" s="103"/>
      <c r="AF74" s="103"/>
      <c r="AG74" s="103"/>
      <c r="AH74" s="103"/>
      <c r="AI74" s="103"/>
      <c r="AJ74" s="103"/>
      <c r="AK74" s="103"/>
      <c r="AL74" s="103"/>
      <c r="AM74" s="126">
        <v>4929745885.6700001</v>
      </c>
      <c r="AN74" s="96">
        <f>SUM(Tabla13[[#This Row],[Recursos propios 2024]:[Otros 2024]])</f>
        <v>4929745885.6700001</v>
      </c>
      <c r="AO74" s="105"/>
      <c r="AP74" s="103"/>
      <c r="AQ74" s="103"/>
      <c r="AR74" s="103"/>
      <c r="AS74" s="103"/>
      <c r="AT74" s="103"/>
      <c r="AU74" s="103"/>
      <c r="AV74" s="103"/>
      <c r="AW74" s="103"/>
      <c r="AX74" s="103"/>
      <c r="AY74" s="103"/>
      <c r="AZ74" s="103"/>
      <c r="BA74" s="103"/>
      <c r="BB74" s="107"/>
      <c r="BC74" s="96">
        <f>SUM(Tabla13[[#This Row],[Recursos propios 20242]:[Otros 202415]])</f>
        <v>0</v>
      </c>
      <c r="BD74" s="24">
        <f>+Tabla13[[#This Row],[Total Comprometido 2024]]/Tabla13[[#This Row],[Total 2024]]</f>
        <v>0</v>
      </c>
      <c r="BE74" s="105">
        <v>0</v>
      </c>
      <c r="BF74" s="107">
        <v>0</v>
      </c>
      <c r="BG74" s="103">
        <v>0</v>
      </c>
      <c r="BH74" s="108" t="s">
        <v>239</v>
      </c>
      <c r="BI74" s="108" t="s">
        <v>240</v>
      </c>
      <c r="BJ74" s="108">
        <v>3</v>
      </c>
    </row>
    <row r="75" spans="1:62" s="114" customFormat="1" ht="142.5">
      <c r="A75" s="108">
        <v>272</v>
      </c>
      <c r="B75" s="108" t="s">
        <v>145</v>
      </c>
      <c r="C75" s="108" t="s">
        <v>146</v>
      </c>
      <c r="D75" s="108" t="s">
        <v>147</v>
      </c>
      <c r="E75" s="108" t="s">
        <v>148</v>
      </c>
      <c r="F75" s="108" t="s">
        <v>213</v>
      </c>
      <c r="G75" s="108" t="s">
        <v>214</v>
      </c>
      <c r="H75" s="108">
        <v>190304100</v>
      </c>
      <c r="I75" s="108" t="s">
        <v>215</v>
      </c>
      <c r="J75" s="109">
        <v>1</v>
      </c>
      <c r="K75" s="108" t="s">
        <v>78</v>
      </c>
      <c r="L75" s="108" t="s">
        <v>338</v>
      </c>
      <c r="M75" s="109">
        <v>1</v>
      </c>
      <c r="N75" s="108">
        <v>1</v>
      </c>
      <c r="O75" s="104">
        <v>1</v>
      </c>
      <c r="P75" s="41">
        <f>+(Tabla13[[#This Row],[Meta Ejecutada Vigencia4]]/Tabla13[[#This Row],[Meta Programada Vigencia]])</f>
        <v>1</v>
      </c>
      <c r="Q75" s="41">
        <f>+Tabla13[[#This Row],[Meta Ejecutada Vigencia4]]/Tabla13[[#This Row],[Meta Programada Cuatrienio3]]/4</f>
        <v>0.25</v>
      </c>
      <c r="R75" s="116">
        <v>2024680010033</v>
      </c>
      <c r="S75" s="104" t="s">
        <v>252</v>
      </c>
      <c r="T75" s="99">
        <v>11391020541.98</v>
      </c>
      <c r="U75" s="99">
        <v>2121772582.4100001</v>
      </c>
      <c r="V75" s="104" t="s">
        <v>253</v>
      </c>
      <c r="W75" s="104" t="s">
        <v>254</v>
      </c>
      <c r="X75" s="121">
        <v>619703</v>
      </c>
      <c r="Y75" s="104" t="s">
        <v>305</v>
      </c>
      <c r="Z75" s="99"/>
      <c r="AA75" s="104"/>
      <c r="AB75" s="104"/>
      <c r="AC75" s="104"/>
      <c r="AD75" s="104"/>
      <c r="AE75" s="104"/>
      <c r="AF75" s="104"/>
      <c r="AG75" s="104"/>
      <c r="AH75" s="104"/>
      <c r="AI75" s="104"/>
      <c r="AJ75" s="104"/>
      <c r="AK75" s="104"/>
      <c r="AL75" s="104"/>
      <c r="AM75" s="70">
        <v>962878900.10000002</v>
      </c>
      <c r="AN75" s="96">
        <f>SUM(Tabla13[[#This Row],[Recursos propios 2024]:[Otros 2024]])</f>
        <v>962878900.10000002</v>
      </c>
      <c r="AO75" s="99"/>
      <c r="AP75" s="104"/>
      <c r="AQ75" s="104"/>
      <c r="AR75" s="104"/>
      <c r="AS75" s="104"/>
      <c r="AT75" s="104"/>
      <c r="AU75" s="104"/>
      <c r="AV75" s="104"/>
      <c r="AW75" s="104"/>
      <c r="AX75" s="104"/>
      <c r="AY75" s="104"/>
      <c r="AZ75" s="104"/>
      <c r="BA75" s="104"/>
      <c r="BB75" s="100">
        <v>962878900.10000002</v>
      </c>
      <c r="BC75" s="96">
        <f>SUM(Tabla13[[#This Row],[Recursos propios 20242]:[Otros 202415]])</f>
        <v>962878900.10000002</v>
      </c>
      <c r="BD75" s="42">
        <f>+Tabla13[[#This Row],[Total Comprometido 2024]]/Tabla13[[#This Row],[Total 2024]]</f>
        <v>1</v>
      </c>
      <c r="BE75" s="99">
        <f>Tabla13[[#This Row],[Total Comprometido 2024]]</f>
        <v>962878900.10000002</v>
      </c>
      <c r="BF75" s="99">
        <f>Tabla13[[#This Row],[Total Recursos Obligados]]</f>
        <v>962878900.10000002</v>
      </c>
      <c r="BG75" s="104"/>
      <c r="BH75" s="108" t="s">
        <v>239</v>
      </c>
      <c r="BI75" s="108" t="s">
        <v>240</v>
      </c>
      <c r="BJ75" s="108">
        <v>3</v>
      </c>
    </row>
    <row r="76" spans="1:62" s="114" customFormat="1" ht="342">
      <c r="A76" s="108">
        <v>273</v>
      </c>
      <c r="B76" s="108" t="s">
        <v>145</v>
      </c>
      <c r="C76" s="108" t="s">
        <v>146</v>
      </c>
      <c r="D76" s="108" t="s">
        <v>158</v>
      </c>
      <c r="E76" s="108" t="s">
        <v>159</v>
      </c>
      <c r="F76" s="108" t="s">
        <v>216</v>
      </c>
      <c r="G76" s="108" t="s">
        <v>217</v>
      </c>
      <c r="H76" s="108">
        <v>190504100</v>
      </c>
      <c r="I76" s="108" t="s">
        <v>218</v>
      </c>
      <c r="J76" s="108">
        <v>409</v>
      </c>
      <c r="K76" s="108" t="s">
        <v>78</v>
      </c>
      <c r="L76" s="108" t="s">
        <v>339</v>
      </c>
      <c r="M76" s="108">
        <v>1000</v>
      </c>
      <c r="N76" s="108">
        <v>100</v>
      </c>
      <c r="O76" s="103">
        <v>112</v>
      </c>
      <c r="P76" s="19">
        <f>+(Tabla13[[#This Row],[Meta Ejecutada Vigencia4]]/Tabla13[[#This Row],[Meta Programada Vigencia]])</f>
        <v>1.1200000000000001</v>
      </c>
      <c r="Q76" s="19">
        <f>+Tabla13[[#This Row],[Meta Ejecutada Vigencia4]]/Tabla13[[#This Row],[Meta Programada Cuatrienio3]]/4</f>
        <v>2.8000000000000001E-2</v>
      </c>
      <c r="R76" s="118">
        <v>2024680010016</v>
      </c>
      <c r="S76" s="104" t="s">
        <v>263</v>
      </c>
      <c r="T76" s="105">
        <v>5786701265.1499996</v>
      </c>
      <c r="U76" s="105">
        <v>1481454167.5</v>
      </c>
      <c r="V76" s="104" t="s">
        <v>253</v>
      </c>
      <c r="W76" s="103" t="s">
        <v>299</v>
      </c>
      <c r="X76" s="131">
        <v>112</v>
      </c>
      <c r="Y76" s="104" t="s">
        <v>300</v>
      </c>
      <c r="Z76" s="63">
        <v>150000000</v>
      </c>
      <c r="AA76" s="103"/>
      <c r="AB76" s="103"/>
      <c r="AC76" s="103"/>
      <c r="AD76" s="103"/>
      <c r="AE76" s="103"/>
      <c r="AF76" s="103"/>
      <c r="AG76" s="103"/>
      <c r="AH76" s="103"/>
      <c r="AI76" s="103"/>
      <c r="AJ76" s="103"/>
      <c r="AK76" s="103"/>
      <c r="AL76" s="103"/>
      <c r="AM76" s="103"/>
      <c r="AN76" s="96">
        <f>SUM(Tabla13[[#This Row],[Recursos propios 2024]:[Otros 2024]])</f>
        <v>150000000</v>
      </c>
      <c r="AO76" s="105">
        <v>85000000</v>
      </c>
      <c r="AP76" s="103"/>
      <c r="AQ76" s="103"/>
      <c r="AR76" s="103"/>
      <c r="AS76" s="103"/>
      <c r="AT76" s="103"/>
      <c r="AU76" s="103"/>
      <c r="AV76" s="103"/>
      <c r="AW76" s="103"/>
      <c r="AX76" s="103"/>
      <c r="AY76" s="103"/>
      <c r="AZ76" s="103"/>
      <c r="BA76" s="103"/>
      <c r="BB76" s="107"/>
      <c r="BC76" s="96">
        <f>SUM(Tabla13[[#This Row],[Recursos propios 20242]:[Otros 202415]])</f>
        <v>85000000</v>
      </c>
      <c r="BD76" s="24">
        <f>+Tabla13[[#This Row],[Total Comprometido 2024]]/Tabla13[[#This Row],[Total 2024]]</f>
        <v>0.56666666666666665</v>
      </c>
      <c r="BE76" s="105">
        <v>85000000</v>
      </c>
      <c r="BF76" s="105">
        <v>85000000</v>
      </c>
      <c r="BG76" s="103"/>
      <c r="BH76" s="108" t="s">
        <v>239</v>
      </c>
      <c r="BI76" s="108" t="s">
        <v>240</v>
      </c>
      <c r="BJ76" s="108">
        <v>3</v>
      </c>
    </row>
    <row r="77" spans="1:62" s="114" customFormat="1" ht="114">
      <c r="A77" s="108">
        <v>274</v>
      </c>
      <c r="B77" s="108" t="s">
        <v>145</v>
      </c>
      <c r="C77" s="108" t="s">
        <v>146</v>
      </c>
      <c r="D77" s="108" t="s">
        <v>158</v>
      </c>
      <c r="E77" s="108" t="s">
        <v>159</v>
      </c>
      <c r="F77" s="108" t="s">
        <v>175</v>
      </c>
      <c r="G77" s="108" t="s">
        <v>219</v>
      </c>
      <c r="H77" s="108">
        <v>190502300</v>
      </c>
      <c r="I77" s="108" t="s">
        <v>220</v>
      </c>
      <c r="J77" s="109">
        <v>0</v>
      </c>
      <c r="K77" s="108" t="s">
        <v>221</v>
      </c>
      <c r="L77" s="108" t="s">
        <v>339</v>
      </c>
      <c r="M77" s="109">
        <v>4</v>
      </c>
      <c r="N77" s="108">
        <v>0</v>
      </c>
      <c r="O77" s="104">
        <v>0</v>
      </c>
      <c r="P77" s="41" t="e">
        <f>+(Tabla13[[#This Row],[Meta Ejecutada Vigencia4]]/Tabla13[[#This Row],[Meta Programada Vigencia]])</f>
        <v>#DIV/0!</v>
      </c>
      <c r="Q77" s="41">
        <f>+Tabla13[[#This Row],[Meta Ejecutada Vigencia4]]/Tabla13[[#This Row],[Meta Programada Cuatrienio3]]/4</f>
        <v>0</v>
      </c>
      <c r="R77" s="116"/>
      <c r="S77" s="71" t="s">
        <v>293</v>
      </c>
      <c r="T77" s="99"/>
      <c r="U77" s="99"/>
      <c r="V77" s="104"/>
      <c r="W77" s="104"/>
      <c r="X77" s="121"/>
      <c r="Y77" s="104"/>
      <c r="Z77" s="155"/>
      <c r="AA77" s="104"/>
      <c r="AB77" s="104"/>
      <c r="AC77" s="104"/>
      <c r="AD77" s="104"/>
      <c r="AE77" s="104"/>
      <c r="AF77" s="104"/>
      <c r="AG77" s="104"/>
      <c r="AH77" s="104"/>
      <c r="AI77" s="104"/>
      <c r="AJ77" s="104"/>
      <c r="AK77" s="104"/>
      <c r="AL77" s="104"/>
      <c r="AM77" s="104"/>
      <c r="AN77" s="96">
        <f>SUM(Tabla13[[#This Row],[Recursos propios 2024]:[Otros 2024]])</f>
        <v>0</v>
      </c>
      <c r="AO77" s="99"/>
      <c r="AP77" s="104"/>
      <c r="AQ77" s="119"/>
      <c r="AR77" s="119"/>
      <c r="AS77" s="119"/>
      <c r="AT77" s="119"/>
      <c r="AU77" s="119"/>
      <c r="AV77" s="119"/>
      <c r="AW77" s="119"/>
      <c r="AX77" s="119"/>
      <c r="AY77" s="119"/>
      <c r="AZ77" s="119"/>
      <c r="BA77" s="119"/>
      <c r="BB77" s="100"/>
      <c r="BC77" s="96">
        <f>SUM(Tabla13[[#This Row],[Recursos propios 20242]:[Otros 202415]])</f>
        <v>0</v>
      </c>
      <c r="BD77" s="42" t="e">
        <f>+Tabla13[[#This Row],[Total Comprometido 2024]]/Tabla13[[#This Row],[Total 2024]]</f>
        <v>#DIV/0!</v>
      </c>
      <c r="BE77" s="99"/>
      <c r="BF77" s="100"/>
      <c r="BG77" s="104"/>
      <c r="BH77" s="108" t="s">
        <v>239</v>
      </c>
      <c r="BI77" s="108" t="s">
        <v>240</v>
      </c>
      <c r="BJ77" s="108">
        <v>3</v>
      </c>
    </row>
    <row r="78" spans="1:62" s="114" customFormat="1" ht="42.75">
      <c r="A78" s="108">
        <v>275</v>
      </c>
      <c r="B78" s="108" t="s">
        <v>145</v>
      </c>
      <c r="C78" s="108" t="s">
        <v>146</v>
      </c>
      <c r="D78" s="108" t="s">
        <v>196</v>
      </c>
      <c r="E78" s="108" t="s">
        <v>197</v>
      </c>
      <c r="F78" s="108" t="s">
        <v>222</v>
      </c>
      <c r="G78" s="108" t="s">
        <v>223</v>
      </c>
      <c r="H78" s="108">
        <v>190603300</v>
      </c>
      <c r="I78" s="108" t="s">
        <v>224</v>
      </c>
      <c r="J78" s="108">
        <v>1</v>
      </c>
      <c r="K78" s="108" t="s">
        <v>78</v>
      </c>
      <c r="L78" s="108" t="s">
        <v>339</v>
      </c>
      <c r="M78" s="108">
        <v>2</v>
      </c>
      <c r="N78" s="108">
        <v>0</v>
      </c>
      <c r="O78" s="103">
        <v>0</v>
      </c>
      <c r="P78" s="19" t="e">
        <f>+(Tabla13[[#This Row],[Meta Ejecutada Vigencia4]]/Tabla13[[#This Row],[Meta Programada Vigencia]])</f>
        <v>#DIV/0!</v>
      </c>
      <c r="Q78" s="19">
        <f>+Tabla13[[#This Row],[Meta Ejecutada Vigencia4]]/Tabla13[[#This Row],[Meta Programada Cuatrienio3]]/4</f>
        <v>0</v>
      </c>
      <c r="R78" s="116"/>
      <c r="S78" s="141" t="s">
        <v>293</v>
      </c>
      <c r="T78" s="129"/>
      <c r="U78" s="129"/>
      <c r="V78" s="104"/>
      <c r="W78" s="121"/>
      <c r="X78" s="121"/>
      <c r="Y78" s="104"/>
      <c r="Z78" s="105"/>
      <c r="AA78" s="103"/>
      <c r="AB78" s="103"/>
      <c r="AC78" s="103"/>
      <c r="AD78" s="103"/>
      <c r="AE78" s="103"/>
      <c r="AF78" s="103"/>
      <c r="AG78" s="103"/>
      <c r="AH78" s="103"/>
      <c r="AI78" s="103"/>
      <c r="AJ78" s="103"/>
      <c r="AK78" s="103"/>
      <c r="AL78" s="103"/>
      <c r="AM78" s="103"/>
      <c r="AN78" s="96">
        <f>SUM(Tabla13[[#This Row],[Recursos propios 2024]:[Otros 2024]])</f>
        <v>0</v>
      </c>
      <c r="AO78" s="105"/>
      <c r="AP78" s="103"/>
      <c r="AQ78" s="103"/>
      <c r="AR78" s="103"/>
      <c r="AS78" s="103"/>
      <c r="AT78" s="103"/>
      <c r="AU78" s="103"/>
      <c r="AV78" s="103"/>
      <c r="AW78" s="103"/>
      <c r="AX78" s="103"/>
      <c r="AY78" s="103"/>
      <c r="AZ78" s="103"/>
      <c r="BA78" s="103"/>
      <c r="BB78" s="107"/>
      <c r="BC78" s="96">
        <f>SUM(Tabla13[[#This Row],[Recursos propios 20242]:[Otros 202415]])</f>
        <v>0</v>
      </c>
      <c r="BD78" s="24" t="e">
        <f>+Tabla13[[#This Row],[Total Comprometido 2024]]/Tabla13[[#This Row],[Total 2024]]</f>
        <v>#DIV/0!</v>
      </c>
      <c r="BE78" s="105"/>
      <c r="BF78" s="107"/>
      <c r="BG78" s="103"/>
      <c r="BH78" s="108" t="s">
        <v>239</v>
      </c>
      <c r="BI78" s="108" t="s">
        <v>240</v>
      </c>
      <c r="BJ78" s="108">
        <v>3</v>
      </c>
    </row>
    <row r="79" spans="1:62" s="114" customFormat="1" ht="28.5">
      <c r="A79" s="156"/>
      <c r="B79" s="156"/>
      <c r="C79" s="108" t="s">
        <v>146</v>
      </c>
      <c r="D79" s="156"/>
      <c r="E79" s="156"/>
      <c r="F79" s="156"/>
      <c r="G79" s="156"/>
      <c r="H79" s="156"/>
      <c r="I79" s="156"/>
      <c r="J79" s="156"/>
      <c r="K79" s="156"/>
      <c r="L79" s="156"/>
      <c r="M79" s="156"/>
      <c r="N79" s="156"/>
      <c r="O79" s="157"/>
      <c r="P79" s="38"/>
      <c r="Q79" s="39"/>
      <c r="R79" s="158"/>
      <c r="S79" s="71" t="s">
        <v>313</v>
      </c>
      <c r="T79" s="155"/>
      <c r="U79" s="155"/>
      <c r="V79" s="157"/>
      <c r="W79" s="159"/>
      <c r="X79" s="159"/>
      <c r="Y79" s="157"/>
      <c r="Z79" s="155"/>
      <c r="AA79" s="157"/>
      <c r="AB79" s="160">
        <v>48917000</v>
      </c>
      <c r="AC79" s="157"/>
      <c r="AD79" s="157"/>
      <c r="AE79" s="157"/>
      <c r="AF79" s="157"/>
      <c r="AG79" s="157"/>
      <c r="AH79" s="157"/>
      <c r="AI79" s="157"/>
      <c r="AJ79" s="157"/>
      <c r="AK79" s="157"/>
      <c r="AL79" s="157"/>
      <c r="AM79" s="157"/>
      <c r="AN79" s="96">
        <f>SUM(Tabla13[[#This Row],[Recursos propios 2024]:[Otros 2024]])</f>
        <v>48917000</v>
      </c>
      <c r="AO79" s="155"/>
      <c r="AP79" s="157"/>
      <c r="AQ79" s="161">
        <f>SUM(Tabla13[[#This Row],[Recursos propios 2024]:[Otros 2024]])</f>
        <v>48917000</v>
      </c>
      <c r="AR79" s="157"/>
      <c r="AS79" s="157"/>
      <c r="AT79" s="157"/>
      <c r="AU79" s="157"/>
      <c r="AV79" s="157"/>
      <c r="AW79" s="157"/>
      <c r="AX79" s="157"/>
      <c r="AY79" s="157"/>
      <c r="AZ79" s="157"/>
      <c r="BA79" s="157"/>
      <c r="BB79" s="162"/>
      <c r="BC79" s="96">
        <f>SUM(Tabla13[[#This Row],[Recursos propios 20242]:[Otros 202415]])</f>
        <v>48917000</v>
      </c>
      <c r="BD79" s="40">
        <f>+Tabla13[[#This Row],[Total Comprometido 2024]]/Tabla13[[#This Row],[Total 2024]]</f>
        <v>1</v>
      </c>
      <c r="BE79" s="155"/>
      <c r="BF79" s="162"/>
      <c r="BG79" s="157"/>
      <c r="BH79" s="156"/>
      <c r="BI79" s="156"/>
      <c r="BJ79" s="156"/>
    </row>
    <row r="80" spans="1:62" s="114" customFormat="1" ht="199.5">
      <c r="A80" s="108">
        <v>284</v>
      </c>
      <c r="B80" s="108" t="s">
        <v>71</v>
      </c>
      <c r="C80" s="108" t="s">
        <v>85</v>
      </c>
      <c r="D80" s="108" t="s">
        <v>108</v>
      </c>
      <c r="E80" s="108" t="s">
        <v>95</v>
      </c>
      <c r="F80" s="108" t="s">
        <v>113</v>
      </c>
      <c r="G80" s="108" t="s">
        <v>225</v>
      </c>
      <c r="H80" s="108">
        <v>320305000</v>
      </c>
      <c r="I80" s="108" t="s">
        <v>226</v>
      </c>
      <c r="J80" s="109">
        <v>0</v>
      </c>
      <c r="K80" s="108" t="s">
        <v>100</v>
      </c>
      <c r="L80" s="108" t="s">
        <v>339</v>
      </c>
      <c r="M80" s="109" t="s">
        <v>227</v>
      </c>
      <c r="N80" s="108">
        <v>0</v>
      </c>
      <c r="O80" s="104">
        <v>0</v>
      </c>
      <c r="P80" s="41" t="e">
        <v>#DIV/0!</v>
      </c>
      <c r="Q80" s="41" t="e">
        <v>#VALUE!</v>
      </c>
      <c r="R80" s="104"/>
      <c r="S80" s="104"/>
      <c r="T80" s="99"/>
      <c r="U80" s="99"/>
      <c r="V80" s="104"/>
      <c r="W80" s="104"/>
      <c r="X80" s="104"/>
      <c r="Y80" s="104"/>
      <c r="Z80" s="99"/>
      <c r="AA80" s="104"/>
      <c r="AB80" s="104"/>
      <c r="AC80" s="104"/>
      <c r="AD80" s="104"/>
      <c r="AE80" s="104"/>
      <c r="AF80" s="104"/>
      <c r="AG80" s="104"/>
      <c r="AH80" s="104"/>
      <c r="AI80" s="104"/>
      <c r="AJ80" s="104"/>
      <c r="AK80" s="104"/>
      <c r="AL80" s="104"/>
      <c r="AM80" s="104"/>
      <c r="AN80" s="96">
        <f>SUM(Tabla13[[#This Row],[Recursos propios 2024]:[Otros 2024]])</f>
        <v>0</v>
      </c>
      <c r="AO80" s="99"/>
      <c r="AP80" s="104"/>
      <c r="AQ80" s="104"/>
      <c r="AR80" s="104"/>
      <c r="AS80" s="104"/>
      <c r="AT80" s="104"/>
      <c r="AU80" s="104"/>
      <c r="AV80" s="104"/>
      <c r="AW80" s="104"/>
      <c r="AX80" s="104"/>
      <c r="AY80" s="104"/>
      <c r="AZ80" s="104"/>
      <c r="BA80" s="104"/>
      <c r="BB80" s="100"/>
      <c r="BC80" s="96">
        <f>SUM(Tabla13[[#This Row],[Recursos propios 20242]:[Otros 202415]])</f>
        <v>0</v>
      </c>
      <c r="BD80" s="42" t="e">
        <v>#DIV/0!</v>
      </c>
      <c r="BE80" s="99"/>
      <c r="BF80" s="100"/>
      <c r="BG80" s="104"/>
      <c r="BH80" s="108" t="s">
        <v>239</v>
      </c>
      <c r="BI80" s="108" t="s">
        <v>240</v>
      </c>
      <c r="BJ80" s="108">
        <v>3</v>
      </c>
    </row>
    <row r="81" spans="1:62" s="114" customFormat="1" ht="99.75">
      <c r="A81" s="108">
        <v>285</v>
      </c>
      <c r="B81" s="108" t="s">
        <v>71</v>
      </c>
      <c r="C81" s="108" t="s">
        <v>85</v>
      </c>
      <c r="D81" s="108" t="s">
        <v>94</v>
      </c>
      <c r="E81" s="108" t="s">
        <v>95</v>
      </c>
      <c r="F81" s="108" t="s">
        <v>228</v>
      </c>
      <c r="G81" s="108" t="s">
        <v>229</v>
      </c>
      <c r="H81" s="108">
        <v>320200500</v>
      </c>
      <c r="I81" s="108" t="s">
        <v>230</v>
      </c>
      <c r="J81" s="108">
        <v>0</v>
      </c>
      <c r="K81" s="108" t="s">
        <v>100</v>
      </c>
      <c r="L81" s="108" t="s">
        <v>339</v>
      </c>
      <c r="M81" s="108" t="s">
        <v>231</v>
      </c>
      <c r="N81" s="108">
        <v>0</v>
      </c>
      <c r="O81" s="103">
        <v>0</v>
      </c>
      <c r="P81" s="19" t="e">
        <v>#DIV/0!</v>
      </c>
      <c r="Q81" s="19" t="e">
        <v>#VALUE!</v>
      </c>
      <c r="R81" s="103"/>
      <c r="S81" s="104"/>
      <c r="T81" s="105"/>
      <c r="U81" s="105"/>
      <c r="V81" s="103"/>
      <c r="W81" s="103"/>
      <c r="X81" s="103"/>
      <c r="Y81" s="103"/>
      <c r="Z81" s="105"/>
      <c r="AA81" s="103"/>
      <c r="AB81" s="103"/>
      <c r="AC81" s="103"/>
      <c r="AD81" s="103"/>
      <c r="AE81" s="103"/>
      <c r="AF81" s="103"/>
      <c r="AG81" s="103"/>
      <c r="AH81" s="103"/>
      <c r="AI81" s="103"/>
      <c r="AJ81" s="103"/>
      <c r="AK81" s="103"/>
      <c r="AL81" s="103"/>
      <c r="AM81" s="103"/>
      <c r="AN81" s="96">
        <f>SUM(Tabla13[[#This Row],[Recursos propios 2024]:[Otros 2024]])</f>
        <v>0</v>
      </c>
      <c r="AO81" s="105"/>
      <c r="AP81" s="103"/>
      <c r="AQ81" s="103"/>
      <c r="AR81" s="103"/>
      <c r="AS81" s="103"/>
      <c r="AT81" s="103"/>
      <c r="AU81" s="103"/>
      <c r="AV81" s="103"/>
      <c r="AW81" s="103"/>
      <c r="AX81" s="103"/>
      <c r="AY81" s="103"/>
      <c r="AZ81" s="103"/>
      <c r="BA81" s="103"/>
      <c r="BB81" s="107"/>
      <c r="BC81" s="96">
        <f>SUM(Tabla13[[#This Row],[Recursos propios 20242]:[Otros 202415]])</f>
        <v>0</v>
      </c>
      <c r="BD81" s="24" t="e">
        <v>#DIV/0!</v>
      </c>
      <c r="BE81" s="105"/>
      <c r="BF81" s="107"/>
      <c r="BG81" s="103"/>
      <c r="BH81" s="108" t="s">
        <v>239</v>
      </c>
      <c r="BI81" s="108" t="s">
        <v>240</v>
      </c>
      <c r="BJ81" s="108">
        <v>3</v>
      </c>
    </row>
    <row r="82" spans="1:62" s="114" customFormat="1" ht="114">
      <c r="A82" s="108">
        <v>245</v>
      </c>
      <c r="B82" s="108" t="s">
        <v>232</v>
      </c>
      <c r="C82" s="108" t="s">
        <v>72</v>
      </c>
      <c r="D82" s="108" t="s">
        <v>233</v>
      </c>
      <c r="E82" s="108" t="s">
        <v>234</v>
      </c>
      <c r="F82" s="108" t="s">
        <v>235</v>
      </c>
      <c r="G82" s="108" t="s">
        <v>236</v>
      </c>
      <c r="H82" s="108">
        <v>459900200</v>
      </c>
      <c r="I82" s="108" t="s">
        <v>237</v>
      </c>
      <c r="J82" s="108">
        <v>1</v>
      </c>
      <c r="K82" s="108" t="s">
        <v>238</v>
      </c>
      <c r="L82" s="108" t="s">
        <v>339</v>
      </c>
      <c r="M82" s="108">
        <v>1</v>
      </c>
      <c r="N82" s="108">
        <v>1</v>
      </c>
      <c r="O82" s="104">
        <v>1</v>
      </c>
      <c r="P82" s="41">
        <v>1</v>
      </c>
      <c r="Q82" s="41">
        <v>0.25</v>
      </c>
      <c r="R82" s="116">
        <v>2024680010193</v>
      </c>
      <c r="S82" s="104" t="s">
        <v>337</v>
      </c>
      <c r="T82" s="99">
        <v>62750000</v>
      </c>
      <c r="U82" s="99">
        <v>62750000</v>
      </c>
      <c r="V82" s="104" t="s">
        <v>321</v>
      </c>
      <c r="W82" s="104" t="s">
        <v>321</v>
      </c>
      <c r="X82" s="104" t="s">
        <v>321</v>
      </c>
      <c r="Y82" s="104" t="s">
        <v>321</v>
      </c>
      <c r="Z82" s="99">
        <v>62750000</v>
      </c>
      <c r="AA82" s="104"/>
      <c r="AB82" s="104"/>
      <c r="AC82" s="104"/>
      <c r="AD82" s="104"/>
      <c r="AE82" s="104"/>
      <c r="AF82" s="104"/>
      <c r="AG82" s="104"/>
      <c r="AH82" s="104"/>
      <c r="AI82" s="104"/>
      <c r="AJ82" s="104"/>
      <c r="AK82" s="104"/>
      <c r="AL82" s="104"/>
      <c r="AM82" s="104"/>
      <c r="AN82" s="96">
        <f>SUM(Tabla13[[#This Row],[Recursos propios 2024]:[Otros 2024]])</f>
        <v>62750000</v>
      </c>
      <c r="AO82" s="99">
        <v>62750000</v>
      </c>
      <c r="AP82" s="104"/>
      <c r="AQ82" s="104"/>
      <c r="AR82" s="104"/>
      <c r="AS82" s="104"/>
      <c r="AT82" s="104"/>
      <c r="AU82" s="104"/>
      <c r="AV82" s="104"/>
      <c r="AW82" s="104"/>
      <c r="AX82" s="104"/>
      <c r="AY82" s="104"/>
      <c r="AZ82" s="104"/>
      <c r="BA82" s="104"/>
      <c r="BB82" s="100"/>
      <c r="BC82" s="96">
        <f>SUM(Tabla13[[#This Row],[Recursos propios 20242]:[Otros 202415]])</f>
        <v>62750000</v>
      </c>
      <c r="BD82" s="42">
        <v>1</v>
      </c>
      <c r="BE82" s="99">
        <v>62750000</v>
      </c>
      <c r="BF82" s="100">
        <v>62750000</v>
      </c>
      <c r="BG82" s="104"/>
      <c r="BH82" s="108" t="s">
        <v>239</v>
      </c>
      <c r="BI82" s="108" t="s">
        <v>240</v>
      </c>
      <c r="BJ82" s="108">
        <v>16</v>
      </c>
    </row>
    <row r="83" spans="1:62" s="114" customFormat="1" ht="18">
      <c r="A83" s="102"/>
      <c r="B83" s="102"/>
      <c r="C83" s="102"/>
      <c r="D83" s="102"/>
      <c r="E83" s="102"/>
      <c r="F83" s="102"/>
      <c r="G83" s="102"/>
      <c r="H83" s="102"/>
      <c r="I83" s="102"/>
      <c r="J83" s="102"/>
      <c r="K83" s="102"/>
      <c r="L83" s="102"/>
      <c r="M83" s="102"/>
      <c r="N83" s="102"/>
      <c r="O83" s="103"/>
      <c r="P83" s="19" t="e">
        <f>+(Tabla13[[#This Row],[Meta Ejecutada Vigencia4]]/Tabla13[[#This Row],[Meta Programada Vigencia]])</f>
        <v>#DIV/0!</v>
      </c>
      <c r="Q83" s="19" t="e">
        <f>+Tabla13[[#This Row],[Meta Ejecutada Vigencia4]]/Tabla13[[#This Row],[Meta Programada Cuatrienio3]]/4</f>
        <v>#DIV/0!</v>
      </c>
      <c r="R83" s="118"/>
      <c r="S83" s="104"/>
      <c r="T83" s="105"/>
      <c r="U83" s="105"/>
      <c r="V83" s="103"/>
      <c r="W83" s="103"/>
      <c r="X83" s="131"/>
      <c r="Y83" s="104"/>
      <c r="Z83" s="105"/>
      <c r="AA83" s="103"/>
      <c r="AB83" s="103"/>
      <c r="AC83" s="103"/>
      <c r="AD83" s="103"/>
      <c r="AE83" s="103"/>
      <c r="AF83" s="103"/>
      <c r="AG83" s="103"/>
      <c r="AH83" s="103"/>
      <c r="AI83" s="103"/>
      <c r="AJ83" s="103"/>
      <c r="AK83" s="103"/>
      <c r="AL83" s="103"/>
      <c r="AM83" s="103"/>
      <c r="AN83" s="163">
        <f>SUBTOTAL(109,AN11:AN82)</f>
        <v>487089218016.45996</v>
      </c>
      <c r="AO83" s="163"/>
      <c r="AP83" s="164"/>
      <c r="AQ83" s="164"/>
      <c r="AR83" s="164"/>
      <c r="AS83" s="164"/>
      <c r="AT83" s="164"/>
      <c r="AU83" s="164"/>
      <c r="AV83" s="164"/>
      <c r="AW83" s="164"/>
      <c r="AX83" s="164"/>
      <c r="AY83" s="164"/>
      <c r="AZ83" s="164"/>
      <c r="BA83" s="164"/>
      <c r="BB83" s="164"/>
      <c r="BC83" s="163">
        <f>SUBTOTAL(109,BC11:BC82)</f>
        <v>442933729208.25</v>
      </c>
      <c r="BD83" s="72"/>
      <c r="BE83" s="163">
        <f t="shared" ref="BE83:BF83" si="0">SUBTOTAL(109,BE11:BE82)</f>
        <v>440489694532.15002</v>
      </c>
      <c r="BF83" s="163">
        <f t="shared" si="0"/>
        <v>438442411445.65002</v>
      </c>
      <c r="BG83" s="103"/>
      <c r="BH83" s="102"/>
      <c r="BI83" s="102"/>
      <c r="BJ83" s="102"/>
    </row>
    <row r="84" spans="1:62" s="114" customFormat="1" ht="18">
      <c r="A84" s="102"/>
      <c r="B84" s="108"/>
      <c r="C84" s="108"/>
      <c r="D84" s="108"/>
      <c r="E84" s="108"/>
      <c r="F84" s="108"/>
      <c r="G84" s="108"/>
      <c r="H84" s="108"/>
      <c r="I84" s="108"/>
      <c r="J84" s="108"/>
      <c r="K84" s="108"/>
      <c r="L84" s="108"/>
      <c r="M84" s="108"/>
      <c r="N84" s="108"/>
      <c r="O84" s="104"/>
      <c r="P84" s="41" t="e">
        <f>+(Tabla13[[#This Row],[Meta Ejecutada Vigencia4]]/Tabla13[[#This Row],[Meta Programada Vigencia]])</f>
        <v>#DIV/0!</v>
      </c>
      <c r="Q84" s="41" t="e">
        <f>+Tabla13[[#This Row],[Meta Ejecutada Vigencia4]]/Tabla13[[#This Row],[Meta Programada Cuatrienio3]]/4</f>
        <v>#DIV/0!</v>
      </c>
      <c r="R84" s="116"/>
      <c r="S84" s="104"/>
      <c r="T84" s="99"/>
      <c r="U84" s="99"/>
      <c r="V84" s="104"/>
      <c r="W84" s="104"/>
      <c r="X84" s="121"/>
      <c r="Y84" s="104"/>
      <c r="Z84" s="99"/>
      <c r="AA84" s="104"/>
      <c r="AB84" s="104"/>
      <c r="AC84" s="104"/>
      <c r="AD84" s="104"/>
      <c r="AE84" s="104"/>
      <c r="AF84" s="104"/>
      <c r="AG84" s="104"/>
      <c r="AH84" s="104"/>
      <c r="AI84" s="104"/>
      <c r="AJ84" s="104"/>
      <c r="AK84" s="104"/>
      <c r="AL84" s="104"/>
      <c r="AM84" s="104"/>
      <c r="AN84" s="99"/>
      <c r="AO84" s="99"/>
      <c r="AP84" s="104"/>
      <c r="AQ84" s="104"/>
      <c r="AR84" s="104"/>
      <c r="AS84" s="104"/>
      <c r="AT84" s="104"/>
      <c r="AU84" s="104"/>
      <c r="AV84" s="104"/>
      <c r="AW84" s="104"/>
      <c r="AX84" s="104"/>
      <c r="AY84" s="104"/>
      <c r="AZ84" s="104"/>
      <c r="BA84" s="104"/>
      <c r="BB84" s="100"/>
      <c r="BC84" s="163"/>
      <c r="BD84" s="73"/>
      <c r="BE84" s="163"/>
      <c r="BF84" s="163"/>
      <c r="BG84" s="104"/>
      <c r="BH84" s="108"/>
      <c r="BI84" s="108"/>
      <c r="BJ84" s="102"/>
    </row>
    <row r="85" spans="1:62" s="114" customFormat="1" ht="18">
      <c r="A85" s="102"/>
      <c r="B85" s="102"/>
      <c r="C85" s="102"/>
      <c r="D85" s="102"/>
      <c r="E85" s="102"/>
      <c r="F85" s="102"/>
      <c r="G85" s="102"/>
      <c r="H85" s="102"/>
      <c r="I85" s="102"/>
      <c r="J85" s="102"/>
      <c r="K85" s="102"/>
      <c r="L85" s="102"/>
      <c r="M85" s="102"/>
      <c r="N85" s="102"/>
      <c r="O85" s="103"/>
      <c r="P85" s="19" t="e">
        <f>+(Tabla13[[#This Row],[Meta Ejecutada Vigencia4]]/Tabla13[[#This Row],[Meta Programada Vigencia]])</f>
        <v>#DIV/0!</v>
      </c>
      <c r="Q85" s="19" t="e">
        <f>+Tabla13[[#This Row],[Meta Ejecutada Vigencia4]]/Tabla13[[#This Row],[Meta Programada Cuatrienio3]]/4</f>
        <v>#DIV/0!</v>
      </c>
      <c r="R85" s="118"/>
      <c r="S85" s="104"/>
      <c r="T85" s="105"/>
      <c r="U85" s="105"/>
      <c r="V85" s="103"/>
      <c r="W85" s="103"/>
      <c r="X85" s="131"/>
      <c r="Y85" s="104"/>
      <c r="Z85" s="105"/>
      <c r="AA85" s="103"/>
      <c r="AB85" s="103"/>
      <c r="AC85" s="103"/>
      <c r="AD85" s="103"/>
      <c r="AE85" s="103"/>
      <c r="AF85" s="103"/>
      <c r="AG85" s="103"/>
      <c r="AH85" s="103"/>
      <c r="AI85" s="103"/>
      <c r="AJ85" s="103"/>
      <c r="AK85" s="103"/>
      <c r="AL85" s="103"/>
      <c r="AM85" s="103"/>
      <c r="AN85" s="163"/>
      <c r="AO85" s="163"/>
      <c r="AP85" s="163"/>
      <c r="AQ85" s="163"/>
      <c r="AR85" s="163"/>
      <c r="AS85" s="163"/>
      <c r="AT85" s="163"/>
      <c r="AU85" s="163"/>
      <c r="AV85" s="163"/>
      <c r="AW85" s="163"/>
      <c r="AX85" s="163"/>
      <c r="AY85" s="163"/>
      <c r="AZ85" s="163"/>
      <c r="BA85" s="163"/>
      <c r="BB85" s="164"/>
      <c r="BC85" s="163"/>
      <c r="BD85" s="74"/>
      <c r="BE85" s="165"/>
      <c r="BF85" s="165"/>
      <c r="BG85" s="103"/>
      <c r="BH85" s="102"/>
      <c r="BI85" s="102"/>
      <c r="BJ85" s="102"/>
    </row>
    <row r="86" spans="1:62" s="114" customFormat="1" ht="18">
      <c r="A86" s="102"/>
      <c r="B86" s="108"/>
      <c r="C86" s="108"/>
      <c r="D86" s="108"/>
      <c r="E86" s="108"/>
      <c r="F86" s="108"/>
      <c r="G86" s="108"/>
      <c r="H86" s="108"/>
      <c r="I86" s="108"/>
      <c r="J86" s="108"/>
      <c r="K86" s="108"/>
      <c r="L86" s="108"/>
      <c r="M86" s="108"/>
      <c r="N86" s="108"/>
      <c r="O86" s="104"/>
      <c r="P86" s="41" t="e">
        <f>+(Tabla13[[#This Row],[Meta Ejecutada Vigencia4]]/Tabla13[[#This Row],[Meta Programada Vigencia]])</f>
        <v>#DIV/0!</v>
      </c>
      <c r="Q86" s="41" t="e">
        <f>+Tabla13[[#This Row],[Meta Ejecutada Vigencia4]]/Tabla13[[#This Row],[Meta Programada Cuatrienio3]]/4</f>
        <v>#DIV/0!</v>
      </c>
      <c r="R86" s="116"/>
      <c r="S86" s="104"/>
      <c r="T86" s="99"/>
      <c r="U86" s="99"/>
      <c r="V86" s="104"/>
      <c r="W86" s="104"/>
      <c r="X86" s="121"/>
      <c r="Y86" s="104"/>
      <c r="Z86" s="99"/>
      <c r="AA86" s="104"/>
      <c r="AB86" s="104"/>
      <c r="AC86" s="104"/>
      <c r="AD86" s="104"/>
      <c r="AE86" s="104"/>
      <c r="AF86" s="104"/>
      <c r="AG86" s="104"/>
      <c r="AH86" s="104"/>
      <c r="AI86" s="104"/>
      <c r="AJ86" s="104"/>
      <c r="AK86" s="104"/>
      <c r="AL86" s="104"/>
      <c r="AM86" s="104"/>
      <c r="AN86" s="99"/>
      <c r="AO86" s="99"/>
      <c r="AP86" s="104"/>
      <c r="AQ86" s="104"/>
      <c r="AR86" s="104"/>
      <c r="AS86" s="104"/>
      <c r="AT86" s="104"/>
      <c r="AU86" s="104"/>
      <c r="AV86" s="104"/>
      <c r="AW86" s="104"/>
      <c r="AX86" s="104"/>
      <c r="AY86" s="104"/>
      <c r="AZ86" s="104"/>
      <c r="BA86" s="104"/>
      <c r="BB86" s="100"/>
      <c r="BC86" s="163"/>
      <c r="BD86" s="73"/>
      <c r="BE86" s="163"/>
      <c r="BF86" s="164"/>
      <c r="BG86" s="104"/>
      <c r="BH86" s="108"/>
      <c r="BI86" s="108"/>
      <c r="BJ86" s="102"/>
    </row>
    <row r="87" spans="1:62" s="114" customFormat="1" ht="18">
      <c r="A87" s="102"/>
      <c r="B87" s="102"/>
      <c r="C87" s="102"/>
      <c r="D87" s="102"/>
      <c r="E87" s="102"/>
      <c r="F87" s="102"/>
      <c r="G87" s="102"/>
      <c r="H87" s="102"/>
      <c r="I87" s="102"/>
      <c r="J87" s="102"/>
      <c r="K87" s="102"/>
      <c r="L87" s="102"/>
      <c r="M87" s="102"/>
      <c r="N87" s="102"/>
      <c r="O87" s="103"/>
      <c r="P87" s="19" t="e">
        <f>+(Tabla13[[#This Row],[Meta Ejecutada Vigencia4]]/Tabla13[[#This Row],[Meta Programada Vigencia]])</f>
        <v>#DIV/0!</v>
      </c>
      <c r="Q87" s="19" t="e">
        <f>+Tabla13[[#This Row],[Meta Ejecutada Vigencia4]]/Tabla13[[#This Row],[Meta Programada Cuatrienio3]]/4</f>
        <v>#DIV/0!</v>
      </c>
      <c r="R87" s="118"/>
      <c r="S87" s="104"/>
      <c r="T87" s="105"/>
      <c r="U87" s="105"/>
      <c r="V87" s="103"/>
      <c r="W87" s="103"/>
      <c r="X87" s="131"/>
      <c r="Y87" s="104"/>
      <c r="Z87" s="105"/>
      <c r="AA87" s="103"/>
      <c r="AB87" s="103"/>
      <c r="AC87" s="103"/>
      <c r="AD87" s="103"/>
      <c r="AE87" s="103"/>
      <c r="AF87" s="103"/>
      <c r="AG87" s="103"/>
      <c r="AH87" s="103"/>
      <c r="AI87" s="103"/>
      <c r="AJ87" s="103"/>
      <c r="AK87" s="103"/>
      <c r="AL87" s="103"/>
      <c r="AM87" s="103"/>
      <c r="AN87" s="163"/>
      <c r="AO87" s="163"/>
      <c r="AP87" s="163"/>
      <c r="AQ87" s="163"/>
      <c r="AR87" s="163"/>
      <c r="AS87" s="163"/>
      <c r="AT87" s="163"/>
      <c r="AU87" s="163"/>
      <c r="AV87" s="163"/>
      <c r="AW87" s="163"/>
      <c r="AX87" s="163"/>
      <c r="AY87" s="163"/>
      <c r="AZ87" s="163"/>
      <c r="BA87" s="163"/>
      <c r="BB87" s="164"/>
      <c r="BC87" s="163"/>
      <c r="BD87" s="163"/>
      <c r="BE87" s="163"/>
      <c r="BF87" s="164"/>
      <c r="BG87" s="103"/>
      <c r="BH87" s="102"/>
      <c r="BI87" s="102"/>
      <c r="BJ87" s="102"/>
    </row>
    <row r="88" spans="1:62">
      <c r="A88" s="6"/>
      <c r="B88" s="6"/>
      <c r="C88" s="6"/>
      <c r="D88" s="6"/>
      <c r="E88" s="6"/>
      <c r="F88" s="6"/>
      <c r="G88" s="6"/>
      <c r="H88" s="6"/>
      <c r="I88" s="6"/>
      <c r="J88" s="6"/>
      <c r="K88" s="6"/>
      <c r="L88" s="6"/>
      <c r="M88" s="6"/>
      <c r="N88" s="6"/>
      <c r="O88" s="6"/>
      <c r="P88" s="6"/>
      <c r="Q88" s="6"/>
      <c r="R88" s="28"/>
      <c r="S88" s="6"/>
      <c r="T88" s="52"/>
      <c r="U88" s="52"/>
      <c r="V88" s="6"/>
      <c r="W88" s="6"/>
      <c r="X88" s="14"/>
      <c r="Y88" s="6"/>
      <c r="Z88" s="52"/>
      <c r="AA88" s="6"/>
      <c r="AB88" s="6"/>
      <c r="AC88" s="6"/>
      <c r="AD88" s="6"/>
      <c r="AE88" s="6"/>
      <c r="AF88" s="6"/>
      <c r="AG88" s="6"/>
      <c r="AH88" s="6"/>
      <c r="AI88" s="6"/>
      <c r="AJ88" s="6"/>
      <c r="AK88" s="6"/>
      <c r="AL88" s="6"/>
      <c r="AM88" s="6"/>
      <c r="AN88" s="52"/>
      <c r="AO88" s="52"/>
      <c r="AP88" s="6"/>
      <c r="AQ88" s="6"/>
      <c r="AR88" s="6"/>
      <c r="AS88" s="6"/>
      <c r="AT88" s="6"/>
      <c r="AU88" s="6"/>
      <c r="AV88" s="6"/>
      <c r="AW88" s="6"/>
      <c r="AX88" s="6"/>
      <c r="AY88" s="6"/>
      <c r="AZ88" s="6"/>
      <c r="BA88" s="6"/>
      <c r="BB88" s="55"/>
      <c r="BC88" s="52"/>
      <c r="BD88" s="6"/>
      <c r="BE88" s="52"/>
      <c r="BF88" s="55"/>
      <c r="BG88" s="6"/>
      <c r="BH88" s="6"/>
      <c r="BI88" s="6"/>
      <c r="BJ88" s="6"/>
    </row>
    <row r="89" spans="1:62">
      <c r="A89" s="7"/>
      <c r="B89" s="7"/>
      <c r="C89" s="7"/>
      <c r="D89" s="7"/>
      <c r="E89" s="7"/>
      <c r="F89" s="7"/>
      <c r="G89" s="7"/>
      <c r="H89" s="7"/>
      <c r="I89" s="7"/>
      <c r="J89" s="7"/>
      <c r="K89" s="7"/>
      <c r="L89" s="7"/>
      <c r="M89" s="7"/>
      <c r="N89" s="7"/>
      <c r="O89" s="7"/>
      <c r="P89" s="7"/>
      <c r="Q89" s="7"/>
      <c r="R89" s="29"/>
      <c r="S89" s="7"/>
      <c r="T89" s="53"/>
      <c r="U89" s="53"/>
      <c r="V89" s="7"/>
      <c r="W89" s="7"/>
      <c r="X89" s="33"/>
      <c r="Y89" s="7"/>
      <c r="Z89" s="53"/>
      <c r="AA89" s="7"/>
      <c r="AB89" s="7"/>
      <c r="AC89" s="7"/>
      <c r="AD89" s="7"/>
      <c r="AE89" s="7"/>
      <c r="AF89" s="7"/>
      <c r="AG89" s="7"/>
      <c r="AH89" s="7"/>
      <c r="AI89" s="7"/>
      <c r="AJ89" s="7"/>
      <c r="AK89" s="7"/>
      <c r="AL89" s="7"/>
      <c r="AM89" s="7"/>
      <c r="AN89" s="53"/>
      <c r="AO89" s="53"/>
      <c r="AP89" s="7"/>
      <c r="AQ89" s="7"/>
      <c r="AR89" s="7"/>
      <c r="AS89" s="7"/>
      <c r="AT89" s="7"/>
      <c r="AU89" s="7"/>
      <c r="AV89" s="7"/>
      <c r="AW89" s="7"/>
      <c r="AX89" s="7"/>
      <c r="AY89" s="7"/>
      <c r="AZ89" s="7"/>
      <c r="BA89" s="7"/>
      <c r="BB89" s="56"/>
      <c r="BC89" s="53"/>
      <c r="BD89" s="7"/>
      <c r="BE89" s="53"/>
      <c r="BF89" s="56"/>
      <c r="BG89" s="7"/>
      <c r="BH89" s="7"/>
      <c r="BI89" s="7"/>
      <c r="BJ89" s="7"/>
    </row>
    <row r="90" spans="1:62">
      <c r="A90" s="7"/>
      <c r="B90" s="6"/>
      <c r="C90" s="6"/>
      <c r="D90" s="6"/>
      <c r="E90" s="6"/>
      <c r="F90" s="6"/>
      <c r="G90" s="6"/>
      <c r="H90" s="6"/>
      <c r="I90" s="6"/>
      <c r="J90" s="6"/>
      <c r="K90" s="6"/>
      <c r="L90" s="6"/>
      <c r="M90" s="6"/>
      <c r="N90" s="6"/>
      <c r="O90" s="6"/>
      <c r="P90" s="6"/>
      <c r="Q90" s="6"/>
      <c r="R90" s="28"/>
      <c r="S90" s="6"/>
      <c r="T90" s="52"/>
      <c r="U90" s="52"/>
      <c r="V90" s="6"/>
      <c r="W90" s="6"/>
      <c r="X90" s="14"/>
      <c r="Y90" s="6"/>
      <c r="Z90" s="52"/>
      <c r="AA90" s="6"/>
      <c r="AB90" s="6"/>
      <c r="AC90" s="6"/>
      <c r="AD90" s="6"/>
      <c r="AE90" s="6"/>
      <c r="AF90" s="6"/>
      <c r="AG90" s="6"/>
      <c r="AH90" s="6"/>
      <c r="AI90" s="6"/>
      <c r="AJ90" s="6"/>
      <c r="AK90" s="6"/>
      <c r="AL90" s="6"/>
      <c r="AM90" s="6"/>
      <c r="AN90" s="52"/>
      <c r="AO90" s="52"/>
      <c r="AP90" s="6"/>
      <c r="AQ90" s="6"/>
      <c r="AR90" s="6"/>
      <c r="AS90" s="6"/>
      <c r="AT90" s="6"/>
      <c r="AU90" s="6"/>
      <c r="AV90" s="6"/>
      <c r="AW90" s="6"/>
      <c r="AX90" s="6"/>
      <c r="AY90" s="6"/>
      <c r="AZ90" s="6"/>
      <c r="BA90" s="6"/>
      <c r="BB90" s="55"/>
      <c r="BC90" s="52"/>
      <c r="BD90" s="6"/>
      <c r="BE90" s="52"/>
      <c r="BF90" s="55"/>
      <c r="BG90" s="6"/>
      <c r="BH90" s="6"/>
      <c r="BI90" s="6"/>
      <c r="BJ90" s="6"/>
    </row>
    <row r="91" spans="1:62">
      <c r="A91" s="7"/>
      <c r="B91" s="7"/>
      <c r="C91" s="7"/>
      <c r="D91" s="7"/>
      <c r="E91" s="7"/>
      <c r="F91" s="7"/>
      <c r="G91" s="7"/>
      <c r="H91" s="7"/>
      <c r="I91" s="7"/>
      <c r="J91" s="7"/>
      <c r="K91" s="7"/>
      <c r="L91" s="7"/>
      <c r="M91" s="7"/>
      <c r="N91" s="7"/>
      <c r="O91" s="7"/>
      <c r="P91" s="7"/>
      <c r="Q91" s="7"/>
      <c r="R91" s="29"/>
      <c r="S91" s="7"/>
      <c r="T91" s="53"/>
      <c r="U91" s="53"/>
      <c r="V91" s="7"/>
      <c r="W91" s="7"/>
      <c r="X91" s="33"/>
      <c r="Y91" s="7"/>
      <c r="Z91" s="53"/>
      <c r="AA91" s="7"/>
      <c r="AB91" s="7"/>
      <c r="AC91" s="7"/>
      <c r="AD91" s="7"/>
      <c r="AE91" s="7"/>
      <c r="AF91" s="7"/>
      <c r="AG91" s="7"/>
      <c r="AH91" s="7"/>
      <c r="AI91" s="7"/>
      <c r="AJ91" s="7"/>
      <c r="AK91" s="7"/>
      <c r="AL91" s="7"/>
      <c r="AM91" s="7"/>
      <c r="AN91" s="53"/>
      <c r="AO91" s="53"/>
      <c r="AP91" s="7"/>
      <c r="AQ91" s="7"/>
      <c r="AR91" s="7"/>
      <c r="AS91" s="7"/>
      <c r="AT91" s="7"/>
      <c r="AU91" s="7"/>
      <c r="AV91" s="7"/>
      <c r="AW91" s="7"/>
      <c r="AX91" s="7"/>
      <c r="AY91" s="7"/>
      <c r="AZ91" s="7"/>
      <c r="BA91" s="7"/>
      <c r="BB91" s="56"/>
      <c r="BC91" s="53"/>
      <c r="BD91" s="7"/>
      <c r="BE91" s="53"/>
      <c r="BF91" s="56"/>
      <c r="BG91" s="7"/>
      <c r="BH91" s="7"/>
      <c r="BI91" s="7"/>
      <c r="BJ91" s="7"/>
    </row>
    <row r="92" spans="1:62">
      <c r="A92" s="6"/>
      <c r="B92" s="6"/>
      <c r="C92" s="6"/>
      <c r="D92" s="6"/>
      <c r="E92" s="6"/>
      <c r="F92" s="6"/>
      <c r="G92" s="6"/>
      <c r="H92" s="6"/>
      <c r="I92" s="6"/>
      <c r="J92" s="6"/>
      <c r="K92" s="6"/>
      <c r="L92" s="6"/>
      <c r="M92" s="6"/>
      <c r="N92" s="6"/>
      <c r="O92" s="6"/>
      <c r="P92" s="6"/>
      <c r="Q92" s="6"/>
      <c r="R92" s="28"/>
      <c r="S92" s="6"/>
      <c r="T92" s="52"/>
      <c r="U92" s="52"/>
      <c r="V92" s="6"/>
      <c r="W92" s="6"/>
      <c r="X92" s="14"/>
      <c r="Y92" s="6"/>
      <c r="Z92" s="52"/>
      <c r="AA92" s="6"/>
      <c r="AB92" s="6"/>
      <c r="AC92" s="6"/>
      <c r="AD92" s="6"/>
      <c r="AE92" s="6"/>
      <c r="AF92" s="6"/>
      <c r="AG92" s="6"/>
      <c r="AH92" s="6"/>
      <c r="AI92" s="6"/>
      <c r="AJ92" s="6"/>
      <c r="AK92" s="6"/>
      <c r="AL92" s="6"/>
      <c r="AM92" s="6"/>
      <c r="AN92" s="52"/>
      <c r="AO92" s="52"/>
      <c r="AP92" s="6"/>
      <c r="AQ92" s="6"/>
      <c r="AR92" s="6"/>
      <c r="AS92" s="6"/>
      <c r="AT92" s="6"/>
      <c r="AU92" s="6"/>
      <c r="AV92" s="6"/>
      <c r="AW92" s="6"/>
      <c r="AX92" s="6"/>
      <c r="AY92" s="6"/>
      <c r="AZ92" s="6"/>
      <c r="BA92" s="6"/>
      <c r="BB92" s="55"/>
      <c r="BC92" s="52"/>
      <c r="BD92" s="6"/>
      <c r="BE92" s="52"/>
      <c r="BF92" s="55"/>
      <c r="BG92" s="6"/>
      <c r="BH92" s="6"/>
      <c r="BI92" s="6"/>
      <c r="BJ92" s="6"/>
    </row>
    <row r="93" spans="1:62">
      <c r="A93" s="7"/>
      <c r="B93" s="7"/>
      <c r="C93" s="7"/>
      <c r="D93" s="7"/>
      <c r="E93" s="7"/>
      <c r="F93" s="7"/>
      <c r="G93" s="7"/>
      <c r="H93" s="7"/>
      <c r="I93" s="7"/>
      <c r="J93" s="7"/>
      <c r="K93" s="7"/>
      <c r="L93" s="7"/>
      <c r="M93" s="7"/>
      <c r="N93" s="7"/>
      <c r="O93" s="7"/>
      <c r="P93" s="7"/>
      <c r="Q93" s="7"/>
      <c r="R93" s="29"/>
      <c r="S93" s="7"/>
      <c r="T93" s="53"/>
      <c r="U93" s="53"/>
      <c r="V93" s="7"/>
      <c r="W93" s="7"/>
      <c r="X93" s="33"/>
      <c r="Y93" s="7"/>
      <c r="Z93" s="53"/>
      <c r="AA93" s="7"/>
      <c r="AB93" s="7"/>
      <c r="AC93" s="7"/>
      <c r="AD93" s="7"/>
      <c r="AE93" s="7"/>
      <c r="AF93" s="7"/>
      <c r="AG93" s="7"/>
      <c r="AH93" s="7"/>
      <c r="AI93" s="7"/>
      <c r="AJ93" s="7"/>
      <c r="AK93" s="7"/>
      <c r="AL93" s="7"/>
      <c r="AM93" s="7"/>
      <c r="AN93" s="53"/>
      <c r="AO93" s="53"/>
      <c r="AP93" s="7"/>
      <c r="AQ93" s="7"/>
      <c r="AR93" s="7"/>
      <c r="AS93" s="7"/>
      <c r="AT93" s="7"/>
      <c r="AU93" s="7"/>
      <c r="AV93" s="7"/>
      <c r="AW93" s="7"/>
      <c r="AX93" s="7"/>
      <c r="AY93" s="7"/>
      <c r="AZ93" s="7"/>
      <c r="BA93" s="7"/>
      <c r="BB93" s="56"/>
      <c r="BC93" s="53"/>
      <c r="BD93" s="7"/>
      <c r="BE93" s="53"/>
      <c r="BF93" s="56"/>
      <c r="BG93" s="7"/>
      <c r="BH93" s="7"/>
      <c r="BI93" s="7"/>
      <c r="BJ93" s="7"/>
    </row>
    <row r="94" spans="1:62">
      <c r="A94" s="7"/>
      <c r="B94" s="6"/>
      <c r="C94" s="6"/>
      <c r="D94" s="6"/>
      <c r="E94" s="6"/>
      <c r="F94" s="6"/>
      <c r="G94" s="6"/>
      <c r="H94" s="6"/>
      <c r="I94" s="6"/>
      <c r="J94" s="6"/>
      <c r="K94" s="6"/>
      <c r="L94" s="6"/>
      <c r="M94" s="6"/>
      <c r="N94" s="6"/>
      <c r="O94" s="6"/>
      <c r="P94" s="6"/>
      <c r="Q94" s="6"/>
      <c r="R94" s="28"/>
      <c r="S94" s="6"/>
      <c r="T94" s="52"/>
      <c r="U94" s="52"/>
      <c r="V94" s="6"/>
      <c r="W94" s="6"/>
      <c r="X94" s="14"/>
      <c r="Y94" s="6"/>
      <c r="Z94" s="52"/>
      <c r="AA94" s="6"/>
      <c r="AB94" s="6"/>
      <c r="AC94" s="6"/>
      <c r="AD94" s="6"/>
      <c r="AE94" s="6"/>
      <c r="AF94" s="6"/>
      <c r="AG94" s="6"/>
      <c r="AH94" s="6"/>
      <c r="AI94" s="6"/>
      <c r="AJ94" s="6"/>
      <c r="AK94" s="6"/>
      <c r="AL94" s="6"/>
      <c r="AM94" s="6"/>
      <c r="AN94" s="52"/>
      <c r="AO94" s="52"/>
      <c r="AP94" s="6"/>
      <c r="AQ94" s="6"/>
      <c r="AR94" s="6"/>
      <c r="AS94" s="6"/>
      <c r="AT94" s="6"/>
      <c r="AU94" s="6"/>
      <c r="AV94" s="6"/>
      <c r="AW94" s="6"/>
      <c r="AX94" s="6"/>
      <c r="AY94" s="6"/>
      <c r="AZ94" s="6"/>
      <c r="BA94" s="6"/>
      <c r="BB94" s="55"/>
      <c r="BC94" s="52"/>
      <c r="BD94" s="6"/>
      <c r="BE94" s="52"/>
      <c r="BF94" s="55"/>
      <c r="BG94" s="6"/>
      <c r="BH94" s="6"/>
      <c r="BI94" s="6"/>
      <c r="BJ94" s="6"/>
    </row>
    <row r="95" spans="1:62">
      <c r="A95" s="7"/>
      <c r="B95" s="7"/>
      <c r="C95" s="7"/>
      <c r="D95" s="7"/>
      <c r="E95" s="7"/>
      <c r="F95" s="7"/>
      <c r="G95" s="7"/>
      <c r="H95" s="7"/>
      <c r="I95" s="7"/>
      <c r="J95" s="7"/>
      <c r="K95" s="7"/>
      <c r="L95" s="7"/>
      <c r="M95" s="7"/>
      <c r="N95" s="7"/>
      <c r="O95" s="7"/>
      <c r="P95" s="7"/>
      <c r="Q95" s="7"/>
      <c r="R95" s="29"/>
      <c r="S95" s="7"/>
      <c r="T95" s="53"/>
      <c r="U95" s="53"/>
      <c r="V95" s="7"/>
      <c r="W95" s="7"/>
      <c r="X95" s="33"/>
      <c r="Y95" s="7"/>
      <c r="Z95" s="53"/>
      <c r="AA95" s="7"/>
      <c r="AB95" s="7"/>
      <c r="AC95" s="7"/>
      <c r="AD95" s="7"/>
      <c r="AE95" s="7"/>
      <c r="AF95" s="7"/>
      <c r="AG95" s="7"/>
      <c r="AH95" s="7"/>
      <c r="AI95" s="7"/>
      <c r="AJ95" s="7"/>
      <c r="AK95" s="7"/>
      <c r="AL95" s="7"/>
      <c r="AM95" s="7"/>
      <c r="AN95" s="53"/>
      <c r="AO95" s="53"/>
      <c r="AP95" s="7"/>
      <c r="AQ95" s="7"/>
      <c r="AR95" s="7"/>
      <c r="AS95" s="7"/>
      <c r="AT95" s="7"/>
      <c r="AU95" s="7"/>
      <c r="AV95" s="7"/>
      <c r="AW95" s="7"/>
      <c r="AX95" s="7"/>
      <c r="AY95" s="7"/>
      <c r="AZ95" s="7"/>
      <c r="BA95" s="7"/>
      <c r="BB95" s="56"/>
      <c r="BC95" s="53"/>
      <c r="BD95" s="7"/>
      <c r="BE95" s="53"/>
      <c r="BF95" s="56"/>
      <c r="BG95" s="7"/>
      <c r="BH95" s="7"/>
      <c r="BI95" s="7"/>
      <c r="BJ95" s="7"/>
    </row>
    <row r="96" spans="1:62">
      <c r="A96" s="6"/>
      <c r="B96" s="6"/>
      <c r="C96" s="6"/>
      <c r="D96" s="6"/>
      <c r="E96" s="6"/>
      <c r="F96" s="6"/>
      <c r="G96" s="6"/>
      <c r="H96" s="6"/>
      <c r="I96" s="6"/>
      <c r="J96" s="6"/>
      <c r="K96" s="6"/>
      <c r="L96" s="6"/>
      <c r="M96" s="6"/>
      <c r="N96" s="6"/>
      <c r="O96" s="6"/>
      <c r="P96" s="6"/>
      <c r="Q96" s="6"/>
      <c r="R96" s="28"/>
      <c r="S96" s="6"/>
      <c r="T96" s="52"/>
      <c r="U96" s="52"/>
      <c r="V96" s="6"/>
      <c r="W96" s="6"/>
      <c r="X96" s="14"/>
      <c r="Y96" s="6"/>
      <c r="Z96" s="52"/>
      <c r="AA96" s="6"/>
      <c r="AB96" s="6"/>
      <c r="AC96" s="6"/>
      <c r="AD96" s="6"/>
      <c r="AE96" s="6"/>
      <c r="AF96" s="6"/>
      <c r="AG96" s="6"/>
      <c r="AH96" s="6"/>
      <c r="AI96" s="6"/>
      <c r="AJ96" s="6"/>
      <c r="AK96" s="6"/>
      <c r="AL96" s="6"/>
      <c r="AM96" s="6"/>
      <c r="AN96" s="52"/>
      <c r="AO96" s="52"/>
      <c r="AP96" s="6"/>
      <c r="AQ96" s="6"/>
      <c r="AR96" s="6"/>
      <c r="AS96" s="6"/>
      <c r="AT96" s="6"/>
      <c r="AU96" s="6"/>
      <c r="AV96" s="6"/>
      <c r="AW96" s="6"/>
      <c r="AX96" s="6"/>
      <c r="AY96" s="6"/>
      <c r="AZ96" s="6"/>
      <c r="BA96" s="6"/>
      <c r="BB96" s="55"/>
      <c r="BC96" s="52"/>
      <c r="BD96" s="6"/>
      <c r="BE96" s="52"/>
      <c r="BF96" s="55"/>
      <c r="BG96" s="6"/>
      <c r="BH96" s="6"/>
      <c r="BI96" s="6"/>
      <c r="BJ96" s="6"/>
    </row>
    <row r="97" spans="1:62">
      <c r="A97" s="7"/>
      <c r="B97" s="7"/>
      <c r="C97" s="7"/>
      <c r="D97" s="7"/>
      <c r="E97" s="7"/>
      <c r="F97" s="7"/>
      <c r="G97" s="7"/>
      <c r="H97" s="7"/>
      <c r="I97" s="7"/>
      <c r="J97" s="7"/>
      <c r="K97" s="7"/>
      <c r="L97" s="7"/>
      <c r="M97" s="7"/>
      <c r="N97" s="7"/>
      <c r="O97" s="7"/>
      <c r="P97" s="7"/>
      <c r="Q97" s="7"/>
      <c r="R97" s="29"/>
      <c r="S97" s="7"/>
      <c r="T97" s="53"/>
      <c r="U97" s="53"/>
      <c r="V97" s="7"/>
      <c r="W97" s="7"/>
      <c r="X97" s="33"/>
      <c r="Y97" s="7"/>
      <c r="Z97" s="53"/>
      <c r="AA97" s="7"/>
      <c r="AB97" s="7"/>
      <c r="AC97" s="7"/>
      <c r="AD97" s="7"/>
      <c r="AE97" s="7"/>
      <c r="AF97" s="7"/>
      <c r="AG97" s="7"/>
      <c r="AH97" s="7"/>
      <c r="AI97" s="7"/>
      <c r="AJ97" s="7"/>
      <c r="AK97" s="7"/>
      <c r="AL97" s="7"/>
      <c r="AM97" s="7"/>
      <c r="AN97" s="53"/>
      <c r="AO97" s="53"/>
      <c r="AP97" s="7"/>
      <c r="AQ97" s="7"/>
      <c r="AR97" s="7"/>
      <c r="AS97" s="7"/>
      <c r="AT97" s="7"/>
      <c r="AU97" s="7"/>
      <c r="AV97" s="7"/>
      <c r="AW97" s="7"/>
      <c r="AX97" s="7"/>
      <c r="AY97" s="7"/>
      <c r="AZ97" s="7"/>
      <c r="BA97" s="7"/>
      <c r="BB97" s="56"/>
      <c r="BC97" s="53"/>
      <c r="BD97" s="7"/>
      <c r="BE97" s="53"/>
      <c r="BF97" s="56"/>
      <c r="BG97" s="7"/>
      <c r="BH97" s="7"/>
      <c r="BI97" s="7"/>
      <c r="BJ97" s="7"/>
    </row>
    <row r="98" spans="1:62">
      <c r="A98" s="7"/>
      <c r="B98" s="6"/>
      <c r="C98" s="6"/>
      <c r="D98" s="6"/>
      <c r="E98" s="6"/>
      <c r="F98" s="6"/>
      <c r="G98" s="6"/>
      <c r="H98" s="6"/>
      <c r="I98" s="6"/>
      <c r="J98" s="6"/>
      <c r="K98" s="6"/>
      <c r="L98" s="6"/>
      <c r="M98" s="6"/>
      <c r="N98" s="6"/>
      <c r="O98" s="6"/>
      <c r="P98" s="6"/>
      <c r="Q98" s="6"/>
      <c r="R98" s="28"/>
      <c r="S98" s="6"/>
      <c r="T98" s="52"/>
      <c r="U98" s="52"/>
      <c r="V98" s="6"/>
      <c r="W98" s="6"/>
      <c r="X98" s="14"/>
      <c r="Y98" s="6"/>
      <c r="Z98" s="52"/>
      <c r="AA98" s="6"/>
      <c r="AB98" s="6"/>
      <c r="AC98" s="6"/>
      <c r="AD98" s="6"/>
      <c r="AE98" s="6"/>
      <c r="AF98" s="6"/>
      <c r="AG98" s="6"/>
      <c r="AH98" s="6"/>
      <c r="AI98" s="6"/>
      <c r="AJ98" s="6"/>
      <c r="AK98" s="6"/>
      <c r="AL98" s="6"/>
      <c r="AM98" s="6"/>
      <c r="AN98" s="52"/>
      <c r="AO98" s="52"/>
      <c r="AP98" s="6"/>
      <c r="AQ98" s="6"/>
      <c r="AR98" s="6"/>
      <c r="AS98" s="6"/>
      <c r="AT98" s="6"/>
      <c r="AU98" s="6"/>
      <c r="AV98" s="6"/>
      <c r="AW98" s="6"/>
      <c r="AX98" s="6"/>
      <c r="AY98" s="6"/>
      <c r="AZ98" s="6"/>
      <c r="BA98" s="6"/>
      <c r="BB98" s="55"/>
      <c r="BC98" s="52"/>
      <c r="BD98" s="6"/>
      <c r="BE98" s="52"/>
      <c r="BF98" s="55"/>
      <c r="BG98" s="6"/>
      <c r="BH98" s="6"/>
      <c r="BI98" s="6"/>
      <c r="BJ98" s="6"/>
    </row>
  </sheetData>
  <sheetProtection algorithmName="SHA-512" hashValue="TthQe95CiPSM2S98yGLsZZtfILRZfdPHNw8dAFHkf3hpOWUVpw9vAdtsw1HqVZ5eTd8hX/mHbiYsXIf9Lu67fQ==" saltValue="eAvkVJ/s/BUr18UA/MpnSg==" spinCount="100000" sheet="1" formatCells="0" formatColumns="0" formatRows="0" insertRows="0" autoFilter="0"/>
  <mergeCells count="8">
    <mergeCell ref="BH9:BI9"/>
    <mergeCell ref="A1:B4"/>
    <mergeCell ref="C1:BB4"/>
    <mergeCell ref="A9:N9"/>
    <mergeCell ref="O9:Q9"/>
    <mergeCell ref="R9:Y9"/>
    <mergeCell ref="Z9:AN9"/>
    <mergeCell ref="AO9:BG9"/>
  </mergeCells>
  <pageMargins left="0.7" right="0.7" top="0.75" bottom="0.75" header="0.3" footer="0.3"/>
  <pageSetup paperSize="9" orientation="portrait" r:id="rId1"/>
  <ignoredErrors>
    <ignoredError sqref="BD40:BE40 BB65 Z68 AO68 BE68 BD69:BF69 BD68 AQ79 BF86 BF84 BE84 BD79:BD82 BD84 BD86 BE51" unlockedFormula="1"/>
    <ignoredError sqref="D11:D80 F11 F13 F43:F82 F40:F41 F15:F17 F19:F20" numberStoredAsText="1"/>
  </ignoredError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vt:lpstr>
      <vt:lpstr>'Plan de Acción'!PA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MONICA</cp:lastModifiedBy>
  <dcterms:created xsi:type="dcterms:W3CDTF">2024-06-03T22:05:35Z</dcterms:created>
  <dcterms:modified xsi:type="dcterms:W3CDTF">2025-01-31T21:29:52Z</dcterms:modified>
</cp:coreProperties>
</file>