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Alcaldía Bga 2025\Planes de Acción Diciembre 2024\"/>
    </mc:Choice>
  </mc:AlternateContent>
  <xr:revisionPtr revIDLastSave="0" documentId="13_ncr:1_{749A0938-940D-4208-8AE0-CD9F6A0EEE6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0" i="1" l="1"/>
  <c r="P31" i="1"/>
  <c r="Z22" i="1"/>
  <c r="AN22" i="1" l="1"/>
  <c r="U20" i="1"/>
  <c r="T22" i="1"/>
  <c r="AN18" i="1"/>
  <c r="BC18" i="1"/>
  <c r="BD18" i="1" s="1"/>
  <c r="AN19" i="1"/>
  <c r="BC19" i="1"/>
  <c r="AN20" i="1"/>
  <c r="BC20" i="1"/>
  <c r="BD20" i="1" s="1"/>
  <c r="AN21" i="1"/>
  <c r="BC21" i="1"/>
  <c r="BC22" i="1"/>
  <c r="BC26" i="1"/>
  <c r="BD22" i="1" l="1"/>
  <c r="BD21" i="1"/>
  <c r="BD19" i="1"/>
  <c r="BF32" i="1"/>
  <c r="BE32" i="1"/>
  <c r="BC14" i="1"/>
  <c r="BC15" i="1"/>
  <c r="BC16" i="1"/>
  <c r="BC17" i="1"/>
  <c r="BC23" i="1"/>
  <c r="BC24" i="1"/>
  <c r="BC25" i="1"/>
  <c r="BC27" i="1"/>
  <c r="BC28" i="1"/>
  <c r="BC29" i="1"/>
  <c r="BC30" i="1"/>
  <c r="BC31" i="1"/>
  <c r="BC12" i="1"/>
  <c r="BC13" i="1"/>
  <c r="AN14" i="1"/>
  <c r="AN15" i="1"/>
  <c r="AN16" i="1"/>
  <c r="AN17" i="1"/>
  <c r="AN23" i="1"/>
  <c r="AN24" i="1"/>
  <c r="AN25" i="1"/>
  <c r="AN26" i="1"/>
  <c r="AN27" i="1"/>
  <c r="AN28" i="1"/>
  <c r="AN29" i="1"/>
  <c r="AN30" i="1"/>
  <c r="AN31" i="1"/>
  <c r="AN12" i="1"/>
  <c r="AN13" i="1"/>
  <c r="BD28" i="1" l="1"/>
  <c r="BD14" i="1"/>
  <c r="BD27" i="1"/>
  <c r="BD17" i="1"/>
  <c r="BD30" i="1"/>
  <c r="BD15" i="1"/>
  <c r="BD26" i="1"/>
  <c r="BD16" i="1"/>
  <c r="BD13" i="1"/>
  <c r="BD25" i="1"/>
  <c r="BD24" i="1"/>
  <c r="P12" i="1"/>
  <c r="P13" i="1"/>
  <c r="P23" i="1"/>
  <c r="P29" i="1"/>
  <c r="P11" i="1"/>
  <c r="BC11" i="1"/>
  <c r="BC32" i="1" s="1"/>
  <c r="AN11" i="1"/>
  <c r="Q11" i="1"/>
  <c r="Q12" i="1"/>
  <c r="Q13" i="1"/>
  <c r="Q23" i="1"/>
  <c r="Q29" i="1"/>
  <c r="Q30" i="1"/>
  <c r="Q31" i="1"/>
  <c r="AN32" i="1" l="1"/>
  <c r="BD29" i="1"/>
  <c r="BD23" i="1"/>
  <c r="BD31" i="1"/>
  <c r="BD12" i="1"/>
  <c r="BD11" i="1"/>
</calcChain>
</file>

<file path=xl/sharedStrings.xml><?xml version="1.0" encoding="utf-8"?>
<sst xmlns="http://schemas.openxmlformats.org/spreadsheetml/2006/main" count="196" uniqueCount="141">
  <si>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</si>
  <si>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</si>
  <si>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</si>
  <si>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</si>
  <si>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</si>
  <si>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</si>
  <si>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</si>
  <si>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</si>
  <si>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</si>
  <si>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</si>
  <si>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</si>
  <si>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</si>
  <si>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</si>
  <si>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</si>
  <si>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</si>
  <si>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</si>
  <si>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</si>
  <si>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</si>
  <si>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</si>
  <si>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</si>
  <si>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</si>
  <si>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</si>
  <si>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</si>
  <si>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</si>
  <si>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</si>
  <si>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</si>
  <si>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</si>
  <si>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</si>
  <si>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</si>
  <si>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</si>
  <si>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</si>
  <si>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</si>
  <si>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</si>
  <si>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</si>
  <si>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</si>
  <si>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</si>
  <si>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</si>
  <si>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</si>
  <si>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</si>
  <si>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</si>
  <si>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</si>
  <si>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</si>
  <si>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</si>
  <si>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</si>
  <si>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</si>
  <si>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</si>
  <si>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</si>
  <si>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</si>
  <si>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</si>
  <si>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</si>
  <si>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</si>
  <si>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</si>
  <si>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</si>
  <si>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</si>
  <si>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</si>
  <si>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</si>
  <si>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</si>
  <si>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</si>
  <si>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</si>
  <si>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</si>
  <si>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</si>
  <si>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</si>
  <si>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</si>
  <si>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</si>
  <si>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</si>
  <si>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</si>
  <si>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</si>
  <si>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</si>
  <si>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</si>
  <si>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</si>
  <si>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</si>
  <si>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Versión: 2.0</t>
  </si>
  <si>
    <t>Fecha aprobación: Octubre-10-2024</t>
  </si>
  <si>
    <t>Página: 1 de 1</t>
  </si>
  <si>
    <t>Territorio seguro y sostenible</t>
  </si>
  <si>
    <t>Gobierno territorial</t>
  </si>
  <si>
    <t>4503</t>
  </si>
  <si>
    <t>Gestión del riesgo de desastres y emergencias (4503).</t>
  </si>
  <si>
    <t>4503016</t>
  </si>
  <si>
    <t>Fortalecer 3 organismos de atención de emergencias en el municipio</t>
  </si>
  <si>
    <t>Número de organismos de atención de emergencias fortalecidos
 (4503001600)</t>
  </si>
  <si>
    <t>Número</t>
  </si>
  <si>
    <t>Elaborar 30 documentos de planeación para el fortalecmiento de las capacidades de la gestión del riesgo de desastres y emergencias</t>
  </si>
  <si>
    <t>Número de documentos de planeación elaborados (450302300)</t>
  </si>
  <si>
    <t>4503022</t>
  </si>
  <si>
    <t>Realizar 4 obras de infraestructura para mitigación y atención de desastres incorporando soluciones basadas en la naturaleza</t>
  </si>
  <si>
    <t>Número de obras de infraestructura para mitigación y atención de desastres realizadas (450302200)</t>
  </si>
  <si>
    <t>Apoyar el 23,000 de las personas afectadas por situaciones de emergencia, desastres o declaratorias de calamidad pública</t>
  </si>
  <si>
    <t>Número de personas afectadas por situaciones de emergencia, desastres o declaratorias de calamidad pública apoyadas (450302800)</t>
  </si>
  <si>
    <t>4503018</t>
  </si>
  <si>
    <t>Implementar y mantener 35 Sistemas de Alertas Tempranas para eventos de inundaciones y remoción en masa, para la gestión del riesgo.</t>
  </si>
  <si>
    <t>Sistemas de Alerta Temprana implementados (450301800)</t>
  </si>
  <si>
    <t>4503017</t>
  </si>
  <si>
    <t>Elaborar 8 estudios sobre riesgo de desastres en asentamientos humanos</t>
  </si>
  <si>
    <t>Estudios de riesgo de desastres elaborados  (450301700).</t>
  </si>
  <si>
    <t>Territorio seguro que progresa</t>
  </si>
  <si>
    <t>Adquirir y dotar un vehículo para la atención a emergencias y desastres</t>
  </si>
  <si>
    <t>Organismos de atención de emergencias fortalecidos (450301600)</t>
  </si>
  <si>
    <t>No Acumulativa</t>
  </si>
  <si>
    <t>Acumulativa</t>
  </si>
  <si>
    <t>Secretaría del Interior - GR</t>
  </si>
  <si>
    <t>Gildardo Rayo Rincón</t>
  </si>
  <si>
    <t xml:space="preserve"> FORTALECIMIENTO A ORGANISMOS DE ATENCIÓN DE EMERGENCIAS EN EL MUNICIPIO DE  BUCARAMANGA</t>
  </si>
  <si>
    <t xml:space="preserve"> FORTALECIMIENTO DE LAS ACCIONES MISIONALES DE LA OFICINA DE RIESGO DEL MUNICIPIO DE  BUCARAMANGA</t>
  </si>
  <si>
    <t xml:space="preserve">ASISTENCIA HUMANITARIA A TRAVÉS DE SUBSIDIOS DE ARRENDAMIENTO TEMPORAL PARA LA ATENCION DE DAMNIFICADOS POR EMERGENCIAS O DESASTRES NATURALES EN EL MUNICIPIO DE BUCARAMANGA </t>
  </si>
  <si>
    <t>ASISTENCIA HUMANITARIA A TRAVÉS DE SUMINISTROS DE PRIMERA NECESIDAD PARA LA ATENCIÓN DE DAMNIFICADOS POR EMERGENCIAS O DESASTRES NATURALES EN EL MUNICIPIO BUCARAMANGA</t>
  </si>
  <si>
    <t>FORTALECIMIENTO DE SISTEMAS DE ALERTAS TEMPRANAS PARA LA PREVENCIÓN DE DESASTRES POR EVENTOS NATURALES EN EL MUNICIPIO DE BUCARAMANGA</t>
  </si>
  <si>
    <t>“ESTUDIOS Y DISEÑOS PARA LA ATENCIÓN DE  PUNTOS CRÍTICOS EN EL MARCO DE LAS CALAMIDADES PÚBLICAS  EN DIFERENTES SECTORES DEL MUNICIPIO DE BUCARAMANGA SANTANDER</t>
  </si>
  <si>
    <t>CONSTRUCCIÓN DE OBRAS DE MITIGACIÓN Y RECUPERACIÓN VIAL DE LOS SECTORES AFECTADOS EN EL MARCO DE LA DECLARATORIA DE CALAMIDAD PUBLICA EN EL MUNICIPIO DE BUCARAMANGA, SANTANDER</t>
  </si>
  <si>
    <t>POBLACIÒN VULNERABLE de afectaciòn frente a los fenómenos 
naturales 20% poblacion total</t>
  </si>
  <si>
    <t>1.1. Elaborar conceptos técnicos de diagnóstico a partir del análisis de la situación actual
1. 2. Elaboración de los planes barriales de gestión del riesgo</t>
  </si>
  <si>
    <t>Realizar obra de mitigacion</t>
  </si>
  <si>
    <t>Realizar estudios y diseños para obras de mitigacion</t>
  </si>
  <si>
    <t>IMPLEMENTACIÓN DE ACCIONES PARA EL CONOCIMIENTO E IDENTIFICACION DEL RIESGO POR DESASTRES NATURALES EN EL MUNICIPIO DE BUCARAMANGA</t>
  </si>
  <si>
    <t>IMPLEMENTACIÓN DE ACCIONES DE FORTALECIMIENTO A LA GESTIÓN DEL RIESGO DE DESASTRES EN EL MUNICIPIO DE BUCARAMANGA</t>
  </si>
  <si>
    <t xml:space="preserve">        </t>
  </si>
  <si>
    <t>Barrio Gaitán comuna 4</t>
  </si>
  <si>
    <t>La Gloria, Nazareth, Pablo VI comuna 4 y 8</t>
  </si>
  <si>
    <t>Comuna 5, Corregimiento 3, Corregimiento 1</t>
  </si>
  <si>
    <t>2021680010202
(INFRAESTRUCTURA)</t>
  </si>
  <si>
    <t>2021680010201
(INFRAESTRUCTURA)</t>
  </si>
  <si>
    <t>2024680010259                     (INFRAESTRUCTURA)</t>
  </si>
  <si>
    <t>20226800100003
(INFRAESTRUCTURA)</t>
  </si>
  <si>
    <t>CONSTRUCCIÓN DE OBRAS DE MITIGACION Y ESTABILIZACION EN EL BARRIO GAITAN, ESCARPA NORTE, SECCIONES 1-2-3 DEL MUNICIPIO DE BUCARAMANGA, DEPARTAMENTO DE SANTANDER</t>
  </si>
  <si>
    <t>CONSTRUCCIÓN DE OBRAS DE MITIGACION Y ESTABILIZACION EN LOS SECTORES LA GLORIA, NAZARETH Y PABLO VI DEL MUNICIPIO DE BUCARAMANGA, DEPARTAMENTO DE SANTANDER</t>
  </si>
  <si>
    <t>ASISTENCIA HUMANITARIA A TRAVÉS DE SUBSIDIOS DE ARRENDAMIENTO TEMPORAL PARA LA ATENCION DE DAMNIFICADOS POR EMERGENCIAS O DESASTRES NATURALES EN EL MUNICIPIO DE BUCARAMANGA</t>
  </si>
  <si>
    <t>FORTALECIMIENTO A LOS PROCESOS DE GESTION DEL RIESGO POR MEDIO D ELA PLANIFICACION Y ANALISIS DE  RIESGOS  EN ASENTAMIENTOS HUMANOS EN LA CIUDAD DE BUCARAMANGA</t>
  </si>
  <si>
    <t>2023480012608                 (INFRAESTRUCTURA)</t>
  </si>
  <si>
    <t>CONSTRUCCIÓN DE OBRAS DE MITIGACIÓN EN EL SECTOR CRISTAL BAJO PRODUCTO DE LA DECLARATORIA DE CALAMIDAD PÚBLICA EN EL MUNICIPIO DE BUCARAMANGA, SANTANDER</t>
  </si>
  <si>
    <t>2021680010080
(INFRAESTRUCTURA)</t>
  </si>
  <si>
    <t>CONSTRUCCIÓN DE OBRAS DE MITIGACION Y ESTABILIZACION EN EL BARRIO LA FERIA DEL MUNICIPIO  DE BUCARAMANGA, DEPARTAMENTO DE SANTANDER</t>
  </si>
  <si>
    <t>202400000003363
(INFRAESTRUCTURA)</t>
  </si>
  <si>
    <t>CONSTRUCCIÓN DE OBRAS DE MITIGACIÓN EN LOS SECTORES DE JOSÉ ANTONIO GALÁN, CARLOS PIZARRO Y 5 DE ENERO ETAPA 1, DEL MUNICIPIO DE BUCARAMANGA, SANTANDER</t>
  </si>
  <si>
    <t>2024680010260
(INFRAESTRUCTURA)</t>
  </si>
  <si>
    <t>CONSTRUCCIÓN DE OBRAS DE MITIGACIÓN EN EL SECTOR CLUB GALLINERAL PRODUCTO DE LA DECLARATORIA DE CALAMIDAD PÚBLICA DEL MUNICIPIO DE BUCARAMANGA, DEPARTAMENTO DE SANTANDER</t>
  </si>
  <si>
    <t>2023680010005 (INFRAESTRUCTURA)</t>
  </si>
  <si>
    <t xml:space="preserve">CONSTRUCCIÓN CANALIZACIÓN DE CAUSES: QUEBRADA LA FLORA Y LA IGLESIA PARTE ALTA, E INTERCEPTORES: LA FLORA II Y LA IGLESIA PARTE ALTA DEL MUNICIPIO DE BUCARAMANGA.	</t>
  </si>
  <si>
    <t>202400000003752
(INFRAESTRUCTURA)</t>
  </si>
  <si>
    <t>CONSTRUCCIÓN DE OBRAS DE CONTENCIÓN VIAL EN SITIOS CRÍTICOS AFECTADOS POR FENÓMENOS NATURALES EN EL MUNICIPIO DE BUCARAMANGA, SANTANDER</t>
  </si>
  <si>
    <t>Jose antonio Galan / Club Gallineral / Gallineral / Carlos Pizarro / Cinco de enero / Puente Nariño</t>
  </si>
  <si>
    <t>Cristal 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</si>
</sst>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&quot;$&quot;\ #,##0.00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165" fontId="9" fillId="0" borderId="23" xfId="0" applyNumberFormat="1" applyFont="1" applyBorder="1" applyAlignment="1">
      <alignment horizontal="center" vertical="center"/>
    </xf>
    <xf numFmtId="9" fontId="9" fillId="0" borderId="23" xfId="0" applyNumberFormat="1" applyFont="1" applyBorder="1" applyAlignment="1">
      <alignment horizontal="center" vertical="center"/>
    </xf>
    <xf numFmtId="9" fontId="12" fillId="0" borderId="2" xfId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5" fontId="6" fillId="3" borderId="23" xfId="0" applyNumberFormat="1" applyFont="1" applyFill="1" applyBorder="1" applyAlignment="1" applyProtection="1">
      <alignment horizontal="center" vertical="center"/>
      <protection locked="0"/>
    </xf>
    <xf numFmtId="165" fontId="6" fillId="3" borderId="23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6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9" fontId="9" fillId="0" borderId="23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129"/>
    </tableStyle>
    <tableStyle name="Estilo de tabla 4" pivot="0" count="1" xr9:uid="{00000000-0011-0000-FFFF-FFFF03000000}">
      <tableStyleElement type="firstRowStripe" dxfId="1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1079500</xdr:colOff>
      <xdr:row>0</xdr:row>
      <xdr:rowOff>95250</xdr:rowOff>
    </xdr:from>
    <xdr:to>
      <xdr:col>1</xdr:col>
      <xdr:colOff>1067130</xdr:colOff>
      <xdr:row>3</xdr:row>
      <xdr:rowOff>231295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95250"/>
          <a:ext cx="1813255" cy="12790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32" totalsRowCount="1" headerRowDxfId="127" dataDxfId="125" headerRowBorderDxfId="126" tableBorderDxfId="124">
  <autoFilter ref="A10:BJ31" xr:uid="{1AC076FA-804F-46D0-9604-6C2F6A4CE31D}"/>
  <tableColumns count="62">
    <tableColumn id="1" xr3:uid="{00000000-0010-0000-0000-000001000000}" name=" Consecutivo PDM" dataDxfId="123" totalsRowDxfId="122"/>
    <tableColumn id="2" xr3:uid="{00000000-0010-0000-0000-000002000000}" name="Linea Estratégica" dataDxfId="121" totalsRowDxfId="120"/>
    <tableColumn id="5" xr3:uid="{00000000-0010-0000-0000-000005000000}" name="Sector" dataDxfId="119" totalsRowDxfId="118"/>
    <tableColumn id="14" xr3:uid="{00000000-0010-0000-0000-00000E000000}" name="Cod. Programa" dataDxfId="117" totalsRowDxfId="116"/>
    <tableColumn id="15" xr3:uid="{00000000-0010-0000-0000-00000F000000}" name="Programa" dataDxfId="115" totalsRowDxfId="114"/>
    <tableColumn id="16" xr3:uid="{00000000-0010-0000-0000-000010000000}" name="Cod. de Producto" dataDxfId="113" totalsRowDxfId="112"/>
    <tableColumn id="17" xr3:uid="{00000000-0010-0000-0000-000011000000}" name="Meta de Producto" dataDxfId="111" totalsRowDxfId="110"/>
    <tableColumn id="18" xr3:uid="{00000000-0010-0000-0000-000012000000}" name="Cod. Indicador de Producto" dataDxfId="109" totalsRowDxfId="108"/>
    <tableColumn id="19" xr3:uid="{00000000-0010-0000-0000-000013000000}" name="Indicador de Producto" dataDxfId="107" totalsRowDxfId="106"/>
    <tableColumn id="20" xr3:uid="{00000000-0010-0000-0000-000014000000}" name="LÍnea Base" dataDxfId="105" totalsRowDxfId="104"/>
    <tableColumn id="21" xr3:uid="{00000000-0010-0000-0000-000015000000}" name="Unidad de Medida2" dataDxfId="103" totalsRowDxfId="102"/>
    <tableColumn id="22" xr3:uid="{00000000-0010-0000-0000-000016000000}" name="Tipo de Meta" dataDxfId="101" totalsRowDxfId="100"/>
    <tableColumn id="23" xr3:uid="{00000000-0010-0000-0000-000017000000}" name="Meta Programada Cuatrienio3" dataDxfId="99" totalsRowDxfId="98"/>
    <tableColumn id="24" xr3:uid="{00000000-0010-0000-0000-000018000000}" name="Meta Programada Vigencia" dataDxfId="97" totalsRowDxfId="96"/>
    <tableColumn id="25" xr3:uid="{00000000-0010-0000-0000-000019000000}" name="Meta Ejecutada Vigencia4" dataDxfId="95" totalsRowDxfId="94"/>
    <tableColumn id="26" xr3:uid="{00000000-0010-0000-0000-00001A000000}" name="Porcentaje Avance Vigencia" dataDxfId="93" totalsRowDxfId="92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91" totalsRowDxfId="90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89" totalsRowDxfId="88"/>
    <tableColumn id="29" xr3:uid="{00000000-0010-0000-0000-00001D000000}" name="Nombre del Proyecto" dataDxfId="87" totalsRowDxfId="86"/>
    <tableColumn id="30" xr3:uid="{00000000-0010-0000-0000-00001E000000}" name="Valor del Proyecto" dataDxfId="85" totalsRowDxfId="84"/>
    <tableColumn id="31" xr3:uid="{00000000-0010-0000-0000-00001F000000}" name="Valor Vigencia Proyecto" dataDxfId="83" totalsRowDxfId="82"/>
    <tableColumn id="32" xr3:uid="{00000000-0010-0000-0000-000020000000}" name="Comuna o Barrio Beneficiado" dataDxfId="81" totalsRowDxfId="80"/>
    <tableColumn id="33" xr3:uid="{00000000-0010-0000-0000-000021000000}" name="Población Beneficiada" dataDxfId="79" totalsRowDxfId="78"/>
    <tableColumn id="34" xr3:uid="{00000000-0010-0000-0000-000022000000}" name="Número de Beneficiarios" dataDxfId="77" totalsRowDxfId="76"/>
    <tableColumn id="44" xr3:uid="{00000000-0010-0000-0000-00002C000000}" name="Actividades Realizadas" dataDxfId="75" totalsRowDxfId="74"/>
    <tableColumn id="46" xr3:uid="{00000000-0010-0000-0000-00002E000000}" name="Recursos propios 2024" dataDxfId="73" totalsRowDxfId="72"/>
    <tableColumn id="47" xr3:uid="{00000000-0010-0000-0000-00002F000000}" name="SGP Educación 2024" dataDxfId="71" totalsRowDxfId="70"/>
    <tableColumn id="48" xr3:uid="{00000000-0010-0000-0000-000030000000}" name="SGP Salud 2024" dataDxfId="69" totalsRowDxfId="68"/>
    <tableColumn id="36" xr3:uid="{9F9AF3B5-9302-4098-86C2-F3751C61856C}" name="SGP Deporte 2024" dataDxfId="67" totalsRowDxfId="66"/>
    <tableColumn id="35" xr3:uid="{C5C853CA-0E38-42F1-B617-F223698DFB1E}" name="SGP Cultura 2024" dataDxfId="65" totalsRowDxfId="64"/>
    <tableColumn id="13" xr3:uid="{D6B586E6-694C-47D3-A512-D9CFE88B0A7F}" name="SGP Libre inversión 2024" dataDxfId="63" totalsRowDxfId="62"/>
    <tableColumn id="12" xr3:uid="{C6702C45-B7D4-4947-B509-EA37B6998105}" name="SGP Libre destinación 2024" dataDxfId="61" totalsRowDxfId="60"/>
    <tableColumn id="11" xr3:uid="{6017F25B-848D-457C-9FE3-AA60351408C4}" name="SGP Alimentación escolar 2024" dataDxfId="59" totalsRowDxfId="58"/>
    <tableColumn id="10" xr3:uid="{2CC2E560-F685-4D13-A61E-33C712BF2BB1}" name="SGP Municipios río Magdalena 2024" dataDxfId="57" totalsRowDxfId="56"/>
    <tableColumn id="9" xr3:uid="{09919044-DCEC-4B52-92EE-B073D02DC126}" name="SGP APSB 2024" dataDxfId="55" totalsRowDxfId="54"/>
    <tableColumn id="8" xr3:uid="{DB23BA9E-ECC6-40CB-BD89-0D2B86F37CB6}" name="Crédito 2024" dataDxfId="53" totalsRowDxfId="52"/>
    <tableColumn id="7" xr3:uid="{D5A630DF-3B56-46D1-9753-5E0368C63EC6}" name="Transferencias de capital - cofinanciación departamento 2024" dataDxfId="51" totalsRowDxfId="50"/>
    <tableColumn id="6" xr3:uid="{412FCA12-6813-443B-B6C2-123BED9F85F9}" name="Transferencias de capital - cofinanciación nación 2024" dataDxfId="49" totalsRowDxfId="48"/>
    <tableColumn id="49" xr3:uid="{00000000-0010-0000-0000-000031000000}" name="Otros 2024" dataDxfId="47" totalsRowDxfId="46"/>
    <tableColumn id="50" xr3:uid="{00000000-0010-0000-0000-000032000000}" name="Total 2024" totalsRowFunction="sum" dataDxfId="45" totalsRowDxfId="44">
      <calculatedColumnFormula>SUM(Tabla1[[#This Row],[Recursos propios 2024]:[Otros 2024]])</calculatedColumnFormula>
    </tableColumn>
    <tableColumn id="51" xr3:uid="{00000000-0010-0000-0000-000033000000}" name="Recursos propios 20242" dataDxfId="43" totalsRowDxfId="42"/>
    <tableColumn id="52" xr3:uid="{00000000-0010-0000-0000-000034000000}" name="SGP Educación 20243" dataDxfId="41" totalsRowDxfId="40"/>
    <tableColumn id="53" xr3:uid="{00000000-0010-0000-0000-000035000000}" name="SGP Salud 20244" dataDxfId="39" totalsRowDxfId="38"/>
    <tableColumn id="62" xr3:uid="{7C7CEB6E-F374-4CFE-9734-C5F0F9CACDEF}" name="SGP Deporte 20245" dataDxfId="37" totalsRowDxfId="36"/>
    <tableColumn id="61" xr3:uid="{3FADCE38-626D-4D04-8E80-59C4EF4A26E2}" name="SGP Cultura 20246" dataDxfId="35" totalsRowDxfId="34"/>
    <tableColumn id="45" xr3:uid="{6E60DE39-5E5F-42D9-8EA9-092D48DC1C96}" name="SGP Libre inversión 20247" dataDxfId="33" totalsRowDxfId="32"/>
    <tableColumn id="43" xr3:uid="{2BAC0D89-AF4D-42C7-B398-E355E1723AC0}" name="SGP Libre destinación 20248" dataDxfId="31" totalsRowDxfId="30"/>
    <tableColumn id="42" xr3:uid="{26B92485-4124-4A13-AFC5-F2B525B9055F}" name="SGP Alimentación escolar 20249" dataDxfId="29" totalsRowDxfId="28"/>
    <tableColumn id="41" xr3:uid="{DE932401-FD8A-4377-94A4-629C2334F09E}" name="SGP Municipios río Magdalena 202410" dataDxfId="27" totalsRowDxfId="26"/>
    <tableColumn id="40" xr3:uid="{1BEDA122-5557-4D48-AF95-BCC1CDE51394}" name="SGP APSB 202411" dataDxfId="25" totalsRowDxfId="24"/>
    <tableColumn id="39" xr3:uid="{08579477-3F83-4D37-83BA-A19DF09AE01D}" name="Crédito 202412" dataDxfId="23" totalsRowDxfId="22"/>
    <tableColumn id="38" xr3:uid="{A6A070B1-2233-4449-B2F2-3342ACF65D94}" name="Transferencias de capital - cofinanciación departamento 202413" dataDxfId="21" totalsRowDxfId="20"/>
    <tableColumn id="37" xr3:uid="{81D561A4-3CB9-4C97-9B09-8163BD53EE55}" name="Transferencias de capital - cofinanciación nación 202414" dataDxfId="19" totalsRowDxfId="18"/>
    <tableColumn id="54" xr3:uid="{00000000-0010-0000-0000-000036000000}" name="Otros 202415" dataDxfId="17" totalsRowDxfId="16"/>
    <tableColumn id="55" xr3:uid="{00000000-0010-0000-0000-000037000000}" name="Total Comprometido 2024" totalsRowFunction="sum" dataDxfId="15" totalsRowDxfId="14">
      <calculatedColumnFormula>SUM(Tabla1[[#This Row],[Recursos propios 20242]:[Otros 202415]])</calculatedColumnFormula>
    </tableColumn>
    <tableColumn id="56" xr3:uid="{00000000-0010-0000-0000-000038000000}" name="Ejecución Presupuestal" dataDxfId="13" totalsRowDxfId="12">
      <calculatedColumnFormula>+Tabla1[[#This Row],[Total Comprometido 2024]]/Tabla1[[#This Row],[Total 2024]]</calculatedColumnFormula>
    </tableColumn>
    <tableColumn id="3" xr3:uid="{97D6E022-C782-4FF3-9460-66988DC9E046}" name="Total Recursos Obligados" totalsRowFunction="sum" dataDxfId="11" totalsRowDxfId="10"/>
    <tableColumn id="4" xr3:uid="{FACF9905-9C80-4C0B-AA93-96434C5C0E89}" name="Total Recursos Pagados" totalsRowFunction="sum" dataDxfId="9" totalsRowDxfId="8"/>
    <tableColumn id="57" xr3:uid="{00000000-0010-0000-0000-000039000000}" name="Recursos Gestionados" dataDxfId="7" totalsRowDxfId="6"/>
    <tableColumn id="58" xr3:uid="{00000000-0010-0000-0000-00003A000000}" name="Dependencia" dataDxfId="5" totalsRowDxfId="4"/>
    <tableColumn id="59" xr3:uid="{00000000-0010-0000-0000-00003B000000}" name="Responsable" dataDxfId="3" totalsRowDxfId="2"/>
    <tableColumn id="60" xr3:uid="{00000000-0010-0000-0000-00003C000000}" name="ODS" dataDxfId="1" totalsRow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-0.249977111117893"/>
  </sheetPr>
  <dimension ref="A1:BJ32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48" customWidth="1"/>
    <col min="16" max="16" width="27.625" style="53" customWidth="1"/>
    <col min="17" max="17" width="33.75" style="7" hidden="1" customWidth="1"/>
    <col min="18" max="18" width="20.125" style="6" bestFit="1" customWidth="1"/>
    <col min="19" max="19" width="25.125" style="6" customWidth="1"/>
    <col min="20" max="20" width="26.125" style="48" bestFit="1" customWidth="1"/>
    <col min="21" max="21" width="28.375" style="6" customWidth="1"/>
    <col min="22" max="22" width="34.125" style="6" hidden="1" customWidth="1"/>
    <col min="23" max="23" width="26.875" style="6" hidden="1" customWidth="1"/>
    <col min="24" max="24" width="28.875" style="6" hidden="1" customWidth="1"/>
    <col min="25" max="25" width="27.25" style="6" hidden="1" customWidth="1"/>
    <col min="26" max="26" width="22.125" style="6" customWidth="1"/>
    <col min="27" max="27" width="17.625" style="6" hidden="1" customWidth="1"/>
    <col min="28" max="39" width="18.375" style="6" hidden="1" customWidth="1"/>
    <col min="40" max="40" width="29.5" style="6" customWidth="1"/>
    <col min="41" max="41" width="24.375" style="6" customWidth="1"/>
    <col min="42" max="51" width="19" style="6" hidden="1" customWidth="1"/>
    <col min="52" max="52" width="26.625" style="6" hidden="1" customWidth="1"/>
    <col min="53" max="53" width="25.375" style="6" hidden="1" customWidth="1"/>
    <col min="54" max="54" width="19" style="6" hidden="1" customWidth="1"/>
    <col min="55" max="55" width="28.25" style="48" customWidth="1"/>
    <col min="56" max="56" width="27.375" style="6" customWidth="1"/>
    <col min="57" max="57" width="32.25" style="6" customWidth="1"/>
    <col min="58" max="58" width="29.8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60"/>
      <c r="B1" s="60"/>
      <c r="C1" s="61" t="s">
        <v>34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3"/>
      <c r="BH1" s="15" t="s">
        <v>35</v>
      </c>
      <c r="BI1" s="16"/>
      <c r="BJ1" s="17"/>
    </row>
    <row r="2" spans="1:62" ht="30" customHeight="1">
      <c r="A2" s="60"/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3"/>
      <c r="BH2" s="15" t="s">
        <v>71</v>
      </c>
      <c r="BI2" s="16"/>
      <c r="BJ2" s="17"/>
    </row>
    <row r="3" spans="1:62" ht="30" customHeight="1">
      <c r="A3" s="60"/>
      <c r="B3" s="60"/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3"/>
      <c r="BH3" s="15" t="s">
        <v>72</v>
      </c>
      <c r="BI3" s="16"/>
      <c r="BJ3" s="17"/>
    </row>
    <row r="4" spans="1:62" ht="30" customHeight="1">
      <c r="A4" s="60"/>
      <c r="B4" s="60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6"/>
      <c r="BH4" s="18" t="s">
        <v>73</v>
      </c>
      <c r="BI4" s="19"/>
      <c r="BJ4" s="20"/>
    </row>
    <row r="5" spans="1:62" ht="23.25" customHeight="1">
      <c r="P5" s="48"/>
      <c r="Q5" s="6"/>
      <c r="BJ5" s="11"/>
    </row>
    <row r="6" spans="1:62" ht="28.5" customHeight="1" thickBot="1">
      <c r="B6" s="5" t="s">
        <v>30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9"/>
      <c r="P6" s="49"/>
      <c r="Q6" s="8"/>
      <c r="R6" s="8"/>
      <c r="S6" s="8"/>
      <c r="T6" s="49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49"/>
      <c r="BD6" s="8"/>
      <c r="BE6" s="8"/>
      <c r="BF6" s="8"/>
      <c r="BG6" s="8"/>
      <c r="BH6" s="12"/>
      <c r="BI6" s="12"/>
      <c r="BJ6" s="13"/>
    </row>
    <row r="7" spans="1:62" ht="36.950000000000003" customHeight="1" thickBot="1">
      <c r="A7" s="1"/>
      <c r="B7" s="10">
        <v>2024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9"/>
      <c r="P7" s="49"/>
      <c r="Q7" s="8"/>
      <c r="R7" s="8"/>
      <c r="S7" s="8"/>
      <c r="T7" s="49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49"/>
      <c r="BD7" s="8"/>
      <c r="BE7" s="8"/>
      <c r="BF7" s="8"/>
      <c r="BG7" s="8"/>
      <c r="BH7" s="12"/>
      <c r="BI7" s="12"/>
      <c r="BJ7" s="13"/>
    </row>
    <row r="8" spans="1:62" ht="8.4499999999999993" customHeight="1" thickBot="1">
      <c r="A8" s="1"/>
      <c r="B8" s="1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9"/>
      <c r="P8" s="49"/>
      <c r="Q8" s="8"/>
      <c r="R8" s="8"/>
      <c r="S8" s="8"/>
      <c r="T8" s="49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49"/>
      <c r="BD8" s="8"/>
      <c r="BE8" s="8"/>
      <c r="BF8" s="8"/>
      <c r="BG8" s="8"/>
      <c r="BH8" s="12"/>
      <c r="BI8" s="12"/>
      <c r="BJ8" s="13"/>
    </row>
    <row r="9" spans="1:62" s="2" customFormat="1" ht="38.1" customHeight="1" thickBot="1">
      <c r="A9" s="72" t="s">
        <v>29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9" t="s">
        <v>28</v>
      </c>
      <c r="P9" s="70"/>
      <c r="Q9" s="71"/>
      <c r="R9" s="69" t="s">
        <v>27</v>
      </c>
      <c r="S9" s="70"/>
      <c r="T9" s="70"/>
      <c r="U9" s="70"/>
      <c r="V9" s="70"/>
      <c r="W9" s="70"/>
      <c r="X9" s="70"/>
      <c r="Y9" s="70"/>
      <c r="Z9" s="73" t="s">
        <v>26</v>
      </c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5"/>
      <c r="AO9" s="69" t="s">
        <v>25</v>
      </c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1"/>
      <c r="BH9" s="67" t="s">
        <v>22</v>
      </c>
      <c r="BI9" s="68"/>
      <c r="BJ9" s="14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27" t="s">
        <v>32</v>
      </c>
      <c r="P10" s="27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41</v>
      </c>
      <c r="AA10" s="4" t="s">
        <v>42</v>
      </c>
      <c r="AB10" s="4" t="s">
        <v>43</v>
      </c>
      <c r="AC10" s="4" t="s">
        <v>44</v>
      </c>
      <c r="AD10" s="4" t="s">
        <v>45</v>
      </c>
      <c r="AE10" s="4" t="s">
        <v>46</v>
      </c>
      <c r="AF10" s="4" t="s">
        <v>47</v>
      </c>
      <c r="AG10" s="4" t="s">
        <v>48</v>
      </c>
      <c r="AH10" s="4" t="s">
        <v>49</v>
      </c>
      <c r="AI10" s="4" t="s">
        <v>50</v>
      </c>
      <c r="AJ10" s="4" t="s">
        <v>51</v>
      </c>
      <c r="AK10" s="4" t="s">
        <v>52</v>
      </c>
      <c r="AL10" s="4" t="s">
        <v>53</v>
      </c>
      <c r="AM10" s="4" t="s">
        <v>54</v>
      </c>
      <c r="AN10" s="4" t="s">
        <v>55</v>
      </c>
      <c r="AO10" s="4" t="s">
        <v>57</v>
      </c>
      <c r="AP10" s="4" t="s">
        <v>58</v>
      </c>
      <c r="AQ10" s="4" t="s">
        <v>59</v>
      </c>
      <c r="AR10" s="4" t="s">
        <v>60</v>
      </c>
      <c r="AS10" s="4" t="s">
        <v>61</v>
      </c>
      <c r="AT10" s="4" t="s">
        <v>62</v>
      </c>
      <c r="AU10" s="4" t="s">
        <v>63</v>
      </c>
      <c r="AV10" s="4" t="s">
        <v>64</v>
      </c>
      <c r="AW10" s="4" t="s">
        <v>65</v>
      </c>
      <c r="AX10" s="4" t="s">
        <v>66</v>
      </c>
      <c r="AY10" s="4" t="s">
        <v>67</v>
      </c>
      <c r="AZ10" s="4" t="s">
        <v>68</v>
      </c>
      <c r="BA10" s="4" t="s">
        <v>69</v>
      </c>
      <c r="BB10" s="4" t="s">
        <v>70</v>
      </c>
      <c r="BC10" s="27" t="s">
        <v>56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41" customFormat="1" ht="90">
      <c r="A11" s="28">
        <v>26</v>
      </c>
      <c r="B11" s="28" t="s">
        <v>74</v>
      </c>
      <c r="C11" s="28" t="s">
        <v>75</v>
      </c>
      <c r="D11" s="28" t="s">
        <v>76</v>
      </c>
      <c r="E11" s="28" t="s">
        <v>77</v>
      </c>
      <c r="F11" s="28" t="s">
        <v>78</v>
      </c>
      <c r="G11" s="28" t="s">
        <v>79</v>
      </c>
      <c r="H11" s="28">
        <v>450301600</v>
      </c>
      <c r="I11" s="28" t="s">
        <v>80</v>
      </c>
      <c r="J11" s="28">
        <v>4</v>
      </c>
      <c r="K11" s="28" t="s">
        <v>81</v>
      </c>
      <c r="L11" s="28" t="s">
        <v>98</v>
      </c>
      <c r="M11" s="28">
        <v>3</v>
      </c>
      <c r="N11" s="28">
        <v>3</v>
      </c>
      <c r="O11" s="35">
        <v>0</v>
      </c>
      <c r="P11" s="25">
        <f>+Tabla1[[#This Row],[Meta Ejecutada Vigencia4]]/Tabla1[[#This Row],[Meta Programada Vigencia]]</f>
        <v>0</v>
      </c>
      <c r="Q11" s="25">
        <f>+Tabla1[[#This Row],[Meta Ejecutada Vigencia4]]/Tabla1[[#This Row],[Meta Programada Cuatrienio3]]</f>
        <v>0</v>
      </c>
      <c r="R11" s="54">
        <v>2024680010231</v>
      </c>
      <c r="S11" s="54" t="s">
        <v>102</v>
      </c>
      <c r="T11" s="36">
        <v>3957703908</v>
      </c>
      <c r="U11" s="37">
        <v>8602662602.5400009</v>
      </c>
      <c r="V11" s="35"/>
      <c r="W11" s="54" t="s">
        <v>109</v>
      </c>
      <c r="X11" s="38"/>
      <c r="Y11" s="35"/>
      <c r="Z11" s="39">
        <v>891386196</v>
      </c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40">
        <f>SUM(Tabla1[[#This Row],[Recursos propios 2024]:[Otros 2024]])</f>
        <v>891386196</v>
      </c>
      <c r="AO11" s="39">
        <v>0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40">
        <f>SUM(Tabla1[[#This Row],[Recursos propios 20242]:[Otros 202415]])</f>
        <v>0</v>
      </c>
      <c r="BD11" s="25">
        <f>+Tabla1[[#This Row],[Total Comprometido 2024]]/Tabla1[[#This Row],[Total 2024]]</f>
        <v>0</v>
      </c>
      <c r="BE11" s="39">
        <v>0</v>
      </c>
      <c r="BF11" s="39">
        <v>0</v>
      </c>
      <c r="BG11" s="39"/>
      <c r="BH11" s="28" t="s">
        <v>100</v>
      </c>
      <c r="BI11" s="34" t="s">
        <v>101</v>
      </c>
      <c r="BJ11" s="28">
        <v>11</v>
      </c>
    </row>
    <row r="12" spans="1:62" s="41" customFormat="1" ht="120">
      <c r="A12" s="34">
        <v>27</v>
      </c>
      <c r="B12" s="34" t="s">
        <v>74</v>
      </c>
      <c r="C12" s="34" t="s">
        <v>75</v>
      </c>
      <c r="D12" s="34" t="s">
        <v>76</v>
      </c>
      <c r="E12" s="34" t="s">
        <v>77</v>
      </c>
      <c r="F12" s="34">
        <v>4503023</v>
      </c>
      <c r="G12" s="34" t="s">
        <v>82</v>
      </c>
      <c r="H12" s="34">
        <v>450302300</v>
      </c>
      <c r="I12" s="34" t="s">
        <v>83</v>
      </c>
      <c r="J12" s="55">
        <v>30</v>
      </c>
      <c r="K12" s="34" t="s">
        <v>81</v>
      </c>
      <c r="L12" s="34" t="s">
        <v>99</v>
      </c>
      <c r="M12" s="55">
        <v>30</v>
      </c>
      <c r="N12" s="34">
        <v>6</v>
      </c>
      <c r="O12" s="29">
        <v>6</v>
      </c>
      <c r="P12" s="26">
        <f>+Tabla1[[#This Row],[Meta Ejecutada Vigencia4]]/Tabla1[[#This Row],[Meta Programada Vigencia]]</f>
        <v>1</v>
      </c>
      <c r="Q12" s="26">
        <f>+Tabla1[[#This Row],[Meta Ejecutada Vigencia4]]/Tabla1[[#This Row],[Meta Programada Cuatrienio3]]</f>
        <v>0.2</v>
      </c>
      <c r="R12" s="30">
        <v>2024680010195</v>
      </c>
      <c r="S12" s="35" t="s">
        <v>103</v>
      </c>
      <c r="T12" s="31">
        <v>5640931378</v>
      </c>
      <c r="U12" s="45">
        <v>33250512974.52</v>
      </c>
      <c r="V12" s="35" t="s">
        <v>139</v>
      </c>
      <c r="W12" s="56" t="s">
        <v>109</v>
      </c>
      <c r="X12" s="38"/>
      <c r="Y12" s="35" t="s">
        <v>110</v>
      </c>
      <c r="Z12" s="31">
        <v>124000000</v>
      </c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40">
        <f>SUM(Tabla1[[#This Row],[Recursos propios 2024]:[Otros 2024]])</f>
        <v>124000000</v>
      </c>
      <c r="AO12" s="39">
        <v>29250000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40">
        <f>SUM(Tabla1[[#This Row],[Recursos propios 20242]:[Otros 202415]])</f>
        <v>29250000</v>
      </c>
      <c r="BD12" s="25">
        <f>+Tabla1[[#This Row],[Total Comprometido 2024]]/Tabla1[[#This Row],[Total 2024]]</f>
        <v>0.23588709677419356</v>
      </c>
      <c r="BE12" s="39">
        <v>29250000</v>
      </c>
      <c r="BF12" s="39">
        <v>15750000</v>
      </c>
      <c r="BG12" s="39"/>
      <c r="BH12" s="28" t="s">
        <v>100</v>
      </c>
      <c r="BI12" s="34" t="s">
        <v>101</v>
      </c>
      <c r="BJ12" s="34">
        <v>11</v>
      </c>
    </row>
    <row r="13" spans="1:62" s="41" customFormat="1" ht="178.9" customHeight="1">
      <c r="A13" s="28">
        <v>28</v>
      </c>
      <c r="B13" s="28" t="s">
        <v>74</v>
      </c>
      <c r="C13" s="28" t="s">
        <v>75</v>
      </c>
      <c r="D13" s="28" t="s">
        <v>76</v>
      </c>
      <c r="E13" s="34" t="s">
        <v>77</v>
      </c>
      <c r="F13" s="28" t="s">
        <v>84</v>
      </c>
      <c r="G13" s="28" t="s">
        <v>85</v>
      </c>
      <c r="H13" s="28">
        <v>450302200</v>
      </c>
      <c r="I13" s="28" t="s">
        <v>86</v>
      </c>
      <c r="J13" s="28">
        <v>17</v>
      </c>
      <c r="K13" s="28" t="s">
        <v>81</v>
      </c>
      <c r="L13" s="28" t="s">
        <v>99</v>
      </c>
      <c r="M13" s="28">
        <v>4</v>
      </c>
      <c r="N13" s="28">
        <v>1</v>
      </c>
      <c r="O13" s="28">
        <v>1</v>
      </c>
      <c r="P13" s="26">
        <f>+Tabla1[[#This Row],[Meta Ejecutada Vigencia4]]/Tabla1[[#This Row],[Meta Programada Vigencia]]</f>
        <v>1</v>
      </c>
      <c r="Q13" s="26">
        <f>+Tabla1[[#This Row],[Meta Ejecutada Vigencia4]]/Tabla1[[#This Row],[Meta Programada Cuatrienio3]]</f>
        <v>0.25</v>
      </c>
      <c r="R13" s="54" t="s">
        <v>119</v>
      </c>
      <c r="S13" s="35" t="s">
        <v>123</v>
      </c>
      <c r="T13" s="36">
        <v>26406782493.540001</v>
      </c>
      <c r="U13" s="37">
        <v>5774128850</v>
      </c>
      <c r="V13" s="29" t="s">
        <v>116</v>
      </c>
      <c r="W13" s="29"/>
      <c r="X13" s="38"/>
      <c r="Y13" s="35" t="s">
        <v>111</v>
      </c>
      <c r="Z13" s="37">
        <v>8602662602.5400009</v>
      </c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>
        <f>SUM(Tabla1[[#This Row],[Recursos propios 2024]:[Otros 2024]])</f>
        <v>8602662602.5400009</v>
      </c>
      <c r="AO13" s="39">
        <v>8602662602.5400009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40">
        <f>SUM(Tabla1[[#This Row],[Recursos propios 20242]:[Otros 202415]])</f>
        <v>8602662602.5400009</v>
      </c>
      <c r="BD13" s="25">
        <f>+Tabla1[[#This Row],[Total Comprometido 2024]]/Tabla1[[#This Row],[Total 2024]]</f>
        <v>1</v>
      </c>
      <c r="BE13" s="39">
        <v>7572916457.0799999</v>
      </c>
      <c r="BF13" s="39">
        <v>7572916457.0799999</v>
      </c>
      <c r="BG13" s="39"/>
      <c r="BH13" s="28" t="s">
        <v>100</v>
      </c>
      <c r="BI13" s="34" t="s">
        <v>101</v>
      </c>
      <c r="BJ13" s="28">
        <v>11</v>
      </c>
    </row>
    <row r="14" spans="1:62" s="41" customFormat="1" ht="171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44"/>
      <c r="P14" s="26"/>
      <c r="Q14" s="26"/>
      <c r="R14" s="30" t="s">
        <v>120</v>
      </c>
      <c r="S14" s="29" t="s">
        <v>124</v>
      </c>
      <c r="T14" s="31">
        <v>102596151728.52</v>
      </c>
      <c r="U14" s="45">
        <v>1210907443.76</v>
      </c>
      <c r="V14" s="29" t="s">
        <v>117</v>
      </c>
      <c r="W14" s="29"/>
      <c r="X14" s="29"/>
      <c r="Y14" s="35" t="s">
        <v>111</v>
      </c>
      <c r="Z14" s="45">
        <v>33250512974.52</v>
      </c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40">
        <f>SUM(Tabla1[[#This Row],[Recursos propios 2024]:[Otros 2024]])</f>
        <v>33250512974.52</v>
      </c>
      <c r="AO14" s="39">
        <v>33250512974.52</v>
      </c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40">
        <f>SUM(Tabla1[[#This Row],[Recursos propios 20242]:[Otros 202415]])</f>
        <v>33250512974.52</v>
      </c>
      <c r="BD14" s="25">
        <f>+Tabla1[[#This Row],[Total Comprometido 2024]]/Tabla1[[#This Row],[Total 2024]]</f>
        <v>1</v>
      </c>
      <c r="BE14" s="36">
        <v>29376577205.57</v>
      </c>
      <c r="BF14" s="36">
        <v>29376577205.57</v>
      </c>
      <c r="BG14" s="32"/>
      <c r="BH14" s="28"/>
      <c r="BI14" s="28"/>
      <c r="BJ14" s="28"/>
    </row>
    <row r="15" spans="1:62" s="41" customFormat="1" ht="171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6"/>
      <c r="Q15" s="26"/>
      <c r="R15" s="54" t="s">
        <v>127</v>
      </c>
      <c r="S15" s="35" t="s">
        <v>128</v>
      </c>
      <c r="T15" s="31">
        <v>8982985778</v>
      </c>
      <c r="U15" s="37">
        <v>349452033.97000003</v>
      </c>
      <c r="V15" s="29" t="s">
        <v>140</v>
      </c>
      <c r="W15" s="29"/>
      <c r="X15" s="29"/>
      <c r="Y15" s="29"/>
      <c r="Z15" s="37">
        <v>5774128850</v>
      </c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40">
        <f>SUM(Tabla1[[#This Row],[Recursos propios 2024]:[Otros 2024]])</f>
        <v>5774128850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40">
        <f>SUM(Tabla1[[#This Row],[Recursos propios 20242]:[Otros 202415]])</f>
        <v>0</v>
      </c>
      <c r="BD15" s="25">
        <f>+Tabla1[[#This Row],[Total Comprometido 2024]]/Tabla1[[#This Row],[Total 2024]]</f>
        <v>0</v>
      </c>
      <c r="BE15" s="46"/>
      <c r="BF15" s="46"/>
      <c r="BG15" s="32"/>
      <c r="BH15" s="28"/>
      <c r="BI15" s="28"/>
      <c r="BJ15" s="28"/>
    </row>
    <row r="16" spans="1:62" s="41" customFormat="1" ht="16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6"/>
      <c r="Q16" s="26"/>
      <c r="R16" s="30" t="s">
        <v>121</v>
      </c>
      <c r="S16" s="29" t="s">
        <v>107</v>
      </c>
      <c r="T16" s="31">
        <v>1210907443.76</v>
      </c>
      <c r="U16" s="45">
        <v>29437439079.25</v>
      </c>
      <c r="V16" s="28" t="s">
        <v>118</v>
      </c>
      <c r="W16" s="29"/>
      <c r="X16" s="29"/>
      <c r="Y16" s="35" t="s">
        <v>112</v>
      </c>
      <c r="Z16" s="45">
        <v>1210907443.76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40">
        <f>SUM(Tabla1[[#This Row],[Recursos propios 2024]:[Otros 2024]])</f>
        <v>1210907443.76</v>
      </c>
      <c r="AO16" s="32">
        <v>0</v>
      </c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40">
        <f>SUM(Tabla1[[#This Row],[Recursos propios 20242]:[Otros 202415]])</f>
        <v>0</v>
      </c>
      <c r="BD16" s="25">
        <f>+Tabla1[[#This Row],[Total Comprometido 2024]]/Tabla1[[#This Row],[Total 2024]]</f>
        <v>0</v>
      </c>
      <c r="BE16" s="36">
        <v>0</v>
      </c>
      <c r="BF16" s="36">
        <v>0</v>
      </c>
      <c r="BG16" s="32"/>
      <c r="BH16" s="28"/>
      <c r="BI16" s="28"/>
      <c r="BJ16" s="28"/>
    </row>
    <row r="17" spans="1:62" s="41" customFormat="1" ht="16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6"/>
      <c r="Q17" s="26"/>
      <c r="R17" s="30" t="s">
        <v>122</v>
      </c>
      <c r="S17" s="29" t="s">
        <v>108</v>
      </c>
      <c r="T17" s="36">
        <v>7598625309.9700003</v>
      </c>
      <c r="U17" s="45">
        <v>9435889561.6000004</v>
      </c>
      <c r="V17" s="29"/>
      <c r="W17" s="29"/>
      <c r="X17" s="29"/>
      <c r="Y17" s="35" t="s">
        <v>115</v>
      </c>
      <c r="Z17" s="37">
        <v>349452033.97000003</v>
      </c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40">
        <f>SUM(Tabla1[[#This Row],[Recursos propios 2024]:[Otros 2024]])</f>
        <v>349452033.97000003</v>
      </c>
      <c r="AO17" s="36">
        <v>349452016.94</v>
      </c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40">
        <f>SUM(Tabla1[[#This Row],[Recursos propios 20242]:[Otros 202415]])</f>
        <v>349452016.94</v>
      </c>
      <c r="BD17" s="25">
        <f>+Tabla1[[#This Row],[Total Comprometido 2024]]/Tabla1[[#This Row],[Total 2024]]</f>
        <v>0.99999995126655916</v>
      </c>
      <c r="BE17" s="32">
        <v>349452016.94</v>
      </c>
      <c r="BF17" s="32">
        <v>349452016.94</v>
      </c>
      <c r="BG17" s="32"/>
      <c r="BH17" s="28"/>
      <c r="BI17" s="28"/>
      <c r="BJ17" s="28"/>
    </row>
    <row r="18" spans="1:62" s="41" customFormat="1" ht="120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6"/>
      <c r="Q18" s="26"/>
      <c r="R18" s="30" t="s">
        <v>129</v>
      </c>
      <c r="S18" s="29" t="s">
        <v>130</v>
      </c>
      <c r="T18" s="45">
        <v>29437439079.25</v>
      </c>
      <c r="U18" s="45">
        <v>1789079800</v>
      </c>
      <c r="V18" s="29"/>
      <c r="W18" s="29"/>
      <c r="X18" s="29"/>
      <c r="Y18" s="29"/>
      <c r="Z18" s="45">
        <v>29437439079.25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3">
        <f>SUM(Tabla1[[#This Row],[Recursos propios 2024]:[Otros 2024]])</f>
        <v>29437439079.25</v>
      </c>
      <c r="AO18" s="31">
        <v>28939608181</v>
      </c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3">
        <f>SUM(Tabla1[[#This Row],[Recursos propios 20242]:[Otros 202415]])</f>
        <v>28939608181</v>
      </c>
      <c r="BD18" s="25">
        <f>+Tabla1[[#This Row],[Total Comprometido 2024]]/Tabla1[[#This Row],[Total 2024]]</f>
        <v>0.98308851198265701</v>
      </c>
      <c r="BE18" s="32"/>
      <c r="BF18" s="32"/>
      <c r="BG18" s="32"/>
      <c r="BH18" s="28"/>
      <c r="BI18" s="28"/>
      <c r="BJ18" s="28"/>
    </row>
    <row r="19" spans="1:62" s="41" customFormat="1" ht="13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26"/>
      <c r="Q19" s="26"/>
      <c r="R19" s="30" t="s">
        <v>131</v>
      </c>
      <c r="S19" s="29" t="s">
        <v>132</v>
      </c>
      <c r="T19" s="45">
        <v>9435889561.6000004</v>
      </c>
      <c r="U19" s="45">
        <v>1596901048.97</v>
      </c>
      <c r="V19" s="29"/>
      <c r="W19" s="29"/>
      <c r="X19" s="29"/>
      <c r="Y19" s="29"/>
      <c r="Z19" s="45">
        <v>9435889561.6000004</v>
      </c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3">
        <f>SUM(Tabla1[[#This Row],[Recursos propios 2024]:[Otros 2024]])</f>
        <v>9435889561.6000004</v>
      </c>
      <c r="AO19" s="47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3">
        <f>SUM(Tabla1[[#This Row],[Recursos propios 20242]:[Otros 202415]])</f>
        <v>0</v>
      </c>
      <c r="BD19" s="25">
        <f>+Tabla1[[#This Row],[Total Comprometido 2024]]/Tabla1[[#This Row],[Total 2024]]</f>
        <v>0</v>
      </c>
      <c r="BE19" s="32"/>
      <c r="BF19" s="32"/>
      <c r="BG19" s="32"/>
      <c r="BH19" s="28"/>
      <c r="BI19" s="28"/>
      <c r="BJ19" s="28"/>
    </row>
    <row r="20" spans="1:62" s="41" customFormat="1" ht="16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26"/>
      <c r="Q20" s="26"/>
      <c r="R20" s="30" t="s">
        <v>133</v>
      </c>
      <c r="S20" s="29" t="s">
        <v>134</v>
      </c>
      <c r="T20" s="45">
        <v>1789079800</v>
      </c>
      <c r="U20" s="45">
        <f>2100000000+357731475.269989</f>
        <v>2457731475.269989</v>
      </c>
      <c r="V20" s="29"/>
      <c r="W20" s="29"/>
      <c r="X20" s="29"/>
      <c r="Y20" s="29"/>
      <c r="Z20" s="45">
        <v>1789079800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3">
        <f>SUM(Tabla1[[#This Row],[Recursos propios 2024]:[Otros 2024]])</f>
        <v>1789079800</v>
      </c>
      <c r="AO20" s="47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3">
        <f>SUM(Tabla1[[#This Row],[Recursos propios 20242]:[Otros 202415]])</f>
        <v>0</v>
      </c>
      <c r="BD20" s="25">
        <f>+Tabla1[[#This Row],[Total Comprometido 2024]]/Tabla1[[#This Row],[Total 2024]]</f>
        <v>0</v>
      </c>
      <c r="BE20" s="32"/>
      <c r="BF20" s="32"/>
      <c r="BG20" s="32"/>
      <c r="BH20" s="28"/>
      <c r="BI20" s="28"/>
      <c r="BJ20" s="28"/>
    </row>
    <row r="21" spans="1:62" s="41" customFormat="1" ht="150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26"/>
      <c r="Q21" s="26"/>
      <c r="R21" s="30" t="s">
        <v>135</v>
      </c>
      <c r="S21" s="29" t="s">
        <v>136</v>
      </c>
      <c r="T21" s="45">
        <v>1596901048.97</v>
      </c>
      <c r="U21" s="32"/>
      <c r="V21" s="29"/>
      <c r="W21" s="29"/>
      <c r="X21" s="29"/>
      <c r="Y21" s="29"/>
      <c r="Z21" s="45">
        <v>1596901048.97</v>
      </c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3">
        <f>SUM(Tabla1[[#This Row],[Recursos propios 2024]:[Otros 2024]])</f>
        <v>1596901048.97</v>
      </c>
      <c r="AO21" s="31">
        <v>690539968</v>
      </c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3">
        <f>SUM(Tabla1[[#This Row],[Recursos propios 20242]:[Otros 202415]])</f>
        <v>690539968</v>
      </c>
      <c r="BD21" s="25">
        <f>+Tabla1[[#This Row],[Total Comprometido 2024]]/Tabla1[[#This Row],[Total 2024]]</f>
        <v>0.43242501997565708</v>
      </c>
      <c r="BE21" s="32"/>
      <c r="BF21" s="32"/>
      <c r="BG21" s="32"/>
      <c r="BH21" s="28"/>
      <c r="BI21" s="28"/>
      <c r="BJ21" s="28"/>
    </row>
    <row r="22" spans="1:62" s="41" customFormat="1" ht="150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6"/>
      <c r="Q22" s="26"/>
      <c r="R22" s="30" t="s">
        <v>137</v>
      </c>
      <c r="S22" s="29" t="s">
        <v>138</v>
      </c>
      <c r="T22" s="45">
        <f>2100000000+357731475.269989</f>
        <v>2457731475.269989</v>
      </c>
      <c r="U22" s="32"/>
      <c r="V22" s="29"/>
      <c r="W22" s="29"/>
      <c r="X22" s="29"/>
      <c r="Y22" s="29"/>
      <c r="Z22" s="45">
        <f>2100000000+357731475.269989+1210907443.76</f>
        <v>3668638919.0299892</v>
      </c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3">
        <f>SUM(Tabla1[[#This Row],[Recursos propios 2024]:[Otros 2024]])</f>
        <v>3668638919.0299892</v>
      </c>
      <c r="AO22" s="31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3">
        <f>SUM(Tabla1[[#This Row],[Recursos propios 20242]:[Otros 202415]])</f>
        <v>0</v>
      </c>
      <c r="BD22" s="25">
        <f>+Tabla1[[#This Row],[Total Comprometido 2024]]/Tabla1[[#This Row],[Total 2024]]</f>
        <v>0</v>
      </c>
      <c r="BE22" s="32"/>
      <c r="BF22" s="32"/>
      <c r="BG22" s="32"/>
      <c r="BH22" s="28"/>
      <c r="BI22" s="28"/>
      <c r="BJ22" s="28"/>
    </row>
    <row r="23" spans="1:62" s="41" customFormat="1" ht="129" customHeight="1">
      <c r="A23" s="34">
        <v>29</v>
      </c>
      <c r="B23" s="34" t="s">
        <v>74</v>
      </c>
      <c r="C23" s="34" t="s">
        <v>75</v>
      </c>
      <c r="D23" s="34" t="s">
        <v>76</v>
      </c>
      <c r="E23" s="34" t="s">
        <v>77</v>
      </c>
      <c r="F23" s="34">
        <v>4503028</v>
      </c>
      <c r="G23" s="34" t="s">
        <v>87</v>
      </c>
      <c r="H23" s="34">
        <v>450302800</v>
      </c>
      <c r="I23" s="34" t="s">
        <v>88</v>
      </c>
      <c r="J23" s="55">
        <v>0</v>
      </c>
      <c r="K23" s="34" t="s">
        <v>81</v>
      </c>
      <c r="L23" s="34" t="s">
        <v>99</v>
      </c>
      <c r="M23" s="55">
        <v>23000</v>
      </c>
      <c r="N23" s="34">
        <v>5300</v>
      </c>
      <c r="O23" s="35">
        <v>6790</v>
      </c>
      <c r="P23" s="26">
        <f>+Tabla1[[#This Row],[Meta Ejecutada Vigencia4]]/Tabla1[[#This Row],[Meta Programada Vigencia]]</f>
        <v>1.2811320754716982</v>
      </c>
      <c r="Q23" s="26">
        <f>+Tabla1[[#This Row],[Meta Ejecutada Vigencia4]]/Tabla1[[#This Row],[Meta Programada Cuatrienio3]]</f>
        <v>0.29521739130434782</v>
      </c>
      <c r="R23" s="30">
        <v>2024680010195</v>
      </c>
      <c r="S23" s="35" t="s">
        <v>103</v>
      </c>
      <c r="T23" s="31">
        <v>5640931378</v>
      </c>
      <c r="U23" s="31">
        <v>650100000</v>
      </c>
      <c r="V23" s="29"/>
      <c r="W23" s="56" t="s">
        <v>109</v>
      </c>
      <c r="X23" s="38"/>
      <c r="Y23" s="35"/>
      <c r="Z23" s="39">
        <v>650100000</v>
      </c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0">
        <f>SUM(Tabla1[[#This Row],[Recursos propios 2024]:[Otros 2024]])</f>
        <v>650100000</v>
      </c>
      <c r="AO23" s="39">
        <v>375083333.67000002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40">
        <f>SUM(Tabla1[[#This Row],[Recursos propios 20242]:[Otros 202415]])</f>
        <v>375083333.67000002</v>
      </c>
      <c r="BD23" s="25">
        <f>+Tabla1[[#This Row],[Total Comprometido 2024]]/Tabla1[[#This Row],[Total 2024]]</f>
        <v>0.57696251910475316</v>
      </c>
      <c r="BE23" s="39">
        <v>375083333.67000002</v>
      </c>
      <c r="BF23" s="39">
        <v>366183333.67000002</v>
      </c>
      <c r="BG23" s="39"/>
      <c r="BH23" s="28" t="s">
        <v>100</v>
      </c>
      <c r="BI23" s="34" t="s">
        <v>101</v>
      </c>
      <c r="BJ23" s="34">
        <v>11</v>
      </c>
    </row>
    <row r="24" spans="1:62" s="41" customFormat="1" ht="207" customHeight="1">
      <c r="A24" s="28"/>
      <c r="B24" s="28"/>
      <c r="C24" s="28"/>
      <c r="D24" s="28"/>
      <c r="E24" s="28"/>
      <c r="F24" s="28"/>
      <c r="G24" s="28"/>
      <c r="H24" s="28"/>
      <c r="I24" s="28"/>
      <c r="J24" s="57"/>
      <c r="K24" s="28"/>
      <c r="L24" s="28"/>
      <c r="M24" s="57"/>
      <c r="N24" s="28"/>
      <c r="O24" s="29"/>
      <c r="P24" s="26"/>
      <c r="Q24" s="26"/>
      <c r="R24" s="30">
        <v>2023680010077</v>
      </c>
      <c r="S24" s="29" t="s">
        <v>125</v>
      </c>
      <c r="T24" s="50">
        <v>673750000</v>
      </c>
      <c r="U24" s="50">
        <v>238350000</v>
      </c>
      <c r="V24" s="29"/>
      <c r="W24" s="56"/>
      <c r="X24" s="38"/>
      <c r="Y24" s="29"/>
      <c r="Z24" s="36">
        <v>238350000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40">
        <f>SUM(Tabla1[[#This Row],[Recursos propios 2024]:[Otros 2024]])</f>
        <v>238350000</v>
      </c>
      <c r="AO24" s="32">
        <v>238350000</v>
      </c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40">
        <f>SUM(Tabla1[[#This Row],[Recursos propios 20242]:[Otros 202415]])</f>
        <v>238350000</v>
      </c>
      <c r="BD24" s="25">
        <f>+Tabla1[[#This Row],[Total Comprometido 2024]]/Tabla1[[#This Row],[Total 2024]]</f>
        <v>1</v>
      </c>
      <c r="BE24" s="32">
        <v>238350000</v>
      </c>
      <c r="BF24" s="32">
        <v>238350000</v>
      </c>
      <c r="BG24" s="32"/>
      <c r="BH24" s="28"/>
      <c r="BI24" s="28"/>
      <c r="BJ24" s="28"/>
    </row>
    <row r="25" spans="1:62" s="41" customFormat="1" ht="175.9" customHeight="1">
      <c r="A25" s="28"/>
      <c r="B25" s="28"/>
      <c r="C25" s="28"/>
      <c r="D25" s="28"/>
      <c r="E25" s="28"/>
      <c r="F25" s="28"/>
      <c r="G25" s="28"/>
      <c r="H25" s="28"/>
      <c r="I25" s="28"/>
      <c r="J25" s="57"/>
      <c r="K25" s="28"/>
      <c r="L25" s="28"/>
      <c r="M25" s="57"/>
      <c r="N25" s="28"/>
      <c r="O25" s="29"/>
      <c r="P25" s="26"/>
      <c r="Q25" s="26"/>
      <c r="R25" s="30">
        <v>2023680010081</v>
      </c>
      <c r="S25" s="35" t="s">
        <v>113</v>
      </c>
      <c r="T25" s="36">
        <v>178133333.33000001</v>
      </c>
      <c r="U25" s="36">
        <v>178133333.33000001</v>
      </c>
      <c r="V25" s="29"/>
      <c r="W25" s="56"/>
      <c r="X25" s="38"/>
      <c r="Y25" s="29"/>
      <c r="Z25" s="36">
        <v>640700000</v>
      </c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40">
        <f>SUM(Tabla1[[#This Row],[Recursos propios 2024]:[Otros 2024]])</f>
        <v>640700000</v>
      </c>
      <c r="AO25" s="39">
        <v>553083333.36000001</v>
      </c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40">
        <f>SUM(Tabla1[[#This Row],[Recursos propios 20242]:[Otros 202415]])</f>
        <v>553083333.36000001</v>
      </c>
      <c r="BD25" s="25">
        <f>+Tabla1[[#This Row],[Total Comprometido 2024]]/Tabla1[[#This Row],[Total 2024]]</f>
        <v>0.86324853029498982</v>
      </c>
      <c r="BE25" s="39">
        <v>553083333.36000001</v>
      </c>
      <c r="BF25" s="39">
        <v>553083333.36000001</v>
      </c>
      <c r="BG25" s="32"/>
      <c r="BH25" s="28"/>
      <c r="BI25" s="28"/>
      <c r="BJ25" s="28"/>
    </row>
    <row r="26" spans="1:62" s="41" customFormat="1" ht="118.9" customHeight="1">
      <c r="A26" s="28"/>
      <c r="B26" s="28"/>
      <c r="C26" s="28"/>
      <c r="D26" s="28"/>
      <c r="E26" s="28"/>
      <c r="F26" s="28"/>
      <c r="G26" s="28"/>
      <c r="H26" s="28"/>
      <c r="I26" s="28"/>
      <c r="J26" s="57"/>
      <c r="K26" s="28"/>
      <c r="L26" s="28"/>
      <c r="M26" s="57"/>
      <c r="N26" s="28"/>
      <c r="O26" s="29"/>
      <c r="P26" s="26"/>
      <c r="Q26" s="26"/>
      <c r="R26" s="30">
        <v>2021680010159</v>
      </c>
      <c r="S26" s="29" t="s">
        <v>114</v>
      </c>
      <c r="T26" s="50">
        <v>3529413569.6700001</v>
      </c>
      <c r="U26" s="50">
        <v>1354458736</v>
      </c>
      <c r="V26" s="29"/>
      <c r="W26" s="56"/>
      <c r="X26" s="38"/>
      <c r="Y26" s="29"/>
      <c r="Z26" s="50">
        <v>931892070</v>
      </c>
      <c r="AA26" s="32"/>
      <c r="AB26" s="32"/>
      <c r="AC26" s="32"/>
      <c r="AD26" s="32"/>
      <c r="AE26" s="32"/>
      <c r="AF26" s="32"/>
      <c r="AG26" s="32"/>
      <c r="AH26" s="29"/>
      <c r="AI26" s="32"/>
      <c r="AJ26" s="32"/>
      <c r="AK26" s="32"/>
      <c r="AL26" s="32"/>
      <c r="AM26" s="32"/>
      <c r="AN26" s="40">
        <f>SUM(Tabla1[[#This Row],[Recursos propios 2024]:[Otros 2024]])</f>
        <v>931892070</v>
      </c>
      <c r="AO26" s="32">
        <v>931892060.82000005</v>
      </c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40">
        <f>SUM(Tabla1[[#This Row],[Recursos propios 20242]:[Otros 202415]])</f>
        <v>931892060.82000005</v>
      </c>
      <c r="BD26" s="25">
        <f>+Tabla1[[#This Row],[Total Comprometido 2024]]/Tabla1[[#This Row],[Total 2024]]</f>
        <v>0.99999999014907381</v>
      </c>
      <c r="BE26" s="32">
        <v>931892060.82000005</v>
      </c>
      <c r="BF26" s="32">
        <v>931892060.82000005</v>
      </c>
      <c r="BG26" s="32"/>
      <c r="BH26" s="28"/>
      <c r="BI26" s="28"/>
      <c r="BJ26" s="28"/>
    </row>
    <row r="27" spans="1:62" s="41" customFormat="1" ht="180">
      <c r="A27" s="28"/>
      <c r="B27" s="28"/>
      <c r="C27" s="28"/>
      <c r="D27" s="28"/>
      <c r="E27" s="28"/>
      <c r="F27" s="28"/>
      <c r="G27" s="28"/>
      <c r="H27" s="28"/>
      <c r="I27" s="28"/>
      <c r="J27" s="57"/>
      <c r="K27" s="28"/>
      <c r="L27" s="28"/>
      <c r="M27" s="57"/>
      <c r="N27" s="28"/>
      <c r="O27" s="29"/>
      <c r="P27" s="26"/>
      <c r="Q27" s="26"/>
      <c r="R27" s="30">
        <v>2024680010228</v>
      </c>
      <c r="S27" s="29" t="s">
        <v>104</v>
      </c>
      <c r="T27" s="36">
        <v>1041907565</v>
      </c>
      <c r="U27" s="31">
        <v>105000000</v>
      </c>
      <c r="V27" s="29"/>
      <c r="W27" s="54" t="s">
        <v>109</v>
      </c>
      <c r="X27" s="38">
        <v>6</v>
      </c>
      <c r="Y27" s="29"/>
      <c r="Z27" s="32">
        <v>105000000</v>
      </c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40">
        <f>SUM(Tabla1[[#This Row],[Recursos propios 2024]:[Otros 2024]])</f>
        <v>105000000</v>
      </c>
      <c r="AO27" s="39">
        <v>6300000</v>
      </c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40">
        <f>SUM(Tabla1[[#This Row],[Recursos propios 20242]:[Otros 202415]])</f>
        <v>6300000</v>
      </c>
      <c r="BD27" s="25">
        <f>+Tabla1[[#This Row],[Total Comprometido 2024]]/Tabla1[[#This Row],[Total 2024]]</f>
        <v>0.06</v>
      </c>
      <c r="BE27" s="39">
        <v>6300000</v>
      </c>
      <c r="BF27" s="39">
        <v>6300000</v>
      </c>
      <c r="BG27" s="32"/>
      <c r="BH27" s="28"/>
      <c r="BI27" s="28"/>
      <c r="BJ27" s="28"/>
    </row>
    <row r="28" spans="1:62" s="41" customFormat="1" ht="198" customHeight="1">
      <c r="A28" s="28"/>
      <c r="B28" s="28"/>
      <c r="C28" s="28"/>
      <c r="D28" s="28"/>
      <c r="E28" s="28"/>
      <c r="F28" s="28"/>
      <c r="G28" s="28"/>
      <c r="H28" s="28"/>
      <c r="I28" s="28"/>
      <c r="J28" s="57"/>
      <c r="K28" s="28"/>
      <c r="L28" s="28"/>
      <c r="M28" s="57"/>
      <c r="N28" s="28"/>
      <c r="O28" s="29"/>
      <c r="P28" s="26"/>
      <c r="Q28" s="26"/>
      <c r="R28" s="30">
        <v>2024680010227</v>
      </c>
      <c r="S28" s="35" t="s">
        <v>105</v>
      </c>
      <c r="T28" s="31">
        <v>13188303089.969999</v>
      </c>
      <c r="U28" s="31">
        <v>2970376666.9899998</v>
      </c>
      <c r="V28" s="29"/>
      <c r="W28" s="54" t="s">
        <v>109</v>
      </c>
      <c r="X28" s="38"/>
      <c r="Y28" s="29"/>
      <c r="Z28" s="31">
        <v>2970376666.9899998</v>
      </c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40">
        <f>SUM(Tabla1[[#This Row],[Recursos propios 2024]:[Otros 2024]])</f>
        <v>2970376666.9899998</v>
      </c>
      <c r="AO28" s="32">
        <v>0</v>
      </c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40">
        <f>SUM(Tabla1[[#This Row],[Recursos propios 20242]:[Otros 202415]])</f>
        <v>0</v>
      </c>
      <c r="BD28" s="25">
        <f>+Tabla1[[#This Row],[Total Comprometido 2024]]/Tabla1[[#This Row],[Total 2024]]</f>
        <v>0</v>
      </c>
      <c r="BE28" s="32">
        <v>0</v>
      </c>
      <c r="BF28" s="32">
        <v>0</v>
      </c>
      <c r="BG28" s="32"/>
      <c r="BH28" s="28"/>
      <c r="BI28" s="28"/>
      <c r="BJ28" s="28"/>
    </row>
    <row r="29" spans="1:62" s="41" customFormat="1" ht="151.9" customHeight="1">
      <c r="A29" s="28">
        <v>30</v>
      </c>
      <c r="B29" s="28" t="s">
        <v>74</v>
      </c>
      <c r="C29" s="28" t="s">
        <v>75</v>
      </c>
      <c r="D29" s="28" t="s">
        <v>76</v>
      </c>
      <c r="E29" s="34" t="s">
        <v>77</v>
      </c>
      <c r="F29" s="28" t="s">
        <v>89</v>
      </c>
      <c r="G29" s="28" t="s">
        <v>90</v>
      </c>
      <c r="H29" s="28">
        <v>450301800</v>
      </c>
      <c r="I29" s="28" t="s">
        <v>91</v>
      </c>
      <c r="J29" s="28">
        <v>30</v>
      </c>
      <c r="K29" s="28" t="s">
        <v>81</v>
      </c>
      <c r="L29" s="34" t="s">
        <v>99</v>
      </c>
      <c r="M29" s="28">
        <v>35</v>
      </c>
      <c r="N29" s="28">
        <v>4</v>
      </c>
      <c r="O29" s="29">
        <v>0</v>
      </c>
      <c r="P29" s="26">
        <f>+Tabla1[[#This Row],[Meta Ejecutada Vigencia4]]/Tabla1[[#This Row],[Meta Programada Vigencia]]</f>
        <v>0</v>
      </c>
      <c r="Q29" s="26">
        <f>+Tabla1[[#This Row],[Meta Ejecutada Vigencia4]]/Tabla1[[#This Row],[Meta Programada Cuatrienio3]]</f>
        <v>0</v>
      </c>
      <c r="R29" s="30">
        <v>2024680010230</v>
      </c>
      <c r="S29" s="29" t="s">
        <v>106</v>
      </c>
      <c r="T29" s="36">
        <v>2074103609.46</v>
      </c>
      <c r="U29" s="31">
        <v>505599948</v>
      </c>
      <c r="V29" s="29"/>
      <c r="W29" s="54" t="s">
        <v>109</v>
      </c>
      <c r="X29" s="38"/>
      <c r="Y29" s="35"/>
      <c r="Z29" s="31">
        <v>505599948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40">
        <f>SUM(Tabla1[[#This Row],[Recursos propios 2024]:[Otros 2024]])</f>
        <v>505599948</v>
      </c>
      <c r="AO29" s="32">
        <v>0</v>
      </c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40">
        <f>SUM(Tabla1[[#This Row],[Recursos propios 20242]:[Otros 202415]])</f>
        <v>0</v>
      </c>
      <c r="BD29" s="25">
        <f>+Tabla1[[#This Row],[Total Comprometido 2024]]/Tabla1[[#This Row],[Total 2024]]</f>
        <v>0</v>
      </c>
      <c r="BE29" s="58">
        <v>0</v>
      </c>
      <c r="BF29" s="58">
        <v>0</v>
      </c>
      <c r="BG29" s="32"/>
      <c r="BH29" s="28" t="s">
        <v>100</v>
      </c>
      <c r="BI29" s="34" t="s">
        <v>101</v>
      </c>
      <c r="BJ29" s="28">
        <v>11</v>
      </c>
    </row>
    <row r="30" spans="1:62" s="41" customFormat="1" ht="184.9" customHeight="1">
      <c r="A30" s="34">
        <v>31</v>
      </c>
      <c r="B30" s="34" t="s">
        <v>74</v>
      </c>
      <c r="C30" s="34" t="s">
        <v>75</v>
      </c>
      <c r="D30" s="34" t="s">
        <v>76</v>
      </c>
      <c r="E30" s="34" t="s">
        <v>77</v>
      </c>
      <c r="F30" s="34" t="s">
        <v>92</v>
      </c>
      <c r="G30" s="34" t="s">
        <v>93</v>
      </c>
      <c r="H30" s="34">
        <v>450301700</v>
      </c>
      <c r="I30" s="34" t="s">
        <v>94</v>
      </c>
      <c r="J30" s="55">
        <v>8</v>
      </c>
      <c r="K30" s="34" t="s">
        <v>81</v>
      </c>
      <c r="L30" s="34" t="s">
        <v>99</v>
      </c>
      <c r="M30" s="55">
        <v>8</v>
      </c>
      <c r="N30" s="34">
        <v>0</v>
      </c>
      <c r="O30" s="29">
        <v>0</v>
      </c>
      <c r="P30" s="26" t="e">
        <f>+Tabla1[[#This Row],[Meta Ejecutada Vigencia4]]/Tabla1[[#This Row],[Meta Programada Vigencia]]</f>
        <v>#DIV/0!</v>
      </c>
      <c r="Q30" s="26">
        <f>+Tabla1[[#This Row],[Meta Ejecutada Vigencia4]]/Tabla1[[#This Row],[Meta Programada Cuatrienio3]]</f>
        <v>0</v>
      </c>
      <c r="R30" s="30">
        <v>2024680010256</v>
      </c>
      <c r="S30" s="35" t="s">
        <v>126</v>
      </c>
      <c r="T30" s="31">
        <v>1080587500</v>
      </c>
      <c r="U30" s="31">
        <v>0</v>
      </c>
      <c r="V30" s="29"/>
      <c r="W30" s="54" t="s">
        <v>109</v>
      </c>
      <c r="X30" s="29"/>
      <c r="Y30" s="29"/>
      <c r="Z30" s="32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0">
        <f>SUM(Tabla1[[#This Row],[Recursos propios 2024]:[Otros 2024]])</f>
        <v>0</v>
      </c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40">
        <f>SUM(Tabla1[[#This Row],[Recursos propios 20242]:[Otros 202415]])</f>
        <v>0</v>
      </c>
      <c r="BD30" s="25" t="e">
        <f>+Tabla1[[#This Row],[Total Comprometido 2024]]/Tabla1[[#This Row],[Total 2024]]</f>
        <v>#DIV/0!</v>
      </c>
      <c r="BE30" s="39"/>
      <c r="BF30" s="39"/>
      <c r="BG30" s="39"/>
      <c r="BH30" s="28" t="s">
        <v>100</v>
      </c>
      <c r="BI30" s="34" t="s">
        <v>101</v>
      </c>
      <c r="BJ30" s="34">
        <v>11</v>
      </c>
    </row>
    <row r="31" spans="1:62" s="41" customFormat="1" ht="75">
      <c r="A31" s="28">
        <v>277</v>
      </c>
      <c r="B31" s="28" t="s">
        <v>95</v>
      </c>
      <c r="C31" s="28" t="s">
        <v>75</v>
      </c>
      <c r="D31" s="28" t="s">
        <v>76</v>
      </c>
      <c r="E31" s="34" t="s">
        <v>77</v>
      </c>
      <c r="F31" s="28" t="s">
        <v>78</v>
      </c>
      <c r="G31" s="28" t="s">
        <v>96</v>
      </c>
      <c r="H31" s="28">
        <v>450301600</v>
      </c>
      <c r="I31" s="28" t="s">
        <v>97</v>
      </c>
      <c r="J31" s="28">
        <v>0</v>
      </c>
      <c r="K31" s="28" t="s">
        <v>81</v>
      </c>
      <c r="L31" s="28" t="s">
        <v>99</v>
      </c>
      <c r="M31" s="28">
        <v>1</v>
      </c>
      <c r="N31" s="28">
        <v>0</v>
      </c>
      <c r="O31" s="29">
        <v>0</v>
      </c>
      <c r="P31" s="26" t="e">
        <f>+Tabla1[[#This Row],[Meta Ejecutada Vigencia4]]/Tabla1[[#This Row],[Meta Programada Vigencia]]</f>
        <v>#DIV/0!</v>
      </c>
      <c r="Q31" s="26">
        <f>+Tabla1[[#This Row],[Meta Ejecutada Vigencia4]]/Tabla1[[#This Row],[Meta Programada Cuatrienio3]]</f>
        <v>0</v>
      </c>
      <c r="R31" s="29"/>
      <c r="S31" s="29"/>
      <c r="T31" s="29"/>
      <c r="U31" s="29"/>
      <c r="V31" s="29"/>
      <c r="W31" s="29"/>
      <c r="X31" s="29"/>
      <c r="Y31" s="2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40">
        <f>SUM(Tabla1[[#This Row],[Recursos propios 2024]:[Otros 2024]])</f>
        <v>0</v>
      </c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40">
        <f>SUM(Tabla1[[#This Row],[Recursos propios 20242]:[Otros 202415]])</f>
        <v>0</v>
      </c>
      <c r="BD31" s="25" t="e">
        <f>+Tabla1[[#This Row],[Total Comprometido 2024]]/Tabla1[[#This Row],[Total 2024]]</f>
        <v>#DIV/0!</v>
      </c>
      <c r="BE31" s="32"/>
      <c r="BF31" s="32"/>
      <c r="BG31" s="32"/>
      <c r="BH31" s="28" t="s">
        <v>100</v>
      </c>
      <c r="BI31" s="34" t="s">
        <v>101</v>
      </c>
      <c r="BJ31" s="28">
        <v>13</v>
      </c>
    </row>
    <row r="32" spans="1:62" ht="15.7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51"/>
      <c r="P32" s="52"/>
      <c r="Q32" s="24"/>
      <c r="R32" s="22"/>
      <c r="S32" s="22"/>
      <c r="T32" s="51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43">
        <f>SUBTOTAL(109,Tabla1[Total 2024])</f>
        <v>102173017194.63</v>
      </c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59">
        <f>SUBTOTAL(109,Tabla1[Total Comprometido 2024])</f>
        <v>73966734470.850006</v>
      </c>
      <c r="BD32" s="23"/>
      <c r="BE32" s="42">
        <f>SUBTOTAL(109,Tabla1[Total Recursos Obligados])</f>
        <v>39432904407.440002</v>
      </c>
      <c r="BF32" s="42">
        <f>SUBTOTAL(109,Tabla1[Total Recursos Pagados])</f>
        <v>39410504407.440002</v>
      </c>
      <c r="BG32" s="22"/>
      <c r="BH32" s="21"/>
      <c r="BI32" s="21"/>
      <c r="BJ32" s="21"/>
    </row>
  </sheetData>
  <sheetProtection algorithmName="SHA-512" hashValue="SzqyO92u7ZR/8ff1TPFLDTOtDyqZVGcdpSSNwvS/n2VmYFvZrKTFTxkBaHjlKeoR65b1We2gVp6MkVTDyPKIaQ==" saltValue="nYXFQKqSnk3sFeenrh/cKg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2025-01-31T21:33:47Z</dcterms:modified>
</cp:coreProperties>
</file>