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5\Planes de Acción Diciembre 2024\"/>
    </mc:Choice>
  </mc:AlternateContent>
  <xr:revisionPtr revIDLastSave="0" documentId="13_ncr:1_{55E08DB1-268F-4815-BB19-00AD28C75B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externalReferences>
    <externalReference r:id="rId2"/>
  </externalReferences>
  <definedNames>
    <definedName name="_xlnm._FilterDatabase" localSheetId="0" hidden="1">'Plan de Accion'!$A$10:$BJ$10</definedName>
    <definedName name="PA">'Plan de Accion'!$A$9:$BJ$15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1" i="1" l="1"/>
  <c r="BE11" i="1"/>
  <c r="AO11" i="1"/>
  <c r="BC14" i="1" l="1"/>
  <c r="BE14" i="1" s="1"/>
  <c r="BF14" i="1" s="1"/>
  <c r="BC13" i="1"/>
  <c r="BE13" i="1" s="1"/>
  <c r="BC12" i="1"/>
  <c r="BE12" i="1" s="1"/>
  <c r="BC11" i="1"/>
  <c r="Z17" i="1"/>
  <c r="AN17" i="1" s="1"/>
  <c r="Z16" i="1"/>
  <c r="AN16" i="1" s="1"/>
  <c r="Z15" i="1"/>
  <c r="AN15" i="1" s="1"/>
  <c r="Z14" i="1"/>
  <c r="AN14" i="1" s="1"/>
  <c r="Z13" i="1"/>
  <c r="AN13" i="1" s="1"/>
  <c r="Z12" i="1"/>
  <c r="AN12" i="1" s="1"/>
  <c r="Z11" i="1"/>
  <c r="AN11" i="1" s="1"/>
  <c r="BD11" i="1" l="1"/>
  <c r="BD14" i="1"/>
  <c r="BF12" i="1"/>
  <c r="P13" i="1" l="1"/>
  <c r="P14" i="1"/>
  <c r="P15" i="1"/>
  <c r="P11" i="1"/>
  <c r="BF13" i="1"/>
  <c r="BC15" i="1"/>
  <c r="BE15" i="1" s="1"/>
  <c r="BF15" i="1" s="1"/>
  <c r="Q11" i="1"/>
  <c r="Q13" i="1"/>
  <c r="Q14" i="1"/>
  <c r="Q15" i="1"/>
  <c r="BD15" i="1" l="1"/>
</calcChain>
</file>

<file path=xl/sharedStrings.xml><?xml version="1.0" encoding="utf-8"?>
<sst xmlns="http://schemas.openxmlformats.org/spreadsheetml/2006/main" count="153" uniqueCount="123">
  <si>
    <t>PLAN DE ACCION</t>
  </si>
  <si>
    <t>Código:  F-DPM-10100-238,37-060</t>
  </si>
  <si>
    <t>Versión: 2.0</t>
  </si>
  <si>
    <t>Fecha aprobación: Octubre-10-2024</t>
  </si>
  <si>
    <t>Página: 1 de 1</t>
  </si>
  <si>
    <t>VIGENCIA</t>
  </si>
  <si>
    <t>PDM 2024-2027</t>
  </si>
  <si>
    <t>CUMPLIMIENTO DE LA META</t>
  </si>
  <si>
    <t>PROYECTOS DE INVERSION</t>
  </si>
  <si>
    <t>RECURSOS PROGRAMADOS</t>
  </si>
  <si>
    <t>RECURSOS EJECUTADOS</t>
  </si>
  <si>
    <t>RESPONSABLES</t>
  </si>
  <si>
    <t xml:space="preserve"> Consecutivo PDM</t>
  </si>
  <si>
    <t>Linea Estratégica</t>
  </si>
  <si>
    <t>Sector</t>
  </si>
  <si>
    <t>Cod. Programa</t>
  </si>
  <si>
    <t>Programa</t>
  </si>
  <si>
    <t>Cod. de Producto</t>
  </si>
  <si>
    <t>Meta de Producto</t>
  </si>
  <si>
    <t>Cod. Indicador de Producto</t>
  </si>
  <si>
    <t>Indicador de Producto</t>
  </si>
  <si>
    <t>LÍnea Base</t>
  </si>
  <si>
    <r>
      <t>Unidad de Medida</t>
    </r>
    <r>
      <rPr>
        <b/>
        <sz val="12"/>
        <color rgb="FF002060"/>
        <rFont val="Arial"/>
        <family val="2"/>
      </rPr>
      <t>2</t>
    </r>
  </si>
  <si>
    <t>Tipo de Meta</t>
  </si>
  <si>
    <r>
      <t>Meta Programada Cuatrienio</t>
    </r>
    <r>
      <rPr>
        <b/>
        <sz val="12"/>
        <color rgb="FF002060"/>
        <rFont val="Arial"/>
        <family val="2"/>
      </rPr>
      <t>3</t>
    </r>
  </si>
  <si>
    <t>Meta Programada Vigencia</t>
  </si>
  <si>
    <r>
      <t>Meta Ejecutada Vigencia</t>
    </r>
    <r>
      <rPr>
        <b/>
        <sz val="12"/>
        <color rgb="FF002060"/>
        <rFont val="Arial"/>
        <family val="2"/>
      </rPr>
      <t>4</t>
    </r>
  </si>
  <si>
    <t>Porcentaje Avance Vigencia</t>
  </si>
  <si>
    <t>Porcentaje Avance Cuatrienio</t>
  </si>
  <si>
    <t>Código BPIN</t>
  </si>
  <si>
    <t>Nombre del Proyecto</t>
  </si>
  <si>
    <t>Valor del Proyecto</t>
  </si>
  <si>
    <t>Valor Vigencia Proyecto</t>
  </si>
  <si>
    <t>Comuna o Barrio Beneficiado</t>
  </si>
  <si>
    <t>Población Beneficiada</t>
  </si>
  <si>
    <t>Número de Beneficiarios</t>
  </si>
  <si>
    <t>Actividades Realizadas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</si>
  <si>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</si>
  <si>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</si>
  <si>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</si>
  <si>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</si>
  <si>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</si>
  <si>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</si>
  <si>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</si>
  <si>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</si>
  <si>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</si>
  <si>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</si>
  <si>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</si>
  <si>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</si>
  <si>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</si>
  <si>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</si>
  <si>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</si>
  <si>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</si>
  <si>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</si>
  <si>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</si>
  <si>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</si>
  <si>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</si>
  <si>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</si>
  <si>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</si>
  <si>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</si>
  <si>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</si>
  <si>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</si>
  <si>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</si>
  <si>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</si>
  <si>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</si>
  <si>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</si>
  <si>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Total Comprometido 2024</t>
  </si>
  <si>
    <t>Ejecución Presupuestal</t>
  </si>
  <si>
    <t>Total Recursos Obligados</t>
  </si>
  <si>
    <t>Total Recursos Pagados</t>
  </si>
  <si>
    <t>Recursos Gestionados</t>
  </si>
  <si>
    <t>Dependencia</t>
  </si>
  <si>
    <t>Responsable</t>
  </si>
  <si>
    <t>ODS</t>
  </si>
  <si>
    <t>Territorio seguro y sostenible</t>
  </si>
  <si>
    <t>Gobierno territorial</t>
  </si>
  <si>
    <t>4503</t>
  </si>
  <si>
    <t>Gestión del riesgo de desastres y emergencias (4503).</t>
  </si>
  <si>
    <t>4503002</t>
  </si>
  <si>
    <t>Realizar 2 campañas de educación para la prevención y atención de desastres</t>
  </si>
  <si>
    <t>Número de campañas de educación para la prevención y atención de desastres desarrolladas (450300201)</t>
  </si>
  <si>
    <t>Número</t>
  </si>
  <si>
    <t>No Acumulativa</t>
  </si>
  <si>
    <t>2024680010117</t>
  </si>
  <si>
    <t>FORMACIÓN Y CONCIENTIZACIÓN EN PREVENCIÓN DEL RIESGO DIRIGIDO AL PROGRAMA BOMBERITOS Y BRIGADISTAS PARA LA CIUDAD DE BUCARAMANGA</t>
  </si>
  <si>
    <t>Zona Urbana</t>
  </si>
  <si>
    <t>Infancia y adolescencia, adultos</t>
  </si>
  <si>
    <t>Se realizaron campañas dirigidas a niños y niñas a través del programa
Bomberitos. Asi mismo, se realizaron las jornadas de capacitaciòn a los adultos dentro del programa Brigadistas. Se llevò a cabo la clausura para bomberitos y brigadistas</t>
  </si>
  <si>
    <t>-</t>
  </si>
  <si>
    <t>Bomberos de Bucaramanga</t>
  </si>
  <si>
    <t>DIEGO ORLANDO RODRIGUEZ ORTIZ</t>
  </si>
  <si>
    <t>2024680010057</t>
  </si>
  <si>
    <t xml:space="preserve">FORMACIÓN DEL PERSONAL ADMINISTRATIVO Y OPERATIVO EN CUMPLIMIENTO AL PLAN INSTITUCIONAL DE CAPACITACIÓN DEL CUERPO OFICIAL DE BOMBEROS DE BUCARAMANGA. </t>
  </si>
  <si>
    <t>4503015</t>
  </si>
  <si>
    <t>Construir una (1) estación de Bomberos en el municipio.</t>
  </si>
  <si>
    <t>Estaciones de bomberos construidas (450301500)</t>
  </si>
  <si>
    <t>Acumulativa</t>
  </si>
  <si>
    <t>2024680010060</t>
  </si>
  <si>
    <t>CONSTRUCCIÓN DE LA SUB ESTACIÓN EN LA ZONA NORTE DE BUCARAMANGA PARA EL CUERPO OFICIAL DE BOMBEROS DE BUCARAMANGA</t>
  </si>
  <si>
    <t>4503014</t>
  </si>
  <si>
    <t>Adecuar 3 estaciones de bomberos en el municipio.</t>
  </si>
  <si>
    <t>Estaciones de bomberos adecuadas (450301400)</t>
  </si>
  <si>
    <t>2024680010233</t>
  </si>
  <si>
    <t>ADECUACIÓN DE LA PLANTA FÍSICA DE LA ESTACIÓN CENTRAL, EDIFICIO ADMINISTRATIVO Y SUB ESTACIONES DEL CUERPO OFICIAL DE BOMBEROS DE BUCARAMANGA</t>
  </si>
  <si>
    <t>Zona Urbana y Rural</t>
  </si>
  <si>
    <t>Poblacion Municipio de Bucaramanga</t>
  </si>
  <si>
    <t>Se dio inicio a la aecuación d la planta física del cuerpo oficial de Bomberos de Bucaramanga - estación Mutualidad</t>
  </si>
  <si>
    <t>4503016</t>
  </si>
  <si>
    <t xml:space="preserve">Fortalecer un (1) cuerpo de bomberos en el municipio. </t>
  </si>
  <si>
    <t>Organismos de atención de emergencias fortalecidos (450301600)</t>
  </si>
  <si>
    <t xml:space="preserve">Acumulativa </t>
  </si>
  <si>
    <t>2024680010056</t>
  </si>
  <si>
    <t>MODERNIZACIÓN INSTITUCIONAL DEL CUERPO OFICIAL DE BOMBEROS DE BUCARAMANGA</t>
  </si>
  <si>
    <t>Garcia Rovira</t>
  </si>
  <si>
    <t>Personal operativo y administrativo Bomberos de Bucaramanga</t>
  </si>
  <si>
    <t>Se dio incio a la modernización institucional mediante la elaboración estudio técnico de rediseño y modernización institucional</t>
  </si>
  <si>
    <t>2024680010059</t>
  </si>
  <si>
    <t>MANTENIMIENTO Y ADQUISICIÓN DE EQUIPOS ESPECIALIZADOS, EQUIPOS, HERRAMIENTAS Y ACCESORIOS (HEAS) Y EQUIPOS DE  TELECOMUNICACIONES PARA EL CUERPO OFICIAL DE BOMBEROS DE BUCARAMANGA</t>
  </si>
  <si>
    <t>Personal operativo Bomberos de Bucaramanga</t>
  </si>
  <si>
    <t>Se realizó publicacion del proceso de contratación en secop II</t>
  </si>
  <si>
    <t>%</t>
  </si>
  <si>
    <t>2024680010055</t>
  </si>
  <si>
    <t>FORTALECIMIENTO DEL COMPONENTE TECNOLÓGICO DEL CUERPO OFICIAL DE BOMBEROS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</si>
</sst>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_-&quot;$&quot;\ * #,##0.00_-;\-&quot;$&quot;\ * #,##0.00_-;_-&quot;$&quot;\ * &quot;-&quot;??_-;_-@_-"/>
    <numFmt numFmtId="165" formatCode="&quot;$&quot;#,##0.00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9" fontId="9" fillId="0" borderId="2" xfId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/>
    </xf>
    <xf numFmtId="44" fontId="12" fillId="0" borderId="1" xfId="2" applyFont="1" applyFill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5" fontId="9" fillId="0" borderId="1" xfId="2" applyNumberFormat="1" applyFont="1" applyFill="1" applyBorder="1" applyAlignment="1" applyProtection="1">
      <alignment horizontal="right" vertical="center"/>
      <protection locked="0"/>
    </xf>
    <xf numFmtId="44" fontId="9" fillId="0" borderId="1" xfId="0" applyNumberFormat="1" applyFont="1" applyFill="1" applyBorder="1" applyAlignment="1" applyProtection="1">
      <alignment horizontal="left" vertical="center" inden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EJEC%20A%20DIC%202024%20GA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_P_25"/>
    </sheetNames>
    <sheetDataSet>
      <sheetData sheetId="0">
        <row r="141">
          <cell r="L141">
            <v>399081500</v>
          </cell>
          <cell r="M141">
            <v>333027600</v>
          </cell>
        </row>
        <row r="143">
          <cell r="L143">
            <v>121985000</v>
          </cell>
          <cell r="M143">
            <v>40625000</v>
          </cell>
        </row>
        <row r="144">
          <cell r="P144">
            <v>373652600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5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 dataCellStyle="Moneda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00000000-0010-0000-0000-000024000000}" name="SGP Deporte 2024" dataDxfId="33"/>
    <tableColumn id="35" xr3:uid="{00000000-0010-0000-0000-000023000000}" name="SGP Cultura 2024" dataDxfId="32"/>
    <tableColumn id="13" xr3:uid="{00000000-0010-0000-0000-00000D000000}" name="SGP Libre inversión 2024" dataDxfId="31"/>
    <tableColumn id="12" xr3:uid="{00000000-0010-0000-0000-00000C000000}" name="SGP Libre destinación 2024" dataDxfId="30"/>
    <tableColumn id="11" xr3:uid="{00000000-0010-0000-0000-00000B000000}" name="SGP Alimentación escolar 2024" dataDxfId="29"/>
    <tableColumn id="10" xr3:uid="{00000000-0010-0000-0000-00000A000000}" name="SGP Municipios río Magdalena 2024" dataDxfId="28"/>
    <tableColumn id="9" xr3:uid="{00000000-0010-0000-0000-000009000000}" name="SGP APSB 2024" dataDxfId="27"/>
    <tableColumn id="8" xr3:uid="{00000000-0010-0000-0000-000008000000}" name="Crédito 2024" dataDxfId="26"/>
    <tableColumn id="7" xr3:uid="{00000000-0010-0000-0000-000007000000}" name="Transferencias de capital - cofinanciación departamento 2024" dataDxfId="25"/>
    <tableColumn id="6" xr3:uid="{00000000-0010-0000-0000-000006000000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SUM(Tabla1[[#This Row],[Recursos propios 2024]:[Otros 2024]])</calculatedColumnFormula>
    </tableColumn>
    <tableColumn id="51" xr3:uid="{00000000-0010-0000-0000-000033000000}" name="Recursos propios 20242" dataDxfId="21"/>
    <tableColumn id="52" xr3:uid="{00000000-0010-0000-0000-000034000000}" name="SGP Educación 20243" dataDxfId="20"/>
    <tableColumn id="53" xr3:uid="{00000000-0010-0000-0000-000035000000}" name="SGP Salud 20244" dataDxfId="19"/>
    <tableColumn id="62" xr3:uid="{00000000-0010-0000-0000-00003E000000}" name="SGP Deporte 20245" dataDxfId="18"/>
    <tableColumn id="61" xr3:uid="{00000000-0010-0000-0000-00003D000000}" name="SGP Cultura 20246" dataDxfId="17"/>
    <tableColumn id="45" xr3:uid="{00000000-0010-0000-0000-00002D000000}" name="SGP Libre inversión 20247" dataDxfId="16"/>
    <tableColumn id="43" xr3:uid="{00000000-0010-0000-0000-00002B000000}" name="SGP Libre destinación 20248" dataDxfId="15"/>
    <tableColumn id="42" xr3:uid="{00000000-0010-0000-0000-00002A000000}" name="SGP Alimentación escolar 20249" dataDxfId="14"/>
    <tableColumn id="41" xr3:uid="{00000000-0010-0000-0000-000029000000}" name="SGP Municipios río Magdalena 202410" dataDxfId="13"/>
    <tableColumn id="40" xr3:uid="{00000000-0010-0000-0000-000028000000}" name="SGP APSB 202411" dataDxfId="12"/>
    <tableColumn id="39" xr3:uid="{00000000-0010-0000-0000-000027000000}" name="Crédito 202412" dataDxfId="11"/>
    <tableColumn id="38" xr3:uid="{00000000-0010-0000-0000-000026000000}" name="Transferencias de capital - cofinanciación departamento 202413" dataDxfId="10"/>
    <tableColumn id="37" xr3:uid="{00000000-0010-0000-0000-000025000000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>
      <calculatedColumnFormula>+Tabla1[[#This Row],[Total Comprometido 2024]]/Tabla1[[#This Row],[Total 2024]]</calculatedColumnFormula>
    </tableColumn>
    <tableColumn id="3" xr3:uid="{00000000-0010-0000-0000-000003000000}" name="Total Recursos Obligados" dataDxfId="5">
      <calculatedColumnFormula>Tabla1[[#This Row],[Total Comprometido 2024]]</calculatedColumnFormula>
    </tableColumn>
    <tableColumn id="4" xr3:uid="{00000000-0010-0000-0000-000004000000}" name="Total Recursos Pagados" dataDxfId="4">
      <calculatedColumnFormula>Tabla1[[#This Row],[Total Recursos Obligados]]</calculatedColumnFormula>
    </tableColumn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7"/>
  <sheetViews>
    <sheetView showGridLines="0" tabSelected="1" zoomScale="70" zoomScaleNormal="70" workbookViewId="0">
      <selection sqref="A1:B4"/>
    </sheetView>
  </sheetViews>
  <sheetFormatPr baseColWidth="10" defaultColWidth="11.375" defaultRowHeight="15"/>
  <cols>
    <col min="1" max="1" width="24" style="4" customWidth="1"/>
    <col min="2" max="2" width="36.125" style="4" customWidth="1"/>
    <col min="3" max="3" width="20.375" style="4" customWidth="1"/>
    <col min="4" max="4" width="19.125" style="4" customWidth="1"/>
    <col min="5" max="5" width="25.75" style="4" customWidth="1"/>
    <col min="6" max="6" width="21.75" style="4" customWidth="1"/>
    <col min="7" max="7" width="22.375" style="4" customWidth="1"/>
    <col min="8" max="8" width="29.625" style="4" customWidth="1"/>
    <col min="9" max="9" width="26.25" style="4" customWidth="1"/>
    <col min="10" max="10" width="14.125" style="4" customWidth="1"/>
    <col min="11" max="11" width="23.25" style="4" customWidth="1"/>
    <col min="12" max="12" width="16.75" style="4" customWidth="1"/>
    <col min="13" max="13" width="33.875" style="4" customWidth="1"/>
    <col min="14" max="14" width="34.375" style="4" customWidth="1"/>
    <col min="15" max="15" width="30.375" style="4" customWidth="1"/>
    <col min="16" max="16" width="27.625" style="5" customWidth="1"/>
    <col min="17" max="17" width="33.75" style="6" customWidth="1"/>
    <col min="18" max="18" width="25.875" style="4" bestFit="1" customWidth="1"/>
    <col min="19" max="19" width="51.75" style="4" customWidth="1"/>
    <col min="20" max="20" width="26.125" style="4" bestFit="1" customWidth="1"/>
    <col min="21" max="21" width="28.375" style="4" customWidth="1"/>
    <col min="22" max="24" width="28.125" style="4" customWidth="1"/>
    <col min="25" max="25" width="27.25" style="4" customWidth="1"/>
    <col min="26" max="26" width="29.25" style="4" customWidth="1"/>
    <col min="27" max="39" width="9.875" style="4" customWidth="1"/>
    <col min="40" max="40" width="25.375" style="4" customWidth="1"/>
    <col min="41" max="41" width="24.375" style="4" customWidth="1"/>
    <col min="42" max="54" width="10.375" style="4" customWidth="1"/>
    <col min="55" max="55" width="24.25" style="4" customWidth="1"/>
    <col min="56" max="58" width="27.375" style="4" customWidth="1"/>
    <col min="59" max="59" width="25.875" style="4" customWidth="1"/>
    <col min="60" max="60" width="17.625" style="4" customWidth="1"/>
    <col min="61" max="61" width="19.625" style="4" customWidth="1"/>
    <col min="62" max="62" width="21.375" style="4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51"/>
      <c r="B1" s="51"/>
      <c r="C1" s="52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4"/>
      <c r="BH1" s="14" t="s">
        <v>1</v>
      </c>
      <c r="BI1" s="15"/>
      <c r="BJ1" s="16"/>
    </row>
    <row r="2" spans="1:62" ht="30" customHeight="1">
      <c r="A2" s="51"/>
      <c r="B2" s="5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4"/>
      <c r="BH2" s="14" t="s">
        <v>2</v>
      </c>
      <c r="BI2" s="15"/>
      <c r="BJ2" s="16"/>
    </row>
    <row r="3" spans="1:62" ht="30" customHeight="1">
      <c r="A3" s="51"/>
      <c r="B3" s="51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4"/>
      <c r="BH3" s="14" t="s">
        <v>3</v>
      </c>
      <c r="BI3" s="15"/>
      <c r="BJ3" s="16"/>
    </row>
    <row r="4" spans="1:62" ht="30" customHeight="1">
      <c r="A4" s="51"/>
      <c r="B4" s="51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7"/>
      <c r="BH4" s="17" t="s">
        <v>4</v>
      </c>
      <c r="BI4" s="18"/>
      <c r="BJ4" s="19"/>
    </row>
    <row r="5" spans="1:62" ht="23.25" customHeight="1">
      <c r="P5" s="4"/>
      <c r="Q5" s="4"/>
      <c r="BJ5" s="10"/>
    </row>
    <row r="6" spans="1:62" ht="28.5" customHeight="1" thickBot="1">
      <c r="B6" s="3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11"/>
      <c r="BI6" s="11"/>
      <c r="BJ6" s="12"/>
    </row>
    <row r="7" spans="1:62" ht="36.950000000000003" customHeight="1" thickBot="1">
      <c r="A7" s="1"/>
      <c r="B7" s="9">
        <v>2024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11"/>
      <c r="BI7" s="11"/>
      <c r="BJ7" s="12"/>
    </row>
    <row r="8" spans="1:62" ht="8.4499999999999993" customHeight="1" thickBot="1">
      <c r="A8" s="1"/>
      <c r="B8" s="1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11"/>
      <c r="BI8" s="11"/>
      <c r="BJ8" s="12"/>
    </row>
    <row r="9" spans="1:62" s="2" customFormat="1" ht="38.1" customHeight="1" thickBot="1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0" t="s">
        <v>7</v>
      </c>
      <c r="P9" s="61"/>
      <c r="Q9" s="62"/>
      <c r="R9" s="60" t="s">
        <v>8</v>
      </c>
      <c r="S9" s="61"/>
      <c r="T9" s="61"/>
      <c r="U9" s="61"/>
      <c r="V9" s="61"/>
      <c r="W9" s="61"/>
      <c r="X9" s="61"/>
      <c r="Y9" s="61"/>
      <c r="Z9" s="64" t="s">
        <v>9</v>
      </c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6"/>
      <c r="AO9" s="60" t="s">
        <v>10</v>
      </c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2"/>
      <c r="BH9" s="58" t="s">
        <v>11</v>
      </c>
      <c r="BI9" s="59"/>
      <c r="BJ9" s="13"/>
    </row>
    <row r="10" spans="1:62" s="2" customFormat="1" ht="57" customHeight="1" thickBot="1">
      <c r="A10" s="27" t="s">
        <v>12</v>
      </c>
      <c r="B10" s="27" t="s">
        <v>13</v>
      </c>
      <c r="C10" s="27" t="s">
        <v>14</v>
      </c>
      <c r="D10" s="27" t="s">
        <v>15</v>
      </c>
      <c r="E10" s="27" t="s">
        <v>16</v>
      </c>
      <c r="F10" s="27" t="s">
        <v>17</v>
      </c>
      <c r="G10" s="27" t="s">
        <v>18</v>
      </c>
      <c r="H10" s="27" t="s">
        <v>19</v>
      </c>
      <c r="I10" s="27" t="s">
        <v>20</v>
      </c>
      <c r="J10" s="27" t="s">
        <v>21</v>
      </c>
      <c r="K10" s="27" t="s">
        <v>22</v>
      </c>
      <c r="L10" s="27" t="s">
        <v>23</v>
      </c>
      <c r="M10" s="27" t="s">
        <v>24</v>
      </c>
      <c r="N10" s="27" t="s">
        <v>25</v>
      </c>
      <c r="O10" s="27" t="s">
        <v>26</v>
      </c>
      <c r="P10" s="27" t="s">
        <v>27</v>
      </c>
      <c r="Q10" s="27" t="s">
        <v>28</v>
      </c>
      <c r="R10" s="27" t="s">
        <v>29</v>
      </c>
      <c r="S10" s="27" t="s">
        <v>30</v>
      </c>
      <c r="T10" s="27" t="s">
        <v>31</v>
      </c>
      <c r="U10" s="27" t="s">
        <v>32</v>
      </c>
      <c r="V10" s="27" t="s">
        <v>33</v>
      </c>
      <c r="W10" s="27" t="s">
        <v>34</v>
      </c>
      <c r="X10" s="27" t="s">
        <v>35</v>
      </c>
      <c r="Y10" s="27" t="s">
        <v>36</v>
      </c>
      <c r="Z10" s="27" t="s">
        <v>37</v>
      </c>
      <c r="AA10" s="27" t="s">
        <v>38</v>
      </c>
      <c r="AB10" s="27" t="s">
        <v>39</v>
      </c>
      <c r="AC10" s="27" t="s">
        <v>40</v>
      </c>
      <c r="AD10" s="27" t="s">
        <v>41</v>
      </c>
      <c r="AE10" s="27" t="s">
        <v>42</v>
      </c>
      <c r="AF10" s="27" t="s">
        <v>43</v>
      </c>
      <c r="AG10" s="27" t="s">
        <v>44</v>
      </c>
      <c r="AH10" s="27" t="s">
        <v>45</v>
      </c>
      <c r="AI10" s="27" t="s">
        <v>46</v>
      </c>
      <c r="AJ10" s="27" t="s">
        <v>47</v>
      </c>
      <c r="AK10" s="27" t="s">
        <v>48</v>
      </c>
      <c r="AL10" s="27" t="s">
        <v>49</v>
      </c>
      <c r="AM10" s="27" t="s">
        <v>50</v>
      </c>
      <c r="AN10" s="27" t="s">
        <v>51</v>
      </c>
      <c r="AO10" s="27" t="s">
        <v>52</v>
      </c>
      <c r="AP10" s="27" t="s">
        <v>53</v>
      </c>
      <c r="AQ10" s="27" t="s">
        <v>54</v>
      </c>
      <c r="AR10" s="27" t="s">
        <v>55</v>
      </c>
      <c r="AS10" s="27" t="s">
        <v>56</v>
      </c>
      <c r="AT10" s="27" t="s">
        <v>57</v>
      </c>
      <c r="AU10" s="27" t="s">
        <v>58</v>
      </c>
      <c r="AV10" s="27" t="s">
        <v>59</v>
      </c>
      <c r="AW10" s="27" t="s">
        <v>60</v>
      </c>
      <c r="AX10" s="27" t="s">
        <v>61</v>
      </c>
      <c r="AY10" s="27" t="s">
        <v>62</v>
      </c>
      <c r="AZ10" s="27" t="s">
        <v>63</v>
      </c>
      <c r="BA10" s="27" t="s">
        <v>64</v>
      </c>
      <c r="BB10" s="27" t="s">
        <v>65</v>
      </c>
      <c r="BC10" s="27" t="s">
        <v>66</v>
      </c>
      <c r="BD10" s="27" t="s">
        <v>67</v>
      </c>
      <c r="BE10" s="27" t="s">
        <v>68</v>
      </c>
      <c r="BF10" s="27" t="s">
        <v>69</v>
      </c>
      <c r="BG10" s="27" t="s">
        <v>70</v>
      </c>
      <c r="BH10" s="27" t="s">
        <v>71</v>
      </c>
      <c r="BI10" s="26" t="s">
        <v>72</v>
      </c>
      <c r="BJ10" s="3" t="s">
        <v>73</v>
      </c>
    </row>
    <row r="11" spans="1:62" s="37" customFormat="1" ht="83.25" customHeight="1">
      <c r="A11" s="28">
        <v>32</v>
      </c>
      <c r="B11" s="28" t="s">
        <v>74</v>
      </c>
      <c r="C11" s="28" t="s">
        <v>75</v>
      </c>
      <c r="D11" s="28" t="s">
        <v>76</v>
      </c>
      <c r="E11" s="28" t="s">
        <v>77</v>
      </c>
      <c r="F11" s="28" t="s">
        <v>78</v>
      </c>
      <c r="G11" s="28" t="s">
        <v>79</v>
      </c>
      <c r="H11" s="28">
        <v>450300201</v>
      </c>
      <c r="I11" s="28" t="s">
        <v>80</v>
      </c>
      <c r="J11" s="28">
        <v>2</v>
      </c>
      <c r="K11" s="28" t="s">
        <v>81</v>
      </c>
      <c r="L11" s="28" t="s">
        <v>82</v>
      </c>
      <c r="M11" s="28">
        <v>2</v>
      </c>
      <c r="N11" s="28">
        <v>2</v>
      </c>
      <c r="O11" s="29">
        <v>1</v>
      </c>
      <c r="P11" s="20">
        <f>+Tabla1[[#This Row],[Meta Ejecutada Vigencia4]]/Tabla1[[#This Row],[Meta Programada Vigencia]]</f>
        <v>0.5</v>
      </c>
      <c r="Q11" s="20">
        <f>+Tabla1[[#This Row],[Meta Ejecutada Vigencia4]]/Tabla1[[#This Row],[Meta Programada Cuatrienio3]]</f>
        <v>0.5</v>
      </c>
      <c r="R11" s="30" t="s">
        <v>83</v>
      </c>
      <c r="S11" s="30" t="s">
        <v>84</v>
      </c>
      <c r="T11" s="22">
        <v>2281249104.9300003</v>
      </c>
      <c r="U11" s="31">
        <v>551249104.92999995</v>
      </c>
      <c r="V11" s="29" t="s">
        <v>85</v>
      </c>
      <c r="W11" s="29" t="s">
        <v>86</v>
      </c>
      <c r="X11" s="29">
        <v>810</v>
      </c>
      <c r="Y11" s="29" t="s">
        <v>87</v>
      </c>
      <c r="Z11" s="32">
        <f>Tabla1[[#This Row],[Valor Vigencia Proyecto]]</f>
        <v>551249104.92999995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4">
        <f>SUM(Tabla1[[#This Row],[Recursos propios 2024]:[Otros 2024]])</f>
        <v>551249104.92999995</v>
      </c>
      <c r="AO11" s="35">
        <f>[1]EJE_P_25!$L$141+[1]EJE_P_25!$L$143</f>
        <v>521066500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4">
        <f>SUM(Tabla1[[#This Row],[Recursos propios 20242]:[Otros 202415]])</f>
        <v>521066500</v>
      </c>
      <c r="BD11" s="23">
        <f>+Tabla1[[#This Row],[Total Comprometido 2024]]/Tabla1[[#This Row],[Total 2024]]</f>
        <v>0.9452468862805089</v>
      </c>
      <c r="BE11" s="33">
        <f>[1]EJE_P_25!$M$141+[1]EJE_P_25!$M$143</f>
        <v>373652600</v>
      </c>
      <c r="BF11" s="33">
        <f>[1]EJE_P_25!$P$144</f>
        <v>373652600</v>
      </c>
      <c r="BG11" s="33" t="s">
        <v>88</v>
      </c>
      <c r="BH11" s="28" t="s">
        <v>89</v>
      </c>
      <c r="BI11" s="36" t="s">
        <v>90</v>
      </c>
      <c r="BJ11" s="28">
        <v>11</v>
      </c>
    </row>
    <row r="12" spans="1:62" s="37" customFormat="1" ht="83.2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21"/>
      <c r="Q12" s="21"/>
      <c r="R12" s="30" t="s">
        <v>91</v>
      </c>
      <c r="S12" s="30" t="s">
        <v>92</v>
      </c>
      <c r="T12" s="40">
        <v>2950000000</v>
      </c>
      <c r="U12" s="41">
        <v>650000000</v>
      </c>
      <c r="V12" s="29"/>
      <c r="W12" s="29"/>
      <c r="X12" s="29"/>
      <c r="Y12" s="39"/>
      <c r="Z12" s="32">
        <f>Tabla1[[#This Row],[Valor Vigencia Proyecto]]</f>
        <v>650000000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34">
        <f>SUM(Tabla1[[#This Row],[Recursos propios 2024]:[Otros 2024]])</f>
        <v>650000000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34">
        <f>SUM(Tabla1[[#This Row],[Recursos propios 20242]:[Otros 202415]])</f>
        <v>0</v>
      </c>
      <c r="BD12" s="24">
        <v>0</v>
      </c>
      <c r="BE12" s="42">
        <f>Tabla1[[#This Row],[Total Comprometido 2024]]</f>
        <v>0</v>
      </c>
      <c r="BF12" s="42">
        <f>Tabla1[[#This Row],[Total Recursos Obligados]]</f>
        <v>0</v>
      </c>
      <c r="BG12" s="42" t="s">
        <v>88</v>
      </c>
      <c r="BH12" s="38"/>
      <c r="BI12" s="38"/>
      <c r="BJ12" s="38"/>
    </row>
    <row r="13" spans="1:62" s="44" customFormat="1" ht="83.25" customHeight="1">
      <c r="A13" s="28">
        <v>287</v>
      </c>
      <c r="B13" s="28" t="s">
        <v>74</v>
      </c>
      <c r="C13" s="28" t="s">
        <v>75</v>
      </c>
      <c r="D13" s="28" t="s">
        <v>76</v>
      </c>
      <c r="E13" s="28" t="s">
        <v>77</v>
      </c>
      <c r="F13" s="28" t="s">
        <v>93</v>
      </c>
      <c r="G13" s="28" t="s">
        <v>94</v>
      </c>
      <c r="H13" s="28">
        <v>450301500</v>
      </c>
      <c r="I13" s="28" t="s">
        <v>95</v>
      </c>
      <c r="J13" s="28">
        <v>4</v>
      </c>
      <c r="K13" s="28" t="s">
        <v>81</v>
      </c>
      <c r="L13" s="28" t="s">
        <v>96</v>
      </c>
      <c r="M13" s="28">
        <v>1</v>
      </c>
      <c r="N13" s="28">
        <v>0.05</v>
      </c>
      <c r="O13" s="39">
        <v>0</v>
      </c>
      <c r="P13" s="21">
        <f>+Tabla1[[#This Row],[Meta Ejecutada Vigencia4]]/Tabla1[[#This Row],[Meta Programada Vigencia]]</f>
        <v>0</v>
      </c>
      <c r="Q13" s="21">
        <f>+Tabla1[[#This Row],[Meta Ejecutada Vigencia4]]/Tabla1[[#This Row],[Meta Programada Cuatrienio3]]</f>
        <v>0</v>
      </c>
      <c r="R13" s="30" t="s">
        <v>97</v>
      </c>
      <c r="S13" s="30" t="s">
        <v>98</v>
      </c>
      <c r="T13" s="40">
        <v>900000000</v>
      </c>
      <c r="U13" s="41">
        <v>0</v>
      </c>
      <c r="V13" s="29"/>
      <c r="W13" s="29"/>
      <c r="X13" s="29"/>
      <c r="Y13" s="29"/>
      <c r="Z13" s="32">
        <f>Tabla1[[#This Row],[Valor Vigencia Proyecto]]</f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43">
        <f>SUM(Tabla1[[#This Row],[Recursos propios 2024]:[Otros 2024]])</f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43">
        <f>SUM(Tabla1[[#This Row],[Recursos propios 20242]:[Otros 202415]])</f>
        <v>0</v>
      </c>
      <c r="BD13" s="23">
        <v>0</v>
      </c>
      <c r="BE13" s="35">
        <f>Tabla1[[#This Row],[Total Comprometido 2024]]</f>
        <v>0</v>
      </c>
      <c r="BF13" s="35">
        <f>Tabla1[[#This Row],[Total Recursos Obligados]]</f>
        <v>0</v>
      </c>
      <c r="BG13" s="35" t="s">
        <v>88</v>
      </c>
      <c r="BH13" s="28" t="s">
        <v>89</v>
      </c>
      <c r="BI13" s="36" t="s">
        <v>90</v>
      </c>
      <c r="BJ13" s="28">
        <v>11</v>
      </c>
    </row>
    <row r="14" spans="1:62" s="44" customFormat="1" ht="83.25" customHeight="1">
      <c r="A14" s="45">
        <v>288</v>
      </c>
      <c r="B14" s="45" t="s">
        <v>74</v>
      </c>
      <c r="C14" s="45" t="s">
        <v>75</v>
      </c>
      <c r="D14" s="45" t="s">
        <v>76</v>
      </c>
      <c r="E14" s="45" t="s">
        <v>77</v>
      </c>
      <c r="F14" s="45" t="s">
        <v>99</v>
      </c>
      <c r="G14" s="45" t="s">
        <v>100</v>
      </c>
      <c r="H14" s="45">
        <v>450301400</v>
      </c>
      <c r="I14" s="45" t="s">
        <v>101</v>
      </c>
      <c r="J14" s="46">
        <v>3</v>
      </c>
      <c r="K14" s="45" t="s">
        <v>81</v>
      </c>
      <c r="L14" s="45" t="s">
        <v>96</v>
      </c>
      <c r="M14" s="46">
        <v>3</v>
      </c>
      <c r="N14" s="45">
        <v>2</v>
      </c>
      <c r="O14" s="29">
        <v>0.33</v>
      </c>
      <c r="P14" s="21">
        <f>+Tabla1[[#This Row],[Meta Ejecutada Vigencia4]]/Tabla1[[#This Row],[Meta Programada Vigencia]]</f>
        <v>0.16500000000000001</v>
      </c>
      <c r="Q14" s="21">
        <f>+Tabla1[[#This Row],[Meta Ejecutada Vigencia4]]/Tabla1[[#This Row],[Meta Programada Cuatrienio3]]</f>
        <v>0.11</v>
      </c>
      <c r="R14" s="30" t="s">
        <v>102</v>
      </c>
      <c r="S14" s="30" t="s">
        <v>103</v>
      </c>
      <c r="T14" s="40">
        <v>1917146938.98</v>
      </c>
      <c r="U14" s="41">
        <v>640942544.98000002</v>
      </c>
      <c r="V14" s="29" t="s">
        <v>104</v>
      </c>
      <c r="W14" s="29" t="s">
        <v>105</v>
      </c>
      <c r="X14" s="29">
        <v>619703</v>
      </c>
      <c r="Y14" s="29" t="s">
        <v>106</v>
      </c>
      <c r="Z14" s="47">
        <f>Tabla1[[#This Row],[Valor Vigencia Proyecto]]</f>
        <v>640942544.98000002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43">
        <f>SUM(Tabla1[[#This Row],[Recursos propios 2024]:[Otros 2024]])</f>
        <v>640942544.98000002</v>
      </c>
      <c r="AO14" s="47">
        <v>282840297.77999997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43">
        <f>SUM(Tabla1[[#This Row],[Recursos propios 20242]:[Otros 202415]])</f>
        <v>282840297.77999997</v>
      </c>
      <c r="BD14" s="23">
        <f>+Tabla1[[#This Row],[Total Comprometido 2024]]/Tabla1[[#This Row],[Total 2024]]</f>
        <v>0.44128806863464765</v>
      </c>
      <c r="BE14" s="33">
        <f>Tabla1[[#This Row],[Total Comprometido 2024]]</f>
        <v>282840297.77999997</v>
      </c>
      <c r="BF14" s="33">
        <f>Tabla1[[#This Row],[Total Recursos Obligados]]</f>
        <v>282840297.77999997</v>
      </c>
      <c r="BG14" s="35" t="s">
        <v>88</v>
      </c>
      <c r="BH14" s="45" t="s">
        <v>89</v>
      </c>
      <c r="BI14" s="36" t="s">
        <v>90</v>
      </c>
      <c r="BJ14" s="45">
        <v>11</v>
      </c>
    </row>
    <row r="15" spans="1:62" s="44" customFormat="1" ht="83.25" customHeight="1">
      <c r="A15" s="28">
        <v>289</v>
      </c>
      <c r="B15" s="28" t="s">
        <v>74</v>
      </c>
      <c r="C15" s="28" t="s">
        <v>75</v>
      </c>
      <c r="D15" s="28" t="s">
        <v>76</v>
      </c>
      <c r="E15" s="28" t="s">
        <v>77</v>
      </c>
      <c r="F15" s="28" t="s">
        <v>107</v>
      </c>
      <c r="G15" s="28" t="s">
        <v>108</v>
      </c>
      <c r="H15" s="28">
        <v>450301600</v>
      </c>
      <c r="I15" s="28" t="s">
        <v>109</v>
      </c>
      <c r="J15" s="28">
        <v>1</v>
      </c>
      <c r="K15" s="28" t="s">
        <v>81</v>
      </c>
      <c r="L15" s="28" t="s">
        <v>110</v>
      </c>
      <c r="M15" s="28">
        <v>1</v>
      </c>
      <c r="N15" s="28">
        <v>0.25</v>
      </c>
      <c r="O15" s="29">
        <v>0.33</v>
      </c>
      <c r="P15" s="21">
        <f>+Tabla1[[#This Row],[Meta Ejecutada Vigencia4]]/Tabla1[[#This Row],[Meta Programada Vigencia]]</f>
        <v>1.32</v>
      </c>
      <c r="Q15" s="21">
        <f>+Tabla1[[#This Row],[Meta Ejecutada Vigencia4]]/Tabla1[[#This Row],[Meta Programada Cuatrienio3]]</f>
        <v>0.33</v>
      </c>
      <c r="R15" s="30" t="s">
        <v>111</v>
      </c>
      <c r="S15" s="30" t="s">
        <v>112</v>
      </c>
      <c r="T15" s="40">
        <v>300000000</v>
      </c>
      <c r="U15" s="41">
        <v>200000000</v>
      </c>
      <c r="V15" s="29" t="s">
        <v>113</v>
      </c>
      <c r="W15" s="29" t="s">
        <v>114</v>
      </c>
      <c r="X15" s="29">
        <v>95</v>
      </c>
      <c r="Y15" s="29" t="s">
        <v>115</v>
      </c>
      <c r="Z15" s="35">
        <f>Tabla1[[#This Row],[Valor Vigencia Proyecto]]</f>
        <v>200000000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43">
        <f>SUM(Tabla1[[#This Row],[Recursos propios 2024]:[Otros 2024]])</f>
        <v>200000000</v>
      </c>
      <c r="AO15" s="35">
        <v>54387500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43">
        <f>SUM(Tabla1[[#This Row],[Recursos propios 20242]:[Otros 202415]])</f>
        <v>54387500</v>
      </c>
      <c r="BD15" s="23">
        <f>+Tabla1[[#This Row],[Total Comprometido 2024]]/Tabla1[[#This Row],[Total 2024]]</f>
        <v>0.2719375</v>
      </c>
      <c r="BE15" s="35">
        <f>Tabla1[[#This Row],[Total Comprometido 2024]]</f>
        <v>54387500</v>
      </c>
      <c r="BF15" s="35">
        <f>Tabla1[[#This Row],[Total Recursos Obligados]]</f>
        <v>54387500</v>
      </c>
      <c r="BG15" s="35" t="s">
        <v>88</v>
      </c>
      <c r="BH15" s="28" t="s">
        <v>89</v>
      </c>
      <c r="BI15" s="36" t="s">
        <v>90</v>
      </c>
      <c r="BJ15" s="28">
        <v>11</v>
      </c>
    </row>
    <row r="16" spans="1:62" s="44" customFormat="1" ht="83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48"/>
      <c r="P16" s="21"/>
      <c r="Q16" s="21"/>
      <c r="R16" s="30" t="s">
        <v>116</v>
      </c>
      <c r="S16" s="30" t="s">
        <v>117</v>
      </c>
      <c r="T16" s="40">
        <v>6921158492</v>
      </c>
      <c r="U16" s="41">
        <v>1455402575</v>
      </c>
      <c r="V16" s="29" t="s">
        <v>113</v>
      </c>
      <c r="W16" s="29" t="s">
        <v>118</v>
      </c>
      <c r="X16" s="29">
        <v>84</v>
      </c>
      <c r="Y16" s="48" t="s">
        <v>119</v>
      </c>
      <c r="Z16" s="32">
        <f>U16</f>
        <v>1455402575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9">
        <f>SUM(Z16:AM16)</f>
        <v>1455402575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9">
        <v>0</v>
      </c>
      <c r="BD16" s="25" t="s">
        <v>120</v>
      </c>
      <c r="BE16" s="42">
        <v>0</v>
      </c>
      <c r="BF16" s="42">
        <v>0</v>
      </c>
      <c r="BG16" s="42" t="s">
        <v>88</v>
      </c>
      <c r="BH16" s="28"/>
      <c r="BI16" s="50"/>
      <c r="BJ16" s="28"/>
    </row>
    <row r="17" spans="1:62" s="44" customFormat="1" ht="83.2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48"/>
      <c r="P17" s="21"/>
      <c r="Q17" s="21"/>
      <c r="R17" s="30" t="s">
        <v>121</v>
      </c>
      <c r="S17" s="30" t="s">
        <v>122</v>
      </c>
      <c r="T17" s="40">
        <v>899900786.66999996</v>
      </c>
      <c r="U17" s="41">
        <v>499900786.67000002</v>
      </c>
      <c r="V17" s="29"/>
      <c r="W17" s="29"/>
      <c r="X17" s="29"/>
      <c r="Y17" s="48"/>
      <c r="Z17" s="32">
        <f>U17</f>
        <v>499900786.67000002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9">
        <f>SUM(Z17:AM17)</f>
        <v>499900786.67000002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9">
        <v>0</v>
      </c>
      <c r="BD17" s="25" t="s">
        <v>120</v>
      </c>
      <c r="BE17" s="42">
        <v>0</v>
      </c>
      <c r="BF17" s="42">
        <v>0</v>
      </c>
      <c r="BG17" s="42" t="s">
        <v>88</v>
      </c>
      <c r="BH17" s="28"/>
      <c r="BI17" s="50"/>
      <c r="BJ17" s="28"/>
    </row>
  </sheetData>
  <sheetProtection algorithmName="SHA-512" hashValue="aCmPaU/Mm3JmZ0ps+D6SbffFcwje8A8xWBZYfa1lrMeAAMUemEp0JRVIFA31/vX7bQdLIVmpsW42tD0uwgBeWw==" saltValue="qg3RuamMd/fIx346jChccw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MORON</dc:creator>
  <cp:keywords/>
  <dc:description/>
  <cp:lastModifiedBy>MONICA</cp:lastModifiedBy>
  <cp:revision/>
  <dcterms:created xsi:type="dcterms:W3CDTF">2024-06-03T22:05:35Z</dcterms:created>
  <dcterms:modified xsi:type="dcterms:W3CDTF">2025-01-31T21:32:42Z</dcterms:modified>
  <cp:category/>
  <cp:contentStatus/>
</cp:coreProperties>
</file>