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docs.live.net/b1b9efc56eb2804f/Documentos/LILIANA RAMIREZ/ALCALDIA/PROYECTOS/1. APOYO DISEÑO HERRAMIENTAS/PLAN DESARROLLO/OCTUBRE/INFORMEGENERAL/"/>
    </mc:Choice>
  </mc:AlternateContent>
  <xr:revisionPtr revIDLastSave="7" documentId="13_ncr:1_{DB01454C-6B9C-4D7B-8A3F-2EF15E2C0238}" xr6:coauthVersionLast="47" xr6:coauthVersionMax="47" xr10:uidLastSave="{C7FE1F94-9CC0-4B2B-B59A-A808735E77C5}"/>
  <bookViews>
    <workbookView xWindow="-108" yWindow="-108" windowWidth="23256" windowHeight="12456" xr2:uid="{00000000-000D-0000-FFFF-FFFF00000000}"/>
  </bookViews>
  <sheets>
    <sheet name="Plan de Accion" sheetId="1" r:id="rId1"/>
    <sheet name="Resumen" sheetId="3" r:id="rId2"/>
  </sheets>
  <definedNames>
    <definedName name="_xlnm._FilterDatabase" localSheetId="0" hidden="1">'Plan de Accion'!$A$10:$BJ$10</definedName>
    <definedName name="PA">'Plan de Accion'!$A$9:$BJ$53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3" i="1" l="1"/>
  <c r="X39" i="1"/>
  <c r="X38" i="1"/>
  <c r="X36" i="1"/>
  <c r="X43" i="1"/>
  <c r="K33" i="3" l="1"/>
  <c r="Z54" i="1"/>
  <c r="Q11" i="1" l="1"/>
  <c r="Q13" i="1"/>
  <c r="Q14" i="1"/>
  <c r="Q16" i="1"/>
  <c r="Q17" i="1"/>
  <c r="Q18" i="1"/>
  <c r="Q19" i="1"/>
  <c r="Q20" i="1"/>
  <c r="Q22" i="1"/>
  <c r="Q23" i="1"/>
  <c r="Q24" i="1"/>
  <c r="Q25" i="1"/>
  <c r="Q26" i="1"/>
  <c r="Q27" i="1"/>
  <c r="Q28" i="1"/>
  <c r="Q29" i="1"/>
  <c r="Q30" i="1"/>
  <c r="Q31" i="1"/>
  <c r="Q32" i="1"/>
  <c r="Q33" i="1"/>
  <c r="Q34" i="1"/>
  <c r="Q35" i="1"/>
  <c r="Q40" i="1"/>
  <c r="Q42" i="1"/>
  <c r="Q43" i="1"/>
  <c r="Q47" i="1"/>
  <c r="Q48" i="1"/>
  <c r="Q49" i="1"/>
  <c r="Q50" i="1"/>
  <c r="Q51" i="1"/>
  <c r="Q52" i="1"/>
  <c r="Q53" i="1"/>
  <c r="X45" i="1"/>
  <c r="X44" i="1"/>
  <c r="AN44" i="1"/>
  <c r="BC44" i="1"/>
  <c r="AN45" i="1"/>
  <c r="BC45" i="1"/>
  <c r="AN46" i="1"/>
  <c r="BC46" i="1"/>
  <c r="AN41" i="1"/>
  <c r="BC41" i="1"/>
  <c r="X37" i="1"/>
  <c r="AN36" i="1"/>
  <c r="BC36" i="1"/>
  <c r="AN37" i="1"/>
  <c r="BC37" i="1"/>
  <c r="AN38" i="1"/>
  <c r="BC38" i="1"/>
  <c r="AN39" i="1"/>
  <c r="BC39" i="1"/>
  <c r="AN27" i="1"/>
  <c r="BC27" i="1"/>
  <c r="AN21" i="1"/>
  <c r="BC21" i="1"/>
  <c r="BD45" i="1" l="1"/>
  <c r="BD44" i="1"/>
  <c r="BD46" i="1"/>
  <c r="BD41" i="1"/>
  <c r="BD36" i="1"/>
  <c r="BD37" i="1"/>
  <c r="BD38" i="1"/>
  <c r="BD39" i="1"/>
  <c r="BD27" i="1"/>
  <c r="BD21" i="1"/>
  <c r="AN15" i="1" l="1"/>
  <c r="BC15" i="1"/>
  <c r="BD15" i="1" l="1"/>
  <c r="AN12" i="1" l="1"/>
  <c r="BC12" i="1"/>
  <c r="BC11" i="1"/>
  <c r="BC13" i="1"/>
  <c r="BC14" i="1"/>
  <c r="BC16" i="1"/>
  <c r="BC17" i="1"/>
  <c r="BC18" i="1"/>
  <c r="BC19" i="1"/>
  <c r="BC20" i="1"/>
  <c r="BC22" i="1"/>
  <c r="BC23" i="1"/>
  <c r="BC24" i="1"/>
  <c r="BC25" i="1"/>
  <c r="BC26" i="1"/>
  <c r="BC28" i="1"/>
  <c r="BC29" i="1"/>
  <c r="BC30" i="1"/>
  <c r="BC31" i="1"/>
  <c r="BC32" i="1"/>
  <c r="BC33" i="1"/>
  <c r="BC34" i="1"/>
  <c r="BC35" i="1"/>
  <c r="BC40" i="1"/>
  <c r="BC42" i="1"/>
  <c r="BC43" i="1"/>
  <c r="BC47" i="1"/>
  <c r="BC48" i="1"/>
  <c r="BC49" i="1"/>
  <c r="BC50" i="1"/>
  <c r="BC51" i="1"/>
  <c r="BC52" i="1"/>
  <c r="BC53" i="1"/>
  <c r="AN11" i="1"/>
  <c r="AN13" i="1"/>
  <c r="AN14" i="1"/>
  <c r="AN16" i="1"/>
  <c r="AN17" i="1"/>
  <c r="AN18" i="1"/>
  <c r="AN19" i="1"/>
  <c r="AN20" i="1"/>
  <c r="AN22" i="1"/>
  <c r="AN23" i="1"/>
  <c r="AN24" i="1"/>
  <c r="AN25" i="1"/>
  <c r="AN26" i="1"/>
  <c r="AN28" i="1"/>
  <c r="AN29" i="1"/>
  <c r="AN30" i="1"/>
  <c r="AN31" i="1"/>
  <c r="AN32" i="1"/>
  <c r="AN33" i="1"/>
  <c r="AN34" i="1"/>
  <c r="AN35" i="1"/>
  <c r="AN40" i="1"/>
  <c r="AN42" i="1"/>
  <c r="AN43" i="1"/>
  <c r="AN47" i="1"/>
  <c r="AN48" i="1"/>
  <c r="AN49" i="1"/>
  <c r="AN50" i="1"/>
  <c r="AN51" i="1"/>
  <c r="AN52" i="1"/>
  <c r="AN53" i="1"/>
  <c r="BD12" i="1" l="1"/>
  <c r="BD43" i="1"/>
  <c r="BD11" i="1"/>
  <c r="BD30" i="1"/>
  <c r="BD20" i="1"/>
  <c r="BD49" i="1"/>
  <c r="BD33" i="1"/>
  <c r="BD24" i="1"/>
  <c r="BD14" i="1"/>
  <c r="BD53" i="1"/>
  <c r="BD42" i="1"/>
  <c r="BD29" i="1"/>
  <c r="BD19" i="1"/>
  <c r="BD52" i="1"/>
  <c r="BD40" i="1"/>
  <c r="BD28" i="1"/>
  <c r="BD18" i="1"/>
  <c r="BD51" i="1"/>
  <c r="BD35" i="1"/>
  <c r="BD26" i="1"/>
  <c r="BD17" i="1"/>
  <c r="BD50" i="1"/>
  <c r="BD34" i="1"/>
  <c r="BD25" i="1"/>
  <c r="BD16" i="1"/>
  <c r="BD48" i="1"/>
  <c r="BD32" i="1"/>
  <c r="BD23" i="1"/>
  <c r="BD13" i="1"/>
  <c r="BD47" i="1"/>
  <c r="BD31" i="1"/>
  <c r="BD22" i="1"/>
  <c r="BC54" i="1"/>
  <c r="P11" i="1" l="1"/>
  <c r="P13" i="1"/>
  <c r="P14" i="1"/>
  <c r="P16" i="1"/>
  <c r="P17" i="1"/>
  <c r="P18" i="1"/>
  <c r="P19" i="1"/>
  <c r="P20" i="1"/>
  <c r="P22" i="1"/>
  <c r="P23" i="1"/>
  <c r="P24" i="1"/>
  <c r="P25" i="1"/>
  <c r="P26" i="1"/>
  <c r="P28" i="1"/>
  <c r="P29" i="1"/>
  <c r="P30" i="1"/>
  <c r="P31" i="1"/>
  <c r="P32" i="1"/>
  <c r="P33" i="1"/>
  <c r="P34" i="1"/>
  <c r="P35" i="1"/>
  <c r="P40" i="1"/>
  <c r="P42" i="1"/>
  <c r="P43" i="1"/>
  <c r="P47" i="1"/>
  <c r="P48" i="1"/>
  <c r="P49" i="1"/>
  <c r="P50" i="1"/>
  <c r="P51" i="1"/>
  <c r="P52" i="1"/>
  <c r="P53" i="1"/>
  <c r="J33" i="3"/>
  <c r="I33" i="3"/>
  <c r="G33" i="3"/>
  <c r="F33" i="3"/>
  <c r="H32" i="3"/>
  <c r="E32" i="3"/>
  <c r="H31" i="3"/>
  <c r="E31" i="3"/>
  <c r="H30" i="3"/>
  <c r="E30" i="3"/>
  <c r="H29" i="3"/>
  <c r="E29" i="3"/>
  <c r="H28" i="3"/>
  <c r="E28" i="3"/>
  <c r="H27" i="3"/>
  <c r="E27" i="3"/>
  <c r="H26" i="3"/>
  <c r="E26" i="3"/>
  <c r="H25" i="3"/>
  <c r="E25" i="3"/>
  <c r="H24" i="3"/>
  <c r="E24" i="3"/>
  <c r="H23" i="3"/>
  <c r="E23" i="3"/>
  <c r="H22" i="3"/>
  <c r="E22" i="3"/>
  <c r="H21" i="3"/>
  <c r="E21" i="3"/>
  <c r="H20" i="3"/>
  <c r="E20" i="3"/>
  <c r="H19" i="3"/>
  <c r="E19" i="3"/>
  <c r="H18" i="3"/>
  <c r="E18" i="3"/>
  <c r="H17" i="3"/>
  <c r="E17" i="3"/>
  <c r="H16" i="3"/>
  <c r="E16" i="3"/>
  <c r="H15" i="3"/>
  <c r="E15" i="3"/>
  <c r="H14" i="3"/>
  <c r="E14" i="3"/>
  <c r="H13" i="3"/>
  <c r="E13" i="3"/>
  <c r="H12" i="3"/>
  <c r="E12" i="3"/>
  <c r="H11" i="3"/>
  <c r="E11" i="3"/>
  <c r="H10" i="3"/>
  <c r="E10" i="3"/>
  <c r="H9" i="3"/>
  <c r="E9" i="3"/>
  <c r="H8" i="3"/>
  <c r="E8" i="3"/>
  <c r="H7" i="3"/>
  <c r="E7" i="3"/>
  <c r="H6" i="3"/>
  <c r="E6" i="3"/>
  <c r="H5" i="3"/>
  <c r="E5" i="3"/>
  <c r="H4" i="3"/>
  <c r="E4" i="3"/>
  <c r="H3" i="3"/>
  <c r="E3" i="3"/>
  <c r="H2" i="3"/>
  <c r="E2" i="3"/>
  <c r="H33" i="3" l="1"/>
  <c r="AA54" i="1"/>
  <c r="AE54" i="1"/>
  <c r="AG54" i="1"/>
  <c r="AL54" i="1"/>
  <c r="AM54" i="1"/>
  <c r="AN54" i="1"/>
  <c r="AO54" i="1"/>
  <c r="AP54" i="1"/>
  <c r="AT54" i="1"/>
  <c r="AV54" i="1"/>
  <c r="BA54" i="1"/>
  <c r="BB54" i="1"/>
  <c r="BE54" i="1"/>
  <c r="BF54" i="1"/>
  <c r="BG54" i="1"/>
  <c r="BD54" i="1" l="1"/>
</calcChain>
</file>

<file path=xl/sharedStrings.xml><?xml version="1.0" encoding="utf-8"?>
<sst xmlns="http://schemas.openxmlformats.org/spreadsheetml/2006/main" count="666" uniqueCount="236">
  <si>
    <t>Responsable</t>
  </si>
  <si>
    <t>Dependencia</t>
  </si>
  <si>
    <t>Actividades Realizadas</t>
  </si>
  <si>
    <t>Número de Beneficiarios</t>
  </si>
  <si>
    <t>Población Beneficiada</t>
  </si>
  <si>
    <t>Comuna o Barrio Beneficiado</t>
  </si>
  <si>
    <t>Valor Vigencia Proyecto</t>
  </si>
  <si>
    <t>Valor del Proyecto</t>
  </si>
  <si>
    <t>Nombre del Proyecto</t>
  </si>
  <si>
    <t>Porcentaje Avance Vigencia</t>
  </si>
  <si>
    <t>Meta Programada Vigencia</t>
  </si>
  <si>
    <t>Tipo de Meta</t>
  </si>
  <si>
    <t>Indicador de Producto</t>
  </si>
  <si>
    <t>Cod. Indicador de Producto</t>
  </si>
  <si>
    <t>Meta de Producto</t>
  </si>
  <si>
    <t>Cod. de Producto</t>
  </si>
  <si>
    <t>Programa</t>
  </si>
  <si>
    <t>Cod. Programa</t>
  </si>
  <si>
    <t>Sector</t>
  </si>
  <si>
    <t>Linea Estratégica</t>
  </si>
  <si>
    <t xml:space="preserve"> Consecutivo PDM</t>
  </si>
  <si>
    <t>ODS</t>
  </si>
  <si>
    <t>RESPONSABLES</t>
  </si>
  <si>
    <t>Recursos Gestionados</t>
  </si>
  <si>
    <t>Ejecución Presupuestal</t>
  </si>
  <si>
    <t>RECURSOS EJECUTADOS</t>
  </si>
  <si>
    <t>RECURSOS PROGRAMADOS</t>
  </si>
  <si>
    <t>PROYECTOS DE INVERSION</t>
  </si>
  <si>
    <t>CUMPLIMIENTO DE LA META</t>
  </si>
  <si>
    <t>PDM 2024-2027</t>
  </si>
  <si>
    <t>VIGENCIA</t>
  </si>
  <si>
    <r>
      <t>Unidad de Medida</t>
    </r>
    <r>
      <rPr>
        <b/>
        <sz val="12"/>
        <color rgb="FF002060"/>
        <rFont val="Arial"/>
        <family val="2"/>
      </rPr>
      <t>2</t>
    </r>
  </si>
  <si>
    <r>
      <t>Meta Ejecutada Vigencia</t>
    </r>
    <r>
      <rPr>
        <b/>
        <sz val="12"/>
        <color rgb="FF002060"/>
        <rFont val="Arial"/>
        <family val="2"/>
      </rPr>
      <t>4</t>
    </r>
  </si>
  <si>
    <t>LÍnea Base</t>
  </si>
  <si>
    <t>PLAN DE ACCION</t>
  </si>
  <si>
    <t>Código:  F-DPM-10100-238,37-060</t>
  </si>
  <si>
    <r>
      <t>Meta Programada Cuatrienio</t>
    </r>
    <r>
      <rPr>
        <b/>
        <sz val="12"/>
        <color rgb="FF002060"/>
        <rFont val="Arial"/>
        <family val="2"/>
      </rPr>
      <t>3</t>
    </r>
  </si>
  <si>
    <t>Porcentaje Avance Cuatrienio</t>
  </si>
  <si>
    <t>Código BPIN</t>
  </si>
  <si>
    <t>Total Recursos Obligados</t>
  </si>
  <si>
    <t>Total Recursos Pagados</t>
  </si>
  <si>
    <t>Recursos propios 2024</t>
  </si>
  <si>
    <t>SGP Educación 2024</t>
  </si>
  <si>
    <t>SGP Salud 2024</t>
  </si>
  <si>
    <t>SGP Deporte 2024</t>
  </si>
  <si>
    <t>SGP Cultura 2024</t>
  </si>
  <si>
    <t>SGP Libre inversión 2024</t>
  </si>
  <si>
    <t>SGP Libre destinación 2024</t>
  </si>
  <si>
    <t>SGP Alimentación escolar 2024</t>
  </si>
  <si>
    <t>SGP Municipios río Magdalena 2024</t>
  </si>
  <si>
    <t>SGP APSB 2024</t>
  </si>
  <si>
    <t>Crédito 2024</t>
  </si>
  <si>
    <t>Transferencias de capital - cofinanciación departamento 2024</t>
  </si>
  <si>
    <t>Transferencias de capital - cofinanciación nación 2024</t>
  </si>
  <si>
    <t>Otros 2024</t>
  </si>
  <si>
    <t>Total 2024</t>
  </si>
  <si>
    <t>Total Comprometido 2024</t>
  </si>
  <si>
    <r>
      <t>Recursos propios 2024</t>
    </r>
    <r>
      <rPr>
        <b/>
        <sz val="12"/>
        <color rgb="FF002060"/>
        <rFont val="Arial"/>
        <family val="2"/>
      </rPr>
      <t>2</t>
    </r>
  </si>
  <si>
    <r>
      <t>SGP Educación 2024</t>
    </r>
    <r>
      <rPr>
        <b/>
        <sz val="12"/>
        <color rgb="FF002060"/>
        <rFont val="Arial"/>
        <family val="2"/>
      </rPr>
      <t>3</t>
    </r>
  </si>
  <si>
    <r>
      <t>SGP Salud 2024</t>
    </r>
    <r>
      <rPr>
        <b/>
        <sz val="12"/>
        <color rgb="FF002060"/>
        <rFont val="Arial"/>
        <family val="2"/>
      </rPr>
      <t>4</t>
    </r>
  </si>
  <si>
    <r>
      <t>SGP Deporte 2024</t>
    </r>
    <r>
      <rPr>
        <b/>
        <sz val="12"/>
        <color rgb="FF002060"/>
        <rFont val="Arial"/>
        <family val="2"/>
      </rPr>
      <t>5</t>
    </r>
  </si>
  <si>
    <r>
      <t>SGP Cultura 2024</t>
    </r>
    <r>
      <rPr>
        <b/>
        <sz val="12"/>
        <color rgb="FF002060"/>
        <rFont val="Arial"/>
        <family val="2"/>
      </rPr>
      <t>6</t>
    </r>
  </si>
  <si>
    <r>
      <t>SGP Libre inversión 2024</t>
    </r>
    <r>
      <rPr>
        <b/>
        <sz val="12"/>
        <color rgb="FF002060"/>
        <rFont val="Arial"/>
        <family val="2"/>
      </rPr>
      <t>7</t>
    </r>
  </si>
  <si>
    <r>
      <t>SGP Libre destinación 2024</t>
    </r>
    <r>
      <rPr>
        <b/>
        <sz val="12"/>
        <color rgb="FF002060"/>
        <rFont val="Arial"/>
        <family val="2"/>
      </rPr>
      <t>8</t>
    </r>
  </si>
  <si>
    <r>
      <t>SGP Alimentación escolar 2024</t>
    </r>
    <r>
      <rPr>
        <b/>
        <sz val="12"/>
        <color rgb="FF002060"/>
        <rFont val="Arial"/>
        <family val="2"/>
      </rPr>
      <t>9</t>
    </r>
  </si>
  <si>
    <r>
      <t>SGP Municipios río Magdalena 2024</t>
    </r>
    <r>
      <rPr>
        <b/>
        <sz val="12"/>
        <color rgb="FF002060"/>
        <rFont val="Arial"/>
        <family val="2"/>
      </rPr>
      <t>10</t>
    </r>
  </si>
  <si>
    <r>
      <t>SGP APSB 2024</t>
    </r>
    <r>
      <rPr>
        <b/>
        <sz val="12"/>
        <color rgb="FF002060"/>
        <rFont val="Arial"/>
        <family val="2"/>
      </rPr>
      <t>11</t>
    </r>
  </si>
  <si>
    <r>
      <t>Crédito 2024</t>
    </r>
    <r>
      <rPr>
        <b/>
        <sz val="12"/>
        <color rgb="FF002060"/>
        <rFont val="Arial"/>
        <family val="2"/>
      </rPr>
      <t>12</t>
    </r>
  </si>
  <si>
    <r>
      <t>Transferencias de capital - cofinanciación departamento 2024</t>
    </r>
    <r>
      <rPr>
        <b/>
        <sz val="12"/>
        <color rgb="FF002060"/>
        <rFont val="Arial"/>
        <family val="2"/>
      </rPr>
      <t>13</t>
    </r>
  </si>
  <si>
    <r>
      <t>Transferencias de capital - cofinanciación nación 2024</t>
    </r>
    <r>
      <rPr>
        <b/>
        <sz val="12"/>
        <color rgb="FF002060"/>
        <rFont val="Arial"/>
        <family val="2"/>
      </rPr>
      <t>14</t>
    </r>
  </si>
  <si>
    <r>
      <t>Otros 2024</t>
    </r>
    <r>
      <rPr>
        <b/>
        <sz val="12"/>
        <color rgb="FF002060"/>
        <rFont val="Arial"/>
        <family val="2"/>
      </rPr>
      <t>15</t>
    </r>
  </si>
  <si>
    <t>Versión: 2.0</t>
  </si>
  <si>
    <t>Fecha aprobación: Octubre-10-2024</t>
  </si>
  <si>
    <t>Página: 1 de 1</t>
  </si>
  <si>
    <t>Territorio seguro que integra</t>
  </si>
  <si>
    <t>Educación</t>
  </si>
  <si>
    <t>Calidad, cobertura y fortalecimiento de la educación inicial, prescolar, básica y media (2201).</t>
  </si>
  <si>
    <t>Beneficiar a 800 personas con formación informal en el marco de foros para los procesos de fortalecimiento de la educación en el municipio</t>
  </si>
  <si>
    <t>Personas beneficiadas con procesos de formación informal (220104900)</t>
  </si>
  <si>
    <t>Número</t>
  </si>
  <si>
    <t>Incremento</t>
  </si>
  <si>
    <t>Brindar asistencia técnica a 47 entidades e instituciones educativas oficiales en el municipio, con proyectos pedagógicos transversales.</t>
  </si>
  <si>
    <t>Entidades y organizaciones asistidas técnicamente (220100600)</t>
  </si>
  <si>
    <t>Mantenimiento</t>
  </si>
  <si>
    <t>Mantener el pago de ARL al 100% de los estudiantes que realizan las prácticas de la educación media técnica con el fin de mantener la cobertura en el cumplimiento de la normatividad legal vigente</t>
  </si>
  <si>
    <t>Coberturas obtenidas (220104300)</t>
  </si>
  <si>
    <t>Beneficiar 12.000 estudiantes de instituciones educativas oficiales con procesos de formación informal (simulacros de preparación para pruebas nacionales saber 11.)</t>
  </si>
  <si>
    <t>Asistir técnicamente en la actualización de 45 documentos normativos para la educación inicial, prescolar, básica y media como Manuales de convivencia escolar y/o Proyectos Educativos Institucionales PEI</t>
  </si>
  <si>
    <t>Documentos normativos para la educación inicial, preescolar, básica y media expedidos (220100400)</t>
  </si>
  <si>
    <t>Beneficiar a 1600 docentes con estrategias de promoción del bilingúismo en el municipio</t>
  </si>
  <si>
    <t>Docentes beneficiados con estrategias de promoción del Bilingüismo (220106000)</t>
  </si>
  <si>
    <t>Beneficiar a 16.000 estudiantes con estrategias de promoción del bilingúismo en el municipio</t>
  </si>
  <si>
    <t>Estudiantes beneficiados con estrategias de promoción del Bilingüismo (220103400)</t>
  </si>
  <si>
    <t>Garantizar el apoyo pedagógico a 121 sedes educativas oficiales para la oferta general, bilingüe, bicultural e inclusiva con servicio de interpretación, para preescolar, básica y media</t>
  </si>
  <si>
    <t>Sedes educativas con apoyo pedagógico para la oferta de educación inclusiva para preescolar, básica y media (220108400)</t>
  </si>
  <si>
    <t>Beneficiar 1600 docentes de aula de preescolar, básica y media de las instituciones educativas oficiales, con procesos de formación informal en Diseño Universal para el Aprendizaje - DUA y propuestas pedagógicas desde la neuro didáctica.</t>
  </si>
  <si>
    <t>Personas beneficiadas con procesos de formación informal. (220104900)</t>
  </si>
  <si>
    <t>Elaborar 2 documentos de Estudios de cobertura educativa de las instituciones educativas oficiales de Bucaramanga</t>
  </si>
  <si>
    <t>Documentos elaborados (220104800)</t>
  </si>
  <si>
    <t>Realizar 4 procesos de seguimiento y evaluación a través de la auditoria anual de matrícula a las instituciones Educativas Oficiales.</t>
  </si>
  <si>
    <t>Entidades territoriales con seguimiento y evaluación a la gestión (220101500)</t>
  </si>
  <si>
    <t>Beneficiar 4.000 estudiantes de instituciones educativas oficiales con transporte escolar</t>
  </si>
  <si>
    <t>Beneficiarios de transporte escolar (220102900)</t>
  </si>
  <si>
    <t>Beneficiar 40.000 estudiantes con el Programa de Alimentación Escolar - PAE</t>
  </si>
  <si>
    <t>Estudiantes beneficiados del programa de alimentación escolar (220107900)</t>
  </si>
  <si>
    <t>Mantener 7 instituciones educativas oficiales en operación mediante contratación del servicio educativo.</t>
  </si>
  <si>
    <t>Establecimientos educativos en operación (220107100)</t>
  </si>
  <si>
    <t>Beneficiar 700 jóvenes y adultos iletrados con modelos de alfabetización y procesos de formación encaminados a la enseñanza de la lectura y la escritura con enfoque diferencial.</t>
  </si>
  <si>
    <t>Personas beneficiadas con modelos de alfabetización 
  (220103200)</t>
  </si>
  <si>
    <t>Mantener 118 sedes Educativas Oficiales con acciones de revisión periódicas y seguimiento constante a los tanques de almacenamiento de agua, plantas de potabilización y/o pozos sépticos..</t>
  </si>
  <si>
    <t>Sedes mantenidas (220106200)</t>
  </si>
  <si>
    <t>Mejorar 80 sedes educativas oficiales en su infraestructura.</t>
  </si>
  <si>
    <t>Sedes educativas mejoradas (220105200)</t>
  </si>
  <si>
    <t>Elaborar un (1) documento de estudio técnico de las condiciones de infraestructura de las instituciones educativas oficiales.</t>
  </si>
  <si>
    <t>Documentos de estudios técnicos
  (220108700)</t>
  </si>
  <si>
    <t>Expedir un (1) documento de lineamientos técnicos en educación inicial, preescolar, básica y media con relación al Plan de Mantenimiento Escolar (PME) para su implementación en las Instituciones Educativas Oficiales.</t>
  </si>
  <si>
    <t>Documentos de lineamientos técnicos en educación inicial, preescolar, básica y media expedidos (220100500)</t>
  </si>
  <si>
    <t>Dotar 80 sedes de instituciones educativas oficiales con material didáctico, pedagógico, tecnológico y/o mobiliario escolar.</t>
  </si>
  <si>
    <t>Sedes dotadas (220106900)</t>
  </si>
  <si>
    <t>Mantener 45 Instituciones educativas oficiales en operación con planta de personal directivo docente, docente y administrativo, aseo, arrendamiento, vigilancia y/o servicios públicos.</t>
  </si>
  <si>
    <t>Beneficiar 3.000 directivos docentes, docentes y administrativos de las instituciones educativas oficiales con procesos de formación informal y/o actividades de bienestar laboral.</t>
  </si>
  <si>
    <t>Beneficiar 3.000 estudiantes con oferta de modelos educativos flexibles y/o ciclos lectivos especiales integrados - CLEI para la atención en educación básica primaria, básica secundaria y media en las instituciones educativas oficiales del municipio.</t>
  </si>
  <si>
    <t>Beneficiarios atendidos con modelos educativos flexibles (220103000)</t>
  </si>
  <si>
    <t>Asistir tecnicamente a la Secretaría de Educación con macroprocesos fortalecidos</t>
  </si>
  <si>
    <t>Beneficiar 72.000 estudiantes de instituciones educativas oficiales con acceso a contenidos web en el establecimiento educativo mediante servicio de conectividad.</t>
  </si>
  <si>
    <t>Estudiantes con acceso a contenidos web en el establecimiento educativo (220105000)</t>
  </si>
  <si>
    <t>Dotar 15 ambientes de aprendizaje en el desarrollo de laboratorios especializados de las instituciones educativas oficiales con equipos tecnológicos.</t>
  </si>
  <si>
    <t>Ambientes de aprendizaje dotados (220107000)</t>
  </si>
  <si>
    <t>Asistir técnicamente 150 establecimientos educativos oficiales y no oficiales con visitas y/o auditorias de inspección, vigilancia y control.</t>
  </si>
  <si>
    <t>Entidades asistidas técnicamente (220101300)</t>
  </si>
  <si>
    <t>Mejorar 40 aulas para la prestación del servicio educativo en los grados prejardín, jardín y transición en las instituciones educativas oficiales.</t>
  </si>
  <si>
    <t>Aulas para la educación inicial mejoradas (220102300)</t>
  </si>
  <si>
    <t>Calidad y fomento de la educación superior (2202).</t>
  </si>
  <si>
    <t>Beneficiar 600 nuevos Estudiantes con estrategias o programas de apoyo financiero para el acceso a la educación superior de pre grado en los niveles técnico, tecnológico y profesional. Incluye la implementación de un sistema de monitoreo y acompañamiento, apoyo psicosocial, y académico que favorezca su permanencia.</t>
  </si>
  <si>
    <t>Beneficiarios de estrategias o programas de apoyo financiero para el acceso a la educación superior (220206300)</t>
  </si>
  <si>
    <t>Garantizar los subsidios otorgados al 100% de los estudiantes beneficiados con estrategias o programas de apoyo financiero para garantizar su peramnecia en educación superior de pregrado en los niveles técnico, tecnológico y profesional.</t>
  </si>
  <si>
    <t>Beneficiarios de estrategias o programas de apoyo financiero para la permanencia en la educación superior (220206100)</t>
  </si>
  <si>
    <t>Beneficiar a 400 estudiantes de los grados 10 y 11 con programas de apoyo financiero para el tránsito inmediato de la educación media a la educación superior. y/o educación para el trabajo y desarrollo humano.</t>
  </si>
  <si>
    <t>Secretaría de Educación</t>
  </si>
  <si>
    <t>Martha Cecilia Guarín Lizcano</t>
  </si>
  <si>
    <t>4, 10</t>
  </si>
  <si>
    <t>Meta Programada Vigencia 2024</t>
  </si>
  <si>
    <t>Meta Ejecutada Vigencia 2024</t>
  </si>
  <si>
    <t>Total Programado</t>
  </si>
  <si>
    <t>Total Recursos Comprometidos</t>
  </si>
  <si>
    <t>TOTAL</t>
  </si>
  <si>
    <t>*</t>
  </si>
  <si>
    <t>Meta no programada para la vigencia</t>
  </si>
  <si>
    <t>FORTALECIMIENTO DE LAS EXPERIENCIAS SIGNIFICATIVAS Y PROYECTOS TRANSVERSALES QUE POTENCIEN LA INNOVACIÓN Y CULTURA DE INVESTIGACIÓN EN LA COMUNIDAD EDUCATIVA DEL MUNICIPIO DE BUCARAMANGA</t>
  </si>
  <si>
    <t>N/A</t>
  </si>
  <si>
    <t xml:space="preserve">Saldo FOMAG a favor del municipio de Bucaramanga </t>
  </si>
  <si>
    <t>PRESTACIÓN DEL SERVICIO DE ASEGURAMIENTO EN RIESGOS LABORALES PARA LOS ESTUDIANTES EN PRÁCTICA ACADÉMICA DE LOS PROGRAMAS ARTICULADOS CON LA MEDIA TÉCNICA EN LAS INSTITUCIONES EDUCATIVAS OFICIALES DE BUCARAMANGA</t>
  </si>
  <si>
    <t>PRESTACIÓN DEL SERVICIO DE ASEGURAMIENTO EN RIESGOS LABORALES PARA LOS ESTUDIANTES EN PRÁCTICA ACADÉMICA ADSCRITOS A LAS INSTITUCIONES EDUCATIVAS DEL MUNICIPIO DE BUCARAMANGA</t>
  </si>
  <si>
    <t>Comuna: 5,7,3,4,6,1,10,2,17,13,11,4
Corregimiento: 1,2</t>
  </si>
  <si>
    <t>Adolescentes / Jovenes</t>
  </si>
  <si>
    <t>Disponer de la cobertura del servicio de riesgos laborales tipo 1 para los estudiantes de grado 10 y 11 que se encuentran en práctica académica de las IE del municipio.</t>
  </si>
  <si>
    <t xml:space="preserve">Disponer de la cobertura del servicio de riesgos laborales tipo 1 para los estudiantes de grado 10 y 11 que se encuentran en práctica académica de las IE del municipio.	</t>
  </si>
  <si>
    <t>ACTUALIZACIÓN DE LOS MANUALES DE CONVIVENCIA ESCOLAR Y PROYECTOS EDUCATIVOS INSTITUCIONALES DE GESTIÓN EN LAS INSTITUCIONES EDUCATIVAS OFICIALES DEL MUNICIPIO DE BUCARAMANGA</t>
  </si>
  <si>
    <t>MEJORAMIENTO DE LAS HABILIDADES COMUNICATIVAS EN INGLÉS DE LOS ESTUDIANTES Y DOCENTES DE LAS INSTITUCIONES EDUCATIVAS OFICIALES DEL MUNICIPIO DE BUCARAMANGA</t>
  </si>
  <si>
    <t>APOYO PEDAGÓGICO PARA LA INCLUSIÓN DE LAS PERSONAS CON DISCAPACIDAD, TRASTORNOS DEL APRENDIZAJE, CAPACIDADES Y/O TALENTOS EXCEPCIONALES Y EN CONDICIÓN DE ENFERMEDAD EN LAS INSTITUCIONES EDUCATIVAS OFICIALES DEL MUNICIPIO DE BUCARAMANGA</t>
  </si>
  <si>
    <t>APOYO PEDAGÓGICO EN EL PROCESO DE INCLUSIÓN DE LOS ESTUDIANTES CON DISCAPACIDAD Y TALENTOS EXCEPCIONALES DEL MUNICIPIO DE BUCARAMANGA</t>
  </si>
  <si>
    <t>Comuna: 1,2,3,4,5,6,7,8,9,10,11,13,14,15,17
Corregimiento: 1,2,3</t>
  </si>
  <si>
    <t>Estudiantes con discapacidad, trastornos del aprendizaje y del comportamiento, capacidades y/o talentos excepcionales, estudiantes en condición de enfermedad</t>
  </si>
  <si>
    <t>Disponer de apoyos pedagógicos para fortalecer la permanencia y formación de los estudiantes con discapacidad, trastornos del aprendizaje, capacidades y/o talentos excepcionales y en condición de enfermedad en las IEO del municipio.</t>
  </si>
  <si>
    <t>Disponer de apoyos pedagógicos para fortalecer la permanencia y formación de los estudiantes con discapacidad y/o talentos excepcionales matriculados en el sistema escolar de Bucaramanga.</t>
  </si>
  <si>
    <t>DESARROLLO DE PROGRAMAS DE FORMACIÓN INTEGRAL E INCLUSIVA DIRIGIDA A DIRECTIVOS DOCENTES Y DOCENTES DE LAS INSTITUCIONES EDUCATIVAS OFICIALES DEL MUNICIPIO DE BUCARAMANGA</t>
  </si>
  <si>
    <t>ESTUDIO DE COBERTURA Y AUDITORÍA DE MATRÍCULA PARA EL ACCESO Y PERMANENCIA DE LOS ESTUDIANTES EN LAS INSTITUCIONES EDUCATIVAS OFICIALES DEL MUNICIPIO DE BUCARAMANGA</t>
  </si>
  <si>
    <t>PRESTACIÓN DEL SERVICIO DE TRANSPORTE ESCOLAR PARA ESTUDIANTES DE LAS INSTITUCIONES EDUCATIVAS OFICIALES DE BUCARAMANGA</t>
  </si>
  <si>
    <t>Niños, niñas, adolescentes y jóvenes
Estudiantes de zonas rurales que estudian en instituciones educativas rurales y urbanas; estudiantes de instituciones educativas que han sido reubicadas; estudiantes de zonas que no tienen acceso al servicio público de transporte</t>
  </si>
  <si>
    <t>Prestar el servicio de transporte escolar terrestre a los niños, niñas, adolescentes y jóvenes de bajos recursos de las IEO del municipio.</t>
  </si>
  <si>
    <t>FORTALECIMIENTO DEL PROGRAMA DE ALIMENTACIÓN ESCOLAR EN LAS INSTITUCIONES EDUCATIVAS OFICIALES DEL MUNICIPIO DE BUCARAMANGA</t>
  </si>
  <si>
    <t>FORTALECIMIENTO DEL PROGRAMA DE ALIMENTACIÓN ESCOLAR-PAE EN EL MUNICIPIO DE BUCARAMANGA</t>
  </si>
  <si>
    <t>Comuna: 1, 2, 3, 4, 5, 6, 7, 8, 9, 10, 11, 13, 14, 15, 17
Corregimiento: 1, 2 y 3</t>
  </si>
  <si>
    <t>Disponer del apoyo a la supervisión y/o interventoría del Programa de Alimentación Escolar -PAE.</t>
  </si>
  <si>
    <t>Suministrar complementos alimentarios, ración preparada en sitio y ración industrializada a los escolares del municipio de Bucaramanga.
Disponer de personal profesional que fortalezca el equipo PAE de la secretaria de educación del municipio de Bucaramanga.</t>
  </si>
  <si>
    <t>MEJORAMIENTO EN LA PRESTACIÓN DEL SERVICIO EDUCATIVO EN EL MUNICIPIO DE BUCARAMANGA</t>
  </si>
  <si>
    <t>Comuna: 1,4,6</t>
  </si>
  <si>
    <t>Disponer de la prestación oportuna del servicio educativo a escolares en el municipio (sistema de administración y/o concesiones).</t>
  </si>
  <si>
    <t>MANTENIMIENTO A LOS TANQUES DE ALMACENAMIENTO DE AGUA POTABLE, PLANTAS DE POTABILIZACIÓN Y SISTEMA SÉPTICO EN LAS SEDES EDUCATIVAS OFICIALES DEL MUNICIPIO DE BUCARAMANGA</t>
  </si>
  <si>
    <t>MEJORAMIENTO DE LAS CONDICIONES DE INFRAESTRUCTURA FÍSICA EN LAS INSTITUCIONES EDUCATIVAS OFICIALES DEL MUNICIPIO DE BUCARAMANGA</t>
  </si>
  <si>
    <t>ASISTENCIA TÉCNICA PARA EL RECONOCIMIENTO A LAS CONDICIONES DE INFRAESTRUCTURA DE LAS INSTITUCIONES EDUCATIVAS OFICIALES DEL MUNICIPIO DE BUCARAMANGA</t>
  </si>
  <si>
    <t>DISEÑO E IMPLEMENTACIÓN DEL PLAN DE MANTENIMIENTO ESCOLAR EN LAS INSTITUCIONES EDUCATIVAS OFICIALES DEL MUNICIPIO DE BUCARAMANGA</t>
  </si>
  <si>
    <t>DOTACIÓN DE MOBILIARIO ESCOLAR, MATERIAL DIDÁCTICO Y/O TECNOLOGÍA PARA LAS INSTITUCIONES EDUCATIVAS OFICIALES DEL MUNICIPIO DE BUCARAMANGA</t>
  </si>
  <si>
    <t>APOYO EN LA OPERATIVIDAD DE LOS ESTABLECIMIENTOS EDUCATIVOS OFICIALES CON RECURSOS DE CALIDAD GRATUIDAD EDUCATIVA EN EL MUNICIPIO DE BUCARAMANGA</t>
  </si>
  <si>
    <t>Comuna: 1, 2, 3, 4, 5,6,7,8,9,10,11,13,14,15,17
Corregimiento: 1,2,3</t>
  </si>
  <si>
    <t xml:space="preserve">Estudiantes de Instituciones Educativas Oficiales </t>
  </si>
  <si>
    <t>Realizar el proceso de legalización de asignación y transferencia de los recursos de Calidad Gratuidad Educativa a los Fondos de Servicios Educativos del municipio de Bucaramanga.</t>
  </si>
  <si>
    <t>ADMINISTRACIÓN DE LA PLANTA DE PERSONAL DIRECTIVO DOCENTE, DOCENTE Y ADMINISTRATIVA DE LAS INSTITUCIONES EDUCATIVAS OFICIALES DEL MUNICIPIO DE BUCARAMANGA</t>
  </si>
  <si>
    <t xml:space="preserve">Estudiantes  , Directivos Docentes, Docentes y administrativos de Instituciones Educativas Oficiales </t>
  </si>
  <si>
    <t>Realizar el pago de salarios y prestaciones sociales de la planta de personal docente y directivo docente requerido para la adecuada prestación del servicio educativo.
Realizar el pago de salarios y prestaciones sociales de la planta de personal administrativa de las Instituciones Educativas Oficiales para la adecuada prestación del servicio educativo.</t>
  </si>
  <si>
    <t>ADMINISTRACIÓN DE LA PLANTA DE PERSONAL DOCENTE, DIRECTIVO DOCENTE, ADMINISTRATIVA DE LAS INSTITUCIONES EDUCATIVAS OFICIALES Y SECRETARÍA DE EDUCACIÓN DEL MUNICIPIO DE BUCARAMANGA</t>
  </si>
  <si>
    <t>Realizar el pago de salarios y prestaciones sociales de la planta de personal docente y directivo docente requerido para la adecuada prestación del servicio educativo.
Realizar el pago de salarios y prestaciones sociales de la planta de personal administrativa de las Instituciones Educativas Oficiales y la Secretaría de Educación municipal para la adecuada prestación del servicio educativo.</t>
  </si>
  <si>
    <t>MANTENIMIENTO DE LA OPERATIVIDAD DE LAS INSTITUCIONES EDUCATIVAS OFICIALES EN EL MUNICIPIO DE BUCARAMANGA</t>
  </si>
  <si>
    <t xml:space="preserve">Disponer del servicio de aseo en las Instituciones Educativas Oficiales del municipio.
Disponer del servicio de vigilancia para la prestación del servicio educativo en las instituciones educativas.	
Disponer de la prestación ininterrumpida de servicios públicos domiciliarios (energía eléctrica y acueducto) en las instituciones educativas oficiales del municipio.	</t>
  </si>
  <si>
    <t>MANTENIMIENTO DE LAS INSTITUCIONES EDUCATIVAS OFICIALES EN EL MUNICIPIO DE BUCARAMANGA</t>
  </si>
  <si>
    <t xml:space="preserve">Disponer de espacios físicos adecuados y suficientes para la efectiva prestación del servicio educativo en el municipio.
Contar con el servicio de aseo en las Instituciones Educativas del municipio.
Disponer del servicio de vigilancia para la prestación del servicio educativo en las instituciones educativas.
Disponer de los servicios públicos de agua y luz en los establecimientos educativos del municipio de Bucaramanga.		</t>
  </si>
  <si>
    <t>FORTALECIMIENTO DEL PROGRAMA DE BIENESTAR LABORAL DE DIRECTIVOS DOCENTES, DOCENTES Y ADMINISTRATIVOS DE LAS INSTITUCIONES EDUCATIVAS OFICIALES DEL MUNICIPIO DE BUCARAMANGA</t>
  </si>
  <si>
    <t>Directivos Docentes, Docentes y administrativos de Instituciones Educativas Oficiales</t>
  </si>
  <si>
    <t>Desarrollar actividades artísticas, recreativas, culturales y deportivas para estimular la sana utilización del tiempo libre, la actividad física y la sana competencia del personal docente, directivo docente y administrativo de las IEO.
Realizar acciones de reconocimiento y exaltación a la labor meritoria del personal docente, directivo docente y administrativo de las IEO.</t>
  </si>
  <si>
    <t>FORTALECIMIENTO DE LOS MODELOS EDUCATIVOS FLEXIBLES Y CICLOS LECTIVOS ESPECIALES INTEGRADOS EN EL MUNICIPIO DE BUCARAMANGA</t>
  </si>
  <si>
    <t>Realizar seguimiento, evaluación y acompañamiento al proceso de modelos  flexibles y CLEI en el municipio.
Formular y ejecutar la estrategia de excelencia para la Educación Rural  (incluidos los lineamientos técnicos, operativos y pedagógicos) para la atención  educativa de la población rural en condición de vulnerabilidad.</t>
  </si>
  <si>
    <t>FORTALECIMIENTO DE LOS MACROPROCESOS DE LA SECRETARÍA DE EDUCACIÓN DEL MUNICIPIO DE BUCARAMANGA</t>
  </si>
  <si>
    <t>Disponer de apoyo operativo y técnico en la ejecución de los macroprocesos de la Secretaría de Educación.</t>
  </si>
  <si>
    <t>MEJORAMIENTO DE LOS MACROPROCESOS DE LA SECRETARÍA DE EDUCACIÓN DEL MUNICIPIO DE BUCARAMANGA</t>
  </si>
  <si>
    <t>Implementar acciones para el fortalecimiento de la calidad, en los procesos que lidera la Secretaría de Educación Municipal.</t>
  </si>
  <si>
    <t>FORTALECIMIENTO DEL MACROPROCESO DE GESTIÓN DE LA CALIDAD DEL SERVICIO EDUCATIVO DEL MUNICIPIO DE BUCARAMANGA</t>
  </si>
  <si>
    <t>Disponer de apoyo técnico en el desarrollo de las acciones de  fortalecimiento y acompañamiento de los proyectos transversales en las IEO.</t>
  </si>
  <si>
    <t>FORTALECIMIENTO DE LAS LUDOTECAS PARA EL DESARROLLO INTEGRAL DE LA NIÑEZ EN EL MUNICIPIO DE BUCARAMANGA</t>
  </si>
  <si>
    <t>Comuna: 1 ,13</t>
  </si>
  <si>
    <t>Niños, Niñas, Padres de Familia, Instituciones Educativas</t>
  </si>
  <si>
    <t>Realizar la Planeación de la agenda de actividades para la ejecución y sistematización de los proyectos pedagógicos dirigidos a la población usuaria de las Ludotecas Municipales.</t>
  </si>
  <si>
    <t>FORTALECIMIENTO DE LA CONECTIVIDAD Y EL ACCESO A NUEVAS TECNOLOGÍAS EN LAS INSTITUCIONES EDUCATIVAS OFICIALES DEL MUNICIPIO DE BUCARAMANGA</t>
  </si>
  <si>
    <t>Comuna:1,2,3,4,5,6,7, 8, 9, 10, 11, 13,14,15,17
Corregimiento:1, 2,3</t>
  </si>
  <si>
    <t>Niños, niñas , adolescentes, jovenes</t>
  </si>
  <si>
    <t xml:space="preserve">Contar con el servicio de conectividad a internet en las Instituciones Educativas Oficiales del municipio.  		</t>
  </si>
  <si>
    <t xml:space="preserve">DOTACIÓN DE AMBIENTES DE APRENDIZAJE ESPECIALIZADOS PARA LA GESTIÓN Y APROPIACIÓN DE LAS TIC EN LAS INSTITUCIONES EDUCATIVAS DEL MUNICIPIO DE BUCARAMANGA </t>
  </si>
  <si>
    <t>FORTALECIMIENTO DE LAS ACCIONES DE INSPECCIÓN Y VIGILANCIA A INSTITUCIONES DE EDUCACIÓN OFICIALES Y NO OFICIALES, E INSTITUCIONES DE EDUCACIÓN PARA EL TRABAJO Y EL DESARROLLO HUMANO DEL MUNICIPIO DE BUCARAMANGA</t>
  </si>
  <si>
    <t>Comunidad Educativa</t>
  </si>
  <si>
    <t>MEJORAMIENTO DE AULAS PARA LA PRESTACIÓN DEL SERVICIO EDUCATIVO EN LOS GRADOS PREJARDÍN, JARDÍN Y TRANSICIÓN EN LAS INSTITUCIONES EDUCATIVAS OFICIALES DEL MUNICIPIO DE  BUCARAMANGA</t>
  </si>
  <si>
    <t>FORTALECIMIENTO DEL PROGRAMA DE EDUCACIÓN SUPERIOR PARA LA TRANSICIÓN A LA EDUCACIÓN TÉCNICA, TECNOLÓGICA, PROFESIONAL Y DE EDUCACIÓN PARA EL TRABAJO Y EL DESARROLLO HUMANO EN EL MUNICIPIO DE BUCARAMANGA</t>
  </si>
  <si>
    <t>FORTALECIMIENTO DEL PROGRAMA DE EDUCACIÓN SUPERIOR EN EL MUNICIPIO DE BUCARAMANGA</t>
  </si>
  <si>
    <t>Jovenes de 17 a 28 años con un 10% adultos 9% poblacion con discapacidad 1% y personas victimas con 1%</t>
  </si>
  <si>
    <t>Establecer convenios con aliados estratégicos para mantener la ejecución y  entrega de los subsidios de acceso y permanencia a la educación superior.</t>
  </si>
  <si>
    <t>Comuna 1, 2, 3, 4, 5, 6, 7, 8, 9, 10, 11, 13, 14, 15, 16, 17
Corregimietno 1, 2 3</t>
  </si>
  <si>
    <t xml:space="preserve">Edad de 16 a18 años con un  10%. La edad de 19 a 28 años el 9%. La edad de 29 a 40 años el 5% La edad de 41 a 60 años el 6%.
</t>
  </si>
  <si>
    <t>Establecer alianzas con instituciones de educación superior para ofrecer acceso a una formación de calidad en los niveles técnico, tecnológico y profesional acorde con las necesidades del mercado laboral.</t>
  </si>
  <si>
    <t>Comuna 5, 6, 9, 10, 12, 16, 17</t>
  </si>
  <si>
    <t>Comuna: 1,2,3,4,5,6,10
Corregimiento: 1,2,3</t>
  </si>
  <si>
    <t>Niños, niñas, adolescentes, jóvenes, adultos, poblacion migrante, victimas del conflicto armado, etnias, sistema de responsabilidad penal adolescente.</t>
  </si>
  <si>
    <t>Niños, niñas, adolescentes y jóvenes</t>
  </si>
  <si>
    <t>Niños: 18.927 
Niñas: 18.829</t>
  </si>
  <si>
    <t>Comuna: 1,2,3,4,5,7,10,13,14
Corregimiento: 1, 2 y 3</t>
  </si>
  <si>
    <t xml:space="preserve">Estudiantes Instituciones Educativas Oficiales </t>
  </si>
  <si>
    <t xml:space="preserve">Capacitar de forma continua a la comunidad educativa de las IEO para el desarrollo de proyectos pedagógicos transversales </t>
  </si>
  <si>
    <t>Comuna: 1,2,3,4,5,6,7,8,9,10,11,13,14,15,17 Corregimientos 1,3</t>
  </si>
  <si>
    <t>Realizar visitas de auditoría y asistencia técnica de inspección, vigilancia y control a instituciones de educación formal e instituciones de educación para el trabajo y desarrollo humano.
38 Instituciones de la siguiente manera:
IEO: 6                                                    
IE No Oficiales:20
IETDH :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</si>
</sst>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 #,##0.00_-;\-&quot;$&quot;\ * #,##0.00_-;_-&quot;$&quot;\ * &quot;-&quot;??_-;_-@_-"/>
    <numFmt numFmtId="164" formatCode="_-&quot;$&quot;\ * #,##0_-;\-&quot;$&quot;\ * #,##0_-;_-&quot;$&quot;\ * &quot;-&quot;??_-;_-@_-"/>
  </numFmts>
  <fonts count="22" x14ac:knownFonts="1">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22"/>
      <color theme="1"/>
      <name val="Aptos Narrow"/>
      <family val="2"/>
      <scheme val="minor"/>
    </font>
    <font>
      <b/>
      <sz val="12"/>
      <color theme="0"/>
      <name val="Arial"/>
      <family val="2"/>
    </font>
    <font>
      <b/>
      <sz val="12"/>
      <color theme="1"/>
      <name val="Arial"/>
      <family val="2"/>
    </font>
    <font>
      <b/>
      <sz val="12"/>
      <color rgb="FF002060"/>
      <name val="Arial"/>
      <family val="2"/>
    </font>
    <font>
      <b/>
      <sz val="72"/>
      <color theme="1"/>
      <name val="Arial"/>
      <family val="2"/>
    </font>
    <font>
      <sz val="12"/>
      <color theme="1"/>
      <name val="Arial"/>
      <family val="2"/>
    </font>
    <font>
      <sz val="8"/>
      <name val="Aptos Narrow"/>
      <family val="2"/>
      <scheme val="minor"/>
    </font>
    <font>
      <sz val="11"/>
      <color theme="1"/>
      <name val="Aptos Narrow"/>
      <family val="2"/>
      <scheme val="minor"/>
    </font>
    <font>
      <b/>
      <sz val="9"/>
      <color theme="0"/>
      <name val="Arial"/>
      <family val="2"/>
    </font>
    <font>
      <sz val="8"/>
      <color theme="1"/>
      <name val="Arial"/>
      <family val="2"/>
    </font>
    <font>
      <sz val="8"/>
      <name val="Arial"/>
      <family val="2"/>
    </font>
    <font>
      <b/>
      <sz val="8"/>
      <name val="Arial"/>
      <family val="2"/>
    </font>
    <font>
      <sz val="11"/>
      <color theme="1"/>
      <name val="Calibri"/>
      <family val="2"/>
    </font>
    <font>
      <sz val="11"/>
      <color rgb="FFFF0000"/>
      <name val="Arial"/>
      <family val="2"/>
    </font>
    <font>
      <sz val="11"/>
      <name val="Arial"/>
      <family val="2"/>
    </font>
    <font>
      <b/>
      <sz val="14"/>
      <color theme="0"/>
      <name val="Arial"/>
      <family val="2"/>
    </font>
    <font>
      <b/>
      <sz val="14"/>
      <color theme="1"/>
      <name val="Arial"/>
      <family val="2"/>
    </font>
    <font>
      <b/>
      <sz val="14"/>
      <color theme="1"/>
      <name val="Aptos Narrow"/>
      <family val="2"/>
      <scheme val="minor"/>
    </font>
  </fonts>
  <fills count="9">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
      <patternFill patternType="solid">
        <fgColor rgb="FFFF0000"/>
        <bgColor indexed="64"/>
      </patternFill>
    </fill>
    <fill>
      <patternFill patternType="solid">
        <fgColor theme="5"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4"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s>
  <cellStyleXfs count="3">
    <xf numFmtId="0" fontId="0" fillId="0" borderId="0"/>
    <xf numFmtId="44" fontId="11" fillId="0" borderId="0" applyFont="0" applyFill="0" applyBorder="0" applyAlignment="0" applyProtection="0"/>
    <xf numFmtId="9" fontId="11" fillId="0" borderId="0" applyFont="0" applyFill="0" applyBorder="0" applyAlignment="0" applyProtection="0"/>
  </cellStyleXfs>
  <cellXfs count="153">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2" fillId="0" borderId="0" xfId="0" applyFont="1" applyAlignment="1">
      <alignment horizontal="center" vertical="center"/>
    </xf>
    <xf numFmtId="10" fontId="3" fillId="0" borderId="0" xfId="0" applyNumberFormat="1" applyFont="1" applyAlignment="1">
      <alignment horizontal="center" vertical="center"/>
    </xf>
    <xf numFmtId="10" fontId="2"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6"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vertical="center"/>
    </xf>
    <xf numFmtId="0" fontId="2" fillId="0" borderId="9" xfId="0" applyFont="1" applyBorder="1" applyAlignment="1">
      <alignment vertical="center"/>
    </xf>
    <xf numFmtId="0" fontId="1" fillId="2" borderId="23" xfId="0" applyFont="1" applyFill="1" applyBorder="1" applyAlignment="1">
      <alignment horizontal="center" vertical="center" wrapText="1"/>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3" fillId="0" borderId="1" xfId="0" applyFont="1" applyBorder="1" applyAlignment="1">
      <alignment horizontal="justify" vertical="center" wrapText="1"/>
    </xf>
    <xf numFmtId="9" fontId="3" fillId="0" borderId="2" xfId="2" applyFont="1" applyBorder="1" applyAlignment="1">
      <alignment horizontal="center" vertical="center" wrapText="1"/>
    </xf>
    <xf numFmtId="0" fontId="12" fillId="2" borderId="1" xfId="0" applyFont="1" applyFill="1" applyBorder="1" applyAlignment="1">
      <alignment horizontal="center" vertical="center" wrapText="1"/>
    </xf>
    <xf numFmtId="9" fontId="12" fillId="2" borderId="1" xfId="2" applyFont="1" applyFill="1" applyBorder="1" applyAlignment="1" applyProtection="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justify" vertical="center" wrapText="1"/>
    </xf>
    <xf numFmtId="0" fontId="14" fillId="0" borderId="2" xfId="0" applyFont="1" applyBorder="1" applyAlignment="1">
      <alignment horizontal="center" vertical="center" wrapText="1"/>
    </xf>
    <xf numFmtId="9" fontId="15" fillId="0" borderId="1" xfId="0" applyNumberFormat="1" applyFont="1" applyBorder="1" applyAlignment="1">
      <alignment horizontal="center" vertical="center"/>
    </xf>
    <xf numFmtId="44" fontId="13" fillId="0" borderId="2" xfId="1" applyFont="1" applyFill="1" applyBorder="1" applyAlignment="1">
      <alignment horizontal="center" vertical="center" wrapText="1"/>
    </xf>
    <xf numFmtId="9" fontId="13" fillId="0" borderId="2" xfId="2"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4" fillId="0" borderId="1" xfId="0" applyFont="1" applyBorder="1" applyAlignment="1">
      <alignment horizontal="center" vertical="center" wrapText="1"/>
    </xf>
    <xf numFmtId="44" fontId="13" fillId="0" borderId="1" xfId="1" applyFont="1" applyFill="1" applyBorder="1" applyAlignment="1">
      <alignment horizontal="center" vertical="center" wrapText="1"/>
    </xf>
    <xf numFmtId="9" fontId="13" fillId="0" borderId="1" xfId="2" applyFont="1" applyFill="1" applyBorder="1" applyAlignment="1">
      <alignment horizontal="center" vertical="center" wrapText="1"/>
    </xf>
    <xf numFmtId="44" fontId="12" fillId="2" borderId="1" xfId="1" applyFont="1" applyFill="1" applyBorder="1" applyAlignment="1">
      <alignment horizontal="center" vertical="center" wrapText="1"/>
    </xf>
    <xf numFmtId="10" fontId="12" fillId="2" borderId="1" xfId="2" applyNumberFormat="1" applyFont="1" applyFill="1" applyBorder="1" applyAlignment="1">
      <alignment horizontal="center" vertical="center" wrapText="1"/>
    </xf>
    <xf numFmtId="9" fontId="3" fillId="3" borderId="2" xfId="2" applyFont="1" applyFill="1" applyBorder="1" applyAlignment="1">
      <alignment horizontal="center" vertical="center" wrapText="1"/>
    </xf>
    <xf numFmtId="9" fontId="3" fillId="0" borderId="1" xfId="2" applyFont="1" applyBorder="1" applyAlignment="1">
      <alignment horizontal="center" vertical="center"/>
    </xf>
    <xf numFmtId="9" fontId="3" fillId="0" borderId="1" xfId="2" applyFont="1" applyBorder="1" applyAlignment="1">
      <alignment horizontal="center" vertical="center" wrapText="1"/>
    </xf>
    <xf numFmtId="0" fontId="16" fillId="0" borderId="0" xfId="0" applyFont="1" applyAlignment="1">
      <alignment horizontal="center" vertical="center"/>
    </xf>
    <xf numFmtId="0" fontId="17" fillId="0" borderId="2" xfId="0" applyFont="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3" fillId="0" borderId="1" xfId="0" applyFont="1" applyBorder="1" applyAlignment="1">
      <alignment horizontal="justify" vertical="center"/>
    </xf>
    <xf numFmtId="0" fontId="18" fillId="0" borderId="1" xfId="0" applyFont="1" applyBorder="1" applyAlignment="1" applyProtection="1">
      <alignment horizontal="center" vertical="center" wrapText="1"/>
      <protection locked="0"/>
    </xf>
    <xf numFmtId="1" fontId="18" fillId="0" borderId="1" xfId="0" applyNumberFormat="1" applyFont="1" applyBorder="1" applyAlignment="1" applyProtection="1">
      <alignment horizontal="center" vertical="center" wrapText="1"/>
      <protection locked="0"/>
    </xf>
    <xf numFmtId="0" fontId="18" fillId="0" borderId="1" xfId="0" applyFont="1" applyBorder="1" applyAlignment="1" applyProtection="1">
      <alignment horizontal="justify" vertical="center" wrapText="1"/>
      <protection locked="0"/>
    </xf>
    <xf numFmtId="3" fontId="18" fillId="0" borderId="1" xfId="0" applyNumberFormat="1" applyFont="1" applyBorder="1" applyAlignment="1" applyProtection="1">
      <alignment horizontal="center" vertical="center" wrapText="1"/>
      <protection locked="0"/>
    </xf>
    <xf numFmtId="0" fontId="19" fillId="2" borderId="7" xfId="0" applyFont="1" applyFill="1" applyBorder="1" applyAlignment="1">
      <alignment horizontal="center" vertical="center"/>
    </xf>
    <xf numFmtId="0" fontId="19" fillId="2" borderId="7" xfId="0" applyFont="1" applyFill="1" applyBorder="1" applyAlignment="1">
      <alignment horizontal="center" vertical="center" wrapText="1"/>
    </xf>
    <xf numFmtId="44" fontId="19" fillId="2" borderId="7" xfId="0" applyNumberFormat="1" applyFont="1" applyFill="1" applyBorder="1" applyAlignment="1">
      <alignment horizontal="center" vertical="center" wrapText="1"/>
    </xf>
    <xf numFmtId="0" fontId="20" fillId="2" borderId="7" xfId="0" applyFont="1" applyFill="1" applyBorder="1" applyAlignment="1">
      <alignment horizontal="center" vertical="center"/>
    </xf>
    <xf numFmtId="0" fontId="21" fillId="0" borderId="0" xfId="0" applyFont="1" applyAlignment="1">
      <alignment horizontal="center" vertical="center"/>
    </xf>
    <xf numFmtId="164" fontId="3" fillId="0" borderId="2" xfId="0" applyNumberFormat="1" applyFont="1" applyBorder="1" applyAlignment="1">
      <alignment horizontal="center" vertical="center" wrapText="1"/>
    </xf>
    <xf numFmtId="164" fontId="18" fillId="0" borderId="1" xfId="0" applyNumberFormat="1" applyFont="1" applyBorder="1" applyAlignment="1">
      <alignment horizontal="center" vertical="center" wrapText="1"/>
    </xf>
    <xf numFmtId="164" fontId="18" fillId="0" borderId="2" xfId="0" applyNumberFormat="1" applyFont="1" applyBorder="1" applyAlignment="1">
      <alignment horizontal="center" vertical="center" wrapText="1"/>
    </xf>
    <xf numFmtId="164" fontId="18" fillId="0" borderId="2" xfId="0" applyNumberFormat="1" applyFont="1" applyBorder="1" applyAlignment="1">
      <alignment horizontal="center" vertical="center"/>
    </xf>
    <xf numFmtId="9" fontId="18" fillId="0" borderId="2" xfId="2" applyFont="1" applyBorder="1" applyAlignment="1">
      <alignment horizontal="center" vertical="center" wrapText="1"/>
    </xf>
    <xf numFmtId="164" fontId="18" fillId="0" borderId="1" xfId="0" applyNumberFormat="1" applyFont="1" applyBorder="1" applyAlignment="1">
      <alignment horizontal="center" vertical="center"/>
    </xf>
    <xf numFmtId="9" fontId="18" fillId="0" borderId="1" xfId="2" applyFont="1" applyFill="1" applyBorder="1" applyAlignment="1">
      <alignment horizontal="center" vertical="center"/>
    </xf>
    <xf numFmtId="44" fontId="18" fillId="0" borderId="1" xfId="0" applyNumberFormat="1" applyFont="1" applyBorder="1" applyAlignment="1">
      <alignment horizontal="center" vertical="center"/>
    </xf>
    <xf numFmtId="44" fontId="18" fillId="0" borderId="2" xfId="0" applyNumberFormat="1" applyFont="1" applyBorder="1" applyAlignment="1">
      <alignment horizontal="center" vertical="center"/>
    </xf>
    <xf numFmtId="44" fontId="18" fillId="0" borderId="1" xfId="0" applyNumberFormat="1" applyFont="1" applyBorder="1" applyAlignment="1">
      <alignment horizontal="center" vertical="center" wrapText="1"/>
    </xf>
    <xf numFmtId="164" fontId="18" fillId="0" borderId="1" xfId="1" applyNumberFormat="1" applyFont="1" applyBorder="1" applyAlignment="1">
      <alignment horizontal="center" vertical="center" wrapText="1"/>
    </xf>
    <xf numFmtId="164" fontId="18" fillId="0" borderId="1" xfId="1" applyNumberFormat="1" applyFont="1" applyFill="1" applyBorder="1" applyAlignment="1">
      <alignment horizontal="center" vertical="center" wrapText="1"/>
    </xf>
    <xf numFmtId="164" fontId="18" fillId="0" borderId="1" xfId="1" applyNumberFormat="1" applyFont="1" applyFill="1" applyBorder="1" applyAlignment="1">
      <alignment horizontal="center" vertical="center"/>
    </xf>
    <xf numFmtId="164" fontId="18" fillId="0" borderId="1" xfId="1" applyNumberFormat="1" applyFont="1" applyBorder="1" applyAlignment="1">
      <alignment horizontal="center" vertical="center"/>
    </xf>
    <xf numFmtId="10" fontId="19" fillId="2" borderId="7" xfId="0" applyNumberFormat="1" applyFont="1" applyFill="1" applyBorder="1" applyAlignment="1">
      <alignment horizontal="center" vertical="center" wrapText="1"/>
    </xf>
    <xf numFmtId="0" fontId="18" fillId="0" borderId="2" xfId="0" applyFont="1" applyBorder="1" applyAlignment="1">
      <alignment horizontal="center" vertical="center" wrapText="1"/>
    </xf>
    <xf numFmtId="0" fontId="14" fillId="4" borderId="2" xfId="0" applyFont="1" applyFill="1" applyBorder="1" applyAlignment="1">
      <alignment horizontal="center" vertical="center" wrapText="1"/>
    </xf>
    <xf numFmtId="0" fontId="18" fillId="0" borderId="2" xfId="0" applyFont="1" applyBorder="1" applyAlignment="1">
      <alignment horizontal="justify" vertical="center" wrapText="1"/>
    </xf>
    <xf numFmtId="0" fontId="18" fillId="3" borderId="1" xfId="0" applyFont="1" applyFill="1" applyBorder="1" applyAlignment="1">
      <alignment horizontal="center" vertical="center" wrapText="1"/>
    </xf>
    <xf numFmtId="0" fontId="0" fillId="0" borderId="0" xfId="0" applyAlignment="1">
      <alignment vertical="center"/>
    </xf>
    <xf numFmtId="0" fontId="2" fillId="5" borderId="0" xfId="0" applyFont="1" applyFill="1" applyAlignment="1">
      <alignment horizontal="center" vertical="center"/>
    </xf>
    <xf numFmtId="0" fontId="4" fillId="5" borderId="0" xfId="0" applyFont="1" applyFill="1" applyAlignment="1">
      <alignment vertical="center" wrapText="1"/>
    </xf>
    <xf numFmtId="0" fontId="5" fillId="5" borderId="3" xfId="0" applyFont="1" applyFill="1" applyBorder="1" applyAlignment="1">
      <alignment horizontal="center" vertical="center" wrapText="1"/>
    </xf>
    <xf numFmtId="164" fontId="18" fillId="5" borderId="2" xfId="0" applyNumberFormat="1" applyFont="1" applyFill="1" applyBorder="1" applyAlignment="1">
      <alignment horizontal="center" vertical="center" wrapText="1"/>
    </xf>
    <xf numFmtId="164" fontId="18" fillId="5" borderId="1" xfId="0" applyNumberFormat="1" applyFont="1" applyFill="1" applyBorder="1" applyAlignment="1">
      <alignment horizontal="center" vertical="center"/>
    </xf>
    <xf numFmtId="44" fontId="19" fillId="5" borderId="7" xfId="0" applyNumberFormat="1" applyFont="1" applyFill="1" applyBorder="1" applyAlignment="1">
      <alignment horizontal="center" vertical="center" wrapText="1"/>
    </xf>
    <xf numFmtId="0" fontId="0" fillId="5" borderId="0" xfId="0" applyFill="1"/>
    <xf numFmtId="9" fontId="18" fillId="5" borderId="2" xfId="0" applyNumberFormat="1" applyFont="1" applyFill="1" applyBorder="1" applyAlignment="1">
      <alignment horizontal="center" vertical="center" wrapText="1"/>
    </xf>
    <xf numFmtId="9" fontId="18" fillId="5" borderId="1" xfId="0" applyNumberFormat="1" applyFont="1" applyFill="1" applyBorder="1" applyAlignment="1">
      <alignment horizontal="center" vertical="center"/>
    </xf>
    <xf numFmtId="44" fontId="18" fillId="5" borderId="2" xfId="0" applyNumberFormat="1" applyFont="1" applyFill="1" applyBorder="1" applyAlignment="1">
      <alignment horizontal="center" vertical="center"/>
    </xf>
    <xf numFmtId="44" fontId="18" fillId="5" borderId="2" xfId="1" applyFont="1" applyFill="1" applyBorder="1" applyAlignment="1">
      <alignment horizontal="center" vertical="center" wrapText="1"/>
    </xf>
    <xf numFmtId="44" fontId="18" fillId="5" borderId="1" xfId="0" applyNumberFormat="1" applyFont="1" applyFill="1" applyBorder="1" applyAlignment="1">
      <alignment horizontal="center" vertical="center" wrapText="1"/>
    </xf>
    <xf numFmtId="164" fontId="18" fillId="5" borderId="2" xfId="0" applyNumberFormat="1" applyFont="1" applyFill="1" applyBorder="1" applyAlignment="1">
      <alignment horizontal="center" vertical="center"/>
    </xf>
    <xf numFmtId="164" fontId="18" fillId="5" borderId="1" xfId="0" applyNumberFormat="1" applyFont="1" applyFill="1" applyBorder="1" applyAlignment="1">
      <alignment horizontal="center" vertical="center" wrapText="1"/>
    </xf>
    <xf numFmtId="164" fontId="18" fillId="5" borderId="1" xfId="1" applyNumberFormat="1" applyFont="1" applyFill="1" applyBorder="1" applyAlignment="1">
      <alignment horizontal="center" vertical="center" wrapText="1"/>
    </xf>
    <xf numFmtId="164" fontId="18" fillId="5" borderId="1" xfId="1" applyNumberFormat="1" applyFont="1" applyFill="1" applyBorder="1" applyAlignment="1">
      <alignment horizontal="center" vertical="center"/>
    </xf>
    <xf numFmtId="0" fontId="18" fillId="6" borderId="2"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9" fontId="3" fillId="7" borderId="1" xfId="2" applyFont="1" applyFill="1" applyBorder="1" applyAlignment="1">
      <alignment horizontal="center" vertical="center" wrapText="1"/>
    </xf>
    <xf numFmtId="1" fontId="18" fillId="7" borderId="1" xfId="0" applyNumberFormat="1" applyFont="1" applyFill="1" applyBorder="1" applyAlignment="1" applyProtection="1">
      <alignment horizontal="center" vertical="center" wrapText="1"/>
      <protection locked="0"/>
    </xf>
    <xf numFmtId="0" fontId="18" fillId="7" borderId="1" xfId="0" applyFont="1" applyFill="1" applyBorder="1" applyAlignment="1" applyProtection="1">
      <alignment horizontal="center" vertical="center" wrapText="1"/>
      <protection locked="0"/>
    </xf>
    <xf numFmtId="164" fontId="3" fillId="7" borderId="2" xfId="0" applyNumberFormat="1" applyFont="1" applyFill="1" applyBorder="1" applyAlignment="1">
      <alignment horizontal="center" vertical="center" wrapText="1"/>
    </xf>
    <xf numFmtId="3" fontId="18" fillId="7" borderId="1" xfId="0" applyNumberFormat="1" applyFont="1" applyFill="1" applyBorder="1" applyAlignment="1">
      <alignment horizontal="center" vertical="center" wrapText="1"/>
    </xf>
    <xf numFmtId="0" fontId="18" fillId="7" borderId="1" xfId="0" applyFont="1" applyFill="1" applyBorder="1" applyAlignment="1" applyProtection="1">
      <alignment horizontal="justify" vertical="center" wrapText="1"/>
      <protection locked="0"/>
    </xf>
    <xf numFmtId="164" fontId="18" fillId="7" borderId="1" xfId="1" applyNumberFormat="1" applyFont="1" applyFill="1" applyBorder="1" applyAlignment="1">
      <alignment horizontal="center" vertical="center" wrapText="1"/>
    </xf>
    <xf numFmtId="164" fontId="18" fillId="7" borderId="1" xfId="0" applyNumberFormat="1" applyFont="1" applyFill="1" applyBorder="1" applyAlignment="1">
      <alignment horizontal="center" vertical="center" wrapText="1"/>
    </xf>
    <xf numFmtId="164" fontId="18" fillId="7" borderId="2" xfId="0" applyNumberFormat="1" applyFont="1" applyFill="1" applyBorder="1" applyAlignment="1">
      <alignment horizontal="center" vertical="center" wrapText="1"/>
    </xf>
    <xf numFmtId="9" fontId="18" fillId="7" borderId="2" xfId="2" applyFont="1" applyFill="1" applyBorder="1" applyAlignment="1">
      <alignment horizontal="center" vertical="center" wrapText="1"/>
    </xf>
    <xf numFmtId="0" fontId="3" fillId="7" borderId="2" xfId="0" applyFont="1" applyFill="1" applyBorder="1" applyAlignment="1">
      <alignment horizontal="center" vertical="center" wrapText="1"/>
    </xf>
    <xf numFmtId="0" fontId="0" fillId="7" borderId="0" xfId="0" applyFill="1" applyAlignment="1">
      <alignment horizontal="center" vertical="center"/>
    </xf>
    <xf numFmtId="3" fontId="3" fillId="7" borderId="1" xfId="0" applyNumberFormat="1" applyFont="1" applyFill="1" applyBorder="1" applyAlignment="1">
      <alignment horizontal="center" vertical="center" wrapText="1"/>
    </xf>
    <xf numFmtId="1" fontId="3" fillId="7" borderId="1" xfId="0" applyNumberFormat="1" applyFont="1" applyFill="1" applyBorder="1" applyAlignment="1">
      <alignment horizontal="center" vertical="center" wrapText="1"/>
    </xf>
    <xf numFmtId="0" fontId="3" fillId="7" borderId="1" xfId="0" applyFont="1" applyFill="1" applyBorder="1" applyAlignment="1">
      <alignment horizontal="justify" vertical="center" wrapText="1"/>
    </xf>
    <xf numFmtId="44" fontId="18" fillId="7" borderId="1" xfId="0" applyNumberFormat="1" applyFont="1" applyFill="1" applyBorder="1" applyAlignment="1">
      <alignment horizontal="center" vertical="center" wrapText="1"/>
    </xf>
    <xf numFmtId="164" fontId="18" fillId="7" borderId="1" xfId="0" applyNumberFormat="1" applyFont="1" applyFill="1" applyBorder="1" applyAlignment="1">
      <alignment horizontal="center" vertical="center"/>
    </xf>
    <xf numFmtId="9" fontId="18" fillId="7" borderId="1" xfId="2" applyFont="1" applyFill="1" applyBorder="1" applyAlignment="1">
      <alignment horizontal="center" vertical="center"/>
    </xf>
    <xf numFmtId="44" fontId="18" fillId="7" borderId="1" xfId="0" applyNumberFormat="1" applyFont="1" applyFill="1" applyBorder="1" applyAlignment="1">
      <alignment horizontal="center" vertical="center"/>
    </xf>
    <xf numFmtId="0" fontId="18" fillId="7" borderId="1" xfId="0" applyFont="1" applyFill="1" applyBorder="1" applyAlignment="1">
      <alignment horizontal="center" vertical="center"/>
    </xf>
    <xf numFmtId="9" fontId="3" fillId="7" borderId="1" xfId="2" applyFont="1" applyFill="1" applyBorder="1" applyAlignment="1">
      <alignment horizontal="center" vertical="center"/>
    </xf>
    <xf numFmtId="1" fontId="3" fillId="7" borderId="1" xfId="0" applyNumberFormat="1" applyFont="1" applyFill="1" applyBorder="1" applyAlignment="1">
      <alignment horizontal="center" vertical="center"/>
    </xf>
    <xf numFmtId="0" fontId="3" fillId="7" borderId="1" xfId="0" applyFont="1" applyFill="1" applyBorder="1" applyAlignment="1">
      <alignment horizontal="justify" vertical="center"/>
    </xf>
    <xf numFmtId="164" fontId="18" fillId="7" borderId="2" xfId="0" applyNumberFormat="1" applyFont="1" applyFill="1" applyBorder="1" applyAlignment="1">
      <alignment horizontal="center" vertical="center"/>
    </xf>
    <xf numFmtId="44" fontId="18" fillId="7" borderId="2" xfId="0" applyNumberFormat="1" applyFont="1" applyFill="1" applyBorder="1" applyAlignment="1">
      <alignment horizontal="center" vertical="center"/>
    </xf>
    <xf numFmtId="0" fontId="3" fillId="8" borderId="2" xfId="0" applyFont="1" applyFill="1" applyBorder="1" applyAlignment="1">
      <alignment horizontal="center" vertical="center" wrapText="1"/>
    </xf>
    <xf numFmtId="0" fontId="3" fillId="8" borderId="1" xfId="0" applyFont="1" applyFill="1" applyBorder="1" applyAlignment="1">
      <alignment horizontal="center" vertical="center"/>
    </xf>
    <xf numFmtId="0" fontId="2" fillId="0" borderId="1" xfId="0" applyFont="1" applyBorder="1" applyAlignment="1">
      <alignment horizontal="center" vertical="center"/>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2" fillId="2" borderId="10" xfId="0" applyFont="1" applyFill="1" applyBorder="1" applyAlignment="1">
      <alignment horizontal="right" vertical="center" wrapText="1"/>
    </xf>
    <xf numFmtId="0" fontId="12" fillId="2" borderId="11" xfId="0" applyFont="1" applyFill="1" applyBorder="1" applyAlignment="1">
      <alignment horizontal="right" vertical="center" wrapText="1"/>
    </xf>
    <xf numFmtId="0" fontId="12" fillId="2" borderId="12" xfId="0" applyFont="1" applyFill="1" applyBorder="1" applyAlignment="1">
      <alignment horizontal="right" vertical="center" wrapText="1"/>
    </xf>
  </cellXfs>
  <cellStyles count="3">
    <cellStyle name="Moneda" xfId="1" builtinId="4"/>
    <cellStyle name="Normal" xfId="0" builtinId="0"/>
    <cellStyle name="Porcentaje" xfId="2" builtinId="5"/>
  </cellStyles>
  <dxfs count="134">
    <dxf>
      <font>
        <b/>
        <i val="0"/>
        <strike val="0"/>
        <condense val="0"/>
        <extend val="0"/>
        <outline val="0"/>
        <shadow val="0"/>
        <u val="none"/>
        <vertAlign val="baseline"/>
        <sz val="14"/>
        <color theme="1"/>
        <name val="Arial"/>
        <family val="2"/>
        <scheme val="none"/>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Arial"/>
        <family val="2"/>
        <scheme val="none"/>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1"/>
        <name val="Arial"/>
        <family val="2"/>
        <scheme val="none"/>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14" formatCode="0.00%"/>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numFmt numFmtId="3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fgColor indexed="64"/>
          <bgColor theme="5"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fgColor indexed="64"/>
          <bgColor theme="5"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fill>
        <patternFill patternType="none">
          <fgColor indexed="64"/>
          <bgColor theme="5"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fill>
        <patternFill patternType="none">
          <fgColor indexed="64"/>
          <bgColor theme="5"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_-&quot;$&quot;\ * #,##0_-;\-&quot;$&quot;\ * #,##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4" formatCode="_-&quot;$&quot;\ * #,##0_-;\-&quot;$&quot;\ * #,##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4" formatCode="_-&quot;$&quot;\ * #,##0_-;\-&quot;$&quot;\ * #,##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4"/>
      </font>
    </dxf>
    <dxf>
      <border outline="0">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dxf>
    <dxf>
      <fill>
        <patternFill patternType="solid">
          <fgColor theme="6" tint="0.39994506668294322"/>
          <bgColor theme="6" tint="0.39994506668294322"/>
        </patternFill>
      </fill>
    </dxf>
    <dxf>
      <fill>
        <patternFill>
          <bgColor theme="9" tint="0.399945066682943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133"/>
    </tableStyle>
    <tableStyle name="Estilo de tabla 4" pivot="0" count="1" xr9:uid="{00000000-0011-0000-FFFF-FFFF03000000}">
      <tableStyleElement type="firstRowStripe" dxfId="132"/>
    </tableStyle>
  </tableStyles>
  <colors>
    <mruColors>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xdr:col>
      <xdr:colOff>1634094</xdr:colOff>
      <xdr:row>3</xdr:row>
      <xdr:rowOff>310670</xdr:rowOff>
    </xdr:to>
    <xdr:pic>
      <xdr:nvPicPr>
        <xdr:cNvPr id="4" name="Imagen 3">
          <a:extLst>
            <a:ext uri="{FF2B5EF4-FFF2-40B4-BE49-F238E27FC236}">
              <a16:creationId xmlns:a16="http://schemas.microsoft.com/office/drawing/2014/main" id="{B1176EF0-2A5C-C983-5948-17B0A3417228}"/>
            </a:ext>
          </a:extLst>
        </xdr:cNvPr>
        <xdr:cNvPicPr>
          <a:picLocks noChangeAspect="1"/>
        </xdr:cNvPicPr>
      </xdr:nvPicPr>
      <xdr:blipFill>
        <a:blip xmlns:r="http://schemas.openxmlformats.org/officeDocument/2006/relationships" r:embed="rId1"/>
        <a:stretch>
          <a:fillRect/>
        </a:stretch>
      </xdr:blipFill>
      <xdr:spPr>
        <a:xfrm>
          <a:off x="952500" y="174625"/>
          <a:ext cx="1583377" cy="128646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0:BJ54" totalsRowCount="1" headerRowDxfId="131" dataDxfId="129" totalsRowDxfId="127" headerRowBorderDxfId="130" tableBorderDxfId="128">
  <autoFilter ref="A10:BJ53" xr:uid="{00000000-000C-0000-FFFF-FFFF00000000}">
    <filterColumn colId="18">
      <filters>
        <filter val="ESTUDIO DE COBERTURA Y AUDITORÍA DE MATRÍCULA PARA EL ACCESO Y PERMANENCIA DE LOS ESTUDIANTES EN LAS INSTITUCIONES EDUCATIVAS OFICIALES DEL MUNICIPIO DE BUCARAMANGA"/>
      </filters>
    </filterColumn>
  </autoFilter>
  <tableColumns count="62">
    <tableColumn id="1" xr3:uid="{00000000-0010-0000-0000-000001000000}" name=" Consecutivo PDM" dataDxfId="126" totalsRowDxfId="61"/>
    <tableColumn id="2" xr3:uid="{00000000-0010-0000-0000-000002000000}" name="Linea Estratégica" dataDxfId="125" totalsRowDxfId="60"/>
    <tableColumn id="5" xr3:uid="{00000000-0010-0000-0000-000005000000}" name="Sector" dataDxfId="124" totalsRowDxfId="59"/>
    <tableColumn id="14" xr3:uid="{00000000-0010-0000-0000-00000E000000}" name="Cod. Programa" dataDxfId="123" totalsRowDxfId="58"/>
    <tableColumn id="15" xr3:uid="{00000000-0010-0000-0000-00000F000000}" name="Programa" dataDxfId="122" totalsRowDxfId="57"/>
    <tableColumn id="16" xr3:uid="{00000000-0010-0000-0000-000010000000}" name="Cod. de Producto" dataDxfId="121" totalsRowDxfId="56"/>
    <tableColumn id="17" xr3:uid="{00000000-0010-0000-0000-000011000000}" name="Meta de Producto" dataDxfId="120" totalsRowDxfId="55"/>
    <tableColumn id="18" xr3:uid="{00000000-0010-0000-0000-000012000000}" name="Cod. Indicador de Producto" dataDxfId="119" totalsRowDxfId="54"/>
    <tableColumn id="19" xr3:uid="{00000000-0010-0000-0000-000013000000}" name="Indicador de Producto" dataDxfId="118" totalsRowDxfId="53"/>
    <tableColumn id="20" xr3:uid="{00000000-0010-0000-0000-000014000000}" name="LÍnea Base" dataDxfId="117" totalsRowDxfId="52"/>
    <tableColumn id="21" xr3:uid="{00000000-0010-0000-0000-000015000000}" name="Unidad de Medida2" dataDxfId="116" totalsRowDxfId="51"/>
    <tableColumn id="22" xr3:uid="{00000000-0010-0000-0000-000016000000}" name="Tipo de Meta" dataDxfId="115" totalsRowDxfId="50"/>
    <tableColumn id="23" xr3:uid="{00000000-0010-0000-0000-000017000000}" name="Meta Programada Cuatrienio3" dataDxfId="114" totalsRowDxfId="49"/>
    <tableColumn id="24" xr3:uid="{00000000-0010-0000-0000-000018000000}" name="Meta Programada Vigencia" dataDxfId="113" totalsRowDxfId="48"/>
    <tableColumn id="25" xr3:uid="{00000000-0010-0000-0000-000019000000}" name="Meta Ejecutada Vigencia4" dataDxfId="112" totalsRowDxfId="47"/>
    <tableColumn id="26" xr3:uid="{00000000-0010-0000-0000-00001A000000}" name="Porcentaje Avance Vigencia" dataDxfId="111" totalsRowDxfId="46" dataCellStyle="Porcentaje">
      <calculatedColumnFormula>IFERROR(IF(+(Tabla1[[#This Row],[Meta Ejecutada Vigencia4]]/Tabla1[[#This Row],[Meta Programada Vigencia]])&gt;100%,100%,(Tabla1[[#This Row],[Meta Ejecutada Vigencia4]]/Tabla1[[#This Row],[Meta Programada Vigencia]])),"-")</calculatedColumnFormula>
    </tableColumn>
    <tableColumn id="27" xr3:uid="{00000000-0010-0000-0000-00001B000000}" name="Porcentaje Avance Cuatrienio" dataDxfId="110" totalsRowDxfId="45" dataCellStyle="Porcentaje">
      <calculatedColumnFormula>IF(+Tabla1[[#This Row],[Meta Ejecutada Vigencia4]]/Tabla1[[#This Row],[Meta Programada Cuatrienio3]]/4&gt;100%,100%,+Tabla1[[#This Row],[Meta Ejecutada Vigencia4]]/Tabla1[[#This Row],[Meta Programada Cuatrienio3]]/4)</calculatedColumnFormula>
    </tableColumn>
    <tableColumn id="28" xr3:uid="{00000000-0010-0000-0000-00001C000000}" name="Código BPIN" dataDxfId="109" totalsRowDxfId="44"/>
    <tableColumn id="29" xr3:uid="{00000000-0010-0000-0000-00001D000000}" name="Nombre del Proyecto" dataDxfId="108" totalsRowDxfId="43"/>
    <tableColumn id="30" xr3:uid="{00000000-0010-0000-0000-00001E000000}" name="Valor del Proyecto" dataDxfId="107" totalsRowDxfId="42"/>
    <tableColumn id="31" xr3:uid="{00000000-0010-0000-0000-00001F000000}" name="Valor Vigencia Proyecto" dataDxfId="106" totalsRowDxfId="41"/>
    <tableColumn id="32" xr3:uid="{00000000-0010-0000-0000-000020000000}" name="Comuna o Barrio Beneficiado" dataDxfId="105" totalsRowDxfId="40"/>
    <tableColumn id="33" xr3:uid="{00000000-0010-0000-0000-000021000000}" name="Población Beneficiada" dataDxfId="104" totalsRowDxfId="39"/>
    <tableColumn id="34" xr3:uid="{00000000-0010-0000-0000-000022000000}" name="Número de Beneficiarios" dataDxfId="103" totalsRowDxfId="38"/>
    <tableColumn id="44" xr3:uid="{00000000-0010-0000-0000-00002C000000}" name="Actividades Realizadas" dataDxfId="102" totalsRowDxfId="37"/>
    <tableColumn id="46" xr3:uid="{00000000-0010-0000-0000-00002E000000}" name="Recursos propios 2024" totalsRowFunction="sum" dataDxfId="101" totalsRowDxfId="36"/>
    <tableColumn id="47" xr3:uid="{00000000-0010-0000-0000-00002F000000}" name="SGP Educación 2024" totalsRowFunction="sum" dataDxfId="100" totalsRowDxfId="35"/>
    <tableColumn id="48" xr3:uid="{00000000-0010-0000-0000-000030000000}" name="SGP Salud 2024" dataDxfId="99" totalsRowDxfId="34"/>
    <tableColumn id="36" xr3:uid="{9F9AF3B5-9302-4098-86C2-F3751C61856C}" name="SGP Deporte 2024" dataDxfId="98" totalsRowDxfId="33"/>
    <tableColumn id="35" xr3:uid="{C5C853CA-0E38-42F1-B617-F223698DFB1E}" name="SGP Cultura 2024" dataDxfId="97" totalsRowDxfId="32"/>
    <tableColumn id="13" xr3:uid="{D6B586E6-694C-47D3-A512-D9CFE88B0A7F}" name="SGP Libre inversión 2024" totalsRowFunction="sum" dataDxfId="96" totalsRowDxfId="31"/>
    <tableColumn id="12" xr3:uid="{C6702C45-B7D4-4947-B509-EA37B6998105}" name="SGP Libre destinación 2024" dataDxfId="95" totalsRowDxfId="30"/>
    <tableColumn id="11" xr3:uid="{6017F25B-848D-457C-9FE3-AA60351408C4}" name="SGP Alimentación escolar 2024" totalsRowFunction="sum" dataDxfId="94" totalsRowDxfId="29"/>
    <tableColumn id="10" xr3:uid="{2CC2E560-F685-4D13-A61E-33C712BF2BB1}" name="SGP Municipios río Magdalena 2024" dataDxfId="93" totalsRowDxfId="28"/>
    <tableColumn id="9" xr3:uid="{09919044-DCEC-4B52-92EE-B073D02DC126}" name="SGP APSB 2024" dataDxfId="92" totalsRowDxfId="27"/>
    <tableColumn id="8" xr3:uid="{DB23BA9E-ECC6-40CB-BD89-0D2B86F37CB6}" name="Crédito 2024" dataDxfId="91" totalsRowDxfId="26"/>
    <tableColumn id="7" xr3:uid="{D5A630DF-3B56-46D1-9753-5E0368C63EC6}" name="Transferencias de capital - cofinanciación departamento 2024" dataDxfId="90" totalsRowDxfId="25"/>
    <tableColumn id="6" xr3:uid="{412FCA12-6813-443B-B6C2-123BED9F85F9}" name="Transferencias de capital - cofinanciación nación 2024" totalsRowFunction="sum" dataDxfId="89" totalsRowDxfId="24"/>
    <tableColumn id="49" xr3:uid="{00000000-0010-0000-0000-000031000000}" name="Otros 2024" totalsRowFunction="sum" dataDxfId="88" totalsRowDxfId="23"/>
    <tableColumn id="50" xr3:uid="{00000000-0010-0000-0000-000032000000}" name="Total 2024" totalsRowFunction="sum" dataDxfId="87" totalsRowDxfId="22">
      <calculatedColumnFormula>SUM(Tabla1[[#This Row],[Recursos propios 2024]:[Otros 2024]])</calculatedColumnFormula>
    </tableColumn>
    <tableColumn id="51" xr3:uid="{00000000-0010-0000-0000-000033000000}" name="Recursos propios 20242" totalsRowFunction="sum" dataDxfId="86" totalsRowDxfId="21"/>
    <tableColumn id="52" xr3:uid="{00000000-0010-0000-0000-000034000000}" name="SGP Educación 20243" totalsRowFunction="sum" dataDxfId="85" totalsRowDxfId="20"/>
    <tableColumn id="53" xr3:uid="{00000000-0010-0000-0000-000035000000}" name="SGP Salud 20244" dataDxfId="84" totalsRowDxfId="19"/>
    <tableColumn id="62" xr3:uid="{7C7CEB6E-F374-4CFE-9734-C5F0F9CACDEF}" name="SGP Deporte 20245" dataDxfId="83" totalsRowDxfId="18"/>
    <tableColumn id="61" xr3:uid="{3FADCE38-626D-4D04-8E80-59C4EF4A26E2}" name="SGP Cultura 20246" dataDxfId="82" totalsRowDxfId="17"/>
    <tableColumn id="45" xr3:uid="{6E60DE39-5E5F-42D9-8EA9-092D48DC1C96}" name="SGP Libre inversión 20247" totalsRowFunction="sum" dataDxfId="81" totalsRowDxfId="16"/>
    <tableColumn id="43" xr3:uid="{2BAC0D89-AF4D-42C7-B398-E355E1723AC0}" name="SGP Libre destinación 20248" dataDxfId="80" totalsRowDxfId="15"/>
    <tableColumn id="42" xr3:uid="{26B92485-4124-4A13-AFC5-F2B525B9055F}" name="SGP Alimentación escolar 20249" totalsRowFunction="sum" dataDxfId="79" totalsRowDxfId="14"/>
    <tableColumn id="41" xr3:uid="{DE932401-FD8A-4377-94A4-629C2334F09E}" name="SGP Municipios río Magdalena 202410" dataDxfId="78" totalsRowDxfId="13"/>
    <tableColumn id="40" xr3:uid="{1BEDA122-5557-4D48-AF95-BCC1CDE51394}" name="SGP APSB 202411" dataDxfId="77" totalsRowDxfId="12"/>
    <tableColumn id="39" xr3:uid="{08579477-3F83-4D37-83BA-A19DF09AE01D}" name="Crédito 202412" dataDxfId="76" totalsRowDxfId="11"/>
    <tableColumn id="38" xr3:uid="{A6A070B1-2233-4449-B2F2-3342ACF65D94}" name="Transferencias de capital - cofinanciación departamento 202413" dataDxfId="75" totalsRowDxfId="10"/>
    <tableColumn id="37" xr3:uid="{81D561A4-3CB9-4C97-9B09-8163BD53EE55}" name="Transferencias de capital - cofinanciación nación 202414" totalsRowFunction="sum" dataDxfId="74" totalsRowDxfId="9"/>
    <tableColumn id="54" xr3:uid="{00000000-0010-0000-0000-000036000000}" name="Otros 202415" totalsRowFunction="sum" dataDxfId="73" totalsRowDxfId="8"/>
    <tableColumn id="55" xr3:uid="{00000000-0010-0000-0000-000037000000}" name="Total Comprometido 2024" totalsRowFunction="sum" dataDxfId="72" totalsRowDxfId="7">
      <calculatedColumnFormula>SUM(Tabla1[[#This Row],[Recursos propios 20242]:[Otros 202415]])</calculatedColumnFormula>
    </tableColumn>
    <tableColumn id="56" xr3:uid="{00000000-0010-0000-0000-000038000000}" name="Ejecución Presupuestal" totalsRowFunction="custom" dataDxfId="71" totalsRowDxfId="6" dataCellStyle="Porcentaje">
      <calculatedColumnFormula>IFERROR(+Tabla1[[#This Row],[Total Comprometido 2024]]/Tabla1[[#This Row],[Total 2024]],0%)</calculatedColumnFormula>
      <totalsRowFormula>Tabla1[[#Totals],[Total Comprometido 2024]]/Tabla1[[#Totals],[Total 2024]]</totalsRowFormula>
    </tableColumn>
    <tableColumn id="3" xr3:uid="{97D6E022-C782-4FF3-9460-66988DC9E046}" name="Total Recursos Obligados" totalsRowFunction="sum" dataDxfId="70" totalsRowDxfId="5"/>
    <tableColumn id="4" xr3:uid="{FACF9905-9C80-4C0B-AA93-96434C5C0E89}" name="Total Recursos Pagados" totalsRowFunction="sum" dataDxfId="69" totalsRowDxfId="4"/>
    <tableColumn id="57" xr3:uid="{00000000-0010-0000-0000-000039000000}" name="Recursos Gestionados" totalsRowFunction="sum" dataDxfId="68" totalsRowDxfId="3"/>
    <tableColumn id="58" xr3:uid="{00000000-0010-0000-0000-00003A000000}" name="Dependencia" dataDxfId="67" totalsRowDxfId="2"/>
    <tableColumn id="59" xr3:uid="{00000000-0010-0000-0000-00003B000000}" name="Responsable" dataDxfId="66" totalsRowDxfId="1"/>
    <tableColumn id="60" xr3:uid="{00000000-0010-0000-0000-00003C000000}" name="ODS" dataDxfId="65" totalsRowDxfId="0"/>
  </tableColumns>
  <tableStyleInfo name="Estilo de tabla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BJ133"/>
  <sheetViews>
    <sheetView showGridLines="0" tabSelected="1" topLeftCell="H1" zoomScale="70" zoomScaleNormal="70" workbookViewId="0">
      <pane ySplit="10" topLeftCell="A23" activePane="bottomLeft" state="frozen"/>
      <selection pane="bottomLeft" activeCell="S23" sqref="S23"/>
    </sheetView>
  </sheetViews>
  <sheetFormatPr baseColWidth="10" defaultColWidth="11.33203125" defaultRowHeight="14.4" x14ac:dyDescent="0.3"/>
  <cols>
    <col min="1" max="1" width="14.88671875" style="9" customWidth="1"/>
    <col min="2" max="2" width="25.44140625" style="9" customWidth="1"/>
    <col min="3" max="3" width="13.33203125" style="9" customWidth="1"/>
    <col min="4" max="4" width="13.21875" style="9" customWidth="1"/>
    <col min="5" max="5" width="25.77734375" style="9" customWidth="1"/>
    <col min="6" max="6" width="13.6640625" style="9" customWidth="1"/>
    <col min="7" max="7" width="40.109375" style="9" customWidth="1"/>
    <col min="8" max="8" width="13.33203125" style="9" customWidth="1"/>
    <col min="9" max="9" width="26.21875" style="9" customWidth="1"/>
    <col min="10" max="10" width="12" style="9" customWidth="1"/>
    <col min="11" max="11" width="13.21875" style="9" customWidth="1"/>
    <col min="12" max="12" width="13.33203125" style="9" customWidth="1"/>
    <col min="13" max="13" width="15.33203125" style="9" customWidth="1"/>
    <col min="14" max="14" width="12.88671875" style="9" customWidth="1"/>
    <col min="15" max="15" width="17.44140625" style="9" customWidth="1"/>
    <col min="16" max="16" width="18.33203125" style="10" customWidth="1"/>
    <col min="17" max="17" width="19.44140625" style="11" customWidth="1"/>
    <col min="18" max="18" width="20.109375" style="9" customWidth="1"/>
    <col min="19" max="19" width="47.6640625" style="9" customWidth="1"/>
    <col min="20" max="20" width="22.33203125" style="9" customWidth="1"/>
    <col min="21" max="21" width="23.21875" style="9" customWidth="1"/>
    <col min="22" max="22" width="29.21875" style="9" customWidth="1"/>
    <col min="23" max="23" width="33.21875" style="9" customWidth="1"/>
    <col min="24" max="24" width="30.88671875" style="9" customWidth="1"/>
    <col min="25" max="25" width="51.88671875" style="9" customWidth="1"/>
    <col min="26" max="26" width="27.109375" style="9" customWidth="1"/>
    <col min="27" max="27" width="26.88671875" style="9" customWidth="1"/>
    <col min="28" max="28" width="13" style="9" customWidth="1"/>
    <col min="29" max="29" width="14" style="9" customWidth="1"/>
    <col min="30" max="30" width="14.109375" style="9" customWidth="1"/>
    <col min="31" max="31" width="23.44140625" style="9" customWidth="1"/>
    <col min="32" max="32" width="16.77734375" style="9" customWidth="1"/>
    <col min="33" max="33" width="24.109375" style="9" customWidth="1"/>
    <col min="34" max="34" width="16.88671875" style="9" customWidth="1"/>
    <col min="35" max="36" width="18.33203125" style="9" customWidth="1"/>
    <col min="37" max="37" width="24.77734375" style="9" customWidth="1"/>
    <col min="38" max="38" width="24.6640625" style="9" customWidth="1"/>
    <col min="39" max="39" width="24.44140625" style="9" customWidth="1"/>
    <col min="40" max="40" width="27.21875" style="86" customWidth="1"/>
    <col min="41" max="41" width="24.33203125" style="9" customWidth="1"/>
    <col min="42" max="42" width="25.6640625" style="9" customWidth="1"/>
    <col min="43" max="45" width="19" style="9" customWidth="1"/>
    <col min="46" max="46" width="23.21875" style="9" customWidth="1"/>
    <col min="47" max="47" width="19" style="9" customWidth="1"/>
    <col min="48" max="48" width="22.88671875" style="9" customWidth="1"/>
    <col min="49" max="51" width="19" style="9" customWidth="1"/>
    <col min="52" max="52" width="26.6640625" style="9" customWidth="1"/>
    <col min="53" max="53" width="25.33203125" style="9" customWidth="1"/>
    <col min="54" max="54" width="23" style="9" customWidth="1"/>
    <col min="55" max="55" width="33.109375" style="86" customWidth="1"/>
    <col min="56" max="56" width="27.33203125" style="9" customWidth="1"/>
    <col min="57" max="57" width="27.33203125" style="86" customWidth="1"/>
    <col min="58" max="58" width="27" style="86" customWidth="1"/>
    <col min="59" max="59" width="25.88671875" style="9" customWidth="1"/>
    <col min="60" max="60" width="17.6640625" style="9" customWidth="1"/>
    <col min="61" max="61" width="19.6640625" style="9" customWidth="1"/>
    <col min="62" max="62" width="21.33203125" style="9" customWidth="1"/>
    <col min="63" max="63" width="22.88671875" style="1" bestFit="1" customWidth="1"/>
    <col min="64" max="64" width="33" style="1" bestFit="1" customWidth="1"/>
    <col min="65" max="65" width="28.88671875" style="1" bestFit="1" customWidth="1"/>
    <col min="66" max="66" width="58.33203125" style="1" bestFit="1" customWidth="1"/>
    <col min="67" max="67" width="26" style="1" bestFit="1" customWidth="1"/>
    <col min="68" max="68" width="24.33203125" style="1" bestFit="1" customWidth="1"/>
    <col min="69" max="69" width="35.33203125" style="1" bestFit="1" customWidth="1"/>
    <col min="70" max="70" width="30.33203125" style="1" bestFit="1" customWidth="1"/>
    <col min="71" max="71" width="31.33203125" style="1" bestFit="1" customWidth="1"/>
    <col min="72" max="72" width="38" style="1" bestFit="1" customWidth="1"/>
    <col min="73" max="73" width="40.109375" style="1" bestFit="1" customWidth="1"/>
    <col min="74" max="74" width="43.33203125" style="1" bestFit="1" customWidth="1"/>
    <col min="75" max="75" width="48.88671875" style="1" bestFit="1" customWidth="1"/>
    <col min="76" max="76" width="39.33203125" style="1" bestFit="1" customWidth="1"/>
    <col min="77" max="77" width="26.88671875" style="1" bestFit="1" customWidth="1"/>
    <col min="78" max="78" width="47" style="1" bestFit="1" customWidth="1"/>
    <col min="79" max="79" width="40" style="1" bestFit="1" customWidth="1"/>
    <col min="80" max="80" width="83.6640625" style="1" bestFit="1" customWidth="1"/>
    <col min="81" max="81" width="21.33203125" style="1" bestFit="1" customWidth="1"/>
    <col min="82" max="82" width="31.33203125" style="1" bestFit="1" customWidth="1"/>
    <col min="83" max="83" width="27.33203125" style="1" bestFit="1" customWidth="1"/>
    <col min="84" max="84" width="56.88671875" style="1" bestFit="1" customWidth="1"/>
    <col min="85" max="85" width="24.33203125" style="1" bestFit="1" customWidth="1"/>
    <col min="86" max="86" width="22.88671875" style="1" bestFit="1" customWidth="1"/>
    <col min="87" max="87" width="33.88671875" style="1" bestFit="1" customWidth="1"/>
    <col min="88" max="88" width="29" style="1" bestFit="1" customWidth="1"/>
    <col min="89" max="89" width="29.88671875" style="1" bestFit="1" customWidth="1"/>
    <col min="90" max="90" width="36.33203125" style="1" bestFit="1" customWidth="1"/>
    <col min="91" max="91" width="38.6640625" style="1" bestFit="1" customWidth="1"/>
    <col min="92" max="92" width="42" style="1" bestFit="1" customWidth="1"/>
    <col min="93" max="93" width="47.33203125" style="1" bestFit="1" customWidth="1"/>
    <col min="94" max="94" width="37.88671875" style="1" bestFit="1" customWidth="1"/>
    <col min="95" max="95" width="25.33203125" style="1" bestFit="1" customWidth="1"/>
    <col min="96" max="96" width="45.33203125" style="1" bestFit="1" customWidth="1"/>
    <col min="97" max="97" width="38.33203125" style="1" bestFit="1" customWidth="1"/>
    <col min="98" max="98" width="82.109375" style="1" bestFit="1" customWidth="1"/>
    <col min="99" max="99" width="22" style="1" bestFit="1" customWidth="1"/>
    <col min="100" max="100" width="32.109375" style="1" bestFit="1" customWidth="1"/>
    <col min="101" max="101" width="28" style="1" bestFit="1" customWidth="1"/>
    <col min="102" max="102" width="57.33203125" style="1" bestFit="1" customWidth="1"/>
    <col min="103" max="103" width="25.109375" style="1" bestFit="1" customWidth="1"/>
    <col min="104" max="104" width="23.33203125" style="1" bestFit="1" customWidth="1"/>
    <col min="105" max="105" width="34.33203125" style="1" bestFit="1" customWidth="1"/>
    <col min="106" max="106" width="29.33203125" style="1" bestFit="1" customWidth="1"/>
    <col min="107" max="107" width="30.33203125" style="1" bestFit="1" customWidth="1"/>
    <col min="108" max="108" width="37.109375" style="1" bestFit="1" customWidth="1"/>
    <col min="109" max="109" width="39.33203125" style="1" bestFit="1" customWidth="1"/>
    <col min="110" max="110" width="42.33203125" style="1" bestFit="1" customWidth="1"/>
    <col min="111" max="111" width="48" style="1" bestFit="1" customWidth="1"/>
    <col min="112" max="112" width="38.33203125" style="1" bestFit="1" customWidth="1"/>
    <col min="113" max="113" width="25.88671875" style="1" bestFit="1" customWidth="1"/>
    <col min="114" max="114" width="46" style="1" bestFit="1" customWidth="1"/>
    <col min="115" max="115" width="39.109375" style="1" bestFit="1" customWidth="1"/>
    <col min="116" max="116" width="82.6640625" style="1" bestFit="1" customWidth="1"/>
    <col min="117" max="117" width="20" style="1" bestFit="1" customWidth="1"/>
    <col min="118" max="118" width="30.109375" style="1" bestFit="1" customWidth="1"/>
    <col min="119" max="119" width="26" style="1" bestFit="1" customWidth="1"/>
    <col min="120" max="120" width="55.33203125" style="1" bestFit="1" customWidth="1"/>
    <col min="121" max="121" width="23.33203125" style="1" bestFit="1" customWidth="1"/>
    <col min="122" max="122" width="21.33203125" style="1" bestFit="1" customWidth="1"/>
    <col min="123" max="123" width="32.33203125" style="1" bestFit="1" customWidth="1"/>
    <col min="124" max="124" width="27.6640625" style="1" bestFit="1" customWidth="1"/>
    <col min="125" max="125" width="28.33203125" style="1" bestFit="1" customWidth="1"/>
    <col min="126" max="126" width="35.109375" style="1" bestFit="1" customWidth="1"/>
    <col min="127" max="127" width="37.33203125" style="1" bestFit="1" customWidth="1"/>
    <col min="128" max="128" width="40.33203125" style="1" bestFit="1" customWidth="1"/>
    <col min="129" max="129" width="46" style="1" bestFit="1" customWidth="1"/>
    <col min="130" max="130" width="36.33203125" style="1" bestFit="1" customWidth="1"/>
    <col min="131" max="131" width="24" style="1" bestFit="1" customWidth="1"/>
    <col min="132" max="132" width="44.109375" style="1" bestFit="1" customWidth="1"/>
    <col min="133" max="133" width="37.33203125" style="1" bestFit="1" customWidth="1"/>
    <col min="134" max="134" width="80.88671875" style="1" bestFit="1" customWidth="1"/>
    <col min="135" max="135" width="37.109375" style="1" bestFit="1" customWidth="1"/>
    <col min="136" max="136" width="22.88671875" style="1" bestFit="1" customWidth="1"/>
    <col min="137" max="137" width="33" style="1" bestFit="1" customWidth="1"/>
    <col min="138" max="138" width="28.88671875" style="1" bestFit="1" customWidth="1"/>
    <col min="139" max="139" width="58.33203125" style="1" bestFit="1" customWidth="1"/>
    <col min="140" max="140" width="26" style="1" bestFit="1" customWidth="1"/>
    <col min="141" max="141" width="24.33203125" style="1" bestFit="1" customWidth="1"/>
    <col min="142" max="142" width="35.33203125" style="1" bestFit="1" customWidth="1"/>
    <col min="143" max="143" width="30.33203125" style="1" bestFit="1" customWidth="1"/>
    <col min="144" max="144" width="31.33203125" style="1" bestFit="1" customWidth="1"/>
    <col min="145" max="145" width="38" style="1" bestFit="1" customWidth="1"/>
    <col min="146" max="146" width="40.109375" style="1" bestFit="1" customWidth="1"/>
    <col min="147" max="147" width="43.33203125" style="1" bestFit="1" customWidth="1"/>
    <col min="148" max="148" width="48.88671875" style="1" bestFit="1" customWidth="1"/>
    <col min="149" max="149" width="39.33203125" style="1" bestFit="1" customWidth="1"/>
    <col min="150" max="150" width="26.88671875" style="1" bestFit="1" customWidth="1"/>
    <col min="151" max="151" width="47" style="1" bestFit="1" customWidth="1"/>
    <col min="152" max="152" width="40" style="1" bestFit="1" customWidth="1"/>
    <col min="153" max="153" width="83.6640625" style="1" bestFit="1" customWidth="1"/>
    <col min="154" max="154" width="21.33203125" style="1" bestFit="1" customWidth="1"/>
    <col min="155" max="155" width="31.33203125" style="1" bestFit="1" customWidth="1"/>
    <col min="156" max="156" width="27.33203125" style="1" bestFit="1" customWidth="1"/>
    <col min="157" max="157" width="56.88671875" style="1" bestFit="1" customWidth="1"/>
    <col min="158" max="158" width="24.33203125" style="1" bestFit="1" customWidth="1"/>
    <col min="159" max="159" width="22.88671875" style="1" bestFit="1" customWidth="1"/>
    <col min="160" max="160" width="33.88671875" style="1" bestFit="1" customWidth="1"/>
    <col min="161" max="161" width="29" style="1" bestFit="1" customWidth="1"/>
    <col min="162" max="162" width="29.88671875" style="1" bestFit="1" customWidth="1"/>
    <col min="163" max="163" width="36.33203125" style="1" bestFit="1" customWidth="1"/>
    <col min="164" max="164" width="38.6640625" style="1" bestFit="1" customWidth="1"/>
    <col min="165" max="165" width="42" style="1" bestFit="1" customWidth="1"/>
    <col min="166" max="166" width="47.33203125" style="1" bestFit="1" customWidth="1"/>
    <col min="167" max="167" width="37.88671875" style="1" bestFit="1" customWidth="1"/>
    <col min="168" max="168" width="25.33203125" style="1" bestFit="1" customWidth="1"/>
    <col min="169" max="169" width="45.33203125" style="1" bestFit="1" customWidth="1"/>
    <col min="170" max="170" width="38.33203125" style="1" bestFit="1" customWidth="1"/>
    <col min="171" max="171" width="82.109375" style="1" bestFit="1" customWidth="1"/>
    <col min="172" max="172" width="22" style="1" bestFit="1" customWidth="1"/>
    <col min="173" max="173" width="32.109375" style="1" bestFit="1" customWidth="1"/>
    <col min="174" max="174" width="28" style="1" bestFit="1" customWidth="1"/>
    <col min="175" max="175" width="57.33203125" style="1" bestFit="1" customWidth="1"/>
    <col min="176" max="176" width="25.109375" style="1" bestFit="1" customWidth="1"/>
    <col min="177" max="177" width="23.33203125" style="1" bestFit="1" customWidth="1"/>
    <col min="178" max="178" width="34.33203125" style="1" bestFit="1" customWidth="1"/>
    <col min="179" max="179" width="29.33203125" style="1" bestFit="1" customWidth="1"/>
    <col min="180" max="180" width="30.33203125" style="1" bestFit="1" customWidth="1"/>
    <col min="181" max="181" width="37.109375" style="1" bestFit="1" customWidth="1"/>
    <col min="182" max="182" width="39.33203125" style="1" bestFit="1" customWidth="1"/>
    <col min="183" max="183" width="42.33203125" style="1" bestFit="1" customWidth="1"/>
    <col min="184" max="184" width="48" style="1" bestFit="1" customWidth="1"/>
    <col min="185" max="185" width="38.33203125" style="1" bestFit="1" customWidth="1"/>
    <col min="186" max="186" width="25.88671875" style="1" bestFit="1" customWidth="1"/>
    <col min="187" max="187" width="46" style="1" bestFit="1" customWidth="1"/>
    <col min="188" max="188" width="39.109375" style="1" bestFit="1" customWidth="1"/>
    <col min="189" max="189" width="82.6640625" style="1" bestFit="1" customWidth="1"/>
    <col min="190" max="190" width="20" style="1" bestFit="1" customWidth="1"/>
    <col min="191" max="191" width="30.109375" style="1" bestFit="1" customWidth="1"/>
    <col min="192" max="192" width="26" style="1" bestFit="1" customWidth="1"/>
    <col min="193" max="193" width="55.33203125" style="1" bestFit="1" customWidth="1"/>
    <col min="194" max="194" width="23.33203125" style="1" bestFit="1" customWidth="1"/>
    <col min="195" max="195" width="21.33203125" style="1" bestFit="1" customWidth="1"/>
    <col min="196" max="196" width="32.33203125" style="1" bestFit="1" customWidth="1"/>
    <col min="197" max="197" width="27.6640625" style="1" bestFit="1" customWidth="1"/>
    <col min="198" max="198" width="28.33203125" style="1" bestFit="1" customWidth="1"/>
    <col min="199" max="199" width="35.109375" style="1" bestFit="1" customWidth="1"/>
    <col min="200" max="200" width="37.33203125" style="1" bestFit="1" customWidth="1"/>
    <col min="201" max="201" width="40.33203125" style="1" bestFit="1" customWidth="1"/>
    <col min="202" max="202" width="46" style="1" bestFit="1" customWidth="1"/>
    <col min="203" max="203" width="36.33203125" style="1" bestFit="1" customWidth="1"/>
    <col min="204" max="204" width="24" style="1" bestFit="1" customWidth="1"/>
    <col min="205" max="205" width="44.109375" style="1" bestFit="1" customWidth="1"/>
    <col min="206" max="206" width="37.33203125" style="1" bestFit="1" customWidth="1"/>
    <col min="207" max="207" width="80.88671875" style="1" bestFit="1" customWidth="1"/>
    <col min="208" max="208" width="37.109375" style="1" bestFit="1" customWidth="1"/>
    <col min="209" max="209" width="22.88671875" style="1" bestFit="1" customWidth="1"/>
    <col min="210" max="210" width="33" style="1" bestFit="1" customWidth="1"/>
    <col min="211" max="211" width="28.88671875" style="1" bestFit="1" customWidth="1"/>
    <col min="212" max="212" width="58.33203125" style="1" bestFit="1" customWidth="1"/>
    <col min="213" max="213" width="26" style="1" bestFit="1" customWidth="1"/>
    <col min="214" max="214" width="24.33203125" style="1" bestFit="1" customWidth="1"/>
    <col min="215" max="215" width="35.33203125" style="1" bestFit="1" customWidth="1"/>
    <col min="216" max="216" width="30.33203125" style="1" bestFit="1" customWidth="1"/>
    <col min="217" max="217" width="31.33203125" style="1" bestFit="1" customWidth="1"/>
    <col min="218" max="218" width="38" style="1" bestFit="1" customWidth="1"/>
    <col min="219" max="219" width="40.109375" style="1" bestFit="1" customWidth="1"/>
    <col min="220" max="220" width="43.33203125" style="1" bestFit="1" customWidth="1"/>
    <col min="221" max="221" width="48.88671875" style="1" bestFit="1" customWidth="1"/>
    <col min="222" max="222" width="39.33203125" style="1" bestFit="1" customWidth="1"/>
    <col min="223" max="223" width="26.88671875" style="1" bestFit="1" customWidth="1"/>
    <col min="224" max="224" width="47" style="1" bestFit="1" customWidth="1"/>
    <col min="225" max="225" width="40" style="1" bestFit="1" customWidth="1"/>
    <col min="226" max="226" width="83.6640625" style="1" bestFit="1" customWidth="1"/>
    <col min="227" max="227" width="21.33203125" style="1" bestFit="1" customWidth="1"/>
    <col min="228" max="228" width="31.33203125" style="1" bestFit="1" customWidth="1"/>
    <col min="229" max="229" width="27.33203125" style="1" bestFit="1" customWidth="1"/>
    <col min="230" max="230" width="56.88671875" style="1" bestFit="1" customWidth="1"/>
    <col min="231" max="231" width="24.33203125" style="1" bestFit="1" customWidth="1"/>
    <col min="232" max="232" width="22.88671875" style="1" bestFit="1" customWidth="1"/>
    <col min="233" max="233" width="33.88671875" style="1" bestFit="1" customWidth="1"/>
    <col min="234" max="234" width="29" style="1" bestFit="1" customWidth="1"/>
    <col min="235" max="235" width="29.88671875" style="1" bestFit="1" customWidth="1"/>
    <col min="236" max="236" width="36.33203125" style="1" bestFit="1" customWidth="1"/>
    <col min="237" max="237" width="38.6640625" style="1" bestFit="1" customWidth="1"/>
    <col min="238" max="238" width="42" style="1" bestFit="1" customWidth="1"/>
    <col min="239" max="239" width="47.33203125" style="1" bestFit="1" customWidth="1"/>
    <col min="240" max="240" width="37.88671875" style="1" bestFit="1" customWidth="1"/>
    <col min="241" max="241" width="25.33203125" style="1" bestFit="1" customWidth="1"/>
    <col min="242" max="242" width="45.33203125" style="1" bestFit="1" customWidth="1"/>
    <col min="243" max="243" width="38.33203125" style="1" bestFit="1" customWidth="1"/>
    <col min="244" max="244" width="82.109375" style="1" bestFit="1" customWidth="1"/>
    <col min="245" max="245" width="22" style="1" bestFit="1" customWidth="1"/>
    <col min="246" max="246" width="32.109375" style="1" bestFit="1" customWidth="1"/>
    <col min="247" max="247" width="28" style="1" bestFit="1" customWidth="1"/>
    <col min="248" max="248" width="57.33203125" style="1" bestFit="1" customWidth="1"/>
    <col min="249" max="249" width="25.109375" style="1" bestFit="1" customWidth="1"/>
    <col min="250" max="250" width="23.33203125" style="1" bestFit="1" customWidth="1"/>
    <col min="251" max="251" width="34.33203125" style="1" bestFit="1" customWidth="1"/>
    <col min="252" max="252" width="29.33203125" style="1" bestFit="1" customWidth="1"/>
    <col min="253" max="253" width="30.33203125" style="1" bestFit="1" customWidth="1"/>
    <col min="254" max="254" width="37.109375" style="1" bestFit="1" customWidth="1"/>
    <col min="255" max="255" width="39.33203125" style="1" bestFit="1" customWidth="1"/>
    <col min="256" max="256" width="42.33203125" style="1" bestFit="1" customWidth="1"/>
    <col min="257" max="257" width="48" style="1" bestFit="1" customWidth="1"/>
    <col min="258" max="258" width="38.33203125" style="1" bestFit="1" customWidth="1"/>
    <col min="259" max="259" width="25.88671875" style="1" bestFit="1" customWidth="1"/>
    <col min="260" max="260" width="46" style="1" bestFit="1" customWidth="1"/>
    <col min="261" max="261" width="39.109375" style="1" bestFit="1" customWidth="1"/>
    <col min="262" max="262" width="82.6640625" style="1" bestFit="1" customWidth="1"/>
    <col min="263" max="263" width="20" style="1" bestFit="1" customWidth="1"/>
    <col min="264" max="264" width="30.109375" style="1" bestFit="1" customWidth="1"/>
    <col min="265" max="265" width="26" style="1" bestFit="1" customWidth="1"/>
    <col min="266" max="266" width="55.33203125" style="1" bestFit="1" customWidth="1"/>
    <col min="267" max="267" width="23.33203125" style="1" bestFit="1" customWidth="1"/>
    <col min="268" max="268" width="21.33203125" style="1" bestFit="1" customWidth="1"/>
    <col min="269" max="269" width="32.33203125" style="1" bestFit="1" customWidth="1"/>
    <col min="270" max="270" width="27.6640625" style="1" bestFit="1" customWidth="1"/>
    <col min="271" max="271" width="28.33203125" style="1" bestFit="1" customWidth="1"/>
    <col min="272" max="272" width="35.109375" style="1" bestFit="1" customWidth="1"/>
    <col min="273" max="273" width="37.33203125" style="1" bestFit="1" customWidth="1"/>
    <col min="274" max="274" width="40.33203125" style="1" bestFit="1" customWidth="1"/>
    <col min="275" max="275" width="46" style="1" bestFit="1" customWidth="1"/>
    <col min="276" max="276" width="36.33203125" style="1" bestFit="1" customWidth="1"/>
    <col min="277" max="277" width="24" style="1" bestFit="1" customWidth="1"/>
    <col min="278" max="278" width="44.109375" style="1" bestFit="1" customWidth="1"/>
    <col min="279" max="279" width="37.33203125" style="1" bestFit="1" customWidth="1"/>
    <col min="280" max="280" width="80.88671875" style="1" bestFit="1" customWidth="1"/>
    <col min="281" max="281" width="37.109375" style="1" bestFit="1" customWidth="1"/>
    <col min="282" max="282" width="22.88671875" style="1" bestFit="1" customWidth="1"/>
    <col min="283" max="283" width="33" style="1" bestFit="1" customWidth="1"/>
    <col min="284" max="284" width="28.88671875" style="1" bestFit="1" customWidth="1"/>
    <col min="285" max="285" width="58.33203125" style="1" bestFit="1" customWidth="1"/>
    <col min="286" max="286" width="26" style="1" bestFit="1" customWidth="1"/>
    <col min="287" max="287" width="24.33203125" style="1" bestFit="1" customWidth="1"/>
    <col min="288" max="288" width="35.33203125" style="1" bestFit="1" customWidth="1"/>
    <col min="289" max="289" width="30.33203125" style="1" bestFit="1" customWidth="1"/>
    <col min="290" max="290" width="31.33203125" style="1" bestFit="1" customWidth="1"/>
    <col min="291" max="291" width="38" style="1" bestFit="1" customWidth="1"/>
    <col min="292" max="292" width="40.109375" style="1" bestFit="1" customWidth="1"/>
    <col min="293" max="293" width="43.33203125" style="1" bestFit="1" customWidth="1"/>
    <col min="294" max="294" width="48.88671875" style="1" bestFit="1" customWidth="1"/>
    <col min="295" max="295" width="39.33203125" style="1" bestFit="1" customWidth="1"/>
    <col min="296" max="296" width="26.88671875" style="1" bestFit="1" customWidth="1"/>
    <col min="297" max="297" width="47" style="1" bestFit="1" customWidth="1"/>
    <col min="298" max="298" width="40" style="1" bestFit="1" customWidth="1"/>
    <col min="299" max="299" width="83.6640625" style="1" bestFit="1" customWidth="1"/>
    <col min="300" max="300" width="21.33203125" style="1" bestFit="1" customWidth="1"/>
    <col min="301" max="301" width="31.33203125" style="1" bestFit="1" customWidth="1"/>
    <col min="302" max="302" width="27.33203125" style="1" bestFit="1" customWidth="1"/>
    <col min="303" max="303" width="56.88671875" style="1" bestFit="1" customWidth="1"/>
    <col min="304" max="304" width="24.33203125" style="1" bestFit="1" customWidth="1"/>
    <col min="305" max="305" width="22.88671875" style="1" bestFit="1" customWidth="1"/>
    <col min="306" max="306" width="33.88671875" style="1" bestFit="1" customWidth="1"/>
    <col min="307" max="307" width="29" style="1" bestFit="1" customWidth="1"/>
    <col min="308" max="308" width="29.88671875" style="1" bestFit="1" customWidth="1"/>
    <col min="309" max="309" width="36.33203125" style="1" bestFit="1" customWidth="1"/>
    <col min="310" max="310" width="38.6640625" style="1" bestFit="1" customWidth="1"/>
    <col min="311" max="311" width="42" style="1" bestFit="1" customWidth="1"/>
    <col min="312" max="312" width="47.33203125" style="1" bestFit="1" customWidth="1"/>
    <col min="313" max="313" width="37.88671875" style="1" bestFit="1" customWidth="1"/>
    <col min="314" max="314" width="25.33203125" style="1" bestFit="1" customWidth="1"/>
    <col min="315" max="315" width="45.33203125" style="1" bestFit="1" customWidth="1"/>
    <col min="316" max="316" width="38.33203125" style="1" bestFit="1" customWidth="1"/>
    <col min="317" max="317" width="82.109375" style="1" bestFit="1" customWidth="1"/>
    <col min="318" max="318" width="22" style="1" bestFit="1" customWidth="1"/>
    <col min="319" max="319" width="32.109375" style="1" bestFit="1" customWidth="1"/>
    <col min="320" max="320" width="28" style="1" bestFit="1" customWidth="1"/>
    <col min="321" max="321" width="57.33203125" style="1" bestFit="1" customWidth="1"/>
    <col min="322" max="322" width="25.109375" style="1" bestFit="1" customWidth="1"/>
    <col min="323" max="323" width="23.33203125" style="1" bestFit="1" customWidth="1"/>
    <col min="324" max="324" width="34.33203125" style="1" bestFit="1" customWidth="1"/>
    <col min="325" max="325" width="29.33203125" style="1" bestFit="1" customWidth="1"/>
    <col min="326" max="326" width="30.33203125" style="1" bestFit="1" customWidth="1"/>
    <col min="327" max="327" width="37.109375" style="1" bestFit="1" customWidth="1"/>
    <col min="328" max="328" width="39.33203125" style="1" bestFit="1" customWidth="1"/>
    <col min="329" max="329" width="42.33203125" style="1" bestFit="1" customWidth="1"/>
    <col min="330" max="330" width="48" style="1" bestFit="1" customWidth="1"/>
    <col min="331" max="331" width="38.33203125" style="1" bestFit="1" customWidth="1"/>
    <col min="332" max="332" width="25.88671875" style="1" bestFit="1" customWidth="1"/>
    <col min="333" max="333" width="46" style="1" bestFit="1" customWidth="1"/>
    <col min="334" max="334" width="39.109375" style="1" bestFit="1" customWidth="1"/>
    <col min="335" max="335" width="82.6640625" style="1" bestFit="1" customWidth="1"/>
    <col min="336" max="336" width="20" style="1" bestFit="1" customWidth="1"/>
    <col min="337" max="337" width="30.109375" style="1" bestFit="1" customWidth="1"/>
    <col min="338" max="338" width="26" style="1" bestFit="1" customWidth="1"/>
    <col min="339" max="339" width="55.33203125" style="1" bestFit="1" customWidth="1"/>
    <col min="340" max="340" width="23.33203125" style="1" bestFit="1" customWidth="1"/>
    <col min="341" max="341" width="21.33203125" style="1" bestFit="1" customWidth="1"/>
    <col min="342" max="342" width="32.33203125" style="1" bestFit="1" customWidth="1"/>
    <col min="343" max="343" width="27.6640625" style="1" bestFit="1" customWidth="1"/>
    <col min="344" max="344" width="28.33203125" style="1" bestFit="1" customWidth="1"/>
    <col min="345" max="345" width="35.109375" style="1" bestFit="1" customWidth="1"/>
    <col min="346" max="346" width="37.33203125" style="1" bestFit="1" customWidth="1"/>
    <col min="347" max="347" width="40.33203125" style="1" bestFit="1" customWidth="1"/>
    <col min="348" max="348" width="46" style="1" bestFit="1" customWidth="1"/>
    <col min="349" max="349" width="36.33203125" style="1" bestFit="1" customWidth="1"/>
    <col min="350" max="350" width="24" style="1" bestFit="1" customWidth="1"/>
    <col min="351" max="351" width="44.109375" style="1" bestFit="1" customWidth="1"/>
    <col min="352" max="352" width="37.33203125" style="1" bestFit="1" customWidth="1"/>
    <col min="353" max="353" width="80.88671875" style="1" bestFit="1" customWidth="1"/>
    <col min="354" max="354" width="37.109375" style="1" bestFit="1" customWidth="1"/>
    <col min="355" max="16384" width="11.33203125" style="1"/>
  </cols>
  <sheetData>
    <row r="1" spans="1:62" ht="30" customHeight="1" x14ac:dyDescent="0.3">
      <c r="A1" s="134"/>
      <c r="B1" s="134"/>
      <c r="C1" s="135" t="s">
        <v>34</v>
      </c>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7"/>
      <c r="BH1" s="23" t="s">
        <v>35</v>
      </c>
      <c r="BI1" s="24"/>
      <c r="BJ1" s="25"/>
    </row>
    <row r="2" spans="1:62" ht="30" customHeight="1" x14ac:dyDescent="0.3">
      <c r="A2" s="134"/>
      <c r="B2" s="134"/>
      <c r="C2" s="135"/>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7"/>
      <c r="BH2" s="23" t="s">
        <v>71</v>
      </c>
      <c r="BI2" s="24"/>
      <c r="BJ2" s="25"/>
    </row>
    <row r="3" spans="1:62" ht="30" customHeight="1" x14ac:dyDescent="0.3">
      <c r="A3" s="134"/>
      <c r="B3" s="134"/>
      <c r="C3" s="135"/>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7"/>
      <c r="BH3" s="23" t="s">
        <v>72</v>
      </c>
      <c r="BI3" s="24"/>
      <c r="BJ3" s="25"/>
    </row>
    <row r="4" spans="1:62" ht="30" customHeight="1" x14ac:dyDescent="0.3">
      <c r="A4" s="134"/>
      <c r="B4" s="134"/>
      <c r="C4" s="138"/>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40"/>
      <c r="BH4" s="26" t="s">
        <v>73</v>
      </c>
      <c r="BI4" s="27"/>
      <c r="BJ4" s="28"/>
    </row>
    <row r="5" spans="1:62" ht="23.25" customHeight="1" x14ac:dyDescent="0.3">
      <c r="P5" s="9"/>
      <c r="Q5" s="9"/>
      <c r="BC5" s="92"/>
      <c r="BD5"/>
      <c r="BE5" s="92"/>
      <c r="BF5" s="92"/>
      <c r="BJ5" s="19"/>
    </row>
    <row r="6" spans="1:62" ht="28.5" customHeight="1" thickBot="1" x14ac:dyDescent="0.35">
      <c r="B6" s="5" t="s">
        <v>30</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87"/>
      <c r="AO6" s="12"/>
      <c r="AP6" s="12"/>
      <c r="AQ6" s="12"/>
      <c r="AR6" s="12"/>
      <c r="AS6" s="12"/>
      <c r="AT6" s="12"/>
      <c r="AU6" s="12"/>
      <c r="AV6" s="12"/>
      <c r="AW6" s="12"/>
      <c r="AX6" s="12"/>
      <c r="AY6" s="12"/>
      <c r="AZ6" s="12"/>
      <c r="BA6" s="12"/>
      <c r="BB6" s="12"/>
      <c r="BC6" s="92"/>
      <c r="BD6"/>
      <c r="BE6" s="92"/>
      <c r="BF6" s="92"/>
      <c r="BG6" s="12"/>
      <c r="BH6" s="20"/>
      <c r="BI6" s="20"/>
      <c r="BJ6" s="21"/>
    </row>
    <row r="7" spans="1:62" ht="39" customHeight="1" thickBot="1" x14ac:dyDescent="0.35">
      <c r="A7" s="1"/>
      <c r="B7" s="14">
        <v>2024</v>
      </c>
      <c r="C7" s="12"/>
      <c r="D7" s="12"/>
      <c r="E7" s="12"/>
      <c r="F7" s="12"/>
      <c r="G7" s="12"/>
      <c r="H7" s="12"/>
      <c r="I7" s="12"/>
      <c r="J7" s="12"/>
      <c r="K7" s="12"/>
      <c r="L7" s="12"/>
      <c r="M7" s="12"/>
      <c r="N7" s="12"/>
      <c r="O7"/>
      <c r="P7" s="12"/>
      <c r="Q7" s="12"/>
      <c r="R7" s="12"/>
      <c r="S7" s="12"/>
      <c r="T7" s="12"/>
      <c r="U7" s="12"/>
      <c r="V7"/>
      <c r="W7"/>
      <c r="X7"/>
      <c r="Y7"/>
      <c r="Z7" s="12"/>
      <c r="AA7" s="12"/>
      <c r="AB7" s="12"/>
      <c r="AC7" s="12"/>
      <c r="AD7" s="12"/>
      <c r="AE7" s="12"/>
      <c r="AF7" s="12"/>
      <c r="AG7" s="12"/>
      <c r="AH7" s="12"/>
      <c r="AI7" s="12"/>
      <c r="AJ7" s="12"/>
      <c r="AK7" s="12"/>
      <c r="AL7" s="12"/>
      <c r="AM7" s="12"/>
      <c r="AN7" s="87"/>
      <c r="AO7" s="12"/>
      <c r="AP7" s="12"/>
      <c r="AQ7" s="12"/>
      <c r="AR7" s="12"/>
      <c r="AS7" s="12"/>
      <c r="AT7" s="12"/>
      <c r="AU7" s="12"/>
      <c r="AV7" s="12"/>
      <c r="AW7" s="12"/>
      <c r="AX7" s="12"/>
      <c r="AY7" s="12"/>
      <c r="AZ7" s="12"/>
      <c r="BA7" s="12"/>
      <c r="BB7" s="12"/>
      <c r="BC7" s="92"/>
      <c r="BD7"/>
      <c r="BE7" s="92"/>
      <c r="BF7" s="92"/>
      <c r="BG7" s="12"/>
      <c r="BH7" s="20"/>
      <c r="BI7" s="20"/>
      <c r="BJ7" s="21"/>
    </row>
    <row r="8" spans="1:62" ht="8.4" customHeight="1" thickBot="1" x14ac:dyDescent="0.35">
      <c r="A8" s="1"/>
      <c r="B8" s="1"/>
      <c r="C8" s="13"/>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87"/>
      <c r="AO8" s="12"/>
      <c r="AP8" s="12"/>
      <c r="AQ8" s="12"/>
      <c r="AR8" s="12"/>
      <c r="AS8" s="12"/>
      <c r="AT8" s="12"/>
      <c r="AU8" s="12"/>
      <c r="AV8" s="12"/>
      <c r="AW8" s="12"/>
      <c r="AX8" s="12"/>
      <c r="AY8" s="12"/>
      <c r="AZ8" s="12"/>
      <c r="BA8" s="12"/>
      <c r="BB8" s="12"/>
      <c r="BC8" s="87"/>
      <c r="BD8" s="12"/>
      <c r="BE8" s="87"/>
      <c r="BF8" s="87"/>
      <c r="BG8" s="12"/>
      <c r="BH8" s="20"/>
      <c r="BI8" s="20"/>
      <c r="BJ8" s="21"/>
    </row>
    <row r="9" spans="1:62" s="2" customFormat="1" ht="38.1" customHeight="1" thickBot="1" x14ac:dyDescent="0.35">
      <c r="A9" s="146" t="s">
        <v>29</v>
      </c>
      <c r="B9" s="146"/>
      <c r="C9" s="146"/>
      <c r="D9" s="146"/>
      <c r="E9" s="146"/>
      <c r="F9" s="146"/>
      <c r="G9" s="146"/>
      <c r="H9" s="146"/>
      <c r="I9" s="146"/>
      <c r="J9" s="146"/>
      <c r="K9" s="146"/>
      <c r="L9" s="146"/>
      <c r="M9" s="146"/>
      <c r="N9" s="146"/>
      <c r="O9" s="143" t="s">
        <v>28</v>
      </c>
      <c r="P9" s="144"/>
      <c r="Q9" s="145"/>
      <c r="R9" s="143" t="s">
        <v>27</v>
      </c>
      <c r="S9" s="144"/>
      <c r="T9" s="144"/>
      <c r="U9" s="144"/>
      <c r="V9" s="144"/>
      <c r="W9" s="144"/>
      <c r="X9" s="144"/>
      <c r="Y9" s="144"/>
      <c r="Z9" s="147" t="s">
        <v>26</v>
      </c>
      <c r="AA9" s="148"/>
      <c r="AB9" s="148"/>
      <c r="AC9" s="148"/>
      <c r="AD9" s="148"/>
      <c r="AE9" s="148"/>
      <c r="AF9" s="148"/>
      <c r="AG9" s="148"/>
      <c r="AH9" s="148"/>
      <c r="AI9" s="148"/>
      <c r="AJ9" s="148"/>
      <c r="AK9" s="148"/>
      <c r="AL9" s="148"/>
      <c r="AM9" s="148"/>
      <c r="AN9" s="149"/>
      <c r="AO9" s="143" t="s">
        <v>25</v>
      </c>
      <c r="AP9" s="144"/>
      <c r="AQ9" s="144"/>
      <c r="AR9" s="144"/>
      <c r="AS9" s="144"/>
      <c r="AT9" s="144"/>
      <c r="AU9" s="144"/>
      <c r="AV9" s="144"/>
      <c r="AW9" s="144"/>
      <c r="AX9" s="144"/>
      <c r="AY9" s="144"/>
      <c r="AZ9" s="144"/>
      <c r="BA9" s="144"/>
      <c r="BB9" s="144"/>
      <c r="BC9" s="144"/>
      <c r="BD9" s="144"/>
      <c r="BE9" s="144"/>
      <c r="BF9" s="144"/>
      <c r="BG9" s="145"/>
      <c r="BH9" s="141" t="s">
        <v>22</v>
      </c>
      <c r="BI9" s="142"/>
      <c r="BJ9" s="22"/>
    </row>
    <row r="10" spans="1:62" s="2" customFormat="1" ht="57" customHeight="1" thickBot="1" x14ac:dyDescent="0.35">
      <c r="A10" s="4" t="s">
        <v>20</v>
      </c>
      <c r="B10" s="4" t="s">
        <v>19</v>
      </c>
      <c r="C10" s="4" t="s">
        <v>18</v>
      </c>
      <c r="D10" s="4" t="s">
        <v>17</v>
      </c>
      <c r="E10" s="4" t="s">
        <v>16</v>
      </c>
      <c r="F10" s="4" t="s">
        <v>15</v>
      </c>
      <c r="G10" s="4" t="s">
        <v>14</v>
      </c>
      <c r="H10" s="4" t="s">
        <v>13</v>
      </c>
      <c r="I10" s="4" t="s">
        <v>12</v>
      </c>
      <c r="J10" s="4" t="s">
        <v>33</v>
      </c>
      <c r="K10" s="4" t="s">
        <v>31</v>
      </c>
      <c r="L10" s="4" t="s">
        <v>11</v>
      </c>
      <c r="M10" s="4" t="s">
        <v>36</v>
      </c>
      <c r="N10" s="4" t="s">
        <v>10</v>
      </c>
      <c r="O10" s="4" t="s">
        <v>32</v>
      </c>
      <c r="P10" s="4" t="s">
        <v>9</v>
      </c>
      <c r="Q10" s="4" t="s">
        <v>37</v>
      </c>
      <c r="R10" s="4" t="s">
        <v>38</v>
      </c>
      <c r="S10" s="4" t="s">
        <v>8</v>
      </c>
      <c r="T10" s="4" t="s">
        <v>7</v>
      </c>
      <c r="U10" s="4" t="s">
        <v>6</v>
      </c>
      <c r="V10" s="4" t="s">
        <v>5</v>
      </c>
      <c r="W10" s="4" t="s">
        <v>4</v>
      </c>
      <c r="X10" s="4" t="s">
        <v>3</v>
      </c>
      <c r="Y10" s="4" t="s">
        <v>2</v>
      </c>
      <c r="Z10" s="4" t="s">
        <v>41</v>
      </c>
      <c r="AA10" s="4" t="s">
        <v>42</v>
      </c>
      <c r="AB10" s="4" t="s">
        <v>43</v>
      </c>
      <c r="AC10" s="4" t="s">
        <v>44</v>
      </c>
      <c r="AD10" s="4" t="s">
        <v>45</v>
      </c>
      <c r="AE10" s="4" t="s">
        <v>46</v>
      </c>
      <c r="AF10" s="4" t="s">
        <v>47</v>
      </c>
      <c r="AG10" s="4" t="s">
        <v>48</v>
      </c>
      <c r="AH10" s="4" t="s">
        <v>49</v>
      </c>
      <c r="AI10" s="4" t="s">
        <v>50</v>
      </c>
      <c r="AJ10" s="4" t="s">
        <v>51</v>
      </c>
      <c r="AK10" s="4" t="s">
        <v>52</v>
      </c>
      <c r="AL10" s="4" t="s">
        <v>53</v>
      </c>
      <c r="AM10" s="4" t="s">
        <v>54</v>
      </c>
      <c r="AN10" s="88" t="s">
        <v>55</v>
      </c>
      <c r="AO10" s="4" t="s">
        <v>57</v>
      </c>
      <c r="AP10" s="4" t="s">
        <v>58</v>
      </c>
      <c r="AQ10" s="4" t="s">
        <v>59</v>
      </c>
      <c r="AR10" s="4" t="s">
        <v>60</v>
      </c>
      <c r="AS10" s="4" t="s">
        <v>61</v>
      </c>
      <c r="AT10" s="4" t="s">
        <v>62</v>
      </c>
      <c r="AU10" s="4" t="s">
        <v>63</v>
      </c>
      <c r="AV10" s="4" t="s">
        <v>64</v>
      </c>
      <c r="AW10" s="4" t="s">
        <v>65</v>
      </c>
      <c r="AX10" s="4" t="s">
        <v>66</v>
      </c>
      <c r="AY10" s="4" t="s">
        <v>67</v>
      </c>
      <c r="AZ10" s="4" t="s">
        <v>68</v>
      </c>
      <c r="BA10" s="4" t="s">
        <v>69</v>
      </c>
      <c r="BB10" s="4" t="s">
        <v>70</v>
      </c>
      <c r="BC10" s="88" t="s">
        <v>56</v>
      </c>
      <c r="BD10" s="4" t="s">
        <v>24</v>
      </c>
      <c r="BE10" s="88" t="s">
        <v>39</v>
      </c>
      <c r="BF10" s="88" t="s">
        <v>40</v>
      </c>
      <c r="BG10" s="4" t="s">
        <v>23</v>
      </c>
      <c r="BH10" s="4" t="s">
        <v>1</v>
      </c>
      <c r="BI10" s="3" t="s">
        <v>0</v>
      </c>
      <c r="BJ10" s="5" t="s">
        <v>21</v>
      </c>
    </row>
    <row r="11" spans="1:62" s="15" customFormat="1" ht="96" hidden="1" customHeight="1" x14ac:dyDescent="0.3">
      <c r="A11" s="7">
        <v>149</v>
      </c>
      <c r="B11" s="7" t="s">
        <v>74</v>
      </c>
      <c r="C11" s="7" t="s">
        <v>75</v>
      </c>
      <c r="D11" s="7">
        <v>2201</v>
      </c>
      <c r="E11" s="7" t="s">
        <v>76</v>
      </c>
      <c r="F11" s="7">
        <v>2201049</v>
      </c>
      <c r="G11" s="7" t="s">
        <v>77</v>
      </c>
      <c r="H11" s="7">
        <v>220104900</v>
      </c>
      <c r="I11" s="7" t="s">
        <v>78</v>
      </c>
      <c r="J11" s="7">
        <v>150</v>
      </c>
      <c r="K11" s="7" t="s">
        <v>79</v>
      </c>
      <c r="L11" s="7" t="s">
        <v>80</v>
      </c>
      <c r="M11" s="7">
        <v>800</v>
      </c>
      <c r="N11" s="7">
        <v>200</v>
      </c>
      <c r="O11" s="102">
        <v>0</v>
      </c>
      <c r="P11" s="46">
        <f>IFERROR(IF(+(Tabla1[[#This Row],[Meta Ejecutada Vigencia4]]/Tabla1[[#This Row],[Meta Programada Vigencia]])&gt;100%,100%,(Tabla1[[#This Row],[Meta Ejecutada Vigencia4]]/Tabla1[[#This Row],[Meta Programada Vigencia]])),"-")</f>
        <v>0</v>
      </c>
      <c r="Q11" s="30">
        <f>IF(+Tabla1[[#This Row],[Meta Ejecutada Vigencia4]]/Tabla1[[#This Row],[Meta Programada Cuatrienio3]]/4&gt;100%,100%,+Tabla1[[#This Row],[Meta Ejecutada Vigencia4]]/Tabla1[[#This Row],[Meta Programada Cuatrienio3]]/4)</f>
        <v>0</v>
      </c>
      <c r="R11" s="51">
        <v>2024680010077</v>
      </c>
      <c r="S11" s="7" t="s">
        <v>148</v>
      </c>
      <c r="T11" s="66">
        <v>2123865673</v>
      </c>
      <c r="U11" s="66">
        <v>587840000</v>
      </c>
      <c r="V11" s="81" t="s">
        <v>146</v>
      </c>
      <c r="W11" s="81" t="s">
        <v>146</v>
      </c>
      <c r="X11" s="81" t="s">
        <v>146</v>
      </c>
      <c r="Y11" s="81" t="s">
        <v>146</v>
      </c>
      <c r="Z11" s="68">
        <v>100000000</v>
      </c>
      <c r="AA11" s="68">
        <v>175840000</v>
      </c>
      <c r="AB11" s="68"/>
      <c r="AC11" s="68"/>
      <c r="AD11" s="68"/>
      <c r="AE11" s="68"/>
      <c r="AF11" s="68"/>
      <c r="AG11" s="68"/>
      <c r="AH11" s="68"/>
      <c r="AI11" s="68"/>
      <c r="AJ11" s="68"/>
      <c r="AK11" s="68"/>
      <c r="AL11" s="68"/>
      <c r="AM11" s="68"/>
      <c r="AN11" s="89">
        <f>SUM(Tabla1[[#This Row],[Recursos propios 2024]:[Otros 2024]])</f>
        <v>275840000</v>
      </c>
      <c r="AO11" s="69">
        <v>100000000</v>
      </c>
      <c r="AP11" s="68">
        <v>175840000</v>
      </c>
      <c r="AQ11" s="68"/>
      <c r="AR11" s="68"/>
      <c r="AS11" s="68"/>
      <c r="AT11" s="68"/>
      <c r="AU11" s="68"/>
      <c r="AV11" s="68"/>
      <c r="AW11" s="68"/>
      <c r="AX11" s="68"/>
      <c r="AY11" s="68"/>
      <c r="AZ11" s="68"/>
      <c r="BA11" s="68"/>
      <c r="BB11" s="68"/>
      <c r="BC11" s="89">
        <f>SUM(Tabla1[[#This Row],[Recursos propios 20242]:[Otros 202415]])</f>
        <v>275840000</v>
      </c>
      <c r="BD11" s="70">
        <f>IFERROR(+Tabla1[[#This Row],[Total Comprometido 2024]]/Tabla1[[#This Row],[Total 2024]],0%)</f>
        <v>1</v>
      </c>
      <c r="BE11" s="93"/>
      <c r="BF11" s="93"/>
      <c r="BG11" s="68">
        <v>118217143</v>
      </c>
      <c r="BH11" s="7" t="s">
        <v>138</v>
      </c>
      <c r="BI11" s="7" t="s">
        <v>139</v>
      </c>
      <c r="BJ11" s="7" t="s">
        <v>140</v>
      </c>
    </row>
    <row r="12" spans="1:62" s="16" customFormat="1" ht="27.6" hidden="1" x14ac:dyDescent="0.3">
      <c r="A12" s="7"/>
      <c r="B12" s="7"/>
      <c r="C12" s="7"/>
      <c r="D12" s="7"/>
      <c r="E12" s="7"/>
      <c r="F12" s="7"/>
      <c r="G12" s="7"/>
      <c r="H12" s="7"/>
      <c r="I12" s="7"/>
      <c r="J12" s="7"/>
      <c r="K12" s="7"/>
      <c r="L12" s="7"/>
      <c r="M12" s="7"/>
      <c r="N12" s="7"/>
      <c r="O12" s="81"/>
      <c r="P12" s="47"/>
      <c r="Q12" s="47"/>
      <c r="R12" s="6" t="s">
        <v>149</v>
      </c>
      <c r="S12" s="6" t="s">
        <v>150</v>
      </c>
      <c r="T12" s="66" t="s">
        <v>146</v>
      </c>
      <c r="U12" s="66" t="s">
        <v>146</v>
      </c>
      <c r="V12" s="54" t="s">
        <v>146</v>
      </c>
      <c r="W12" s="54" t="s">
        <v>146</v>
      </c>
      <c r="X12" s="54" t="s">
        <v>146</v>
      </c>
      <c r="Y12" s="54" t="s">
        <v>146</v>
      </c>
      <c r="Z12" s="67"/>
      <c r="AA12" s="67"/>
      <c r="AB12" s="67"/>
      <c r="AC12" s="71"/>
      <c r="AD12" s="71"/>
      <c r="AE12" s="71"/>
      <c r="AF12" s="71"/>
      <c r="AG12" s="71"/>
      <c r="AH12" s="71"/>
      <c r="AI12" s="71"/>
      <c r="AJ12" s="71"/>
      <c r="AK12" s="71"/>
      <c r="AL12" s="71"/>
      <c r="AM12" s="71">
        <v>3654385377.8200002</v>
      </c>
      <c r="AN12" s="90">
        <f>SUM(Tabla1[[#This Row],[Recursos propios 2024]:[Otros 2024]])</f>
        <v>3654385377.8200002</v>
      </c>
      <c r="AO12" s="71"/>
      <c r="AP12" s="71"/>
      <c r="AQ12" s="71"/>
      <c r="AR12" s="71"/>
      <c r="AS12" s="71"/>
      <c r="AT12" s="71"/>
      <c r="AU12" s="71"/>
      <c r="AV12" s="71"/>
      <c r="AW12" s="71"/>
      <c r="AX12" s="71"/>
      <c r="AY12" s="71"/>
      <c r="AZ12" s="71"/>
      <c r="BA12" s="71"/>
      <c r="BB12" s="71"/>
      <c r="BC12" s="90">
        <f>SUM(Tabla1[[#This Row],[Recursos propios 20242]:[Otros 202415]])</f>
        <v>0</v>
      </c>
      <c r="BD12" s="72">
        <f>IFERROR(+Tabla1[[#This Row],[Total Comprometido 2024]]/Tabla1[[#This Row],[Total 2024]],0%)</f>
        <v>0</v>
      </c>
      <c r="BE12" s="94"/>
      <c r="BF12" s="94"/>
      <c r="BG12" s="73"/>
      <c r="BH12" s="7" t="s">
        <v>138</v>
      </c>
      <c r="BI12" s="7" t="s">
        <v>139</v>
      </c>
      <c r="BJ12" s="7" t="s">
        <v>140</v>
      </c>
    </row>
    <row r="13" spans="1:62" s="16" customFormat="1" ht="82.8" hidden="1" x14ac:dyDescent="0.3">
      <c r="A13" s="8">
        <v>150</v>
      </c>
      <c r="B13" s="8" t="s">
        <v>74</v>
      </c>
      <c r="C13" s="6" t="s">
        <v>75</v>
      </c>
      <c r="D13" s="8">
        <v>2201</v>
      </c>
      <c r="E13" s="6" t="s">
        <v>76</v>
      </c>
      <c r="F13" s="8">
        <v>2201006</v>
      </c>
      <c r="G13" s="6" t="s">
        <v>81</v>
      </c>
      <c r="H13" s="8">
        <v>220100600</v>
      </c>
      <c r="I13" s="6" t="s">
        <v>82</v>
      </c>
      <c r="J13" s="17">
        <v>47</v>
      </c>
      <c r="K13" s="8" t="s">
        <v>79</v>
      </c>
      <c r="L13" s="8" t="s">
        <v>83</v>
      </c>
      <c r="M13" s="8">
        <v>47</v>
      </c>
      <c r="N13" s="8">
        <v>47</v>
      </c>
      <c r="O13" s="55">
        <v>47</v>
      </c>
      <c r="P13" s="47">
        <f>IFERROR(IF(+(Tabla1[[#This Row],[Meta Ejecutada Vigencia4]]/Tabla1[[#This Row],[Meta Programada Vigencia]])&gt;100%,100%,(Tabla1[[#This Row],[Meta Ejecutada Vigencia4]]/Tabla1[[#This Row],[Meta Programada Vigencia]])),"-")</f>
        <v>1</v>
      </c>
      <c r="Q13" s="47">
        <f>IF(+Tabla1[[#This Row],[Meta Ejecutada Vigencia4]]/Tabla1[[#This Row],[Meta Programada Cuatrienio3]]/4&gt;100%,100%,+Tabla1[[#This Row],[Meta Ejecutada Vigencia4]]/Tabla1[[#This Row],[Meta Programada Cuatrienio3]]/4)</f>
        <v>0.25</v>
      </c>
      <c r="R13" s="52">
        <v>2024680010077</v>
      </c>
      <c r="S13" s="6" t="s">
        <v>148</v>
      </c>
      <c r="T13" s="66">
        <v>2123865673</v>
      </c>
      <c r="U13" s="66">
        <v>587840000</v>
      </c>
      <c r="V13" s="54" t="s">
        <v>172</v>
      </c>
      <c r="W13" s="54" t="s">
        <v>232</v>
      </c>
      <c r="X13" s="57">
        <f>70144</f>
        <v>70144</v>
      </c>
      <c r="Y13" s="83" t="s">
        <v>233</v>
      </c>
      <c r="Z13" s="71">
        <v>312000000</v>
      </c>
      <c r="AA13" s="69"/>
      <c r="AB13" s="69"/>
      <c r="AC13" s="69"/>
      <c r="AD13" s="69"/>
      <c r="AE13" s="69"/>
      <c r="AF13" s="69"/>
      <c r="AG13" s="69"/>
      <c r="AH13" s="69"/>
      <c r="AI13" s="69"/>
      <c r="AJ13" s="69"/>
      <c r="AK13" s="69"/>
      <c r="AL13" s="69"/>
      <c r="AM13" s="69"/>
      <c r="AN13" s="89">
        <f>SUM(Tabla1[[#This Row],[Recursos propios 2024]:[Otros 2024]])</f>
        <v>312000000</v>
      </c>
      <c r="AO13" s="69">
        <v>103619991</v>
      </c>
      <c r="AP13" s="69"/>
      <c r="AQ13" s="69"/>
      <c r="AR13" s="69"/>
      <c r="AS13" s="69"/>
      <c r="AT13" s="69"/>
      <c r="AU13" s="69"/>
      <c r="AV13" s="69"/>
      <c r="AW13" s="69"/>
      <c r="AX13" s="69"/>
      <c r="AY13" s="69"/>
      <c r="AZ13" s="69"/>
      <c r="BA13" s="69"/>
      <c r="BB13" s="69"/>
      <c r="BC13" s="89">
        <f>SUM(Tabla1[[#This Row],[Recursos propios 20242]:[Otros 202415]])</f>
        <v>103619991</v>
      </c>
      <c r="BD13" s="70">
        <f>IFERROR(+Tabla1[[#This Row],[Total Comprometido 2024]]/Tabla1[[#This Row],[Total 2024]],0%)</f>
        <v>0.33211535576923079</v>
      </c>
      <c r="BE13" s="95"/>
      <c r="BF13" s="95"/>
      <c r="BG13" s="69">
        <v>44408568</v>
      </c>
      <c r="BH13" s="7" t="s">
        <v>138</v>
      </c>
      <c r="BI13" s="7" t="s">
        <v>139</v>
      </c>
      <c r="BJ13" s="7" t="s">
        <v>140</v>
      </c>
    </row>
    <row r="14" spans="1:62" s="16" customFormat="1" ht="96.6" hidden="1" x14ac:dyDescent="0.3">
      <c r="A14" s="8">
        <v>151</v>
      </c>
      <c r="B14" s="8" t="s">
        <v>74</v>
      </c>
      <c r="C14" s="7" t="s">
        <v>75</v>
      </c>
      <c r="D14" s="8">
        <v>2201</v>
      </c>
      <c r="E14" s="6" t="s">
        <v>76</v>
      </c>
      <c r="F14" s="8">
        <v>2201043</v>
      </c>
      <c r="G14" s="6" t="s">
        <v>84</v>
      </c>
      <c r="H14" s="8">
        <v>220104300</v>
      </c>
      <c r="I14" s="6" t="s">
        <v>85</v>
      </c>
      <c r="J14" s="133">
        <v>1</v>
      </c>
      <c r="K14" s="133" t="s">
        <v>79</v>
      </c>
      <c r="L14" s="8" t="s">
        <v>83</v>
      </c>
      <c r="M14" s="132">
        <v>1</v>
      </c>
      <c r="N14" s="7">
        <v>1</v>
      </c>
      <c r="O14" s="81">
        <v>1</v>
      </c>
      <c r="P14" s="47">
        <f>IFERROR(IF(+(Tabla1[[#This Row],[Meta Ejecutada Vigencia4]]/Tabla1[[#This Row],[Meta Programada Vigencia]])&gt;100%,100%,(Tabla1[[#This Row],[Meta Ejecutada Vigencia4]]/Tabla1[[#This Row],[Meta Programada Vigencia]])),"-")</f>
        <v>1</v>
      </c>
      <c r="Q14" s="47">
        <f>IF(+Tabla1[[#This Row],[Meta Ejecutada Vigencia4]]/Tabla1[[#This Row],[Meta Programada Cuatrienio3]]/4&gt;100%,100%,+Tabla1[[#This Row],[Meta Ejecutada Vigencia4]]/Tabla1[[#This Row],[Meta Programada Cuatrienio3]]/4)</f>
        <v>0.25</v>
      </c>
      <c r="R14" s="52">
        <v>2024680010012</v>
      </c>
      <c r="S14" s="6" t="s">
        <v>151</v>
      </c>
      <c r="T14" s="66">
        <v>870970215</v>
      </c>
      <c r="U14" s="66">
        <v>185899600</v>
      </c>
      <c r="V14" s="54" t="s">
        <v>153</v>
      </c>
      <c r="W14" s="55" t="s">
        <v>154</v>
      </c>
      <c r="X14" s="55">
        <v>4586</v>
      </c>
      <c r="Y14" s="29" t="s">
        <v>156</v>
      </c>
      <c r="Z14" s="69">
        <v>185899600</v>
      </c>
      <c r="AA14" s="69"/>
      <c r="AB14" s="69"/>
      <c r="AC14" s="69"/>
      <c r="AD14" s="69"/>
      <c r="AE14" s="69"/>
      <c r="AF14" s="69"/>
      <c r="AG14" s="69"/>
      <c r="AH14" s="69"/>
      <c r="AI14" s="69"/>
      <c r="AJ14" s="69"/>
      <c r="AK14" s="69"/>
      <c r="AL14" s="69"/>
      <c r="AM14" s="69"/>
      <c r="AN14" s="89">
        <f>SUM(Tabla1[[#This Row],[Recursos propios 2024]:[Otros 2024]])</f>
        <v>185899600</v>
      </c>
      <c r="AO14" s="69">
        <v>144466000</v>
      </c>
      <c r="AP14" s="69"/>
      <c r="AQ14" s="69"/>
      <c r="AR14" s="69"/>
      <c r="AS14" s="69"/>
      <c r="AT14" s="69"/>
      <c r="AU14" s="69"/>
      <c r="AV14" s="69"/>
      <c r="AW14" s="69"/>
      <c r="AX14" s="69"/>
      <c r="AY14" s="69"/>
      <c r="AZ14" s="69"/>
      <c r="BA14" s="69"/>
      <c r="BB14" s="69"/>
      <c r="BC14" s="89">
        <f>SUM(Tabla1[[#This Row],[Recursos propios 20242]:[Otros 202415]])</f>
        <v>144466000</v>
      </c>
      <c r="BD14" s="70">
        <f>IFERROR(+Tabla1[[#This Row],[Total Comprometido 2024]]/Tabla1[[#This Row],[Total 2024]],0%)</f>
        <v>0.7771184015457806</v>
      </c>
      <c r="BE14" s="90">
        <v>144466000</v>
      </c>
      <c r="BF14" s="90">
        <v>144466000</v>
      </c>
      <c r="BG14" s="74"/>
      <c r="BH14" s="7" t="s">
        <v>138</v>
      </c>
      <c r="BI14" s="7" t="s">
        <v>139</v>
      </c>
      <c r="BJ14" s="7" t="s">
        <v>140</v>
      </c>
    </row>
    <row r="15" spans="1:62" s="16" customFormat="1" ht="82.8" hidden="1" x14ac:dyDescent="0.3">
      <c r="A15" s="8"/>
      <c r="B15" s="8"/>
      <c r="C15" s="7"/>
      <c r="D15" s="8"/>
      <c r="E15" s="6"/>
      <c r="F15" s="8"/>
      <c r="G15" s="6"/>
      <c r="H15" s="8"/>
      <c r="I15" s="6"/>
      <c r="J15" s="8"/>
      <c r="K15" s="8"/>
      <c r="L15" s="8"/>
      <c r="M15" s="7"/>
      <c r="N15" s="7"/>
      <c r="O15" s="81"/>
      <c r="P15" s="47"/>
      <c r="Q15" s="47"/>
      <c r="R15" s="53">
        <v>2020680010115</v>
      </c>
      <c r="S15" s="6" t="s">
        <v>152</v>
      </c>
      <c r="T15" s="66">
        <v>975927900</v>
      </c>
      <c r="U15" s="66">
        <v>106100400</v>
      </c>
      <c r="V15" s="54" t="s">
        <v>153</v>
      </c>
      <c r="W15" s="54" t="s">
        <v>154</v>
      </c>
      <c r="X15" s="54">
        <v>4173</v>
      </c>
      <c r="Y15" s="29" t="s">
        <v>155</v>
      </c>
      <c r="Z15" s="67">
        <v>106100400</v>
      </c>
      <c r="AA15" s="67"/>
      <c r="AB15" s="67"/>
      <c r="AC15" s="71"/>
      <c r="AD15" s="71"/>
      <c r="AE15" s="71"/>
      <c r="AF15" s="71"/>
      <c r="AG15" s="71"/>
      <c r="AH15" s="71"/>
      <c r="AI15" s="71"/>
      <c r="AJ15" s="71"/>
      <c r="AK15" s="71"/>
      <c r="AL15" s="71"/>
      <c r="AM15" s="71"/>
      <c r="AN15" s="90">
        <f>SUM(Tabla1[[#This Row],[Recursos propios 2024]:[Otros 2024]])</f>
        <v>106100400</v>
      </c>
      <c r="AO15" s="71">
        <v>106100400</v>
      </c>
      <c r="AP15" s="71"/>
      <c r="AQ15" s="71"/>
      <c r="AR15" s="71"/>
      <c r="AS15" s="71"/>
      <c r="AT15" s="71"/>
      <c r="AU15" s="71"/>
      <c r="AV15" s="71"/>
      <c r="AW15" s="71"/>
      <c r="AX15" s="71"/>
      <c r="AY15" s="71"/>
      <c r="AZ15" s="71"/>
      <c r="BA15" s="71"/>
      <c r="BB15" s="71"/>
      <c r="BC15" s="90">
        <f>SUM(Tabla1[[#This Row],[Recursos propios 20242]:[Otros 202415]])</f>
        <v>106100400</v>
      </c>
      <c r="BD15" s="72">
        <f>IFERROR(+Tabla1[[#This Row],[Total Comprometido 2024]]/Tabla1[[#This Row],[Total 2024]],0%)</f>
        <v>1</v>
      </c>
      <c r="BE15" s="90">
        <v>106100400</v>
      </c>
      <c r="BF15" s="90">
        <v>106100400</v>
      </c>
      <c r="BG15" s="73"/>
      <c r="BH15" s="7" t="s">
        <v>138</v>
      </c>
      <c r="BI15" s="7" t="s">
        <v>139</v>
      </c>
      <c r="BJ15" s="7" t="s">
        <v>140</v>
      </c>
    </row>
    <row r="16" spans="1:62" s="16" customFormat="1" ht="69" hidden="1" x14ac:dyDescent="0.3">
      <c r="A16" s="8">
        <v>152</v>
      </c>
      <c r="B16" s="8" t="s">
        <v>74</v>
      </c>
      <c r="C16" s="7" t="s">
        <v>75</v>
      </c>
      <c r="D16" s="8">
        <v>2201</v>
      </c>
      <c r="E16" s="6" t="s">
        <v>76</v>
      </c>
      <c r="F16" s="8">
        <v>2201049</v>
      </c>
      <c r="G16" s="6" t="s">
        <v>86</v>
      </c>
      <c r="H16" s="8">
        <v>220104900</v>
      </c>
      <c r="I16" s="6" t="s">
        <v>78</v>
      </c>
      <c r="J16" s="17">
        <v>0</v>
      </c>
      <c r="K16" s="8" t="s">
        <v>79</v>
      </c>
      <c r="L16" s="8" t="s">
        <v>80</v>
      </c>
      <c r="M16" s="7">
        <v>12000</v>
      </c>
      <c r="N16" s="7">
        <v>0</v>
      </c>
      <c r="O16" s="81">
        <v>0</v>
      </c>
      <c r="P16" s="47" t="str">
        <f>IFERROR(IF(+(Tabla1[[#This Row],[Meta Ejecutada Vigencia4]]/Tabla1[[#This Row],[Meta Programada Vigencia]])&gt;100%,100%,(Tabla1[[#This Row],[Meta Ejecutada Vigencia4]]/Tabla1[[#This Row],[Meta Programada Vigencia]])),"-")</f>
        <v>-</v>
      </c>
      <c r="Q16" s="47">
        <f>IF(+Tabla1[[#This Row],[Meta Ejecutada Vigencia4]]/Tabla1[[#This Row],[Meta Programada Cuatrienio3]]/4&gt;100%,100%,+Tabla1[[#This Row],[Meta Ejecutada Vigencia4]]/Tabla1[[#This Row],[Meta Programada Cuatrienio3]]/4)</f>
        <v>0</v>
      </c>
      <c r="R16" s="8" t="s">
        <v>146</v>
      </c>
      <c r="S16" s="49" t="s">
        <v>147</v>
      </c>
      <c r="T16" s="66" t="s">
        <v>146</v>
      </c>
      <c r="U16" s="66" t="s">
        <v>146</v>
      </c>
      <c r="V16" s="55" t="s">
        <v>146</v>
      </c>
      <c r="W16" s="55" t="s">
        <v>146</v>
      </c>
      <c r="X16" s="55" t="s">
        <v>146</v>
      </c>
      <c r="Y16" s="50" t="s">
        <v>146</v>
      </c>
      <c r="Z16" s="69"/>
      <c r="AA16" s="69"/>
      <c r="AB16" s="69"/>
      <c r="AC16" s="69"/>
      <c r="AD16" s="69"/>
      <c r="AE16" s="69"/>
      <c r="AF16" s="69"/>
      <c r="AG16" s="69"/>
      <c r="AH16" s="69"/>
      <c r="AI16" s="69"/>
      <c r="AJ16" s="69"/>
      <c r="AK16" s="69"/>
      <c r="AL16" s="69"/>
      <c r="AM16" s="69"/>
      <c r="AN16" s="89">
        <f>SUM(Tabla1[[#This Row],[Recursos propios 2024]:[Otros 2024]])</f>
        <v>0</v>
      </c>
      <c r="AO16" s="69"/>
      <c r="AP16" s="69"/>
      <c r="AQ16" s="69"/>
      <c r="AR16" s="69"/>
      <c r="AS16" s="69"/>
      <c r="AT16" s="69"/>
      <c r="AU16" s="69"/>
      <c r="AV16" s="69"/>
      <c r="AW16" s="69"/>
      <c r="AX16" s="69"/>
      <c r="AY16" s="69"/>
      <c r="AZ16" s="69"/>
      <c r="BA16" s="69"/>
      <c r="BB16" s="69"/>
      <c r="BC16" s="89">
        <f>SUM(Tabla1[[#This Row],[Recursos propios 20242]:[Otros 202415]])</f>
        <v>0</v>
      </c>
      <c r="BD16" s="70">
        <f>IFERROR(+Tabla1[[#This Row],[Total Comprometido 2024]]/Tabla1[[#This Row],[Total 2024]],0%)</f>
        <v>0</v>
      </c>
      <c r="BE16" s="95"/>
      <c r="BF16" s="95"/>
      <c r="BG16" s="74"/>
      <c r="BH16" s="7" t="s">
        <v>138</v>
      </c>
      <c r="BI16" s="7" t="s">
        <v>139</v>
      </c>
      <c r="BJ16" s="7" t="s">
        <v>140</v>
      </c>
    </row>
    <row r="17" spans="1:62" s="16" customFormat="1" ht="69" hidden="1" x14ac:dyDescent="0.3">
      <c r="A17" s="8">
        <v>153</v>
      </c>
      <c r="B17" s="6" t="s">
        <v>74</v>
      </c>
      <c r="C17" s="7" t="s">
        <v>75</v>
      </c>
      <c r="D17" s="6">
        <v>2201</v>
      </c>
      <c r="E17" s="6" t="s">
        <v>76</v>
      </c>
      <c r="F17" s="6">
        <v>2201004</v>
      </c>
      <c r="G17" s="6" t="s">
        <v>87</v>
      </c>
      <c r="H17" s="6">
        <v>220100400</v>
      </c>
      <c r="I17" s="6" t="s">
        <v>88</v>
      </c>
      <c r="J17" s="6">
        <v>0</v>
      </c>
      <c r="K17" s="6" t="s">
        <v>79</v>
      </c>
      <c r="L17" s="6" t="s">
        <v>80</v>
      </c>
      <c r="M17" s="6">
        <v>45</v>
      </c>
      <c r="N17" s="6">
        <v>25</v>
      </c>
      <c r="O17" s="103">
        <v>0</v>
      </c>
      <c r="P17" s="48">
        <f>IFERROR(IF(+(Tabla1[[#This Row],[Meta Ejecutada Vigencia4]]/Tabla1[[#This Row],[Meta Programada Vigencia]])&gt;100%,100%,(Tabla1[[#This Row],[Meta Ejecutada Vigencia4]]/Tabla1[[#This Row],[Meta Programada Vigencia]])),"-")</f>
        <v>0</v>
      </c>
      <c r="Q17" s="48">
        <f>IF(+Tabla1[[#This Row],[Meta Ejecutada Vigencia4]]/Tabla1[[#This Row],[Meta Programada Cuatrienio3]]/4&gt;100%,100%,+Tabla1[[#This Row],[Meta Ejecutada Vigencia4]]/Tabla1[[#This Row],[Meta Programada Cuatrienio3]]/4)</f>
        <v>0</v>
      </c>
      <c r="R17" s="53">
        <v>2024680010144</v>
      </c>
      <c r="S17" s="6" t="s">
        <v>157</v>
      </c>
      <c r="T17" s="66">
        <v>784382272</v>
      </c>
      <c r="U17" s="66">
        <v>300000000</v>
      </c>
      <c r="V17" s="54" t="s">
        <v>146</v>
      </c>
      <c r="W17" s="54" t="s">
        <v>146</v>
      </c>
      <c r="X17" s="54" t="s">
        <v>146</v>
      </c>
      <c r="Y17" s="81" t="s">
        <v>146</v>
      </c>
      <c r="Z17" s="67">
        <v>300000000</v>
      </c>
      <c r="AA17" s="67"/>
      <c r="AB17" s="67"/>
      <c r="AC17" s="67"/>
      <c r="AD17" s="67"/>
      <c r="AE17" s="67"/>
      <c r="AF17" s="67"/>
      <c r="AG17" s="67"/>
      <c r="AH17" s="67"/>
      <c r="AI17" s="67"/>
      <c r="AJ17" s="67"/>
      <c r="AK17" s="67"/>
      <c r="AL17" s="67"/>
      <c r="AM17" s="67"/>
      <c r="AN17" s="89">
        <f>SUM(Tabla1[[#This Row],[Recursos propios 2024]:[Otros 2024]])</f>
        <v>300000000</v>
      </c>
      <c r="AO17" s="67">
        <v>210000000</v>
      </c>
      <c r="AP17" s="67"/>
      <c r="AQ17" s="67"/>
      <c r="AR17" s="67"/>
      <c r="AS17" s="67"/>
      <c r="AT17" s="67"/>
      <c r="AU17" s="67"/>
      <c r="AV17" s="67"/>
      <c r="AW17" s="67"/>
      <c r="AX17" s="67"/>
      <c r="AY17" s="67"/>
      <c r="AZ17" s="67"/>
      <c r="BA17" s="67"/>
      <c r="BB17" s="67"/>
      <c r="BC17" s="89">
        <f>SUM(Tabla1[[#This Row],[Recursos propios 20242]:[Otros 202415]])</f>
        <v>210000000</v>
      </c>
      <c r="BD17" s="70">
        <f>IFERROR(+Tabla1[[#This Row],[Total Comprometido 2024]]/Tabla1[[#This Row],[Total 2024]],0%)</f>
        <v>0.7</v>
      </c>
      <c r="BE17" s="96">
        <v>0</v>
      </c>
      <c r="BF17" s="96">
        <v>0</v>
      </c>
      <c r="BG17" s="67">
        <v>90000000</v>
      </c>
      <c r="BH17" s="7" t="s">
        <v>138</v>
      </c>
      <c r="BI17" s="7" t="s">
        <v>139</v>
      </c>
      <c r="BJ17" s="7" t="s">
        <v>140</v>
      </c>
    </row>
    <row r="18" spans="1:62" s="16" customFormat="1" ht="69" hidden="1" x14ac:dyDescent="0.3">
      <c r="A18" s="8">
        <v>154</v>
      </c>
      <c r="B18" s="8" t="s">
        <v>74</v>
      </c>
      <c r="C18" s="7" t="s">
        <v>75</v>
      </c>
      <c r="D18" s="8">
        <v>2201</v>
      </c>
      <c r="E18" s="6" t="s">
        <v>76</v>
      </c>
      <c r="F18" s="8">
        <v>2201060</v>
      </c>
      <c r="G18" s="6" t="s">
        <v>89</v>
      </c>
      <c r="H18" s="8">
        <v>220106000</v>
      </c>
      <c r="I18" s="6" t="s">
        <v>90</v>
      </c>
      <c r="J18" s="17">
        <v>0</v>
      </c>
      <c r="K18" s="8" t="s">
        <v>79</v>
      </c>
      <c r="L18" s="8" t="s">
        <v>80</v>
      </c>
      <c r="M18" s="8">
        <v>1600</v>
      </c>
      <c r="N18" s="8">
        <v>400</v>
      </c>
      <c r="O18" s="55">
        <v>0</v>
      </c>
      <c r="P18" s="47">
        <f>IFERROR(IF(+(Tabla1[[#This Row],[Meta Ejecutada Vigencia4]]/Tabla1[[#This Row],[Meta Programada Vigencia]])&gt;100%,100%,(Tabla1[[#This Row],[Meta Ejecutada Vigencia4]]/Tabla1[[#This Row],[Meta Programada Vigencia]])),"-")</f>
        <v>0</v>
      </c>
      <c r="Q18" s="47">
        <f>IF(+Tabla1[[#This Row],[Meta Ejecutada Vigencia4]]/Tabla1[[#This Row],[Meta Programada Cuatrienio3]]/4&gt;100%,100%,+Tabla1[[#This Row],[Meta Ejecutada Vigencia4]]/Tabla1[[#This Row],[Meta Programada Cuatrienio3]]/4)</f>
        <v>0</v>
      </c>
      <c r="R18" s="52">
        <v>2024680010054</v>
      </c>
      <c r="S18" s="6" t="s">
        <v>158</v>
      </c>
      <c r="T18" s="66">
        <v>2573453790</v>
      </c>
      <c r="U18" s="66">
        <v>700000000</v>
      </c>
      <c r="V18" s="55" t="s">
        <v>146</v>
      </c>
      <c r="W18" s="55" t="s">
        <v>146</v>
      </c>
      <c r="X18" s="55" t="s">
        <v>146</v>
      </c>
      <c r="Y18" s="55" t="s">
        <v>146</v>
      </c>
      <c r="Z18" s="71"/>
      <c r="AA18" s="69">
        <v>350000000</v>
      </c>
      <c r="AB18" s="69"/>
      <c r="AC18" s="69"/>
      <c r="AD18" s="69"/>
      <c r="AE18" s="69"/>
      <c r="AF18" s="69"/>
      <c r="AG18" s="69"/>
      <c r="AH18" s="69"/>
      <c r="AI18" s="69"/>
      <c r="AJ18" s="69"/>
      <c r="AK18" s="69"/>
      <c r="AL18" s="69"/>
      <c r="AM18" s="69"/>
      <c r="AN18" s="89">
        <f>SUM(Tabla1[[#This Row],[Recursos propios 2024]:[Otros 2024]])</f>
        <v>350000000</v>
      </c>
      <c r="AO18" s="69"/>
      <c r="AP18" s="69">
        <v>0</v>
      </c>
      <c r="AQ18" s="69"/>
      <c r="AR18" s="69"/>
      <c r="AS18" s="69"/>
      <c r="AT18" s="69"/>
      <c r="AU18" s="69"/>
      <c r="AV18" s="69"/>
      <c r="AW18" s="69"/>
      <c r="AX18" s="69"/>
      <c r="AY18" s="69"/>
      <c r="AZ18" s="69"/>
      <c r="BA18" s="69"/>
      <c r="BB18" s="69"/>
      <c r="BC18" s="89">
        <f>SUM(Tabla1[[#This Row],[Recursos propios 20242]:[Otros 202415]])</f>
        <v>0</v>
      </c>
      <c r="BD18" s="70">
        <f>IFERROR(+Tabla1[[#This Row],[Total Comprometido 2024]]/Tabla1[[#This Row],[Total 2024]],0%)</f>
        <v>0</v>
      </c>
      <c r="BE18" s="95">
        <v>0</v>
      </c>
      <c r="BF18" s="95">
        <v>0</v>
      </c>
      <c r="BG18" s="74"/>
      <c r="BH18" s="7" t="s">
        <v>138</v>
      </c>
      <c r="BI18" s="7" t="s">
        <v>139</v>
      </c>
      <c r="BJ18" s="7" t="s">
        <v>140</v>
      </c>
    </row>
    <row r="19" spans="1:62" s="16" customFormat="1" ht="69" hidden="1" x14ac:dyDescent="0.3">
      <c r="A19" s="8">
        <v>155</v>
      </c>
      <c r="B19" s="6" t="s">
        <v>74</v>
      </c>
      <c r="C19" s="7" t="s">
        <v>75</v>
      </c>
      <c r="D19" s="6">
        <v>2201</v>
      </c>
      <c r="E19" s="6" t="s">
        <v>76</v>
      </c>
      <c r="F19" s="6">
        <v>2201034</v>
      </c>
      <c r="G19" s="6" t="s">
        <v>91</v>
      </c>
      <c r="H19" s="6">
        <v>220103400</v>
      </c>
      <c r="I19" s="6" t="s">
        <v>92</v>
      </c>
      <c r="J19" s="6">
        <v>0</v>
      </c>
      <c r="K19" s="6" t="s">
        <v>79</v>
      </c>
      <c r="L19" s="6" t="s">
        <v>80</v>
      </c>
      <c r="M19" s="6">
        <v>16000</v>
      </c>
      <c r="N19" s="6">
        <v>4000</v>
      </c>
      <c r="O19" s="54">
        <v>0</v>
      </c>
      <c r="P19" s="48">
        <f>IFERROR(IF(+(Tabla1[[#This Row],[Meta Ejecutada Vigencia4]]/Tabla1[[#This Row],[Meta Programada Vigencia]])&gt;100%,100%,(Tabla1[[#This Row],[Meta Ejecutada Vigencia4]]/Tabla1[[#This Row],[Meta Programada Vigencia]])),"-")</f>
        <v>0</v>
      </c>
      <c r="Q19" s="48">
        <f>IF(+Tabla1[[#This Row],[Meta Ejecutada Vigencia4]]/Tabla1[[#This Row],[Meta Programada Cuatrienio3]]/4&gt;100%,100%,+Tabla1[[#This Row],[Meta Ejecutada Vigencia4]]/Tabla1[[#This Row],[Meta Programada Cuatrienio3]]/4)</f>
        <v>0</v>
      </c>
      <c r="R19" s="52">
        <v>2024680010054</v>
      </c>
      <c r="S19" s="6" t="s">
        <v>158</v>
      </c>
      <c r="T19" s="66">
        <v>2573453790</v>
      </c>
      <c r="U19" s="66">
        <v>700000000</v>
      </c>
      <c r="V19" s="54" t="s">
        <v>146</v>
      </c>
      <c r="W19" s="54" t="s">
        <v>146</v>
      </c>
      <c r="X19" s="54" t="s">
        <v>146</v>
      </c>
      <c r="Y19" s="54" t="s">
        <v>146</v>
      </c>
      <c r="Z19" s="67">
        <v>350000000</v>
      </c>
      <c r="AA19" s="67"/>
      <c r="AB19" s="67"/>
      <c r="AC19" s="67"/>
      <c r="AD19" s="67"/>
      <c r="AE19" s="67"/>
      <c r="AF19" s="67"/>
      <c r="AG19" s="67"/>
      <c r="AH19" s="67"/>
      <c r="AI19" s="67"/>
      <c r="AJ19" s="67"/>
      <c r="AK19" s="67"/>
      <c r="AL19" s="67"/>
      <c r="AM19" s="67"/>
      <c r="AN19" s="89">
        <f>SUM(Tabla1[[#This Row],[Recursos propios 2024]:[Otros 2024]])</f>
        <v>350000000</v>
      </c>
      <c r="AO19" s="67">
        <v>0</v>
      </c>
      <c r="AP19" s="67"/>
      <c r="AQ19" s="67"/>
      <c r="AR19" s="67"/>
      <c r="AS19" s="67"/>
      <c r="AT19" s="67"/>
      <c r="AU19" s="67"/>
      <c r="AV19" s="67"/>
      <c r="AW19" s="67"/>
      <c r="AX19" s="67"/>
      <c r="AY19" s="67"/>
      <c r="AZ19" s="67"/>
      <c r="BA19" s="67"/>
      <c r="BB19" s="67"/>
      <c r="BC19" s="89">
        <f>SUM(Tabla1[[#This Row],[Recursos propios 20242]:[Otros 202415]])</f>
        <v>0</v>
      </c>
      <c r="BD19" s="70">
        <f>IFERROR(+Tabla1[[#This Row],[Total Comprometido 2024]]/Tabla1[[#This Row],[Total 2024]],0%)</f>
        <v>0</v>
      </c>
      <c r="BE19" s="97">
        <v>0</v>
      </c>
      <c r="BF19" s="97">
        <v>0</v>
      </c>
      <c r="BG19" s="75"/>
      <c r="BH19" s="7" t="s">
        <v>138</v>
      </c>
      <c r="BI19" s="7" t="s">
        <v>139</v>
      </c>
      <c r="BJ19" s="7" t="s">
        <v>140</v>
      </c>
    </row>
    <row r="20" spans="1:62" s="16" customFormat="1" ht="110.4" hidden="1" x14ac:dyDescent="0.3">
      <c r="A20" s="8">
        <v>156</v>
      </c>
      <c r="B20" s="8" t="s">
        <v>74</v>
      </c>
      <c r="C20" s="7" t="s">
        <v>75</v>
      </c>
      <c r="D20" s="8">
        <v>2201</v>
      </c>
      <c r="E20" s="6" t="s">
        <v>76</v>
      </c>
      <c r="F20" s="8">
        <v>2201084</v>
      </c>
      <c r="G20" s="6" t="s">
        <v>93</v>
      </c>
      <c r="H20" s="8">
        <v>220108400</v>
      </c>
      <c r="I20" s="6" t="s">
        <v>94</v>
      </c>
      <c r="J20" s="17">
        <v>121</v>
      </c>
      <c r="K20" s="8" t="s">
        <v>79</v>
      </c>
      <c r="L20" s="8" t="s">
        <v>83</v>
      </c>
      <c r="M20" s="8">
        <v>121</v>
      </c>
      <c r="N20" s="8">
        <v>121</v>
      </c>
      <c r="O20" s="55">
        <v>116</v>
      </c>
      <c r="P20" s="47">
        <f>IFERROR(IF(+(Tabla1[[#This Row],[Meta Ejecutada Vigencia4]]/Tabla1[[#This Row],[Meta Programada Vigencia]])&gt;100%,100%,(Tabla1[[#This Row],[Meta Ejecutada Vigencia4]]/Tabla1[[#This Row],[Meta Programada Vigencia]])),"-")</f>
        <v>0.95867768595041325</v>
      </c>
      <c r="Q20" s="47">
        <f>IF(+Tabla1[[#This Row],[Meta Ejecutada Vigencia4]]/Tabla1[[#This Row],[Meta Programada Cuatrienio3]]/4&gt;100%,100%,+Tabla1[[#This Row],[Meta Ejecutada Vigencia4]]/Tabla1[[#This Row],[Meta Programada Cuatrienio3]]/4)</f>
        <v>0.23966942148760331</v>
      </c>
      <c r="R20" s="52">
        <v>2024680010010</v>
      </c>
      <c r="S20" s="6" t="s">
        <v>159</v>
      </c>
      <c r="T20" s="66">
        <v>5459937185.3500004</v>
      </c>
      <c r="U20" s="66">
        <v>770754982.35000002</v>
      </c>
      <c r="V20" s="54" t="s">
        <v>234</v>
      </c>
      <c r="W20" s="54" t="s">
        <v>162</v>
      </c>
      <c r="X20" s="55">
        <v>2854</v>
      </c>
      <c r="Y20" s="56" t="s">
        <v>163</v>
      </c>
      <c r="Z20" s="71">
        <v>220360246.34999999</v>
      </c>
      <c r="AA20" s="69">
        <v>550394736</v>
      </c>
      <c r="AB20" s="69"/>
      <c r="AC20" s="69"/>
      <c r="AD20" s="69"/>
      <c r="AE20" s="69"/>
      <c r="AF20" s="69"/>
      <c r="AG20" s="69"/>
      <c r="AH20" s="69"/>
      <c r="AI20" s="69"/>
      <c r="AJ20" s="69"/>
      <c r="AK20" s="69"/>
      <c r="AL20" s="69"/>
      <c r="AM20" s="69"/>
      <c r="AN20" s="89">
        <f>SUM(Tabla1[[#This Row],[Recursos propios 2024]:[Otros 2024]])</f>
        <v>770754982.35000002</v>
      </c>
      <c r="AO20" s="69">
        <v>147700000.00999999</v>
      </c>
      <c r="AP20" s="69">
        <v>375000000</v>
      </c>
      <c r="AQ20" s="69"/>
      <c r="AR20" s="69"/>
      <c r="AS20" s="69"/>
      <c r="AT20" s="69"/>
      <c r="AU20" s="69"/>
      <c r="AV20" s="69"/>
      <c r="AW20" s="69"/>
      <c r="AX20" s="69"/>
      <c r="AY20" s="69"/>
      <c r="AZ20" s="69"/>
      <c r="BA20" s="69"/>
      <c r="BB20" s="69"/>
      <c r="BC20" s="89">
        <f>SUM(Tabla1[[#This Row],[Recursos propios 20242]:[Otros 202415]])</f>
        <v>522700000.00999999</v>
      </c>
      <c r="BD20" s="70">
        <f>IFERROR(+Tabla1[[#This Row],[Total Comprometido 2024]]/Tabla1[[#This Row],[Total 2024]],0%)</f>
        <v>0.67816622919038339</v>
      </c>
      <c r="BE20" s="98">
        <v>222983333.32999998</v>
      </c>
      <c r="BF20" s="98">
        <v>212083333.32999998</v>
      </c>
      <c r="BG20" s="74"/>
      <c r="BH20" s="7" t="s">
        <v>138</v>
      </c>
      <c r="BI20" s="7" t="s">
        <v>139</v>
      </c>
      <c r="BJ20" s="7" t="s">
        <v>140</v>
      </c>
    </row>
    <row r="21" spans="1:62" s="16" customFormat="1" ht="69" hidden="1" x14ac:dyDescent="0.3">
      <c r="A21" s="8"/>
      <c r="B21" s="8"/>
      <c r="C21" s="7"/>
      <c r="D21" s="8"/>
      <c r="E21" s="6"/>
      <c r="F21" s="8"/>
      <c r="G21" s="6"/>
      <c r="H21" s="8"/>
      <c r="I21" s="6"/>
      <c r="J21" s="17"/>
      <c r="K21" s="8"/>
      <c r="L21" s="8"/>
      <c r="M21" s="8"/>
      <c r="N21" s="8"/>
      <c r="O21" s="55"/>
      <c r="P21" s="47"/>
      <c r="Q21" s="47"/>
      <c r="R21" s="53">
        <v>2020680010026</v>
      </c>
      <c r="S21" s="6" t="s">
        <v>160</v>
      </c>
      <c r="T21" s="66">
        <v>4754787292.0600004</v>
      </c>
      <c r="U21" s="66">
        <v>618999999.64999998</v>
      </c>
      <c r="V21" s="54" t="s">
        <v>161</v>
      </c>
      <c r="W21" s="54" t="s">
        <v>162</v>
      </c>
      <c r="X21" s="54">
        <v>2729</v>
      </c>
      <c r="Y21" s="29" t="s">
        <v>164</v>
      </c>
      <c r="Z21" s="67">
        <v>241266666.65000001</v>
      </c>
      <c r="AA21" s="67">
        <v>377733333</v>
      </c>
      <c r="AB21" s="67"/>
      <c r="AC21" s="71"/>
      <c r="AD21" s="71"/>
      <c r="AE21" s="71"/>
      <c r="AF21" s="71"/>
      <c r="AG21" s="71"/>
      <c r="AH21" s="71"/>
      <c r="AI21" s="71"/>
      <c r="AJ21" s="71"/>
      <c r="AK21" s="71"/>
      <c r="AL21" s="71"/>
      <c r="AM21" s="71"/>
      <c r="AN21" s="90">
        <f>SUM(Tabla1[[#This Row],[Recursos propios 2024]:[Otros 2024]])</f>
        <v>618999999.64999998</v>
      </c>
      <c r="AO21" s="71">
        <v>241266666.65000001</v>
      </c>
      <c r="AP21" s="71">
        <v>366133333</v>
      </c>
      <c r="AQ21" s="71"/>
      <c r="AR21" s="71"/>
      <c r="AS21" s="71"/>
      <c r="AT21" s="71"/>
      <c r="AU21" s="71"/>
      <c r="AV21" s="71"/>
      <c r="AW21" s="71"/>
      <c r="AX21" s="71"/>
      <c r="AY21" s="71"/>
      <c r="AZ21" s="71"/>
      <c r="BA21" s="71"/>
      <c r="BB21" s="71"/>
      <c r="BC21" s="90">
        <f>SUM(Tabla1[[#This Row],[Recursos propios 20242]:[Otros 202415]])</f>
        <v>607399999.64999998</v>
      </c>
      <c r="BD21" s="72">
        <f>IFERROR(+Tabla1[[#This Row],[Total Comprometido 2024]]/Tabla1[[#This Row],[Total 2024]],0%)</f>
        <v>0.9812600969199371</v>
      </c>
      <c r="BE21" s="90">
        <v>602999999.64999998</v>
      </c>
      <c r="BF21" s="90">
        <v>602999999.64999998</v>
      </c>
      <c r="BG21" s="73"/>
      <c r="BH21" s="7" t="s">
        <v>138</v>
      </c>
      <c r="BI21" s="7" t="s">
        <v>139</v>
      </c>
      <c r="BJ21" s="7" t="s">
        <v>140</v>
      </c>
    </row>
    <row r="22" spans="1:62" s="16" customFormat="1" ht="96.6" hidden="1" x14ac:dyDescent="0.3">
      <c r="A22" s="8">
        <v>157</v>
      </c>
      <c r="B22" s="6" t="s">
        <v>74</v>
      </c>
      <c r="C22" s="7" t="s">
        <v>75</v>
      </c>
      <c r="D22" s="6">
        <v>2201</v>
      </c>
      <c r="E22" s="6" t="s">
        <v>76</v>
      </c>
      <c r="F22" s="6">
        <v>2201049</v>
      </c>
      <c r="G22" s="6" t="s">
        <v>95</v>
      </c>
      <c r="H22" s="6">
        <v>220104900</v>
      </c>
      <c r="I22" s="6" t="s">
        <v>96</v>
      </c>
      <c r="J22" s="6">
        <v>618</v>
      </c>
      <c r="K22" s="6" t="s">
        <v>79</v>
      </c>
      <c r="L22" s="6" t="s">
        <v>80</v>
      </c>
      <c r="M22" s="6">
        <v>1600</v>
      </c>
      <c r="N22" s="6">
        <v>250</v>
      </c>
      <c r="O22" s="103">
        <v>0</v>
      </c>
      <c r="P22" s="48">
        <f>IFERROR(IF(+(Tabla1[[#This Row],[Meta Ejecutada Vigencia4]]/Tabla1[[#This Row],[Meta Programada Vigencia]])&gt;100%,100%,(Tabla1[[#This Row],[Meta Ejecutada Vigencia4]]/Tabla1[[#This Row],[Meta Programada Vigencia]])),"-")</f>
        <v>0</v>
      </c>
      <c r="Q22" s="48">
        <f>IF(+Tabla1[[#This Row],[Meta Ejecutada Vigencia4]]/Tabla1[[#This Row],[Meta Programada Cuatrienio3]]/4&gt;100%,100%,+Tabla1[[#This Row],[Meta Ejecutada Vigencia4]]/Tabla1[[#This Row],[Meta Programada Cuatrienio3]]/4)</f>
        <v>0</v>
      </c>
      <c r="R22" s="53">
        <v>2024680010139</v>
      </c>
      <c r="S22" s="6" t="s">
        <v>165</v>
      </c>
      <c r="T22" s="66">
        <v>2314653585</v>
      </c>
      <c r="U22" s="66">
        <v>620159170</v>
      </c>
      <c r="V22" s="54" t="s">
        <v>146</v>
      </c>
      <c r="W22" s="54" t="s">
        <v>146</v>
      </c>
      <c r="X22" s="54" t="s">
        <v>146</v>
      </c>
      <c r="Y22" s="54" t="s">
        <v>146</v>
      </c>
      <c r="Z22" s="67"/>
      <c r="AA22" s="67">
        <v>220000000</v>
      </c>
      <c r="AB22" s="67"/>
      <c r="AC22" s="67"/>
      <c r="AD22" s="67"/>
      <c r="AE22" s="67"/>
      <c r="AF22" s="67"/>
      <c r="AG22" s="67"/>
      <c r="AH22" s="67"/>
      <c r="AI22" s="67"/>
      <c r="AJ22" s="67"/>
      <c r="AK22" s="67"/>
      <c r="AL22" s="67"/>
      <c r="AM22" s="67"/>
      <c r="AN22" s="89">
        <f>SUM(Tabla1[[#This Row],[Recursos propios 2024]:[Otros 2024]])</f>
        <v>220000000</v>
      </c>
      <c r="AO22" s="67"/>
      <c r="AP22" s="67">
        <v>154000000</v>
      </c>
      <c r="AQ22" s="67"/>
      <c r="AR22" s="67"/>
      <c r="AS22" s="67"/>
      <c r="AT22" s="67"/>
      <c r="AU22" s="67"/>
      <c r="AV22" s="67"/>
      <c r="AW22" s="67"/>
      <c r="AX22" s="67"/>
      <c r="AY22" s="67"/>
      <c r="AZ22" s="67"/>
      <c r="BA22" s="67"/>
      <c r="BB22" s="67"/>
      <c r="BC22" s="89">
        <f>SUM(Tabla1[[#This Row],[Recursos propios 20242]:[Otros 202415]])</f>
        <v>154000000</v>
      </c>
      <c r="BD22" s="70">
        <f>IFERROR(+Tabla1[[#This Row],[Total Comprometido 2024]]/Tabla1[[#This Row],[Total 2024]],0%)</f>
        <v>0.7</v>
      </c>
      <c r="BE22" s="97">
        <v>0</v>
      </c>
      <c r="BF22" s="97">
        <v>0</v>
      </c>
      <c r="BG22" s="67">
        <v>66000000</v>
      </c>
      <c r="BH22" s="7" t="s">
        <v>138</v>
      </c>
      <c r="BI22" s="7" t="s">
        <v>139</v>
      </c>
      <c r="BJ22" s="7" t="s">
        <v>140</v>
      </c>
    </row>
    <row r="23" spans="1:62" s="16" customFormat="1" ht="69" x14ac:dyDescent="0.3">
      <c r="A23" s="8">
        <v>158</v>
      </c>
      <c r="B23" s="8" t="s">
        <v>74</v>
      </c>
      <c r="C23" s="7" t="s">
        <v>75</v>
      </c>
      <c r="D23" s="8">
        <v>2201</v>
      </c>
      <c r="E23" s="6" t="s">
        <v>76</v>
      </c>
      <c r="F23" s="8">
        <v>2201048</v>
      </c>
      <c r="G23" s="6" t="s">
        <v>97</v>
      </c>
      <c r="H23" s="8">
        <v>220104800</v>
      </c>
      <c r="I23" s="6" t="s">
        <v>98</v>
      </c>
      <c r="J23" s="17">
        <v>0</v>
      </c>
      <c r="K23" s="8" t="s">
        <v>79</v>
      </c>
      <c r="L23" s="8" t="s">
        <v>80</v>
      </c>
      <c r="M23" s="8">
        <v>2</v>
      </c>
      <c r="N23" s="8">
        <v>1</v>
      </c>
      <c r="O23" s="55">
        <v>0</v>
      </c>
      <c r="P23" s="47">
        <f>IFERROR(IF(+(Tabla1[[#This Row],[Meta Ejecutada Vigencia4]]/Tabla1[[#This Row],[Meta Programada Vigencia]])&gt;100%,100%,(Tabla1[[#This Row],[Meta Ejecutada Vigencia4]]/Tabla1[[#This Row],[Meta Programada Vigencia]])),"-")</f>
        <v>0</v>
      </c>
      <c r="Q23" s="47">
        <f>IF(+Tabla1[[#This Row],[Meta Ejecutada Vigencia4]]/Tabla1[[#This Row],[Meta Programada Cuatrienio3]]/4&gt;100%,100%,+Tabla1[[#This Row],[Meta Ejecutada Vigencia4]]/Tabla1[[#This Row],[Meta Programada Cuatrienio3]]/4)</f>
        <v>0</v>
      </c>
      <c r="R23" s="52">
        <v>2024680010094</v>
      </c>
      <c r="S23" s="6" t="s">
        <v>166</v>
      </c>
      <c r="T23" s="66">
        <v>870738142</v>
      </c>
      <c r="U23" s="66">
        <v>306000000</v>
      </c>
      <c r="V23" s="55" t="s">
        <v>146</v>
      </c>
      <c r="W23" s="55" t="s">
        <v>146</v>
      </c>
      <c r="X23" s="55" t="s">
        <v>146</v>
      </c>
      <c r="Y23" s="55" t="s">
        <v>146</v>
      </c>
      <c r="Z23" s="71">
        <v>150000000</v>
      </c>
      <c r="AA23" s="69"/>
      <c r="AB23" s="69"/>
      <c r="AC23" s="69"/>
      <c r="AD23" s="69"/>
      <c r="AE23" s="69"/>
      <c r="AF23" s="69"/>
      <c r="AG23" s="69"/>
      <c r="AH23" s="69"/>
      <c r="AI23" s="69"/>
      <c r="AJ23" s="69"/>
      <c r="AK23" s="69"/>
      <c r="AL23" s="69"/>
      <c r="AM23" s="69"/>
      <c r="AN23" s="89">
        <f>SUM(Tabla1[[#This Row],[Recursos propios 2024]:[Otros 2024]])</f>
        <v>150000000</v>
      </c>
      <c r="AO23" s="69">
        <v>0</v>
      </c>
      <c r="AP23" s="69"/>
      <c r="AQ23" s="69"/>
      <c r="AR23" s="69"/>
      <c r="AS23" s="69"/>
      <c r="AT23" s="69"/>
      <c r="AU23" s="69"/>
      <c r="AV23" s="69"/>
      <c r="AW23" s="69"/>
      <c r="AX23" s="69"/>
      <c r="AY23" s="69"/>
      <c r="AZ23" s="69"/>
      <c r="BA23" s="69"/>
      <c r="BB23" s="69"/>
      <c r="BC23" s="89">
        <f>SUM(Tabla1[[#This Row],[Recursos propios 20242]:[Otros 202415]])</f>
        <v>0</v>
      </c>
      <c r="BD23" s="70">
        <f>IFERROR(+Tabla1[[#This Row],[Total Comprometido 2024]]/Tabla1[[#This Row],[Total 2024]],0%)</f>
        <v>0</v>
      </c>
      <c r="BE23" s="95">
        <v>0</v>
      </c>
      <c r="BF23" s="95">
        <v>0</v>
      </c>
      <c r="BG23" s="74"/>
      <c r="BH23" s="7" t="s">
        <v>138</v>
      </c>
      <c r="BI23" s="7" t="s">
        <v>139</v>
      </c>
      <c r="BJ23" s="7" t="s">
        <v>140</v>
      </c>
    </row>
    <row r="24" spans="1:62" s="16" customFormat="1" ht="69" x14ac:dyDescent="0.3">
      <c r="A24" s="8">
        <v>159</v>
      </c>
      <c r="B24" s="6" t="s">
        <v>74</v>
      </c>
      <c r="C24" s="7" t="s">
        <v>75</v>
      </c>
      <c r="D24" s="6">
        <v>2201</v>
      </c>
      <c r="E24" s="6" t="s">
        <v>76</v>
      </c>
      <c r="F24" s="6">
        <v>2201015</v>
      </c>
      <c r="G24" s="6" t="s">
        <v>99</v>
      </c>
      <c r="H24" s="6">
        <v>220101500</v>
      </c>
      <c r="I24" s="6" t="s">
        <v>100</v>
      </c>
      <c r="J24" s="6">
        <v>0</v>
      </c>
      <c r="K24" s="6" t="s">
        <v>79</v>
      </c>
      <c r="L24" s="6" t="s">
        <v>80</v>
      </c>
      <c r="M24" s="6">
        <v>4</v>
      </c>
      <c r="N24" s="6">
        <v>1</v>
      </c>
      <c r="O24" s="54">
        <v>0</v>
      </c>
      <c r="P24" s="48">
        <f>IFERROR(IF(+(Tabla1[[#This Row],[Meta Ejecutada Vigencia4]]/Tabla1[[#This Row],[Meta Programada Vigencia]])&gt;100%,100%,(Tabla1[[#This Row],[Meta Ejecutada Vigencia4]]/Tabla1[[#This Row],[Meta Programada Vigencia]])),"-")</f>
        <v>0</v>
      </c>
      <c r="Q24" s="48">
        <f>IF(+Tabla1[[#This Row],[Meta Ejecutada Vigencia4]]/Tabla1[[#This Row],[Meta Programada Cuatrienio3]]/4&gt;100%,100%,+Tabla1[[#This Row],[Meta Ejecutada Vigencia4]]/Tabla1[[#This Row],[Meta Programada Cuatrienio3]]/4)</f>
        <v>0</v>
      </c>
      <c r="R24" s="53">
        <v>2024680010094</v>
      </c>
      <c r="S24" s="6" t="s">
        <v>166</v>
      </c>
      <c r="T24" s="66">
        <v>870738142</v>
      </c>
      <c r="U24" s="66">
        <v>306000000</v>
      </c>
      <c r="V24" s="54" t="s">
        <v>146</v>
      </c>
      <c r="W24" s="54" t="s">
        <v>146</v>
      </c>
      <c r="X24" s="54" t="s">
        <v>146</v>
      </c>
      <c r="Y24" s="54" t="s">
        <v>146</v>
      </c>
      <c r="Z24" s="67">
        <v>156000000</v>
      </c>
      <c r="AA24" s="67"/>
      <c r="AB24" s="67"/>
      <c r="AC24" s="67"/>
      <c r="AD24" s="67"/>
      <c r="AE24" s="67"/>
      <c r="AF24" s="67"/>
      <c r="AG24" s="67"/>
      <c r="AH24" s="67"/>
      <c r="AI24" s="67"/>
      <c r="AJ24" s="67"/>
      <c r="AK24" s="67"/>
      <c r="AL24" s="67"/>
      <c r="AM24" s="67"/>
      <c r="AN24" s="89">
        <f>SUM(Tabla1[[#This Row],[Recursos propios 2024]:[Otros 2024]])</f>
        <v>156000000</v>
      </c>
      <c r="AO24" s="67">
        <v>0</v>
      </c>
      <c r="AP24" s="67"/>
      <c r="AQ24" s="67"/>
      <c r="AR24" s="67"/>
      <c r="AS24" s="67"/>
      <c r="AT24" s="67"/>
      <c r="AU24" s="67"/>
      <c r="AV24" s="67"/>
      <c r="AW24" s="67"/>
      <c r="AX24" s="67"/>
      <c r="AY24" s="67"/>
      <c r="AZ24" s="67"/>
      <c r="BA24" s="67"/>
      <c r="BB24" s="67"/>
      <c r="BC24" s="89">
        <f>SUM(Tabla1[[#This Row],[Recursos propios 20242]:[Otros 202415]])</f>
        <v>0</v>
      </c>
      <c r="BD24" s="70">
        <f>IFERROR(+Tabla1[[#This Row],[Total Comprometido 2024]]/Tabla1[[#This Row],[Total 2024]],0%)</f>
        <v>0</v>
      </c>
      <c r="BE24" s="97">
        <v>0</v>
      </c>
      <c r="BF24" s="97">
        <v>0</v>
      </c>
      <c r="BG24" s="75"/>
      <c r="BH24" s="7" t="s">
        <v>138</v>
      </c>
      <c r="BI24" s="7" t="s">
        <v>139</v>
      </c>
      <c r="BJ24" s="7" t="s">
        <v>140</v>
      </c>
    </row>
    <row r="25" spans="1:62" s="118" customFormat="1" ht="126.75" hidden="1" customHeight="1" x14ac:dyDescent="0.3">
      <c r="A25" s="104">
        <v>160</v>
      </c>
      <c r="B25" s="104" t="s">
        <v>74</v>
      </c>
      <c r="C25" s="105" t="s">
        <v>75</v>
      </c>
      <c r="D25" s="104">
        <v>2201</v>
      </c>
      <c r="E25" s="105" t="s">
        <v>76</v>
      </c>
      <c r="F25" s="104">
        <v>2201029</v>
      </c>
      <c r="G25" s="105" t="s">
        <v>101</v>
      </c>
      <c r="H25" s="104">
        <v>220102900</v>
      </c>
      <c r="I25" s="105" t="s">
        <v>102</v>
      </c>
      <c r="J25" s="104">
        <v>3447</v>
      </c>
      <c r="K25" s="104" t="s">
        <v>79</v>
      </c>
      <c r="L25" s="104" t="s">
        <v>83</v>
      </c>
      <c r="M25" s="104">
        <v>4000</v>
      </c>
      <c r="N25" s="104">
        <v>4000</v>
      </c>
      <c r="O25" s="126">
        <v>3292</v>
      </c>
      <c r="P25" s="127">
        <f>IFERROR(IF(+(Tabla1[[#This Row],[Meta Ejecutada Vigencia4]]/Tabla1[[#This Row],[Meta Programada Vigencia]])&gt;100%,100%,(Tabla1[[#This Row],[Meta Ejecutada Vigencia4]]/Tabla1[[#This Row],[Meta Programada Vigencia]])),"-")</f>
        <v>0.82299999999999995</v>
      </c>
      <c r="Q25" s="127">
        <f>IF(+Tabla1[[#This Row],[Meta Ejecutada Vigencia4]]/Tabla1[[#This Row],[Meta Programada Cuatrienio3]]/4&gt;100%,100%,+Tabla1[[#This Row],[Meta Ejecutada Vigencia4]]/Tabla1[[#This Row],[Meta Programada Cuatrienio3]]/4)</f>
        <v>0.20574999999999999</v>
      </c>
      <c r="R25" s="128">
        <v>2020680010092</v>
      </c>
      <c r="S25" s="105" t="s">
        <v>167</v>
      </c>
      <c r="T25" s="110">
        <v>21887919461</v>
      </c>
      <c r="U25" s="110">
        <v>6117597789</v>
      </c>
      <c r="V25" s="106" t="s">
        <v>231</v>
      </c>
      <c r="W25" s="106" t="s">
        <v>168</v>
      </c>
      <c r="X25" s="126">
        <v>3292</v>
      </c>
      <c r="Y25" s="129" t="s">
        <v>169</v>
      </c>
      <c r="Z25" s="123">
        <v>6117597789</v>
      </c>
      <c r="AA25" s="130"/>
      <c r="AB25" s="130"/>
      <c r="AC25" s="130"/>
      <c r="AD25" s="130"/>
      <c r="AE25" s="130"/>
      <c r="AF25" s="130"/>
      <c r="AG25" s="130"/>
      <c r="AH25" s="130"/>
      <c r="AI25" s="130"/>
      <c r="AJ25" s="130"/>
      <c r="AK25" s="130"/>
      <c r="AL25" s="130"/>
      <c r="AM25" s="130"/>
      <c r="AN25" s="115">
        <f>SUM(Tabla1[[#This Row],[Recursos propios 2024]:[Otros 2024]])</f>
        <v>6117597789</v>
      </c>
      <c r="AO25" s="130">
        <v>6117597789</v>
      </c>
      <c r="AP25" s="130"/>
      <c r="AQ25" s="130"/>
      <c r="AR25" s="130"/>
      <c r="AS25" s="130"/>
      <c r="AT25" s="130"/>
      <c r="AU25" s="130"/>
      <c r="AV25" s="130"/>
      <c r="AW25" s="130"/>
      <c r="AX25" s="130"/>
      <c r="AY25" s="130"/>
      <c r="AZ25" s="130"/>
      <c r="BA25" s="130"/>
      <c r="BB25" s="130"/>
      <c r="BC25" s="115">
        <f>SUM(Tabla1[[#This Row],[Recursos propios 20242]:[Otros 202415]])</f>
        <v>6117597789</v>
      </c>
      <c r="BD25" s="116">
        <f>IFERROR(+Tabla1[[#This Row],[Total Comprometido 2024]]/Tabla1[[#This Row],[Total 2024]],0%)</f>
        <v>1</v>
      </c>
      <c r="BE25" s="130">
        <v>4629126877</v>
      </c>
      <c r="BF25" s="130">
        <v>4629126877</v>
      </c>
      <c r="BG25" s="131"/>
      <c r="BH25" s="117" t="s">
        <v>138</v>
      </c>
      <c r="BI25" s="117" t="s">
        <v>139</v>
      </c>
      <c r="BJ25" s="117" t="s">
        <v>140</v>
      </c>
    </row>
    <row r="26" spans="1:62" s="118" customFormat="1" ht="66" hidden="1" customHeight="1" x14ac:dyDescent="0.3">
      <c r="A26" s="104">
        <v>161</v>
      </c>
      <c r="B26" s="105" t="s">
        <v>74</v>
      </c>
      <c r="C26" s="105" t="s">
        <v>75</v>
      </c>
      <c r="D26" s="105">
        <v>2201</v>
      </c>
      <c r="E26" s="105" t="s">
        <v>76</v>
      </c>
      <c r="F26" s="105">
        <v>2201079</v>
      </c>
      <c r="G26" s="105" t="s">
        <v>103</v>
      </c>
      <c r="H26" s="105">
        <v>220107900</v>
      </c>
      <c r="I26" s="105" t="s">
        <v>104</v>
      </c>
      <c r="J26" s="119">
        <v>35757</v>
      </c>
      <c r="K26" s="105" t="s">
        <v>79</v>
      </c>
      <c r="L26" s="105" t="s">
        <v>83</v>
      </c>
      <c r="M26" s="105">
        <v>40000</v>
      </c>
      <c r="N26" s="105">
        <v>40000</v>
      </c>
      <c r="O26" s="106">
        <v>37756</v>
      </c>
      <c r="P26" s="107">
        <f>IFERROR(IF(+(Tabla1[[#This Row],[Meta Ejecutada Vigencia4]]/Tabla1[[#This Row],[Meta Programada Vigencia]])&gt;100%,100%,(Tabla1[[#This Row],[Meta Ejecutada Vigencia4]]/Tabla1[[#This Row],[Meta Programada Vigencia]])),"-")</f>
        <v>0.94389999999999996</v>
      </c>
      <c r="Q26" s="107">
        <f>IF(+Tabla1[[#This Row],[Meta Ejecutada Vigencia4]]/Tabla1[[#This Row],[Meta Programada Cuatrienio3]]/4&gt;100%,100%,+Tabla1[[#This Row],[Meta Ejecutada Vigencia4]]/Tabla1[[#This Row],[Meta Programada Cuatrienio3]]/4)</f>
        <v>0.23597499999999999</v>
      </c>
      <c r="R26" s="120">
        <v>2024680010146</v>
      </c>
      <c r="S26" s="105" t="s">
        <v>170</v>
      </c>
      <c r="T26" s="110">
        <v>109380885844.87</v>
      </c>
      <c r="U26" s="110">
        <v>756833333.32999992</v>
      </c>
      <c r="V26" s="106" t="s">
        <v>172</v>
      </c>
      <c r="W26" s="106" t="s">
        <v>230</v>
      </c>
      <c r="X26" s="106">
        <v>37756</v>
      </c>
      <c r="Y26" s="121" t="s">
        <v>173</v>
      </c>
      <c r="Z26" s="114">
        <v>756833333.32999992</v>
      </c>
      <c r="AA26" s="114"/>
      <c r="AB26" s="114"/>
      <c r="AC26" s="114"/>
      <c r="AD26" s="114"/>
      <c r="AE26" s="114"/>
      <c r="AF26" s="114"/>
      <c r="AG26" s="114">
        <v>352378724</v>
      </c>
      <c r="AH26" s="114"/>
      <c r="AI26" s="114"/>
      <c r="AJ26" s="114"/>
      <c r="AK26" s="114"/>
      <c r="AL26" s="114"/>
      <c r="AM26" s="114"/>
      <c r="AN26" s="115">
        <f>SUM(Tabla1[[#This Row],[Recursos propios 2024]:[Otros 2024]])</f>
        <v>1109212057.3299999</v>
      </c>
      <c r="AO26" s="114">
        <v>479916666.64999998</v>
      </c>
      <c r="AP26" s="114"/>
      <c r="AQ26" s="114"/>
      <c r="AR26" s="114"/>
      <c r="AS26" s="114"/>
      <c r="AT26" s="114"/>
      <c r="AU26" s="114"/>
      <c r="AV26" s="114">
        <v>0</v>
      </c>
      <c r="AW26" s="114"/>
      <c r="AX26" s="114"/>
      <c r="AY26" s="114"/>
      <c r="AZ26" s="114"/>
      <c r="BA26" s="114"/>
      <c r="BB26" s="114"/>
      <c r="BC26" s="115">
        <f>SUM(Tabla1[[#This Row],[Recursos propios 20242]:[Otros 202415]])</f>
        <v>479916666.64999998</v>
      </c>
      <c r="BD26" s="116">
        <f>IFERROR(+Tabla1[[#This Row],[Total Comprometido 2024]]/Tabla1[[#This Row],[Total 2024]],0%)</f>
        <v>0.43266448780336392</v>
      </c>
      <c r="BE26" s="114">
        <v>170600000.00999999</v>
      </c>
      <c r="BF26" s="114">
        <v>148933333.34</v>
      </c>
      <c r="BG26" s="122"/>
      <c r="BH26" s="117" t="s">
        <v>138</v>
      </c>
      <c r="BI26" s="117" t="s">
        <v>139</v>
      </c>
      <c r="BJ26" s="117" t="s">
        <v>140</v>
      </c>
    </row>
    <row r="27" spans="1:62" s="118" customFormat="1" ht="81" hidden="1" customHeight="1" x14ac:dyDescent="0.3">
      <c r="A27" s="104"/>
      <c r="B27" s="105"/>
      <c r="C27" s="105"/>
      <c r="D27" s="105"/>
      <c r="E27" s="105"/>
      <c r="F27" s="105"/>
      <c r="G27" s="105"/>
      <c r="H27" s="105"/>
      <c r="I27" s="105"/>
      <c r="J27" s="119"/>
      <c r="K27" s="105"/>
      <c r="L27" s="105"/>
      <c r="M27" s="105"/>
      <c r="N27" s="105"/>
      <c r="O27" s="106"/>
      <c r="P27" s="107"/>
      <c r="Q27" s="107" t="e">
        <f>IF(+Tabla1[[#This Row],[Meta Ejecutada Vigencia4]]/Tabla1[[#This Row],[Meta Programada Cuatrienio3]]/4&gt;100%,100%,+Tabla1[[#This Row],[Meta Ejecutada Vigencia4]]/Tabla1[[#This Row],[Meta Programada Cuatrienio3]]/4)</f>
        <v>#DIV/0!</v>
      </c>
      <c r="R27" s="120">
        <v>2020680010064</v>
      </c>
      <c r="S27" s="105" t="s">
        <v>171</v>
      </c>
      <c r="T27" s="110">
        <v>120086243383.41</v>
      </c>
      <c r="U27" s="110">
        <v>39615888717.309998</v>
      </c>
      <c r="V27" s="106" t="s">
        <v>172</v>
      </c>
      <c r="W27" s="106" t="s">
        <v>230</v>
      </c>
      <c r="X27" s="106">
        <v>37756</v>
      </c>
      <c r="Y27" s="121" t="s">
        <v>174</v>
      </c>
      <c r="Z27" s="114">
        <v>20095145097.5</v>
      </c>
      <c r="AA27" s="114"/>
      <c r="AB27" s="114"/>
      <c r="AC27" s="123"/>
      <c r="AD27" s="123"/>
      <c r="AE27" s="123">
        <v>8000000000</v>
      </c>
      <c r="AF27" s="123"/>
      <c r="AG27" s="123">
        <v>1603666630.8099999</v>
      </c>
      <c r="AH27" s="123"/>
      <c r="AI27" s="123"/>
      <c r="AJ27" s="123"/>
      <c r="AK27" s="123"/>
      <c r="AL27" s="123">
        <v>9738111926</v>
      </c>
      <c r="AM27" s="123">
        <v>178965063</v>
      </c>
      <c r="AN27" s="123">
        <f>SUM(Tabla1[[#This Row],[Recursos propios 2024]:[Otros 2024]])</f>
        <v>39615888717.309998</v>
      </c>
      <c r="AO27" s="123">
        <v>20083145097.5</v>
      </c>
      <c r="AP27" s="123"/>
      <c r="AQ27" s="123"/>
      <c r="AR27" s="123"/>
      <c r="AS27" s="123"/>
      <c r="AT27" s="123">
        <v>8000000000</v>
      </c>
      <c r="AU27" s="123"/>
      <c r="AV27" s="123">
        <v>1603666630.8099999</v>
      </c>
      <c r="AW27" s="123"/>
      <c r="AX27" s="123"/>
      <c r="AY27" s="123"/>
      <c r="AZ27" s="123"/>
      <c r="BA27" s="123">
        <v>9738111926</v>
      </c>
      <c r="BB27" s="123">
        <v>178965063</v>
      </c>
      <c r="BC27" s="123">
        <f>SUM(Tabla1[[#This Row],[Recursos propios 20242]:[Otros 202415]])</f>
        <v>39603888717.309998</v>
      </c>
      <c r="BD27" s="124">
        <f>IFERROR(+Tabla1[[#This Row],[Total Comprometido 2024]]/Tabla1[[#This Row],[Total 2024]],0%)</f>
        <v>0.99969709123312545</v>
      </c>
      <c r="BE27" s="123">
        <v>21496775431.309994</v>
      </c>
      <c r="BF27" s="123">
        <v>21496775431.309994</v>
      </c>
      <c r="BG27" s="125"/>
      <c r="BH27" s="117" t="s">
        <v>138</v>
      </c>
      <c r="BI27" s="117" t="s">
        <v>139</v>
      </c>
      <c r="BJ27" s="117" t="s">
        <v>140</v>
      </c>
    </row>
    <row r="28" spans="1:62" s="16" customFormat="1" ht="55.2" hidden="1" x14ac:dyDescent="0.3">
      <c r="A28" s="8">
        <v>162</v>
      </c>
      <c r="B28" s="8" t="s">
        <v>74</v>
      </c>
      <c r="C28" s="6" t="s">
        <v>75</v>
      </c>
      <c r="D28" s="8">
        <v>2201</v>
      </c>
      <c r="E28" s="6" t="s">
        <v>76</v>
      </c>
      <c r="F28" s="8">
        <v>2201071</v>
      </c>
      <c r="G28" s="6" t="s">
        <v>105</v>
      </c>
      <c r="H28" s="8">
        <v>220107100</v>
      </c>
      <c r="I28" s="6" t="s">
        <v>106</v>
      </c>
      <c r="J28" s="8">
        <v>7</v>
      </c>
      <c r="K28" s="8" t="s">
        <v>79</v>
      </c>
      <c r="L28" s="8" t="s">
        <v>83</v>
      </c>
      <c r="M28" s="8">
        <v>7</v>
      </c>
      <c r="N28" s="8">
        <v>7</v>
      </c>
      <c r="O28" s="55">
        <v>7</v>
      </c>
      <c r="P28" s="47">
        <f>IFERROR(IF(+(Tabla1[[#This Row],[Meta Ejecutada Vigencia4]]/Tabla1[[#This Row],[Meta Programada Vigencia]])&gt;100%,100%,(Tabla1[[#This Row],[Meta Ejecutada Vigencia4]]/Tabla1[[#This Row],[Meta Programada Vigencia]])),"-")</f>
        <v>1</v>
      </c>
      <c r="Q28" s="47">
        <f>IF(+Tabla1[[#This Row],[Meta Ejecutada Vigencia4]]/Tabla1[[#This Row],[Meta Programada Cuatrienio3]]/4&gt;100%,100%,+Tabla1[[#This Row],[Meta Ejecutada Vigencia4]]/Tabla1[[#This Row],[Meta Programada Cuatrienio3]]/4)</f>
        <v>0.25</v>
      </c>
      <c r="R28" s="52">
        <v>2020680010090</v>
      </c>
      <c r="S28" s="6" t="s">
        <v>175</v>
      </c>
      <c r="T28" s="66">
        <v>63191020672.459999</v>
      </c>
      <c r="U28" s="66">
        <v>17994705434.150002</v>
      </c>
      <c r="V28" s="55" t="s">
        <v>176</v>
      </c>
      <c r="W28" s="55" t="s">
        <v>229</v>
      </c>
      <c r="X28" s="55">
        <v>9750</v>
      </c>
      <c r="Y28" s="56" t="s">
        <v>177</v>
      </c>
      <c r="Z28" s="71">
        <v>2832293448.8499999</v>
      </c>
      <c r="AA28" s="69">
        <v>15162411985.15</v>
      </c>
      <c r="AB28" s="69"/>
      <c r="AC28" s="69"/>
      <c r="AD28" s="69"/>
      <c r="AE28" s="69"/>
      <c r="AF28" s="69"/>
      <c r="AG28" s="69"/>
      <c r="AH28" s="69"/>
      <c r="AI28" s="69"/>
      <c r="AJ28" s="69"/>
      <c r="AK28" s="69"/>
      <c r="AL28" s="69"/>
      <c r="AM28" s="69"/>
      <c r="AN28" s="89">
        <f>SUM(Tabla1[[#This Row],[Recursos propios 2024]:[Otros 2024]])</f>
        <v>17994705434</v>
      </c>
      <c r="AO28" s="69">
        <v>2832293448.8499999</v>
      </c>
      <c r="AP28" s="69">
        <v>15162411985.15</v>
      </c>
      <c r="AQ28" s="69"/>
      <c r="AR28" s="69"/>
      <c r="AS28" s="69"/>
      <c r="AT28" s="69"/>
      <c r="AU28" s="69"/>
      <c r="AV28" s="69"/>
      <c r="AW28" s="69"/>
      <c r="AX28" s="69"/>
      <c r="AY28" s="69"/>
      <c r="AZ28" s="69"/>
      <c r="BA28" s="69"/>
      <c r="BB28" s="69"/>
      <c r="BC28" s="89">
        <f>SUM(Tabla1[[#This Row],[Recursos propios 20242]:[Otros 202415]])</f>
        <v>17994705434</v>
      </c>
      <c r="BD28" s="70">
        <f>IFERROR(+Tabla1[[#This Row],[Total Comprometido 2024]]/Tabla1[[#This Row],[Total 2024]],0%)</f>
        <v>1</v>
      </c>
      <c r="BE28" s="98">
        <v>11375788115</v>
      </c>
      <c r="BF28" s="98">
        <v>11375788115</v>
      </c>
      <c r="BG28" s="74"/>
      <c r="BH28" s="7" t="s">
        <v>138</v>
      </c>
      <c r="BI28" s="7" t="s">
        <v>139</v>
      </c>
      <c r="BJ28" s="7" t="s">
        <v>140</v>
      </c>
    </row>
    <row r="29" spans="1:62" s="16" customFormat="1" ht="69" hidden="1" x14ac:dyDescent="0.3">
      <c r="A29" s="8">
        <v>163</v>
      </c>
      <c r="B29" s="6" t="s">
        <v>74</v>
      </c>
      <c r="C29" s="6" t="s">
        <v>75</v>
      </c>
      <c r="D29" s="6">
        <v>2201</v>
      </c>
      <c r="E29" s="6" t="s">
        <v>76</v>
      </c>
      <c r="F29" s="6">
        <v>2201032</v>
      </c>
      <c r="G29" s="6" t="s">
        <v>107</v>
      </c>
      <c r="H29" s="6">
        <v>220103200</v>
      </c>
      <c r="I29" s="6" t="s">
        <v>108</v>
      </c>
      <c r="J29" s="18">
        <v>0</v>
      </c>
      <c r="K29" s="6" t="s">
        <v>79</v>
      </c>
      <c r="L29" s="6" t="s">
        <v>80</v>
      </c>
      <c r="M29" s="6">
        <v>700</v>
      </c>
      <c r="N29" s="6">
        <v>0</v>
      </c>
      <c r="O29" s="54">
        <v>0</v>
      </c>
      <c r="P29" s="48" t="str">
        <f>IFERROR(IF(+(Tabla1[[#This Row],[Meta Ejecutada Vigencia4]]/Tabla1[[#This Row],[Meta Programada Vigencia]])&gt;100%,100%,(Tabla1[[#This Row],[Meta Ejecutada Vigencia4]]/Tabla1[[#This Row],[Meta Programada Vigencia]])),"-")</f>
        <v>-</v>
      </c>
      <c r="Q29" s="48">
        <f>IF(+Tabla1[[#This Row],[Meta Ejecutada Vigencia4]]/Tabla1[[#This Row],[Meta Programada Cuatrienio3]]/4&gt;100%,100%,+Tabla1[[#This Row],[Meta Ejecutada Vigencia4]]/Tabla1[[#This Row],[Meta Programada Cuatrienio3]]/4)</f>
        <v>0</v>
      </c>
      <c r="R29" s="6" t="s">
        <v>146</v>
      </c>
      <c r="S29" s="6" t="s">
        <v>147</v>
      </c>
      <c r="T29" s="66" t="s">
        <v>146</v>
      </c>
      <c r="U29" s="66" t="s">
        <v>146</v>
      </c>
      <c r="V29" s="54" t="s">
        <v>146</v>
      </c>
      <c r="W29" s="54" t="s">
        <v>146</v>
      </c>
      <c r="X29" s="54" t="s">
        <v>146</v>
      </c>
      <c r="Y29" s="54" t="s">
        <v>146</v>
      </c>
      <c r="Z29" s="67"/>
      <c r="AA29" s="67"/>
      <c r="AB29" s="67"/>
      <c r="AC29" s="67"/>
      <c r="AD29" s="67"/>
      <c r="AE29" s="67"/>
      <c r="AF29" s="67"/>
      <c r="AG29" s="67"/>
      <c r="AH29" s="67"/>
      <c r="AI29" s="67"/>
      <c r="AJ29" s="67"/>
      <c r="AK29" s="67"/>
      <c r="AL29" s="67"/>
      <c r="AM29" s="67"/>
      <c r="AN29" s="89">
        <f>SUM(Tabla1[[#This Row],[Recursos propios 2024]:[Otros 2024]])</f>
        <v>0</v>
      </c>
      <c r="AO29" s="67"/>
      <c r="AP29" s="67"/>
      <c r="AQ29" s="67"/>
      <c r="AR29" s="67"/>
      <c r="AS29" s="67"/>
      <c r="AT29" s="67"/>
      <c r="AU29" s="67"/>
      <c r="AV29" s="67"/>
      <c r="AW29" s="67"/>
      <c r="AX29" s="67"/>
      <c r="AY29" s="67"/>
      <c r="AZ29" s="67"/>
      <c r="BA29" s="67"/>
      <c r="BB29" s="67"/>
      <c r="BC29" s="89">
        <f>SUM(Tabla1[[#This Row],[Recursos propios 20242]:[Otros 202415]])</f>
        <v>0</v>
      </c>
      <c r="BD29" s="70">
        <f>IFERROR(+Tabla1[[#This Row],[Total Comprometido 2024]]/Tabla1[[#This Row],[Total 2024]],0%)</f>
        <v>0</v>
      </c>
      <c r="BE29" s="99"/>
      <c r="BF29" s="99"/>
      <c r="BG29" s="75"/>
      <c r="BH29" s="7" t="s">
        <v>138</v>
      </c>
      <c r="BI29" s="7" t="s">
        <v>139</v>
      </c>
      <c r="BJ29" s="7" t="s">
        <v>140</v>
      </c>
    </row>
    <row r="30" spans="1:62" s="16" customFormat="1" ht="69" hidden="1" x14ac:dyDescent="0.3">
      <c r="A30" s="8">
        <v>164</v>
      </c>
      <c r="B30" s="8" t="s">
        <v>74</v>
      </c>
      <c r="C30" s="6" t="s">
        <v>75</v>
      </c>
      <c r="D30" s="8">
        <v>2201</v>
      </c>
      <c r="E30" s="6" t="s">
        <v>76</v>
      </c>
      <c r="F30" s="8">
        <v>2201062</v>
      </c>
      <c r="G30" s="6" t="s">
        <v>109</v>
      </c>
      <c r="H30" s="8">
        <v>220106200</v>
      </c>
      <c r="I30" s="6" t="s">
        <v>110</v>
      </c>
      <c r="J30" s="8">
        <v>0</v>
      </c>
      <c r="K30" s="8" t="s">
        <v>79</v>
      </c>
      <c r="L30" s="8" t="s">
        <v>83</v>
      </c>
      <c r="M30" s="8">
        <v>118</v>
      </c>
      <c r="N30" s="8">
        <v>118</v>
      </c>
      <c r="O30" s="55">
        <v>0</v>
      </c>
      <c r="P30" s="47">
        <f>IFERROR(IF(+(Tabla1[[#This Row],[Meta Ejecutada Vigencia4]]/Tabla1[[#This Row],[Meta Programada Vigencia]])&gt;100%,100%,(Tabla1[[#This Row],[Meta Ejecutada Vigencia4]]/Tabla1[[#This Row],[Meta Programada Vigencia]])),"-")</f>
        <v>0</v>
      </c>
      <c r="Q30" s="47">
        <f>IF(+Tabla1[[#This Row],[Meta Ejecutada Vigencia4]]/Tabla1[[#This Row],[Meta Programada Cuatrienio3]]/4&gt;100%,100%,+Tabla1[[#This Row],[Meta Ejecutada Vigencia4]]/Tabla1[[#This Row],[Meta Programada Cuatrienio3]]/4)</f>
        <v>0</v>
      </c>
      <c r="R30" s="52">
        <v>2024680010169</v>
      </c>
      <c r="S30" s="6" t="s">
        <v>178</v>
      </c>
      <c r="T30" s="66">
        <v>2449832927.54</v>
      </c>
      <c r="U30" s="66">
        <v>700410014.53999996</v>
      </c>
      <c r="V30" s="55" t="s">
        <v>146</v>
      </c>
      <c r="W30" s="55" t="s">
        <v>146</v>
      </c>
      <c r="X30" s="55" t="s">
        <v>146</v>
      </c>
      <c r="Y30" s="55" t="s">
        <v>146</v>
      </c>
      <c r="Z30" s="71">
        <v>235000000</v>
      </c>
      <c r="AA30" s="69"/>
      <c r="AB30" s="69"/>
      <c r="AC30" s="69"/>
      <c r="AD30" s="69"/>
      <c r="AE30" s="69"/>
      <c r="AF30" s="69"/>
      <c r="AG30" s="69"/>
      <c r="AH30" s="69"/>
      <c r="AI30" s="69"/>
      <c r="AJ30" s="69"/>
      <c r="AK30" s="69"/>
      <c r="AL30" s="69"/>
      <c r="AM30" s="69">
        <v>465410014.54000002</v>
      </c>
      <c r="AN30" s="89">
        <f>SUM(Tabla1[[#This Row],[Recursos propios 2024]:[Otros 2024]])</f>
        <v>700410014.53999996</v>
      </c>
      <c r="AO30" s="69">
        <v>0</v>
      </c>
      <c r="AP30" s="69"/>
      <c r="AQ30" s="69"/>
      <c r="AR30" s="69"/>
      <c r="AS30" s="69"/>
      <c r="AT30" s="69"/>
      <c r="AU30" s="69"/>
      <c r="AV30" s="69"/>
      <c r="AW30" s="69"/>
      <c r="AX30" s="69"/>
      <c r="AY30" s="69"/>
      <c r="AZ30" s="69"/>
      <c r="BA30" s="69"/>
      <c r="BB30" s="69">
        <v>0</v>
      </c>
      <c r="BC30" s="89">
        <f>SUM(Tabla1[[#This Row],[Recursos propios 20242]:[Otros 202415]])</f>
        <v>0</v>
      </c>
      <c r="BD30" s="70">
        <f>IFERROR(+Tabla1[[#This Row],[Total Comprometido 2024]]/Tabla1[[#This Row],[Total 2024]],0%)</f>
        <v>0</v>
      </c>
      <c r="BE30" s="98">
        <v>0</v>
      </c>
      <c r="BF30" s="98">
        <v>0</v>
      </c>
      <c r="BG30" s="74"/>
      <c r="BH30" s="7" t="s">
        <v>138</v>
      </c>
      <c r="BI30" s="7" t="s">
        <v>139</v>
      </c>
      <c r="BJ30" s="7" t="s">
        <v>140</v>
      </c>
    </row>
    <row r="31" spans="1:62" s="16" customFormat="1" ht="55.2" hidden="1" x14ac:dyDescent="0.3">
      <c r="A31" s="8">
        <v>165</v>
      </c>
      <c r="B31" s="6" t="s">
        <v>74</v>
      </c>
      <c r="C31" s="6" t="s">
        <v>75</v>
      </c>
      <c r="D31" s="6">
        <v>2201</v>
      </c>
      <c r="E31" s="6" t="s">
        <v>76</v>
      </c>
      <c r="F31" s="6">
        <v>2201052</v>
      </c>
      <c r="G31" s="6" t="s">
        <v>111</v>
      </c>
      <c r="H31" s="6">
        <v>220105200</v>
      </c>
      <c r="I31" s="6" t="s">
        <v>112</v>
      </c>
      <c r="J31" s="6">
        <v>31</v>
      </c>
      <c r="K31" s="6" t="s">
        <v>79</v>
      </c>
      <c r="L31" s="6" t="s">
        <v>80</v>
      </c>
      <c r="M31" s="6">
        <v>80</v>
      </c>
      <c r="N31" s="6">
        <v>20</v>
      </c>
      <c r="O31" s="54">
        <v>0</v>
      </c>
      <c r="P31" s="48">
        <f>IFERROR(IF(+(Tabla1[[#This Row],[Meta Ejecutada Vigencia4]]/Tabla1[[#This Row],[Meta Programada Vigencia]])&gt;100%,100%,(Tabla1[[#This Row],[Meta Ejecutada Vigencia4]]/Tabla1[[#This Row],[Meta Programada Vigencia]])),"-")</f>
        <v>0</v>
      </c>
      <c r="Q31" s="48">
        <f>IF(+Tabla1[[#This Row],[Meta Ejecutada Vigencia4]]/Tabla1[[#This Row],[Meta Programada Cuatrienio3]]/4&gt;100%,100%,+Tabla1[[#This Row],[Meta Ejecutada Vigencia4]]/Tabla1[[#This Row],[Meta Programada Cuatrienio3]]/4)</f>
        <v>0</v>
      </c>
      <c r="R31" s="53">
        <v>2024680010198</v>
      </c>
      <c r="S31" s="6" t="s">
        <v>179</v>
      </c>
      <c r="T31" s="66">
        <v>29836656010.009998</v>
      </c>
      <c r="U31" s="66">
        <v>10072488148.25</v>
      </c>
      <c r="V31" s="54" t="s">
        <v>146</v>
      </c>
      <c r="W31" s="54" t="s">
        <v>146</v>
      </c>
      <c r="X31" s="54" t="s">
        <v>146</v>
      </c>
      <c r="Y31" s="54" t="s">
        <v>146</v>
      </c>
      <c r="Z31" s="67">
        <v>6215569039.9200001</v>
      </c>
      <c r="AA31" s="67"/>
      <c r="AB31" s="67"/>
      <c r="AC31" s="67"/>
      <c r="AD31" s="67"/>
      <c r="AE31" s="67">
        <v>3956184108.3299999</v>
      </c>
      <c r="AF31" s="67"/>
      <c r="AG31" s="67"/>
      <c r="AH31" s="67"/>
      <c r="AI31" s="67"/>
      <c r="AJ31" s="67"/>
      <c r="AK31" s="67"/>
      <c r="AL31" s="67"/>
      <c r="AM31" s="67"/>
      <c r="AN31" s="89">
        <f>SUM(Tabla1[[#This Row],[Recursos propios 2024]:[Otros 2024]])</f>
        <v>10171753148.25</v>
      </c>
      <c r="AO31" s="67">
        <v>0</v>
      </c>
      <c r="AP31" s="67"/>
      <c r="AQ31" s="67"/>
      <c r="AR31" s="67"/>
      <c r="AS31" s="67"/>
      <c r="AT31" s="67">
        <v>0</v>
      </c>
      <c r="AU31" s="67"/>
      <c r="AV31" s="67"/>
      <c r="AW31" s="67"/>
      <c r="AX31" s="67"/>
      <c r="AY31" s="67"/>
      <c r="AZ31" s="67"/>
      <c r="BA31" s="67"/>
      <c r="BB31" s="67"/>
      <c r="BC31" s="89">
        <f>SUM(Tabla1[[#This Row],[Recursos propios 20242]:[Otros 202415]])</f>
        <v>0</v>
      </c>
      <c r="BD31" s="70">
        <f>IFERROR(+Tabla1[[#This Row],[Total Comprometido 2024]]/Tabla1[[#This Row],[Total 2024]],0%)</f>
        <v>0</v>
      </c>
      <c r="BE31" s="99">
        <v>0</v>
      </c>
      <c r="BF31" s="99">
        <v>0</v>
      </c>
      <c r="BG31" s="75"/>
      <c r="BH31" s="7" t="s">
        <v>138</v>
      </c>
      <c r="BI31" s="7" t="s">
        <v>139</v>
      </c>
      <c r="BJ31" s="7" t="s">
        <v>140</v>
      </c>
    </row>
    <row r="32" spans="1:62" s="16" customFormat="1" ht="69" hidden="1" x14ac:dyDescent="0.3">
      <c r="A32" s="8">
        <v>166</v>
      </c>
      <c r="B32" s="8" t="s">
        <v>74</v>
      </c>
      <c r="C32" s="6" t="s">
        <v>75</v>
      </c>
      <c r="D32" s="8">
        <v>2201</v>
      </c>
      <c r="E32" s="6" t="s">
        <v>76</v>
      </c>
      <c r="F32" s="8">
        <v>2201087</v>
      </c>
      <c r="G32" s="6" t="s">
        <v>113</v>
      </c>
      <c r="H32" s="8">
        <v>220108700</v>
      </c>
      <c r="I32" s="6" t="s">
        <v>114</v>
      </c>
      <c r="J32" s="17">
        <v>0</v>
      </c>
      <c r="K32" s="8" t="s">
        <v>79</v>
      </c>
      <c r="L32" s="8" t="s">
        <v>80</v>
      </c>
      <c r="M32" s="8">
        <v>1</v>
      </c>
      <c r="N32" s="8">
        <v>1</v>
      </c>
      <c r="O32" s="55">
        <v>0</v>
      </c>
      <c r="P32" s="47">
        <f>IFERROR(IF(+(Tabla1[[#This Row],[Meta Ejecutada Vigencia4]]/Tabla1[[#This Row],[Meta Programada Vigencia]])&gt;100%,100%,(Tabla1[[#This Row],[Meta Ejecutada Vigencia4]]/Tabla1[[#This Row],[Meta Programada Vigencia]])),"-")</f>
        <v>0</v>
      </c>
      <c r="Q32" s="48">
        <f>IF(+Tabla1[[#This Row],[Meta Ejecutada Vigencia4]]/Tabla1[[#This Row],[Meta Programada Cuatrienio3]]/4&gt;100%,100%,+Tabla1[[#This Row],[Meta Ejecutada Vigencia4]]/Tabla1[[#This Row],[Meta Programada Cuatrienio3]]/4)</f>
        <v>0</v>
      </c>
      <c r="R32" s="52">
        <v>2024680010202</v>
      </c>
      <c r="S32" s="6" t="s">
        <v>180</v>
      </c>
      <c r="T32" s="66">
        <v>2800000000</v>
      </c>
      <c r="U32" s="66">
        <v>2800000000</v>
      </c>
      <c r="V32" s="55" t="s">
        <v>146</v>
      </c>
      <c r="W32" s="55" t="s">
        <v>146</v>
      </c>
      <c r="X32" s="55" t="s">
        <v>146</v>
      </c>
      <c r="Y32" s="55" t="s">
        <v>146</v>
      </c>
      <c r="Z32" s="71">
        <v>2800000000</v>
      </c>
      <c r="AA32" s="69"/>
      <c r="AB32" s="69"/>
      <c r="AC32" s="69"/>
      <c r="AD32" s="69"/>
      <c r="AE32" s="69"/>
      <c r="AF32" s="69"/>
      <c r="AG32" s="69"/>
      <c r="AH32" s="69"/>
      <c r="AI32" s="69"/>
      <c r="AJ32" s="69"/>
      <c r="AK32" s="69"/>
      <c r="AL32" s="69"/>
      <c r="AM32" s="69"/>
      <c r="AN32" s="89">
        <f>SUM(Tabla1[[#This Row],[Recursos propios 2024]:[Otros 2024]])</f>
        <v>2800000000</v>
      </c>
      <c r="AO32" s="69">
        <v>0</v>
      </c>
      <c r="AP32" s="69"/>
      <c r="AQ32" s="69"/>
      <c r="AR32" s="69"/>
      <c r="AS32" s="69"/>
      <c r="AT32" s="69"/>
      <c r="AU32" s="69"/>
      <c r="AV32" s="69"/>
      <c r="AW32" s="69"/>
      <c r="AX32" s="69"/>
      <c r="AY32" s="69"/>
      <c r="AZ32" s="69"/>
      <c r="BA32" s="69"/>
      <c r="BB32" s="69"/>
      <c r="BC32" s="89">
        <f>SUM(Tabla1[[#This Row],[Recursos propios 20242]:[Otros 202415]])</f>
        <v>0</v>
      </c>
      <c r="BD32" s="70">
        <f>IFERROR(+Tabla1[[#This Row],[Total Comprometido 2024]]/Tabla1[[#This Row],[Total 2024]],0%)</f>
        <v>0</v>
      </c>
      <c r="BE32" s="95">
        <v>0</v>
      </c>
      <c r="BF32" s="95">
        <v>0</v>
      </c>
      <c r="BG32" s="74"/>
      <c r="BH32" s="7" t="s">
        <v>138</v>
      </c>
      <c r="BI32" s="7" t="s">
        <v>139</v>
      </c>
      <c r="BJ32" s="7" t="s">
        <v>140</v>
      </c>
    </row>
    <row r="33" spans="1:62" s="16" customFormat="1" ht="82.8" hidden="1" x14ac:dyDescent="0.3">
      <c r="A33" s="8">
        <v>167</v>
      </c>
      <c r="B33" s="6" t="s">
        <v>74</v>
      </c>
      <c r="C33" s="6" t="s">
        <v>75</v>
      </c>
      <c r="D33" s="6">
        <v>2201</v>
      </c>
      <c r="E33" s="6" t="s">
        <v>76</v>
      </c>
      <c r="F33" s="6">
        <v>2201005</v>
      </c>
      <c r="G33" s="6" t="s">
        <v>115</v>
      </c>
      <c r="H33" s="6">
        <v>220100500</v>
      </c>
      <c r="I33" s="6" t="s">
        <v>116</v>
      </c>
      <c r="J33" s="6">
        <v>0</v>
      </c>
      <c r="K33" s="6" t="s">
        <v>79</v>
      </c>
      <c r="L33" s="6" t="s">
        <v>80</v>
      </c>
      <c r="M33" s="6">
        <v>1</v>
      </c>
      <c r="N33" s="6">
        <v>1</v>
      </c>
      <c r="O33" s="54">
        <v>0</v>
      </c>
      <c r="P33" s="47">
        <f>IFERROR(IF(+(Tabla1[[#This Row],[Meta Ejecutada Vigencia4]]/Tabla1[[#This Row],[Meta Programada Vigencia]])&gt;100%,100%,(Tabla1[[#This Row],[Meta Ejecutada Vigencia4]]/Tabla1[[#This Row],[Meta Programada Vigencia]])),"-")</f>
        <v>0</v>
      </c>
      <c r="Q33" s="48">
        <f>IF(+Tabla1[[#This Row],[Meta Ejecutada Vigencia4]]/Tabla1[[#This Row],[Meta Programada Cuatrienio3]]/4&gt;100%,100%,+Tabla1[[#This Row],[Meta Ejecutada Vigencia4]]/Tabla1[[#This Row],[Meta Programada Cuatrienio3]]/4)</f>
        <v>0</v>
      </c>
      <c r="R33" s="53">
        <v>2024680010201</v>
      </c>
      <c r="S33" s="6" t="s">
        <v>181</v>
      </c>
      <c r="T33" s="66">
        <v>400000000</v>
      </c>
      <c r="U33" s="66">
        <v>400000000</v>
      </c>
      <c r="V33" s="54" t="s">
        <v>146</v>
      </c>
      <c r="W33" s="54" t="s">
        <v>146</v>
      </c>
      <c r="X33" s="54" t="s">
        <v>146</v>
      </c>
      <c r="Y33" s="54" t="s">
        <v>146</v>
      </c>
      <c r="Z33" s="67">
        <v>400000000</v>
      </c>
      <c r="AA33" s="67"/>
      <c r="AB33" s="67"/>
      <c r="AC33" s="67"/>
      <c r="AD33" s="67"/>
      <c r="AE33" s="67"/>
      <c r="AF33" s="67"/>
      <c r="AG33" s="67"/>
      <c r="AH33" s="67"/>
      <c r="AI33" s="67"/>
      <c r="AJ33" s="67"/>
      <c r="AK33" s="67"/>
      <c r="AL33" s="67"/>
      <c r="AM33" s="67"/>
      <c r="AN33" s="89">
        <f>SUM(Tabla1[[#This Row],[Recursos propios 2024]:[Otros 2024]])</f>
        <v>400000000</v>
      </c>
      <c r="AO33" s="67">
        <v>0</v>
      </c>
      <c r="AP33" s="67"/>
      <c r="AQ33" s="67"/>
      <c r="AR33" s="67"/>
      <c r="AS33" s="67"/>
      <c r="AT33" s="67"/>
      <c r="AU33" s="67"/>
      <c r="AV33" s="67"/>
      <c r="AW33" s="67"/>
      <c r="AX33" s="67"/>
      <c r="AY33" s="67"/>
      <c r="AZ33" s="67"/>
      <c r="BA33" s="67"/>
      <c r="BB33" s="67"/>
      <c r="BC33" s="89">
        <f>SUM(Tabla1[[#This Row],[Recursos propios 20242]:[Otros 202415]])</f>
        <v>0</v>
      </c>
      <c r="BD33" s="70">
        <f>IFERROR(+Tabla1[[#This Row],[Total Comprometido 2024]]/Tabla1[[#This Row],[Total 2024]],0%)</f>
        <v>0</v>
      </c>
      <c r="BE33" s="97">
        <v>0</v>
      </c>
      <c r="BF33" s="97">
        <v>0</v>
      </c>
      <c r="BG33" s="75"/>
      <c r="BH33" s="7" t="s">
        <v>138</v>
      </c>
      <c r="BI33" s="7" t="s">
        <v>139</v>
      </c>
      <c r="BJ33" s="7" t="s">
        <v>140</v>
      </c>
    </row>
    <row r="34" spans="1:62" s="16" customFormat="1" ht="55.2" hidden="1" x14ac:dyDescent="0.3">
      <c r="A34" s="8">
        <v>168</v>
      </c>
      <c r="B34" s="8" t="s">
        <v>74</v>
      </c>
      <c r="C34" s="7" t="s">
        <v>75</v>
      </c>
      <c r="D34" s="8">
        <v>2201</v>
      </c>
      <c r="E34" s="6" t="s">
        <v>76</v>
      </c>
      <c r="F34" s="8">
        <v>2201069</v>
      </c>
      <c r="G34" s="6" t="s">
        <v>117</v>
      </c>
      <c r="H34" s="8">
        <v>220106900</v>
      </c>
      <c r="I34" s="6" t="s">
        <v>118</v>
      </c>
      <c r="J34" s="8">
        <v>32</v>
      </c>
      <c r="K34" s="8" t="s">
        <v>79</v>
      </c>
      <c r="L34" s="8" t="s">
        <v>80</v>
      </c>
      <c r="M34" s="8">
        <v>80</v>
      </c>
      <c r="N34" s="8">
        <v>24</v>
      </c>
      <c r="O34" s="55">
        <v>0</v>
      </c>
      <c r="P34" s="47">
        <f>IFERROR(IF(+(Tabla1[[#This Row],[Meta Ejecutada Vigencia4]]/Tabla1[[#This Row],[Meta Programada Vigencia]])&gt;100%,100%,(Tabla1[[#This Row],[Meta Ejecutada Vigencia4]]/Tabla1[[#This Row],[Meta Programada Vigencia]])),"-")</f>
        <v>0</v>
      </c>
      <c r="Q34" s="48">
        <f>IF(+Tabla1[[#This Row],[Meta Ejecutada Vigencia4]]/Tabla1[[#This Row],[Meta Programada Cuatrienio3]]/4&gt;100%,100%,+Tabla1[[#This Row],[Meta Ejecutada Vigencia4]]/Tabla1[[#This Row],[Meta Programada Cuatrienio3]]/4)</f>
        <v>0</v>
      </c>
      <c r="R34" s="52">
        <v>2024680010145</v>
      </c>
      <c r="S34" s="6" t="s">
        <v>182</v>
      </c>
      <c r="T34" s="66">
        <v>28949888563.860001</v>
      </c>
      <c r="U34" s="66">
        <v>8191645108.8599997</v>
      </c>
      <c r="V34" s="55" t="s">
        <v>146</v>
      </c>
      <c r="W34" s="55" t="s">
        <v>146</v>
      </c>
      <c r="X34" s="55" t="s">
        <v>146</v>
      </c>
      <c r="Y34" s="55" t="s">
        <v>146</v>
      </c>
      <c r="Z34" s="71">
        <v>7790865766.0100002</v>
      </c>
      <c r="AA34" s="69">
        <v>400779343</v>
      </c>
      <c r="AB34" s="69"/>
      <c r="AC34" s="69"/>
      <c r="AD34" s="69"/>
      <c r="AE34" s="69"/>
      <c r="AF34" s="69"/>
      <c r="AG34" s="69"/>
      <c r="AH34" s="69"/>
      <c r="AI34" s="69"/>
      <c r="AJ34" s="69"/>
      <c r="AK34" s="69"/>
      <c r="AL34" s="69"/>
      <c r="AM34" s="69"/>
      <c r="AN34" s="89">
        <f>SUM(Tabla1[[#This Row],[Recursos propios 2024]:[Otros 2024]])</f>
        <v>8191645109.0100002</v>
      </c>
      <c r="AO34" s="69">
        <v>0</v>
      </c>
      <c r="AP34" s="69">
        <v>0</v>
      </c>
      <c r="AQ34" s="69"/>
      <c r="AR34" s="69"/>
      <c r="AS34" s="69"/>
      <c r="AT34" s="69"/>
      <c r="AU34" s="69"/>
      <c r="AV34" s="69"/>
      <c r="AW34" s="69"/>
      <c r="AX34" s="69"/>
      <c r="AY34" s="69"/>
      <c r="AZ34" s="69"/>
      <c r="BA34" s="69"/>
      <c r="BB34" s="69"/>
      <c r="BC34" s="89">
        <f>SUM(Tabla1[[#This Row],[Recursos propios 20242]:[Otros 202415]])</f>
        <v>0</v>
      </c>
      <c r="BD34" s="70">
        <f>IFERROR(+Tabla1[[#This Row],[Total Comprometido 2024]]/Tabla1[[#This Row],[Total 2024]],0%)</f>
        <v>0</v>
      </c>
      <c r="BE34" s="95">
        <v>0</v>
      </c>
      <c r="BF34" s="95">
        <v>0</v>
      </c>
      <c r="BG34" s="74"/>
      <c r="BH34" s="7" t="s">
        <v>138</v>
      </c>
      <c r="BI34" s="7" t="s">
        <v>139</v>
      </c>
      <c r="BJ34" s="7" t="s">
        <v>140</v>
      </c>
    </row>
    <row r="35" spans="1:62" s="16" customFormat="1" ht="69" hidden="1" x14ac:dyDescent="0.3">
      <c r="A35" s="8">
        <v>169</v>
      </c>
      <c r="B35" s="6" t="s">
        <v>74</v>
      </c>
      <c r="C35" s="6" t="s">
        <v>75</v>
      </c>
      <c r="D35" s="6">
        <v>2201</v>
      </c>
      <c r="E35" s="6" t="s">
        <v>76</v>
      </c>
      <c r="F35" s="6">
        <v>2201071</v>
      </c>
      <c r="G35" s="6" t="s">
        <v>119</v>
      </c>
      <c r="H35" s="6">
        <v>220107100</v>
      </c>
      <c r="I35" s="6" t="s">
        <v>106</v>
      </c>
      <c r="J35" s="6">
        <v>45</v>
      </c>
      <c r="K35" s="6" t="s">
        <v>79</v>
      </c>
      <c r="L35" s="6" t="s">
        <v>83</v>
      </c>
      <c r="M35" s="6">
        <v>45</v>
      </c>
      <c r="N35" s="6">
        <v>45</v>
      </c>
      <c r="O35" s="54">
        <v>45</v>
      </c>
      <c r="P35" s="48">
        <f>IFERROR(IF(+(Tabla1[[#This Row],[Meta Ejecutada Vigencia4]]/Tabla1[[#This Row],[Meta Programada Vigencia]])&gt;100%,100%,(Tabla1[[#This Row],[Meta Ejecutada Vigencia4]]/Tabla1[[#This Row],[Meta Programada Vigencia]])),"-")</f>
        <v>1</v>
      </c>
      <c r="Q35" s="48">
        <f>IF(+Tabla1[[#This Row],[Meta Ejecutada Vigencia4]]/Tabla1[[#This Row],[Meta Programada Cuatrienio3]]/4&gt;100%,100%,+Tabla1[[#This Row],[Meta Ejecutada Vigencia4]]/Tabla1[[#This Row],[Meta Programada Cuatrienio3]]/4)</f>
        <v>0.25</v>
      </c>
      <c r="R35" s="53">
        <v>2024680010014</v>
      </c>
      <c r="S35" s="6" t="s">
        <v>183</v>
      </c>
      <c r="T35" s="66">
        <v>21491862023</v>
      </c>
      <c r="U35" s="66">
        <v>6195665149</v>
      </c>
      <c r="V35" s="54" t="s">
        <v>184</v>
      </c>
      <c r="W35" s="54" t="s">
        <v>185</v>
      </c>
      <c r="X35" s="54">
        <v>58047</v>
      </c>
      <c r="Y35" s="29" t="s">
        <v>186</v>
      </c>
      <c r="Z35" s="67"/>
      <c r="AA35" s="76">
        <v>6195665149</v>
      </c>
      <c r="AB35" s="67"/>
      <c r="AC35" s="67"/>
      <c r="AD35" s="67"/>
      <c r="AE35" s="67"/>
      <c r="AF35" s="67"/>
      <c r="AG35" s="67"/>
      <c r="AH35" s="67"/>
      <c r="AI35" s="67"/>
      <c r="AJ35" s="67"/>
      <c r="AK35" s="67"/>
      <c r="AL35" s="67"/>
      <c r="AM35" s="67"/>
      <c r="AN35" s="89">
        <f>SUM(Tabla1[[#This Row],[Recursos propios 2024]:[Otros 2024]])</f>
        <v>6195665149</v>
      </c>
      <c r="AO35" s="67"/>
      <c r="AP35" s="76">
        <v>5262853813</v>
      </c>
      <c r="AQ35" s="67"/>
      <c r="AR35" s="67"/>
      <c r="AS35" s="67"/>
      <c r="AT35" s="67"/>
      <c r="AU35" s="67"/>
      <c r="AV35" s="67"/>
      <c r="AW35" s="67"/>
      <c r="AX35" s="67"/>
      <c r="AY35" s="67"/>
      <c r="AZ35" s="67"/>
      <c r="BA35" s="67"/>
      <c r="BB35" s="67"/>
      <c r="BC35" s="89">
        <f>SUM(Tabla1[[#This Row],[Recursos propios 20242]:[Otros 202415]])</f>
        <v>5262853813</v>
      </c>
      <c r="BD35" s="70">
        <f>IFERROR(+Tabla1[[#This Row],[Total Comprometido 2024]]/Tabla1[[#This Row],[Total 2024]],0%)</f>
        <v>0.84944129265111123</v>
      </c>
      <c r="BE35" s="100">
        <v>5262853813</v>
      </c>
      <c r="BF35" s="100">
        <v>5262853813</v>
      </c>
      <c r="BG35" s="67"/>
      <c r="BH35" s="7" t="s">
        <v>138</v>
      </c>
      <c r="BI35" s="7" t="s">
        <v>139</v>
      </c>
      <c r="BJ35" s="7" t="s">
        <v>140</v>
      </c>
    </row>
    <row r="36" spans="1:62" s="16" customFormat="1" ht="101.25" hidden="1" customHeight="1" x14ac:dyDescent="0.3">
      <c r="A36" s="8"/>
      <c r="B36" s="6"/>
      <c r="C36" s="6"/>
      <c r="D36" s="6"/>
      <c r="E36" s="6"/>
      <c r="F36" s="6"/>
      <c r="G36" s="6"/>
      <c r="H36" s="6"/>
      <c r="I36" s="6"/>
      <c r="J36" s="6"/>
      <c r="K36" s="6"/>
      <c r="L36" s="6"/>
      <c r="M36" s="6"/>
      <c r="N36" s="6"/>
      <c r="O36" s="54"/>
      <c r="P36" s="48"/>
      <c r="Q36" s="48"/>
      <c r="R36" s="53">
        <v>2024680010065</v>
      </c>
      <c r="S36" s="6" t="s">
        <v>187</v>
      </c>
      <c r="T36" s="66">
        <v>1076426947197.8199</v>
      </c>
      <c r="U36" s="66">
        <v>208085590747.82001</v>
      </c>
      <c r="V36" s="54" t="s">
        <v>172</v>
      </c>
      <c r="W36" s="54" t="s">
        <v>188</v>
      </c>
      <c r="X36" s="57">
        <f>3160+68049</f>
        <v>71209</v>
      </c>
      <c r="Y36" s="29" t="s">
        <v>189</v>
      </c>
      <c r="Z36" s="77">
        <v>1276578895</v>
      </c>
      <c r="AA36" s="77">
        <v>206809011852.82001</v>
      </c>
      <c r="AB36" s="67"/>
      <c r="AC36" s="71"/>
      <c r="AD36" s="71"/>
      <c r="AE36" s="71"/>
      <c r="AF36" s="71"/>
      <c r="AG36" s="71"/>
      <c r="AH36" s="71"/>
      <c r="AI36" s="71"/>
      <c r="AJ36" s="71"/>
      <c r="AK36" s="71"/>
      <c r="AL36" s="71"/>
      <c r="AM36" s="71"/>
      <c r="AN36" s="90">
        <f>SUM(Tabla1[[#This Row],[Recursos propios 2024]:[Otros 2024]])</f>
        <v>208085590747.82001</v>
      </c>
      <c r="AO36" s="78">
        <v>1207887154</v>
      </c>
      <c r="AP36" s="78">
        <v>127451559829</v>
      </c>
      <c r="AQ36" s="71"/>
      <c r="AR36" s="71"/>
      <c r="AS36" s="71"/>
      <c r="AT36" s="71"/>
      <c r="AU36" s="71"/>
      <c r="AV36" s="71"/>
      <c r="AW36" s="71"/>
      <c r="AX36" s="71"/>
      <c r="AY36" s="71"/>
      <c r="AZ36" s="71"/>
      <c r="BA36" s="71"/>
      <c r="BB36" s="71"/>
      <c r="BC36" s="90">
        <f>SUM(Tabla1[[#This Row],[Recursos propios 20242]:[Otros 202415]])</f>
        <v>128659446983</v>
      </c>
      <c r="BD36" s="72">
        <f>IFERROR(+Tabla1[[#This Row],[Total Comprometido 2024]]/Tabla1[[#This Row],[Total 2024]],0%)</f>
        <v>0.61830060659473074</v>
      </c>
      <c r="BE36" s="101">
        <v>125959236821</v>
      </c>
      <c r="BF36" s="101">
        <v>125959236821</v>
      </c>
      <c r="BG36" s="71"/>
      <c r="BH36" s="7" t="s">
        <v>138</v>
      </c>
      <c r="BI36" s="7" t="s">
        <v>139</v>
      </c>
      <c r="BJ36" s="7" t="s">
        <v>140</v>
      </c>
    </row>
    <row r="37" spans="1:62" s="16" customFormat="1" ht="128.25" hidden="1" customHeight="1" x14ac:dyDescent="0.3">
      <c r="A37" s="8"/>
      <c r="B37" s="6"/>
      <c r="C37" s="6"/>
      <c r="D37" s="6"/>
      <c r="E37" s="6"/>
      <c r="F37" s="6"/>
      <c r="G37" s="6"/>
      <c r="H37" s="6"/>
      <c r="I37" s="6"/>
      <c r="J37" s="6"/>
      <c r="K37" s="6"/>
      <c r="L37" s="6"/>
      <c r="M37" s="6"/>
      <c r="N37" s="6"/>
      <c r="O37" s="54"/>
      <c r="P37" s="48"/>
      <c r="Q37" s="48"/>
      <c r="R37" s="53">
        <v>2020680010027</v>
      </c>
      <c r="S37" s="6" t="s">
        <v>190</v>
      </c>
      <c r="T37" s="66">
        <v>938473725103.17004</v>
      </c>
      <c r="U37" s="66">
        <v>90324196231</v>
      </c>
      <c r="V37" s="54" t="s">
        <v>172</v>
      </c>
      <c r="W37" s="54" t="s">
        <v>188</v>
      </c>
      <c r="X37" s="57">
        <f t="shared" ref="X37" si="0">3005+71621</f>
        <v>74626</v>
      </c>
      <c r="Y37" s="29" t="s">
        <v>191</v>
      </c>
      <c r="Z37" s="77">
        <v>8805581</v>
      </c>
      <c r="AA37" s="77">
        <v>90315390650</v>
      </c>
      <c r="AB37" s="67"/>
      <c r="AC37" s="71"/>
      <c r="AD37" s="71"/>
      <c r="AE37" s="71"/>
      <c r="AF37" s="71"/>
      <c r="AG37" s="71"/>
      <c r="AH37" s="71"/>
      <c r="AI37" s="71"/>
      <c r="AJ37" s="71"/>
      <c r="AK37" s="71"/>
      <c r="AL37" s="71"/>
      <c r="AM37" s="71"/>
      <c r="AN37" s="90">
        <f>SUM(Tabla1[[#This Row],[Recursos propios 2024]:[Otros 2024]])</f>
        <v>90324196231</v>
      </c>
      <c r="AO37" s="78">
        <v>8805581</v>
      </c>
      <c r="AP37" s="78">
        <v>90315390650</v>
      </c>
      <c r="AQ37" s="71"/>
      <c r="AR37" s="71"/>
      <c r="AS37" s="71"/>
      <c r="AT37" s="71"/>
      <c r="AU37" s="71"/>
      <c r="AV37" s="71"/>
      <c r="AW37" s="71"/>
      <c r="AX37" s="71"/>
      <c r="AY37" s="71"/>
      <c r="AZ37" s="71"/>
      <c r="BA37" s="71"/>
      <c r="BB37" s="71"/>
      <c r="BC37" s="90">
        <f>SUM(Tabla1[[#This Row],[Recursos propios 20242]:[Otros 202415]])</f>
        <v>90324196231</v>
      </c>
      <c r="BD37" s="72">
        <f>IFERROR(+Tabla1[[#This Row],[Total Comprometido 2024]]/Tabla1[[#This Row],[Total 2024]],0%)</f>
        <v>1</v>
      </c>
      <c r="BE37" s="101">
        <v>90324196231</v>
      </c>
      <c r="BF37" s="101">
        <v>90324196231</v>
      </c>
      <c r="BG37" s="71"/>
      <c r="BH37" s="7" t="s">
        <v>138</v>
      </c>
      <c r="BI37" s="7" t="s">
        <v>139</v>
      </c>
      <c r="BJ37" s="7" t="s">
        <v>140</v>
      </c>
    </row>
    <row r="38" spans="1:62" s="16" customFormat="1" ht="90.75" hidden="1" customHeight="1" x14ac:dyDescent="0.3">
      <c r="A38" s="8"/>
      <c r="B38" s="6"/>
      <c r="C38" s="6"/>
      <c r="D38" s="6"/>
      <c r="E38" s="6"/>
      <c r="F38" s="6"/>
      <c r="G38" s="6"/>
      <c r="H38" s="6"/>
      <c r="I38" s="6"/>
      <c r="J38" s="6"/>
      <c r="K38" s="6"/>
      <c r="L38" s="6"/>
      <c r="M38" s="6"/>
      <c r="N38" s="6"/>
      <c r="O38" s="54"/>
      <c r="P38" s="48"/>
      <c r="Q38" s="48"/>
      <c r="R38" s="53">
        <v>2024680010027</v>
      </c>
      <c r="S38" s="6" t="s">
        <v>192</v>
      </c>
      <c r="T38" s="66">
        <v>87783799545.100006</v>
      </c>
      <c r="U38" s="66">
        <v>11138137989.27</v>
      </c>
      <c r="V38" s="54" t="s">
        <v>172</v>
      </c>
      <c r="W38" s="54" t="s">
        <v>188</v>
      </c>
      <c r="X38" s="57">
        <f>3160+68049</f>
        <v>71209</v>
      </c>
      <c r="Y38" s="29" t="s">
        <v>193</v>
      </c>
      <c r="Z38" s="77">
        <v>8584165335.2700005</v>
      </c>
      <c r="AA38" s="77">
        <v>2553972654</v>
      </c>
      <c r="AB38" s="67"/>
      <c r="AC38" s="71"/>
      <c r="AD38" s="71"/>
      <c r="AE38" s="71"/>
      <c r="AF38" s="71"/>
      <c r="AG38" s="71"/>
      <c r="AH38" s="71"/>
      <c r="AI38" s="71"/>
      <c r="AJ38" s="71"/>
      <c r="AK38" s="71"/>
      <c r="AL38" s="71"/>
      <c r="AM38" s="71"/>
      <c r="AN38" s="90">
        <f>SUM(Tabla1[[#This Row],[Recursos propios 2024]:[Otros 2024]])</f>
        <v>11138137989.27</v>
      </c>
      <c r="AO38" s="78">
        <v>6335850564</v>
      </c>
      <c r="AP38" s="78">
        <v>2528322754</v>
      </c>
      <c r="AQ38" s="71"/>
      <c r="AR38" s="71"/>
      <c r="AS38" s="71"/>
      <c r="AT38" s="71"/>
      <c r="AU38" s="71"/>
      <c r="AV38" s="71"/>
      <c r="AW38" s="71"/>
      <c r="AX38" s="71"/>
      <c r="AY38" s="71"/>
      <c r="AZ38" s="71"/>
      <c r="BA38" s="71"/>
      <c r="BB38" s="71"/>
      <c r="BC38" s="90">
        <f>SUM(Tabla1[[#This Row],[Recursos propios 20242]:[Otros 202415]])</f>
        <v>8864173318</v>
      </c>
      <c r="BD38" s="72">
        <f>IFERROR(+Tabla1[[#This Row],[Total Comprometido 2024]]/Tabla1[[#This Row],[Total 2024]],0%)</f>
        <v>0.79583978278410272</v>
      </c>
      <c r="BE38" s="101">
        <v>2685166018</v>
      </c>
      <c r="BF38" s="101">
        <v>2685166018</v>
      </c>
      <c r="BG38" s="71"/>
      <c r="BH38" s="7" t="s">
        <v>138</v>
      </c>
      <c r="BI38" s="7" t="s">
        <v>139</v>
      </c>
      <c r="BJ38" s="7" t="s">
        <v>140</v>
      </c>
    </row>
    <row r="39" spans="1:62" s="16" customFormat="1" ht="106.5" hidden="1" customHeight="1" x14ac:dyDescent="0.3">
      <c r="A39" s="8"/>
      <c r="B39" s="6"/>
      <c r="C39" s="6"/>
      <c r="D39" s="6"/>
      <c r="E39" s="6"/>
      <c r="F39" s="6"/>
      <c r="G39" s="6"/>
      <c r="H39" s="6"/>
      <c r="I39" s="6"/>
      <c r="J39" s="6"/>
      <c r="K39" s="6"/>
      <c r="L39" s="6"/>
      <c r="M39" s="6"/>
      <c r="N39" s="6"/>
      <c r="O39" s="54"/>
      <c r="P39" s="48"/>
      <c r="Q39" s="48"/>
      <c r="R39" s="53">
        <v>2020680010076</v>
      </c>
      <c r="S39" s="6" t="s">
        <v>194</v>
      </c>
      <c r="T39" s="66">
        <v>80017537684.050003</v>
      </c>
      <c r="U39" s="66">
        <v>17787332874.84</v>
      </c>
      <c r="V39" s="54" t="s">
        <v>172</v>
      </c>
      <c r="W39" s="54" t="s">
        <v>188</v>
      </c>
      <c r="X39" s="57">
        <f>3160+70144</f>
        <v>73304</v>
      </c>
      <c r="Y39" s="29" t="s">
        <v>195</v>
      </c>
      <c r="Z39" s="77">
        <v>15734603706.84</v>
      </c>
      <c r="AA39" s="77">
        <v>2052729168</v>
      </c>
      <c r="AB39" s="67"/>
      <c r="AC39" s="71"/>
      <c r="AD39" s="71"/>
      <c r="AE39" s="71"/>
      <c r="AF39" s="71"/>
      <c r="AG39" s="71"/>
      <c r="AH39" s="71"/>
      <c r="AI39" s="71"/>
      <c r="AJ39" s="71"/>
      <c r="AK39" s="71"/>
      <c r="AL39" s="71"/>
      <c r="AM39" s="71"/>
      <c r="AN39" s="90">
        <f>SUM(Tabla1[[#This Row],[Recursos propios 2024]:[Otros 2024]])</f>
        <v>17787332874.84</v>
      </c>
      <c r="AO39" s="78">
        <v>15734169438.499998</v>
      </c>
      <c r="AP39" s="78">
        <v>2052729168</v>
      </c>
      <c r="AQ39" s="71"/>
      <c r="AR39" s="71"/>
      <c r="AS39" s="71"/>
      <c r="AT39" s="71"/>
      <c r="AU39" s="71"/>
      <c r="AV39" s="71"/>
      <c r="AW39" s="71"/>
      <c r="AX39" s="71"/>
      <c r="AY39" s="71"/>
      <c r="AZ39" s="71"/>
      <c r="BA39" s="71"/>
      <c r="BB39" s="71"/>
      <c r="BC39" s="90">
        <f>SUM(Tabla1[[#This Row],[Recursos propios 20242]:[Otros 202415]])</f>
        <v>17786898606.5</v>
      </c>
      <c r="BD39" s="72">
        <f>IFERROR(+Tabla1[[#This Row],[Total Comprometido 2024]]/Tabla1[[#This Row],[Total 2024]],0%)</f>
        <v>0.99997558552802401</v>
      </c>
      <c r="BE39" s="101">
        <v>14569929848.890003</v>
      </c>
      <c r="BF39" s="101">
        <v>14569929848.890003</v>
      </c>
      <c r="BG39" s="71"/>
      <c r="BH39" s="7" t="s">
        <v>138</v>
      </c>
      <c r="BI39" s="7" t="s">
        <v>139</v>
      </c>
      <c r="BJ39" s="7" t="s">
        <v>140</v>
      </c>
    </row>
    <row r="40" spans="1:62" s="16" customFormat="1" ht="118.5" hidden="1" customHeight="1" x14ac:dyDescent="0.3">
      <c r="A40" s="8">
        <v>170</v>
      </c>
      <c r="B40" s="8" t="s">
        <v>74</v>
      </c>
      <c r="C40" s="6" t="s">
        <v>75</v>
      </c>
      <c r="D40" s="8">
        <v>2201</v>
      </c>
      <c r="E40" s="6" t="s">
        <v>76</v>
      </c>
      <c r="F40" s="8">
        <v>2201049</v>
      </c>
      <c r="G40" s="6" t="s">
        <v>120</v>
      </c>
      <c r="H40" s="8">
        <v>220104900</v>
      </c>
      <c r="I40" s="6" t="s">
        <v>78</v>
      </c>
      <c r="J40" s="17">
        <v>3000</v>
      </c>
      <c r="K40" s="8" t="s">
        <v>79</v>
      </c>
      <c r="L40" s="8" t="s">
        <v>83</v>
      </c>
      <c r="M40" s="8">
        <v>3000</v>
      </c>
      <c r="N40" s="8">
        <v>3000</v>
      </c>
      <c r="O40" s="55">
        <v>3160</v>
      </c>
      <c r="P40" s="47">
        <f>IFERROR(IF(+(Tabla1[[#This Row],[Meta Ejecutada Vigencia4]]/Tabla1[[#This Row],[Meta Programada Vigencia]])&gt;100%,100%,(Tabla1[[#This Row],[Meta Ejecutada Vigencia4]]/Tabla1[[#This Row],[Meta Programada Vigencia]])),"-")</f>
        <v>1</v>
      </c>
      <c r="Q40" s="47">
        <f>IF(+Tabla1[[#This Row],[Meta Ejecutada Vigencia4]]/Tabla1[[#This Row],[Meta Programada Cuatrienio3]]/4&gt;100%,100%,+Tabla1[[#This Row],[Meta Ejecutada Vigencia4]]/Tabla1[[#This Row],[Meta Programada Cuatrienio3]]/4)</f>
        <v>0.26333333333333331</v>
      </c>
      <c r="R40" s="52">
        <v>2024680010088</v>
      </c>
      <c r="S40" s="6" t="s">
        <v>196</v>
      </c>
      <c r="T40" s="66">
        <v>3108395774</v>
      </c>
      <c r="U40" s="66">
        <v>883407804</v>
      </c>
      <c r="V40" s="54" t="s">
        <v>172</v>
      </c>
      <c r="W40" s="54" t="s">
        <v>197</v>
      </c>
      <c r="X40" s="54">
        <v>3160</v>
      </c>
      <c r="Y40" s="29" t="s">
        <v>198</v>
      </c>
      <c r="Z40" s="79">
        <v>883407804</v>
      </c>
      <c r="AA40" s="71"/>
      <c r="AB40" s="71"/>
      <c r="AC40" s="71"/>
      <c r="AD40" s="71"/>
      <c r="AE40" s="71"/>
      <c r="AF40" s="71"/>
      <c r="AG40" s="71"/>
      <c r="AH40" s="71"/>
      <c r="AI40" s="71"/>
      <c r="AJ40" s="71"/>
      <c r="AK40" s="71"/>
      <c r="AL40" s="71"/>
      <c r="AM40" s="71"/>
      <c r="AN40" s="89">
        <f>SUM(Tabla1[[#This Row],[Recursos propios 2024]:[Otros 2024]])</f>
        <v>883407804</v>
      </c>
      <c r="AO40" s="79">
        <v>883407804</v>
      </c>
      <c r="AP40" s="71"/>
      <c r="AQ40" s="71"/>
      <c r="AR40" s="71"/>
      <c r="AS40" s="71"/>
      <c r="AT40" s="71"/>
      <c r="AU40" s="71"/>
      <c r="AV40" s="71"/>
      <c r="AW40" s="71"/>
      <c r="AX40" s="71"/>
      <c r="AY40" s="71"/>
      <c r="AZ40" s="71"/>
      <c r="BA40" s="71"/>
      <c r="BB40" s="71"/>
      <c r="BC40" s="89">
        <f>SUM(Tabla1[[#This Row],[Recursos propios 20242]:[Otros 202415]])</f>
        <v>883407804</v>
      </c>
      <c r="BD40" s="70">
        <f>IFERROR(+Tabla1[[#This Row],[Total Comprometido 2024]]/Tabla1[[#This Row],[Total 2024]],0%)</f>
        <v>1</v>
      </c>
      <c r="BE40" s="101">
        <v>0</v>
      </c>
      <c r="BF40" s="101">
        <v>0</v>
      </c>
      <c r="BG40" s="71"/>
      <c r="BH40" s="7" t="s">
        <v>138</v>
      </c>
      <c r="BI40" s="7" t="s">
        <v>139</v>
      </c>
      <c r="BJ40" s="7" t="s">
        <v>140</v>
      </c>
    </row>
    <row r="41" spans="1:62" s="16" customFormat="1" ht="69" hidden="1" x14ac:dyDescent="0.3">
      <c r="A41" s="8"/>
      <c r="B41" s="8"/>
      <c r="C41" s="6"/>
      <c r="D41" s="8"/>
      <c r="E41" s="6"/>
      <c r="F41" s="8"/>
      <c r="G41" s="6"/>
      <c r="H41" s="8"/>
      <c r="I41" s="6"/>
      <c r="J41" s="17"/>
      <c r="K41" s="8"/>
      <c r="L41" s="8"/>
      <c r="M41" s="8"/>
      <c r="N41" s="8"/>
      <c r="O41" s="55"/>
      <c r="P41" s="47"/>
      <c r="Q41" s="47"/>
      <c r="R41" s="53">
        <v>2024680010139</v>
      </c>
      <c r="S41" s="6" t="s">
        <v>165</v>
      </c>
      <c r="T41" s="66">
        <v>2314653585</v>
      </c>
      <c r="U41" s="66">
        <v>620159170</v>
      </c>
      <c r="V41" s="54" t="s">
        <v>146</v>
      </c>
      <c r="W41" s="54" t="s">
        <v>146</v>
      </c>
      <c r="X41" s="54" t="s">
        <v>146</v>
      </c>
      <c r="Y41" s="54" t="s">
        <v>146</v>
      </c>
      <c r="Z41" s="77">
        <v>200000000</v>
      </c>
      <c r="AA41" s="77">
        <v>200159170</v>
      </c>
      <c r="AB41" s="67"/>
      <c r="AC41" s="71"/>
      <c r="AD41" s="71"/>
      <c r="AE41" s="71"/>
      <c r="AF41" s="71"/>
      <c r="AG41" s="71"/>
      <c r="AH41" s="71"/>
      <c r="AI41" s="71"/>
      <c r="AJ41" s="71"/>
      <c r="AK41" s="71"/>
      <c r="AL41" s="71"/>
      <c r="AM41" s="71"/>
      <c r="AN41" s="90">
        <f>SUM(Tabla1[[#This Row],[Recursos propios 2024]:[Otros 2024]])</f>
        <v>400159170</v>
      </c>
      <c r="AO41" s="78">
        <v>13123282</v>
      </c>
      <c r="AP41" s="78">
        <v>200159170</v>
      </c>
      <c r="AQ41" s="71"/>
      <c r="AR41" s="71"/>
      <c r="AS41" s="71"/>
      <c r="AT41" s="71"/>
      <c r="AU41" s="71"/>
      <c r="AV41" s="71"/>
      <c r="AW41" s="71"/>
      <c r="AX41" s="71"/>
      <c r="AY41" s="71"/>
      <c r="AZ41" s="71"/>
      <c r="BA41" s="71"/>
      <c r="BB41" s="71"/>
      <c r="BC41" s="90">
        <f>SUM(Tabla1[[#This Row],[Recursos propios 20242]:[Otros 202415]])</f>
        <v>213282452</v>
      </c>
      <c r="BD41" s="72">
        <f>IFERROR(+Tabla1[[#This Row],[Total Comprometido 2024]]/Tabla1[[#This Row],[Total 2024]],0%)</f>
        <v>0.53299403834729064</v>
      </c>
      <c r="BE41" s="101">
        <v>0</v>
      </c>
      <c r="BF41" s="101">
        <v>0</v>
      </c>
      <c r="BG41" s="78">
        <v>91406765</v>
      </c>
      <c r="BH41" s="7" t="s">
        <v>138</v>
      </c>
      <c r="BI41" s="7" t="s">
        <v>139</v>
      </c>
      <c r="BJ41" s="7" t="s">
        <v>140</v>
      </c>
    </row>
    <row r="42" spans="1:62" s="16" customFormat="1" ht="85.5" hidden="1" customHeight="1" x14ac:dyDescent="0.3">
      <c r="A42" s="8">
        <v>171</v>
      </c>
      <c r="B42" s="6" t="s">
        <v>74</v>
      </c>
      <c r="C42" s="6" t="s">
        <v>75</v>
      </c>
      <c r="D42" s="6">
        <v>2201</v>
      </c>
      <c r="E42" s="6" t="s">
        <v>76</v>
      </c>
      <c r="F42" s="6">
        <v>2201030</v>
      </c>
      <c r="G42" s="6" t="s">
        <v>121</v>
      </c>
      <c r="H42" s="6">
        <v>220103000</v>
      </c>
      <c r="I42" s="6" t="s">
        <v>122</v>
      </c>
      <c r="J42" s="6">
        <v>2648</v>
      </c>
      <c r="K42" s="6" t="s">
        <v>79</v>
      </c>
      <c r="L42" s="6" t="s">
        <v>83</v>
      </c>
      <c r="M42" s="6">
        <v>3000</v>
      </c>
      <c r="N42" s="6">
        <v>3000</v>
      </c>
      <c r="O42" s="54">
        <v>2573</v>
      </c>
      <c r="P42" s="48">
        <f>IFERROR(IF(+(Tabla1[[#This Row],[Meta Ejecutada Vigencia4]]/Tabla1[[#This Row],[Meta Programada Vigencia]])&gt;100%,100%,(Tabla1[[#This Row],[Meta Ejecutada Vigencia4]]/Tabla1[[#This Row],[Meta Programada Vigencia]])),"-")</f>
        <v>0.85766666666666669</v>
      </c>
      <c r="Q42" s="48">
        <f>IF(+Tabla1[[#This Row],[Meta Ejecutada Vigencia4]]/Tabla1[[#This Row],[Meta Programada Cuatrienio3]]/4&gt;100%,100%,+Tabla1[[#This Row],[Meta Ejecutada Vigencia4]]/Tabla1[[#This Row],[Meta Programada Cuatrienio3]]/4)</f>
        <v>0.21441666666666667</v>
      </c>
      <c r="R42" s="53">
        <v>2024680010171</v>
      </c>
      <c r="S42" s="6" t="s">
        <v>199</v>
      </c>
      <c r="T42" s="66">
        <v>806655478</v>
      </c>
      <c r="U42" s="66">
        <v>224090299</v>
      </c>
      <c r="V42" s="54" t="s">
        <v>227</v>
      </c>
      <c r="W42" s="54" t="s">
        <v>228</v>
      </c>
      <c r="X42" s="54">
        <v>2573</v>
      </c>
      <c r="Y42" s="29" t="s">
        <v>200</v>
      </c>
      <c r="Z42" s="76">
        <v>203000000</v>
      </c>
      <c r="AA42" s="76">
        <v>21090299</v>
      </c>
      <c r="AB42" s="67"/>
      <c r="AC42" s="67"/>
      <c r="AD42" s="67"/>
      <c r="AE42" s="67"/>
      <c r="AF42" s="67"/>
      <c r="AG42" s="67"/>
      <c r="AH42" s="67"/>
      <c r="AI42" s="67"/>
      <c r="AJ42" s="67"/>
      <c r="AK42" s="67"/>
      <c r="AL42" s="67"/>
      <c r="AM42" s="67"/>
      <c r="AN42" s="89">
        <f>SUM(Tabla1[[#This Row],[Recursos propios 2024]:[Otros 2024]])</f>
        <v>224090299</v>
      </c>
      <c r="AO42" s="76">
        <v>44166666.670000002</v>
      </c>
      <c r="AP42" s="67"/>
      <c r="AQ42" s="67"/>
      <c r="AR42" s="67"/>
      <c r="AS42" s="67"/>
      <c r="AT42" s="67"/>
      <c r="AU42" s="67"/>
      <c r="AV42" s="67"/>
      <c r="AW42" s="67"/>
      <c r="AX42" s="67"/>
      <c r="AY42" s="67"/>
      <c r="AZ42" s="67"/>
      <c r="BA42" s="67"/>
      <c r="BB42" s="67"/>
      <c r="BC42" s="89">
        <f>SUM(Tabla1[[#This Row],[Recursos propios 20242]:[Otros 202415]])</f>
        <v>44166666.670000002</v>
      </c>
      <c r="BD42" s="70">
        <f>IFERROR(+Tabla1[[#This Row],[Total Comprometido 2024]]/Tabla1[[#This Row],[Total 2024]],0%)</f>
        <v>0.19709316675953029</v>
      </c>
      <c r="BE42" s="100">
        <v>5166666.67</v>
      </c>
      <c r="BF42" s="100">
        <v>2000000</v>
      </c>
      <c r="BG42" s="67"/>
      <c r="BH42" s="7" t="s">
        <v>138</v>
      </c>
      <c r="BI42" s="7" t="s">
        <v>139</v>
      </c>
      <c r="BJ42" s="7" t="s">
        <v>140</v>
      </c>
    </row>
    <row r="43" spans="1:62" s="16" customFormat="1" ht="55.2" hidden="1" x14ac:dyDescent="0.3">
      <c r="A43" s="8">
        <v>172</v>
      </c>
      <c r="B43" s="8" t="s">
        <v>74</v>
      </c>
      <c r="C43" s="6" t="s">
        <v>75</v>
      </c>
      <c r="D43" s="8">
        <v>2201</v>
      </c>
      <c r="E43" s="6" t="s">
        <v>76</v>
      </c>
      <c r="F43" s="8">
        <v>2201006</v>
      </c>
      <c r="G43" s="6" t="s">
        <v>123</v>
      </c>
      <c r="H43" s="8">
        <v>220100600</v>
      </c>
      <c r="I43" s="6" t="s">
        <v>82</v>
      </c>
      <c r="J43" s="17">
        <v>1</v>
      </c>
      <c r="K43" s="8" t="s">
        <v>79</v>
      </c>
      <c r="L43" s="8" t="s">
        <v>83</v>
      </c>
      <c r="M43" s="8">
        <v>1</v>
      </c>
      <c r="N43" s="8">
        <v>1</v>
      </c>
      <c r="O43" s="55">
        <v>0.83</v>
      </c>
      <c r="P43" s="47">
        <f>IFERROR(IF(+(Tabla1[[#This Row],[Meta Ejecutada Vigencia4]]/Tabla1[[#This Row],[Meta Programada Vigencia]])&gt;100%,100%,(Tabla1[[#This Row],[Meta Ejecutada Vigencia4]]/Tabla1[[#This Row],[Meta Programada Vigencia]])),"-")</f>
        <v>0.83</v>
      </c>
      <c r="Q43" s="47">
        <f>IF(+Tabla1[[#This Row],[Meta Ejecutada Vigencia4]]/Tabla1[[#This Row],[Meta Programada Cuatrienio3]]/4&gt;100%,100%,+Tabla1[[#This Row],[Meta Ejecutada Vigencia4]]/Tabla1[[#This Row],[Meta Programada Cuatrienio3]]/4)</f>
        <v>0.20749999999999999</v>
      </c>
      <c r="R43" s="58">
        <v>2024680010013</v>
      </c>
      <c r="S43" s="57" t="s">
        <v>201</v>
      </c>
      <c r="T43" s="66">
        <v>13494307936.68</v>
      </c>
      <c r="U43" s="66">
        <v>3058961596.6799998</v>
      </c>
      <c r="V43" s="57" t="s">
        <v>172</v>
      </c>
      <c r="W43" s="57" t="s">
        <v>188</v>
      </c>
      <c r="X43" s="57">
        <f>3160+70144</f>
        <v>73304</v>
      </c>
      <c r="Y43" s="59" t="s">
        <v>202</v>
      </c>
      <c r="Z43" s="79">
        <v>3058961596.6800003</v>
      </c>
      <c r="AA43" s="71"/>
      <c r="AB43" s="71"/>
      <c r="AC43" s="71"/>
      <c r="AD43" s="71"/>
      <c r="AE43" s="71"/>
      <c r="AF43" s="71"/>
      <c r="AG43" s="71"/>
      <c r="AH43" s="71"/>
      <c r="AI43" s="71"/>
      <c r="AJ43" s="71"/>
      <c r="AK43" s="71"/>
      <c r="AL43" s="71"/>
      <c r="AM43" s="71"/>
      <c r="AN43" s="89">
        <f>SUM(Tabla1[[#This Row],[Recursos propios 2024]:[Otros 2024]])</f>
        <v>3058961596.6800003</v>
      </c>
      <c r="AO43" s="79">
        <v>1643950000.0099998</v>
      </c>
      <c r="AP43" s="71"/>
      <c r="AQ43" s="71"/>
      <c r="AR43" s="71"/>
      <c r="AS43" s="71"/>
      <c r="AT43" s="71"/>
      <c r="AU43" s="71"/>
      <c r="AV43" s="71"/>
      <c r="AW43" s="71"/>
      <c r="AX43" s="71"/>
      <c r="AY43" s="71"/>
      <c r="AZ43" s="71"/>
      <c r="BA43" s="71"/>
      <c r="BB43" s="71"/>
      <c r="BC43" s="89">
        <f>SUM(Tabla1[[#This Row],[Recursos propios 20242]:[Otros 202415]])</f>
        <v>1643950000.0099998</v>
      </c>
      <c r="BD43" s="70">
        <f>IFERROR(+Tabla1[[#This Row],[Total Comprometido 2024]]/Tabla1[[#This Row],[Total 2024]],0%)</f>
        <v>0.5374209345400861</v>
      </c>
      <c r="BE43" s="101">
        <v>577364999.99999988</v>
      </c>
      <c r="BF43" s="101">
        <v>524648333.3499999</v>
      </c>
      <c r="BG43" s="71"/>
      <c r="BH43" s="7" t="s">
        <v>138</v>
      </c>
      <c r="BI43" s="7" t="s">
        <v>139</v>
      </c>
      <c r="BJ43" s="7" t="s">
        <v>140</v>
      </c>
    </row>
    <row r="44" spans="1:62" s="16" customFormat="1" ht="41.4" hidden="1" x14ac:dyDescent="0.3">
      <c r="A44" s="8"/>
      <c r="B44" s="8"/>
      <c r="C44" s="6"/>
      <c r="D44" s="8"/>
      <c r="E44" s="6"/>
      <c r="F44" s="8"/>
      <c r="G44" s="6"/>
      <c r="H44" s="8"/>
      <c r="I44" s="6"/>
      <c r="J44" s="17"/>
      <c r="K44" s="8"/>
      <c r="L44" s="8"/>
      <c r="M44" s="8"/>
      <c r="N44" s="8"/>
      <c r="O44" s="55"/>
      <c r="P44" s="47"/>
      <c r="Q44" s="47"/>
      <c r="R44" s="58">
        <v>2020680010028</v>
      </c>
      <c r="S44" s="57" t="s">
        <v>203</v>
      </c>
      <c r="T44" s="66">
        <v>6886857743.1800003</v>
      </c>
      <c r="U44" s="66">
        <v>959014992.33000004</v>
      </c>
      <c r="V44" s="57" t="s">
        <v>172</v>
      </c>
      <c r="W44" s="57" t="s">
        <v>188</v>
      </c>
      <c r="X44" s="57">
        <f>3005+71621</f>
        <v>74626</v>
      </c>
      <c r="Y44" s="59" t="s">
        <v>204</v>
      </c>
      <c r="Z44" s="77">
        <v>959014992.32999992</v>
      </c>
      <c r="AA44" s="67"/>
      <c r="AB44" s="67"/>
      <c r="AC44" s="71"/>
      <c r="AD44" s="71"/>
      <c r="AE44" s="71"/>
      <c r="AF44" s="71"/>
      <c r="AG44" s="71"/>
      <c r="AH44" s="71"/>
      <c r="AI44" s="71"/>
      <c r="AJ44" s="71"/>
      <c r="AK44" s="71"/>
      <c r="AL44" s="71"/>
      <c r="AM44" s="71"/>
      <c r="AN44" s="90">
        <f>SUM(Tabla1[[#This Row],[Recursos propios 2024]:[Otros 2024]])</f>
        <v>959014992.32999992</v>
      </c>
      <c r="AO44" s="78">
        <v>958914992.33000004</v>
      </c>
      <c r="AP44" s="71"/>
      <c r="AQ44" s="71"/>
      <c r="AR44" s="71"/>
      <c r="AS44" s="71"/>
      <c r="AT44" s="71"/>
      <c r="AU44" s="71"/>
      <c r="AV44" s="71"/>
      <c r="AW44" s="71"/>
      <c r="AX44" s="71"/>
      <c r="AY44" s="71"/>
      <c r="AZ44" s="71"/>
      <c r="BA44" s="71"/>
      <c r="BB44" s="71"/>
      <c r="BC44" s="90">
        <f>SUM(Tabla1[[#This Row],[Recursos propios 20242]:[Otros 202415]])</f>
        <v>958914992.33000004</v>
      </c>
      <c r="BD44" s="72">
        <f>IFERROR(+Tabla1[[#This Row],[Total Comprometido 2024]]/Tabla1[[#This Row],[Total 2024]],0%)</f>
        <v>0.99989572634338397</v>
      </c>
      <c r="BE44" s="101">
        <v>951148326.00999999</v>
      </c>
      <c r="BF44" s="101">
        <v>934673326.01999998</v>
      </c>
      <c r="BG44" s="71"/>
      <c r="BH44" s="7" t="s">
        <v>138</v>
      </c>
      <c r="BI44" s="7" t="s">
        <v>139</v>
      </c>
      <c r="BJ44" s="7" t="s">
        <v>140</v>
      </c>
    </row>
    <row r="45" spans="1:62" s="16" customFormat="1" ht="41.4" hidden="1" x14ac:dyDescent="0.3">
      <c r="A45" s="8"/>
      <c r="B45" s="8"/>
      <c r="C45" s="6"/>
      <c r="D45" s="8"/>
      <c r="E45" s="6"/>
      <c r="F45" s="8"/>
      <c r="G45" s="6"/>
      <c r="H45" s="8"/>
      <c r="I45" s="6"/>
      <c r="J45" s="17"/>
      <c r="K45" s="8"/>
      <c r="L45" s="8"/>
      <c r="M45" s="8"/>
      <c r="N45" s="8"/>
      <c r="O45" s="55"/>
      <c r="P45" s="47"/>
      <c r="Q45" s="47"/>
      <c r="R45" s="58">
        <v>2023680010069</v>
      </c>
      <c r="S45" s="57" t="s">
        <v>205</v>
      </c>
      <c r="T45" s="66">
        <v>99633333.329999998</v>
      </c>
      <c r="U45" s="66">
        <v>99633333.329999998</v>
      </c>
      <c r="V45" s="57" t="s">
        <v>172</v>
      </c>
      <c r="W45" s="57" t="s">
        <v>188</v>
      </c>
      <c r="X45" s="57">
        <f>3005+71621</f>
        <v>74626</v>
      </c>
      <c r="Y45" s="59" t="s">
        <v>206</v>
      </c>
      <c r="Z45" s="77">
        <v>99633333.329999998</v>
      </c>
      <c r="AA45" s="67"/>
      <c r="AB45" s="67"/>
      <c r="AC45" s="71"/>
      <c r="AD45" s="71"/>
      <c r="AE45" s="71"/>
      <c r="AF45" s="71"/>
      <c r="AG45" s="71"/>
      <c r="AH45" s="71"/>
      <c r="AI45" s="71"/>
      <c r="AJ45" s="71"/>
      <c r="AK45" s="71"/>
      <c r="AL45" s="71"/>
      <c r="AM45" s="71"/>
      <c r="AN45" s="90">
        <f>SUM(Tabla1[[#This Row],[Recursos propios 2024]:[Otros 2024]])</f>
        <v>99633333.329999998</v>
      </c>
      <c r="AO45" s="78">
        <v>99633333.329999998</v>
      </c>
      <c r="AP45" s="71"/>
      <c r="AQ45" s="71"/>
      <c r="AR45" s="71"/>
      <c r="AS45" s="71"/>
      <c r="AT45" s="71"/>
      <c r="AU45" s="71"/>
      <c r="AV45" s="71"/>
      <c r="AW45" s="71"/>
      <c r="AX45" s="71"/>
      <c r="AY45" s="71"/>
      <c r="AZ45" s="71"/>
      <c r="BA45" s="71"/>
      <c r="BB45" s="71"/>
      <c r="BC45" s="90">
        <f>SUM(Tabla1[[#This Row],[Recursos propios 20242]:[Otros 202415]])</f>
        <v>99633333.329999998</v>
      </c>
      <c r="BD45" s="72">
        <f>IFERROR(+Tabla1[[#This Row],[Total Comprometido 2024]]/Tabla1[[#This Row],[Total 2024]],0%)</f>
        <v>1</v>
      </c>
      <c r="BE45" s="101">
        <v>99633333.329999998</v>
      </c>
      <c r="BF45" s="101">
        <v>99466666.659999996</v>
      </c>
      <c r="BG45" s="71"/>
      <c r="BH45" s="7" t="s">
        <v>138</v>
      </c>
      <c r="BI45" s="7" t="s">
        <v>139</v>
      </c>
      <c r="BJ45" s="7" t="s">
        <v>140</v>
      </c>
    </row>
    <row r="46" spans="1:62" s="16" customFormat="1" ht="55.2" hidden="1" x14ac:dyDescent="0.3">
      <c r="A46" s="8"/>
      <c r="B46" s="8"/>
      <c r="C46" s="6"/>
      <c r="D46" s="8"/>
      <c r="E46" s="6"/>
      <c r="F46" s="8"/>
      <c r="G46" s="6"/>
      <c r="H46" s="8"/>
      <c r="I46" s="6"/>
      <c r="J46" s="17"/>
      <c r="K46" s="8"/>
      <c r="L46" s="8"/>
      <c r="M46" s="8"/>
      <c r="N46" s="8"/>
      <c r="O46" s="55"/>
      <c r="P46" s="47"/>
      <c r="Q46" s="47"/>
      <c r="R46" s="58">
        <v>2020680010135</v>
      </c>
      <c r="S46" s="57" t="s">
        <v>207</v>
      </c>
      <c r="T46" s="66">
        <v>878712645.30999994</v>
      </c>
      <c r="U46" s="66">
        <v>25633333.329999998</v>
      </c>
      <c r="V46" s="57" t="s">
        <v>208</v>
      </c>
      <c r="W46" s="57" t="s">
        <v>209</v>
      </c>
      <c r="X46" s="60">
        <v>1662</v>
      </c>
      <c r="Y46" s="59" t="s">
        <v>210</v>
      </c>
      <c r="Z46" s="77">
        <v>25633333.329999998</v>
      </c>
      <c r="AA46" s="67"/>
      <c r="AB46" s="67"/>
      <c r="AC46" s="71"/>
      <c r="AD46" s="71"/>
      <c r="AE46" s="71"/>
      <c r="AF46" s="71"/>
      <c r="AG46" s="71"/>
      <c r="AH46" s="71"/>
      <c r="AI46" s="71"/>
      <c r="AJ46" s="71"/>
      <c r="AK46" s="71"/>
      <c r="AL46" s="71"/>
      <c r="AM46" s="71"/>
      <c r="AN46" s="90">
        <f>SUM(Tabla1[[#This Row],[Recursos propios 2024]:[Otros 2024]])</f>
        <v>25633333.329999998</v>
      </c>
      <c r="AO46" s="78">
        <v>25633333.329999998</v>
      </c>
      <c r="AP46" s="71"/>
      <c r="AQ46" s="71"/>
      <c r="AR46" s="71"/>
      <c r="AS46" s="71"/>
      <c r="AT46" s="71"/>
      <c r="AU46" s="71"/>
      <c r="AV46" s="71"/>
      <c r="AW46" s="71"/>
      <c r="AX46" s="71"/>
      <c r="AY46" s="71"/>
      <c r="AZ46" s="71"/>
      <c r="BA46" s="71"/>
      <c r="BB46" s="71"/>
      <c r="BC46" s="90">
        <f>SUM(Tabla1[[#This Row],[Recursos propios 20242]:[Otros 202415]])</f>
        <v>25633333.329999998</v>
      </c>
      <c r="BD46" s="72">
        <f>IFERROR(+Tabla1[[#This Row],[Total Comprometido 2024]]/Tabla1[[#This Row],[Total 2024]],0%)</f>
        <v>1</v>
      </c>
      <c r="BE46" s="101">
        <v>25633333.329999998</v>
      </c>
      <c r="BF46" s="101">
        <v>25633333.329999998</v>
      </c>
      <c r="BG46" s="71"/>
      <c r="BH46" s="7" t="s">
        <v>138</v>
      </c>
      <c r="BI46" s="7" t="s">
        <v>139</v>
      </c>
      <c r="BJ46" s="7" t="s">
        <v>140</v>
      </c>
    </row>
    <row r="47" spans="1:62" s="118" customFormat="1" ht="69" hidden="1" x14ac:dyDescent="0.3">
      <c r="A47" s="104">
        <v>173</v>
      </c>
      <c r="B47" s="105" t="s">
        <v>74</v>
      </c>
      <c r="C47" s="105" t="s">
        <v>75</v>
      </c>
      <c r="D47" s="105">
        <v>2201</v>
      </c>
      <c r="E47" s="105" t="s">
        <v>76</v>
      </c>
      <c r="F47" s="105">
        <v>2201050</v>
      </c>
      <c r="G47" s="105" t="s">
        <v>124</v>
      </c>
      <c r="H47" s="105">
        <v>220105000</v>
      </c>
      <c r="I47" s="105" t="s">
        <v>125</v>
      </c>
      <c r="J47" s="105">
        <v>945</v>
      </c>
      <c r="K47" s="105" t="s">
        <v>79</v>
      </c>
      <c r="L47" s="105" t="s">
        <v>83</v>
      </c>
      <c r="M47" s="105">
        <v>72000</v>
      </c>
      <c r="N47" s="105">
        <v>72000</v>
      </c>
      <c r="O47" s="106">
        <v>66706</v>
      </c>
      <c r="P47" s="107">
        <f>IFERROR(IF(+(Tabla1[[#This Row],[Meta Ejecutada Vigencia4]]/Tabla1[[#This Row],[Meta Programada Vigencia]])&gt;100%,100%,(Tabla1[[#This Row],[Meta Ejecutada Vigencia4]]/Tabla1[[#This Row],[Meta Programada Vigencia]])),"-")</f>
        <v>0.92647222222222225</v>
      </c>
      <c r="Q47" s="107">
        <f>IF(+Tabla1[[#This Row],[Meta Ejecutada Vigencia4]]/Tabla1[[#This Row],[Meta Programada Cuatrienio3]]/4&gt;100%,100%,+Tabla1[[#This Row],[Meta Ejecutada Vigencia4]]/Tabla1[[#This Row],[Meta Programada Cuatrienio3]]/4)</f>
        <v>0.23161805555555556</v>
      </c>
      <c r="R47" s="108">
        <v>2020680010145</v>
      </c>
      <c r="S47" s="109" t="s">
        <v>211</v>
      </c>
      <c r="T47" s="110">
        <v>6444745919.5299997</v>
      </c>
      <c r="U47" s="110">
        <v>3316039315.1999998</v>
      </c>
      <c r="V47" s="109" t="s">
        <v>212</v>
      </c>
      <c r="W47" s="109" t="s">
        <v>213</v>
      </c>
      <c r="X47" s="111">
        <v>66706</v>
      </c>
      <c r="Y47" s="112" t="s">
        <v>214</v>
      </c>
      <c r="Z47" s="113">
        <v>2408969271.1999998</v>
      </c>
      <c r="AA47" s="113">
        <v>907070044</v>
      </c>
      <c r="AB47" s="114"/>
      <c r="AC47" s="114"/>
      <c r="AD47" s="114"/>
      <c r="AE47" s="114"/>
      <c r="AF47" s="114"/>
      <c r="AG47" s="114"/>
      <c r="AH47" s="114"/>
      <c r="AI47" s="114"/>
      <c r="AJ47" s="114"/>
      <c r="AK47" s="114"/>
      <c r="AL47" s="114"/>
      <c r="AM47" s="114"/>
      <c r="AN47" s="115">
        <f>SUM(Tabla1[[#This Row],[Recursos propios 2024]:[Otros 2024]])</f>
        <v>3316039315.1999998</v>
      </c>
      <c r="AO47" s="113">
        <v>1868460568.46</v>
      </c>
      <c r="AP47" s="113">
        <v>907070044</v>
      </c>
      <c r="AQ47" s="114"/>
      <c r="AR47" s="114"/>
      <c r="AS47" s="114"/>
      <c r="AT47" s="114"/>
      <c r="AU47" s="114"/>
      <c r="AV47" s="114"/>
      <c r="AW47" s="114"/>
      <c r="AX47" s="114"/>
      <c r="AY47" s="114"/>
      <c r="AZ47" s="114"/>
      <c r="BA47" s="114"/>
      <c r="BB47" s="114"/>
      <c r="BC47" s="115">
        <f>SUM(Tabla1[[#This Row],[Recursos propios 20242]:[Otros 202415]])</f>
        <v>2775530612.46</v>
      </c>
      <c r="BD47" s="116">
        <f>IFERROR(+Tabla1[[#This Row],[Total Comprometido 2024]]/Tabla1[[#This Row],[Total 2024]],0%)</f>
        <v>0.83700172061820077</v>
      </c>
      <c r="BE47" s="113">
        <v>1787181984</v>
      </c>
      <c r="BF47" s="113">
        <v>1787181984</v>
      </c>
      <c r="BG47" s="114"/>
      <c r="BH47" s="117" t="s">
        <v>138</v>
      </c>
      <c r="BI47" s="117" t="s">
        <v>139</v>
      </c>
      <c r="BJ47" s="117" t="s">
        <v>140</v>
      </c>
    </row>
    <row r="48" spans="1:62" s="16" customFormat="1" ht="69" hidden="1" x14ac:dyDescent="0.3">
      <c r="A48" s="8">
        <v>174</v>
      </c>
      <c r="B48" s="8" t="s">
        <v>74</v>
      </c>
      <c r="C48" s="6" t="s">
        <v>75</v>
      </c>
      <c r="D48" s="8">
        <v>2201</v>
      </c>
      <c r="E48" s="6" t="s">
        <v>76</v>
      </c>
      <c r="F48" s="8">
        <v>2201070</v>
      </c>
      <c r="G48" s="6" t="s">
        <v>126</v>
      </c>
      <c r="H48" s="8">
        <v>220107000</v>
      </c>
      <c r="I48" s="6" t="s">
        <v>127</v>
      </c>
      <c r="J48" s="17">
        <v>11</v>
      </c>
      <c r="K48" s="8" t="s">
        <v>79</v>
      </c>
      <c r="L48" s="8" t="s">
        <v>80</v>
      </c>
      <c r="M48" s="8">
        <v>15</v>
      </c>
      <c r="N48" s="8">
        <v>3</v>
      </c>
      <c r="O48" s="55">
        <v>0</v>
      </c>
      <c r="P48" s="47">
        <f>IFERROR(IF(+(Tabla1[[#This Row],[Meta Ejecutada Vigencia4]]/Tabla1[[#This Row],[Meta Programada Vigencia]])&gt;100%,100%,(Tabla1[[#This Row],[Meta Ejecutada Vigencia4]]/Tabla1[[#This Row],[Meta Programada Vigencia]])),"-")</f>
        <v>0</v>
      </c>
      <c r="Q48" s="47">
        <f>IF(+Tabla1[[#This Row],[Meta Ejecutada Vigencia4]]/Tabla1[[#This Row],[Meta Programada Cuatrienio3]]/4&gt;100%,100%,+Tabla1[[#This Row],[Meta Ejecutada Vigencia4]]/Tabla1[[#This Row],[Meta Programada Cuatrienio3]]/4)</f>
        <v>0</v>
      </c>
      <c r="R48" s="58">
        <v>2024680010093</v>
      </c>
      <c r="S48" s="57" t="s">
        <v>215</v>
      </c>
      <c r="T48" s="66">
        <v>4262879179</v>
      </c>
      <c r="U48" s="66">
        <v>812400000</v>
      </c>
      <c r="V48" s="57" t="s">
        <v>146</v>
      </c>
      <c r="W48" s="57" t="s">
        <v>146</v>
      </c>
      <c r="X48" s="57" t="s">
        <v>146</v>
      </c>
      <c r="Y48" s="57" t="s">
        <v>146</v>
      </c>
      <c r="Z48" s="79">
        <v>812400000</v>
      </c>
      <c r="AA48" s="71"/>
      <c r="AB48" s="71"/>
      <c r="AC48" s="71"/>
      <c r="AD48" s="71"/>
      <c r="AE48" s="71"/>
      <c r="AF48" s="71"/>
      <c r="AG48" s="71"/>
      <c r="AH48" s="71"/>
      <c r="AI48" s="71"/>
      <c r="AJ48" s="71"/>
      <c r="AK48" s="71"/>
      <c r="AL48" s="71"/>
      <c r="AM48" s="71"/>
      <c r="AN48" s="89">
        <f>SUM(Tabla1[[#This Row],[Recursos propios 2024]:[Otros 2024]])</f>
        <v>812400000</v>
      </c>
      <c r="AO48" s="79">
        <v>0</v>
      </c>
      <c r="AP48" s="71"/>
      <c r="AQ48" s="71"/>
      <c r="AR48" s="71"/>
      <c r="AS48" s="71"/>
      <c r="AT48" s="71"/>
      <c r="AU48" s="71"/>
      <c r="AV48" s="71"/>
      <c r="AW48" s="71"/>
      <c r="AX48" s="71"/>
      <c r="AY48" s="71"/>
      <c r="AZ48" s="71"/>
      <c r="BA48" s="71"/>
      <c r="BB48" s="71"/>
      <c r="BC48" s="89">
        <f>SUM(Tabla1[[#This Row],[Recursos propios 20242]:[Otros 202415]])</f>
        <v>0</v>
      </c>
      <c r="BD48" s="70">
        <f>IFERROR(+Tabla1[[#This Row],[Total Comprometido 2024]]/Tabla1[[#This Row],[Total 2024]],0%)</f>
        <v>0</v>
      </c>
      <c r="BE48" s="101">
        <v>0</v>
      </c>
      <c r="BF48" s="101">
        <v>0</v>
      </c>
      <c r="BG48" s="71"/>
      <c r="BH48" s="7" t="s">
        <v>138</v>
      </c>
      <c r="BI48" s="7" t="s">
        <v>139</v>
      </c>
      <c r="BJ48" s="7" t="s">
        <v>140</v>
      </c>
    </row>
    <row r="49" spans="1:62" s="16" customFormat="1" ht="110.4" hidden="1" x14ac:dyDescent="0.3">
      <c r="A49" s="8">
        <v>175</v>
      </c>
      <c r="B49" s="6" t="s">
        <v>74</v>
      </c>
      <c r="C49" s="6" t="s">
        <v>75</v>
      </c>
      <c r="D49" s="6">
        <v>2201</v>
      </c>
      <c r="E49" s="6" t="s">
        <v>76</v>
      </c>
      <c r="F49" s="6">
        <v>2201013</v>
      </c>
      <c r="G49" s="6" t="s">
        <v>128</v>
      </c>
      <c r="H49" s="6">
        <v>220101300</v>
      </c>
      <c r="I49" s="6" t="s">
        <v>129</v>
      </c>
      <c r="J49" s="6">
        <v>63</v>
      </c>
      <c r="K49" s="6" t="s">
        <v>79</v>
      </c>
      <c r="L49" s="6" t="s">
        <v>80</v>
      </c>
      <c r="M49" s="6">
        <v>150</v>
      </c>
      <c r="N49" s="6">
        <v>25</v>
      </c>
      <c r="O49" s="54">
        <v>38</v>
      </c>
      <c r="P49" s="48">
        <f>IFERROR(IF(+(Tabla1[[#This Row],[Meta Ejecutada Vigencia4]]/Tabla1[[#This Row],[Meta Programada Vigencia]])&gt;100%,100%,(Tabla1[[#This Row],[Meta Ejecutada Vigencia4]]/Tabla1[[#This Row],[Meta Programada Vigencia]])),"-")</f>
        <v>1</v>
      </c>
      <c r="Q49" s="48">
        <f>IF(+Tabla1[[#This Row],[Meta Ejecutada Vigencia4]]/Tabla1[[#This Row],[Meta Programada Cuatrienio3]]/4&gt;100%,100%,+Tabla1[[#This Row],[Meta Ejecutada Vigencia4]]/Tabla1[[#This Row],[Meta Programada Cuatrienio3]]/4)</f>
        <v>6.3333333333333339E-2</v>
      </c>
      <c r="R49" s="58">
        <v>2024680010092</v>
      </c>
      <c r="S49" s="57" t="s">
        <v>216</v>
      </c>
      <c r="T49" s="66">
        <v>1953728242</v>
      </c>
      <c r="U49" s="66">
        <v>1360723350</v>
      </c>
      <c r="V49" s="57" t="s">
        <v>226</v>
      </c>
      <c r="W49" s="57" t="s">
        <v>217</v>
      </c>
      <c r="X49" s="57">
        <v>38</v>
      </c>
      <c r="Y49" s="59" t="s">
        <v>235</v>
      </c>
      <c r="Z49" s="76">
        <v>202800000</v>
      </c>
      <c r="AA49" s="67"/>
      <c r="AB49" s="67"/>
      <c r="AC49" s="67"/>
      <c r="AD49" s="67"/>
      <c r="AE49" s="67"/>
      <c r="AF49" s="67"/>
      <c r="AG49" s="67"/>
      <c r="AH49" s="67"/>
      <c r="AI49" s="67"/>
      <c r="AJ49" s="67"/>
      <c r="AK49" s="67"/>
      <c r="AL49" s="67"/>
      <c r="AM49" s="76">
        <v>1157923350</v>
      </c>
      <c r="AN49" s="89">
        <f>SUM(Tabla1[[#This Row],[Recursos propios 2024]:[Otros 2024]])</f>
        <v>1360723350</v>
      </c>
      <c r="AO49" s="76">
        <v>79333333.329999998</v>
      </c>
      <c r="AP49" s="67"/>
      <c r="AQ49" s="67"/>
      <c r="AR49" s="67"/>
      <c r="AS49" s="67"/>
      <c r="AT49" s="67"/>
      <c r="AU49" s="67"/>
      <c r="AV49" s="67"/>
      <c r="AW49" s="67"/>
      <c r="AX49" s="67"/>
      <c r="AY49" s="67"/>
      <c r="AZ49" s="67"/>
      <c r="BA49" s="67"/>
      <c r="BB49" s="67"/>
      <c r="BC49" s="89">
        <f>SUM(Tabla1[[#This Row],[Recursos propios 20242]:[Otros 202415]])</f>
        <v>79333333.329999998</v>
      </c>
      <c r="BD49" s="70">
        <f>IFERROR(+Tabla1[[#This Row],[Total Comprometido 2024]]/Tabla1[[#This Row],[Total 2024]],0%)</f>
        <v>5.8302323782420576E-2</v>
      </c>
      <c r="BE49" s="100">
        <v>16533333.34</v>
      </c>
      <c r="BF49" s="100">
        <v>16533333.34</v>
      </c>
      <c r="BG49" s="67"/>
      <c r="BH49" s="7" t="s">
        <v>138</v>
      </c>
      <c r="BI49" s="7" t="s">
        <v>139</v>
      </c>
      <c r="BJ49" s="7" t="s">
        <v>140</v>
      </c>
    </row>
    <row r="50" spans="1:62" s="16" customFormat="1" ht="82.8" hidden="1" x14ac:dyDescent="0.3">
      <c r="A50" s="8">
        <v>176</v>
      </c>
      <c r="B50" s="8" t="s">
        <v>74</v>
      </c>
      <c r="C50" s="6" t="s">
        <v>75</v>
      </c>
      <c r="D50" s="8">
        <v>2201</v>
      </c>
      <c r="E50" s="6" t="s">
        <v>76</v>
      </c>
      <c r="F50" s="8">
        <v>2201023</v>
      </c>
      <c r="G50" s="6" t="s">
        <v>130</v>
      </c>
      <c r="H50" s="8">
        <v>220102300</v>
      </c>
      <c r="I50" s="6" t="s">
        <v>131</v>
      </c>
      <c r="J50" s="17">
        <v>6</v>
      </c>
      <c r="K50" s="8" t="s">
        <v>79</v>
      </c>
      <c r="L50" s="8" t="s">
        <v>80</v>
      </c>
      <c r="M50" s="8">
        <v>40</v>
      </c>
      <c r="N50" s="8">
        <v>4</v>
      </c>
      <c r="O50" s="55">
        <v>0</v>
      </c>
      <c r="P50" s="47">
        <f>IFERROR(IF(+(Tabla1[[#This Row],[Meta Ejecutada Vigencia4]]/Tabla1[[#This Row],[Meta Programada Vigencia]])&gt;100%,100%,(Tabla1[[#This Row],[Meta Ejecutada Vigencia4]]/Tabla1[[#This Row],[Meta Programada Vigencia]])),"-")</f>
        <v>0</v>
      </c>
      <c r="Q50" s="47">
        <f>IF(+Tabla1[[#This Row],[Meta Ejecutada Vigencia4]]/Tabla1[[#This Row],[Meta Programada Cuatrienio3]]/4&gt;100%,100%,+Tabla1[[#This Row],[Meta Ejecutada Vigencia4]]/Tabla1[[#This Row],[Meta Programada Cuatrienio3]]/4)</f>
        <v>0</v>
      </c>
      <c r="R50" s="58">
        <v>2024680010197</v>
      </c>
      <c r="S50" s="57" t="s">
        <v>218</v>
      </c>
      <c r="T50" s="66">
        <v>2582818320</v>
      </c>
      <c r="U50" s="66">
        <v>631980000</v>
      </c>
      <c r="V50" s="57" t="s">
        <v>146</v>
      </c>
      <c r="W50" s="57" t="s">
        <v>146</v>
      </c>
      <c r="X50" s="57" t="s">
        <v>146</v>
      </c>
      <c r="Y50" s="57" t="s">
        <v>146</v>
      </c>
      <c r="Z50" s="79">
        <v>631980000</v>
      </c>
      <c r="AA50" s="71"/>
      <c r="AB50" s="71"/>
      <c r="AC50" s="71"/>
      <c r="AD50" s="71"/>
      <c r="AE50" s="71"/>
      <c r="AF50" s="71"/>
      <c r="AG50" s="71"/>
      <c r="AH50" s="71"/>
      <c r="AI50" s="71"/>
      <c r="AJ50" s="71"/>
      <c r="AK50" s="71"/>
      <c r="AL50" s="71"/>
      <c r="AM50" s="71"/>
      <c r="AN50" s="89">
        <f>SUM(Tabla1[[#This Row],[Recursos propios 2024]:[Otros 2024]])</f>
        <v>631980000</v>
      </c>
      <c r="AO50" s="79">
        <v>0</v>
      </c>
      <c r="AP50" s="71"/>
      <c r="AQ50" s="71"/>
      <c r="AR50" s="71"/>
      <c r="AS50" s="71"/>
      <c r="AT50" s="71"/>
      <c r="AU50" s="71"/>
      <c r="AV50" s="71"/>
      <c r="AW50" s="71"/>
      <c r="AX50" s="71"/>
      <c r="AY50" s="71"/>
      <c r="AZ50" s="71"/>
      <c r="BA50" s="71"/>
      <c r="BB50" s="71"/>
      <c r="BC50" s="89">
        <f>SUM(Tabla1[[#This Row],[Recursos propios 20242]:[Otros 202415]])</f>
        <v>0</v>
      </c>
      <c r="BD50" s="70">
        <f>IFERROR(+Tabla1[[#This Row],[Total Comprometido 2024]]/Tabla1[[#This Row],[Total 2024]],0%)</f>
        <v>0</v>
      </c>
      <c r="BE50" s="101">
        <v>0</v>
      </c>
      <c r="BF50" s="101">
        <v>0</v>
      </c>
      <c r="BG50" s="71"/>
      <c r="BH50" s="7" t="s">
        <v>138</v>
      </c>
      <c r="BI50" s="7" t="s">
        <v>139</v>
      </c>
      <c r="BJ50" s="7" t="s">
        <v>140</v>
      </c>
    </row>
    <row r="51" spans="1:62" s="16" customFormat="1" ht="124.2" hidden="1" x14ac:dyDescent="0.3">
      <c r="A51" s="8">
        <v>177</v>
      </c>
      <c r="B51" s="6" t="s">
        <v>74</v>
      </c>
      <c r="C51" s="6" t="s">
        <v>75</v>
      </c>
      <c r="D51" s="6">
        <v>2202</v>
      </c>
      <c r="E51" s="6" t="s">
        <v>132</v>
      </c>
      <c r="F51" s="6">
        <v>2202063</v>
      </c>
      <c r="G51" s="6" t="s">
        <v>133</v>
      </c>
      <c r="H51" s="6">
        <v>220206300</v>
      </c>
      <c r="I51" s="6" t="s">
        <v>134</v>
      </c>
      <c r="J51" s="6">
        <v>2000</v>
      </c>
      <c r="K51" s="6" t="s">
        <v>79</v>
      </c>
      <c r="L51" s="6" t="s">
        <v>80</v>
      </c>
      <c r="M51" s="6">
        <v>600</v>
      </c>
      <c r="N51" s="6">
        <v>400</v>
      </c>
      <c r="O51" s="84">
        <v>235</v>
      </c>
      <c r="P51" s="48">
        <f>IFERROR(IF(+(Tabla1[[#This Row],[Meta Ejecutada Vigencia4]]/Tabla1[[#This Row],[Meta Programada Vigencia]])&gt;100%,100%,(Tabla1[[#This Row],[Meta Ejecutada Vigencia4]]/Tabla1[[#This Row],[Meta Programada Vigencia]])),"-")</f>
        <v>0.58750000000000002</v>
      </c>
      <c r="Q51" s="48">
        <f>IF(+Tabla1[[#This Row],[Meta Ejecutada Vigencia4]]/Tabla1[[#This Row],[Meta Programada Cuatrienio3]]/4&gt;100%,100%,+Tabla1[[#This Row],[Meta Ejecutada Vigencia4]]/Tabla1[[#This Row],[Meta Programada Cuatrienio3]]/4)</f>
        <v>9.7916666666666666E-2</v>
      </c>
      <c r="R51" s="58">
        <v>2024680010064</v>
      </c>
      <c r="S51" s="57" t="s">
        <v>219</v>
      </c>
      <c r="T51" s="66">
        <v>32971553843.810001</v>
      </c>
      <c r="U51" s="66">
        <v>6280136578.8800001</v>
      </c>
      <c r="V51" s="57" t="s">
        <v>223</v>
      </c>
      <c r="W51" s="57" t="s">
        <v>224</v>
      </c>
      <c r="X51" s="57">
        <v>235</v>
      </c>
      <c r="Y51" s="59" t="s">
        <v>225</v>
      </c>
      <c r="Z51" s="76">
        <v>2343848278.1999998</v>
      </c>
      <c r="AA51" s="67"/>
      <c r="AB51" s="67"/>
      <c r="AC51" s="67"/>
      <c r="AD51" s="67"/>
      <c r="AE51" s="67"/>
      <c r="AF51" s="67"/>
      <c r="AG51" s="67"/>
      <c r="AH51" s="67"/>
      <c r="AI51" s="67"/>
      <c r="AJ51" s="67"/>
      <c r="AK51" s="67"/>
      <c r="AL51" s="67"/>
      <c r="AM51" s="76">
        <v>3936288300.6799998</v>
      </c>
      <c r="AN51" s="89">
        <f>SUM(Tabla1[[#This Row],[Recursos propios 2024]:[Otros 2024]])</f>
        <v>6280136578.8799992</v>
      </c>
      <c r="AO51" s="76">
        <v>573682353.70000005</v>
      </c>
      <c r="AP51" s="67"/>
      <c r="AQ51" s="67"/>
      <c r="AR51" s="67"/>
      <c r="AS51" s="67"/>
      <c r="AT51" s="67"/>
      <c r="AU51" s="67"/>
      <c r="AV51" s="67"/>
      <c r="AW51" s="67"/>
      <c r="AX51" s="67"/>
      <c r="AY51" s="67"/>
      <c r="AZ51" s="67"/>
      <c r="BA51" s="67"/>
      <c r="BB51" s="76">
        <v>150526850</v>
      </c>
      <c r="BC51" s="89">
        <f>SUM(Tabla1[[#This Row],[Recursos propios 20242]:[Otros 202415]])</f>
        <v>724209203.70000005</v>
      </c>
      <c r="BD51" s="70">
        <f>IFERROR(+Tabla1[[#This Row],[Total Comprometido 2024]]/Tabla1[[#This Row],[Total 2024]],0%)</f>
        <v>0.11531742894501758</v>
      </c>
      <c r="BE51" s="100">
        <v>0</v>
      </c>
      <c r="BF51" s="100">
        <v>0</v>
      </c>
      <c r="BG51" s="76">
        <v>293789658.30000001</v>
      </c>
      <c r="BH51" s="7" t="s">
        <v>138</v>
      </c>
      <c r="BI51" s="7" t="s">
        <v>139</v>
      </c>
      <c r="BJ51" s="7" t="s">
        <v>140</v>
      </c>
    </row>
    <row r="52" spans="1:62" s="16" customFormat="1" ht="82.8" hidden="1" x14ac:dyDescent="0.3">
      <c r="A52" s="8">
        <v>178</v>
      </c>
      <c r="B52" s="8" t="s">
        <v>74</v>
      </c>
      <c r="C52" s="6" t="s">
        <v>75</v>
      </c>
      <c r="D52" s="8">
        <v>2202</v>
      </c>
      <c r="E52" s="6" t="s">
        <v>132</v>
      </c>
      <c r="F52" s="8">
        <v>2202061</v>
      </c>
      <c r="G52" s="6" t="s">
        <v>135</v>
      </c>
      <c r="H52" s="8">
        <v>220206100</v>
      </c>
      <c r="I52" s="6" t="s">
        <v>136</v>
      </c>
      <c r="J52" s="17">
        <v>1</v>
      </c>
      <c r="K52" s="8" t="s">
        <v>79</v>
      </c>
      <c r="L52" s="8" t="s">
        <v>83</v>
      </c>
      <c r="M52" s="8">
        <v>1000</v>
      </c>
      <c r="N52" s="8">
        <v>1000</v>
      </c>
      <c r="O52" s="55">
        <v>1112</v>
      </c>
      <c r="P52" s="47">
        <f>IFERROR(IF(+(Tabla1[[#This Row],[Meta Ejecutada Vigencia4]]/Tabla1[[#This Row],[Meta Programada Vigencia]])&gt;100%,100%,(Tabla1[[#This Row],[Meta Ejecutada Vigencia4]]/Tabla1[[#This Row],[Meta Programada Vigencia]])),"-")</f>
        <v>1</v>
      </c>
      <c r="Q52" s="47">
        <f>IF(+Tabla1[[#This Row],[Meta Ejecutada Vigencia4]]/Tabla1[[#This Row],[Meta Programada Cuatrienio3]]/4&gt;100%,100%,+Tabla1[[#This Row],[Meta Ejecutada Vigencia4]]/Tabla1[[#This Row],[Meta Programada Cuatrienio3]]/4)</f>
        <v>0.27800000000000002</v>
      </c>
      <c r="R52" s="58">
        <v>2020680010099</v>
      </c>
      <c r="S52" s="57" t="s">
        <v>220</v>
      </c>
      <c r="T52" s="66">
        <v>23009641387.57</v>
      </c>
      <c r="U52" s="66">
        <v>5057331228</v>
      </c>
      <c r="V52" s="57" t="s">
        <v>172</v>
      </c>
      <c r="W52" s="57" t="s">
        <v>221</v>
      </c>
      <c r="X52" s="54">
        <v>1112</v>
      </c>
      <c r="Y52" s="59" t="s">
        <v>222</v>
      </c>
      <c r="Z52" s="79">
        <v>3144551497.8000002</v>
      </c>
      <c r="AA52" s="71"/>
      <c r="AB52" s="71"/>
      <c r="AC52" s="71"/>
      <c r="AD52" s="71"/>
      <c r="AE52" s="71"/>
      <c r="AF52" s="71"/>
      <c r="AG52" s="71"/>
      <c r="AH52" s="71"/>
      <c r="AI52" s="71"/>
      <c r="AJ52" s="71"/>
      <c r="AK52" s="71"/>
      <c r="AL52" s="71"/>
      <c r="AM52" s="79">
        <v>1912779730.2</v>
      </c>
      <c r="AN52" s="89">
        <f>SUM(Tabla1[[#This Row],[Recursos propios 2024]:[Otros 2024]])</f>
        <v>5057331228</v>
      </c>
      <c r="AO52" s="79">
        <v>3061871497.7999997</v>
      </c>
      <c r="AP52" s="71"/>
      <c r="AQ52" s="71"/>
      <c r="AR52" s="71"/>
      <c r="AS52" s="71"/>
      <c r="AT52" s="71"/>
      <c r="AU52" s="71"/>
      <c r="AV52" s="71"/>
      <c r="AW52" s="71"/>
      <c r="AX52" s="71"/>
      <c r="AY52" s="71"/>
      <c r="AZ52" s="71"/>
      <c r="BA52" s="71"/>
      <c r="BB52" s="79">
        <v>1912779730.2</v>
      </c>
      <c r="BC52" s="89">
        <f>SUM(Tabla1[[#This Row],[Recursos propios 20242]:[Otros 202415]])</f>
        <v>4974651228</v>
      </c>
      <c r="BD52" s="70">
        <f>IFERROR(+Tabla1[[#This Row],[Total Comprometido 2024]]/Tabla1[[#This Row],[Total 2024]],0%)</f>
        <v>0.98365145641593721</v>
      </c>
      <c r="BE52" s="101">
        <v>1778772853.6000001</v>
      </c>
      <c r="BF52" s="101">
        <v>1778772853.6000001</v>
      </c>
      <c r="BG52" s="79">
        <v>1915723383</v>
      </c>
      <c r="BH52" s="7" t="s">
        <v>138</v>
      </c>
      <c r="BI52" s="7" t="s">
        <v>139</v>
      </c>
      <c r="BJ52" s="7" t="s">
        <v>140</v>
      </c>
    </row>
    <row r="53" spans="1:62" s="16" customFormat="1" ht="82.8" hidden="1" x14ac:dyDescent="0.3">
      <c r="A53" s="8">
        <v>179</v>
      </c>
      <c r="B53" s="6" t="s">
        <v>74</v>
      </c>
      <c r="C53" s="6" t="s">
        <v>75</v>
      </c>
      <c r="D53" s="6">
        <v>2202</v>
      </c>
      <c r="E53" s="6" t="s">
        <v>132</v>
      </c>
      <c r="F53" s="6">
        <v>2202063</v>
      </c>
      <c r="G53" s="6" t="s">
        <v>137</v>
      </c>
      <c r="H53" s="6">
        <v>220206300</v>
      </c>
      <c r="I53" s="6" t="s">
        <v>134</v>
      </c>
      <c r="J53" s="6">
        <v>0</v>
      </c>
      <c r="K53" s="6" t="s">
        <v>79</v>
      </c>
      <c r="L53" s="6" t="s">
        <v>80</v>
      </c>
      <c r="M53" s="6">
        <v>400</v>
      </c>
      <c r="N53" s="6">
        <v>0</v>
      </c>
      <c r="O53" s="54">
        <v>0</v>
      </c>
      <c r="P53" s="48" t="str">
        <f>IFERROR(IF(+(Tabla1[[#This Row],[Meta Ejecutada Vigencia4]]/Tabla1[[#This Row],[Meta Programada Vigencia]])&gt;100%,100%,(Tabla1[[#This Row],[Meta Ejecutada Vigencia4]]/Tabla1[[#This Row],[Meta Programada Vigencia]])),"-")</f>
        <v>-</v>
      </c>
      <c r="Q53" s="48">
        <f>IF(+Tabla1[[#This Row],[Meta Ejecutada Vigencia4]]/Tabla1[[#This Row],[Meta Programada Cuatrienio3]]/4&gt;100%,100%,+Tabla1[[#This Row],[Meta Ejecutada Vigencia4]]/Tabla1[[#This Row],[Meta Programada Cuatrienio3]]/4)</f>
        <v>0</v>
      </c>
      <c r="R53" s="6" t="s">
        <v>146</v>
      </c>
      <c r="S53" s="6" t="s">
        <v>147</v>
      </c>
      <c r="T53" s="66" t="s">
        <v>146</v>
      </c>
      <c r="U53" s="66" t="s">
        <v>146</v>
      </c>
      <c r="V53" s="54" t="s">
        <v>146</v>
      </c>
      <c r="W53" s="54" t="s">
        <v>146</v>
      </c>
      <c r="X53" s="54" t="s">
        <v>146</v>
      </c>
      <c r="Y53" s="54" t="s">
        <v>146</v>
      </c>
      <c r="Z53" s="67"/>
      <c r="AA53" s="67"/>
      <c r="AB53" s="67"/>
      <c r="AC53" s="67"/>
      <c r="AD53" s="67"/>
      <c r="AE53" s="67"/>
      <c r="AF53" s="67"/>
      <c r="AG53" s="67"/>
      <c r="AH53" s="67"/>
      <c r="AI53" s="67"/>
      <c r="AJ53" s="67"/>
      <c r="AK53" s="67"/>
      <c r="AL53" s="67"/>
      <c r="AM53" s="67"/>
      <c r="AN53" s="89">
        <f>SUM(Tabla1[[#This Row],[Recursos propios 2024]:[Otros 2024]])</f>
        <v>0</v>
      </c>
      <c r="AO53" s="67"/>
      <c r="AP53" s="67"/>
      <c r="AQ53" s="67"/>
      <c r="AR53" s="67"/>
      <c r="AS53" s="67"/>
      <c r="AT53" s="67"/>
      <c r="AU53" s="67"/>
      <c r="AV53" s="67"/>
      <c r="AW53" s="67"/>
      <c r="AX53" s="67"/>
      <c r="AY53" s="67"/>
      <c r="AZ53" s="67"/>
      <c r="BA53" s="67"/>
      <c r="BB53" s="67"/>
      <c r="BC53" s="89">
        <f>SUM(Tabla1[[#This Row],[Recursos propios 20242]:[Otros 202415]])</f>
        <v>0</v>
      </c>
      <c r="BD53" s="70">
        <f>IFERROR(+Tabla1[[#This Row],[Total Comprometido 2024]]/Tabla1[[#This Row],[Total 2024]],0%)</f>
        <v>0</v>
      </c>
      <c r="BE53" s="99"/>
      <c r="BF53" s="99"/>
      <c r="BG53" s="67"/>
      <c r="BH53" s="7" t="s">
        <v>138</v>
      </c>
      <c r="BI53" s="7" t="s">
        <v>139</v>
      </c>
      <c r="BJ53" s="7" t="s">
        <v>140</v>
      </c>
    </row>
    <row r="54" spans="1:62" s="65" customFormat="1" ht="18" x14ac:dyDescent="0.3">
      <c r="A54" s="61"/>
      <c r="B54" s="62"/>
      <c r="C54" s="62"/>
      <c r="D54" s="62"/>
      <c r="E54" s="62"/>
      <c r="F54" s="62"/>
      <c r="G54" s="62"/>
      <c r="H54" s="62"/>
      <c r="I54" s="62"/>
      <c r="J54" s="62"/>
      <c r="K54" s="62"/>
      <c r="L54" s="62"/>
      <c r="M54" s="62"/>
      <c r="N54" s="62"/>
      <c r="O54" s="62"/>
      <c r="P54" s="62"/>
      <c r="Q54" s="62"/>
      <c r="R54" s="62"/>
      <c r="S54" s="62"/>
      <c r="T54" s="62"/>
      <c r="U54" s="62"/>
      <c r="V54" s="62"/>
      <c r="W54" s="62"/>
      <c r="X54" s="62"/>
      <c r="Y54" s="62"/>
      <c r="Z54" s="63">
        <f>SUBTOTAL(109,Tabla1[Recursos propios 2024])</f>
        <v>306000000</v>
      </c>
      <c r="AA54" s="63">
        <f>SUBTOTAL(109,Tabla1[SGP Educación 2024])</f>
        <v>0</v>
      </c>
      <c r="AB54" s="63"/>
      <c r="AC54" s="63"/>
      <c r="AD54" s="63"/>
      <c r="AE54" s="63">
        <f>SUBTOTAL(109,Tabla1[SGP Libre inversión 2024])</f>
        <v>0</v>
      </c>
      <c r="AF54" s="63"/>
      <c r="AG54" s="63">
        <f>SUBTOTAL(109,Tabla1[SGP Alimentación escolar 2024])</f>
        <v>0</v>
      </c>
      <c r="AH54" s="63"/>
      <c r="AI54" s="63"/>
      <c r="AJ54" s="63"/>
      <c r="AK54" s="63"/>
      <c r="AL54" s="63">
        <f>SUBTOTAL(109,Tabla1[Transferencias de capital - cofinanciación nación 2024])</f>
        <v>0</v>
      </c>
      <c r="AM54" s="63">
        <f>SUBTOTAL(109,Tabla1[Otros 2024])</f>
        <v>0</v>
      </c>
      <c r="AN54" s="91">
        <f>SUBTOTAL(109,Tabla1[Total 2024])</f>
        <v>306000000</v>
      </c>
      <c r="AO54" s="63">
        <f>SUBTOTAL(109,Tabla1[Recursos propios 20242])</f>
        <v>0</v>
      </c>
      <c r="AP54" s="63">
        <f>SUBTOTAL(109,Tabla1[SGP Educación 20243])</f>
        <v>0</v>
      </c>
      <c r="AQ54" s="63"/>
      <c r="AR54" s="63"/>
      <c r="AS54" s="63"/>
      <c r="AT54" s="63">
        <f>SUBTOTAL(109,Tabla1[SGP Libre inversión 20247])</f>
        <v>0</v>
      </c>
      <c r="AU54" s="63"/>
      <c r="AV54" s="63">
        <f>SUBTOTAL(109,Tabla1[SGP Alimentación escolar 20249])</f>
        <v>0</v>
      </c>
      <c r="AW54" s="63"/>
      <c r="AX54" s="63"/>
      <c r="AY54" s="63"/>
      <c r="AZ54" s="63"/>
      <c r="BA54" s="63">
        <f>SUBTOTAL(109,Tabla1[Transferencias de capital - cofinanciación nación 202414])</f>
        <v>0</v>
      </c>
      <c r="BB54" s="63">
        <f>SUBTOTAL(109,Tabla1[Otros 202415])</f>
        <v>0</v>
      </c>
      <c r="BC54" s="91">
        <f>SUBTOTAL(109,Tabla1[Total Comprometido 2024])</f>
        <v>0</v>
      </c>
      <c r="BD54" s="80">
        <f>Tabla1[[#Totals],[Total Comprometido 2024]]/Tabla1[[#Totals],[Total 2024]]</f>
        <v>0</v>
      </c>
      <c r="BE54" s="91">
        <f>SUBTOTAL(109,Tabla1[Total Recursos Obligados])</f>
        <v>0</v>
      </c>
      <c r="BF54" s="91">
        <f>SUBTOTAL(109,Tabla1[Total Recursos Pagados])</f>
        <v>0</v>
      </c>
      <c r="BG54" s="63">
        <f>SUBTOTAL(109,Tabla1[Recursos Gestionados])</f>
        <v>0</v>
      </c>
      <c r="BH54" s="64"/>
      <c r="BI54" s="64"/>
      <c r="BJ54" s="64"/>
    </row>
    <row r="55" spans="1:62" s="16" customFormat="1" x14ac:dyDescent="0.3">
      <c r="A55" s="9"/>
      <c r="B55" s="9"/>
      <c r="C55" s="9"/>
      <c r="D55" s="9"/>
      <c r="E55" s="9"/>
      <c r="F55" s="9"/>
      <c r="G55" s="9"/>
      <c r="H55" s="9"/>
      <c r="I55" s="9"/>
      <c r="J55" s="9"/>
      <c r="K55" s="9"/>
      <c r="L55" s="9"/>
      <c r="M55" s="9"/>
      <c r="N55" s="9"/>
      <c r="O55" s="9"/>
      <c r="P55" s="10"/>
      <c r="Q55" s="11"/>
      <c r="R55" s="9"/>
      <c r="S55" s="9"/>
      <c r="T55" s="9"/>
      <c r="U55" s="9"/>
      <c r="V55" s="9"/>
      <c r="W55" s="9"/>
      <c r="X55" s="9"/>
      <c r="Y55" s="9"/>
      <c r="Z55" s="9"/>
      <c r="AA55" s="9"/>
      <c r="AB55" s="9"/>
      <c r="AC55" s="9"/>
      <c r="AD55" s="9"/>
      <c r="AE55" s="9"/>
      <c r="AF55" s="9"/>
      <c r="AG55" s="9"/>
      <c r="AH55" s="9"/>
      <c r="AI55" s="9"/>
      <c r="AJ55" s="9"/>
      <c r="AK55" s="9"/>
      <c r="AL55" s="9"/>
      <c r="AM55" s="9"/>
      <c r="AN55" s="86"/>
      <c r="AO55" s="9"/>
      <c r="AP55" s="9"/>
      <c r="AQ55" s="9"/>
      <c r="AR55" s="9"/>
      <c r="AS55" s="9"/>
      <c r="AT55" s="9"/>
      <c r="AU55" s="9"/>
      <c r="AV55" s="9"/>
      <c r="AW55" s="9"/>
      <c r="AX55" s="9"/>
      <c r="AY55" s="9"/>
      <c r="AZ55" s="9"/>
      <c r="BA55" s="9"/>
      <c r="BB55" s="9"/>
      <c r="BC55" s="86"/>
      <c r="BD55" s="9"/>
      <c r="BE55" s="86"/>
      <c r="BF55" s="86"/>
      <c r="BG55" s="9"/>
      <c r="BH55" s="9"/>
      <c r="BI55" s="9"/>
      <c r="BJ55" s="9"/>
    </row>
    <row r="56" spans="1:62" s="16" customFormat="1" x14ac:dyDescent="0.3">
      <c r="A56" s="9"/>
      <c r="B56" s="9"/>
      <c r="C56" s="9"/>
      <c r="D56" s="9"/>
      <c r="E56" s="9"/>
      <c r="F56" s="9"/>
      <c r="G56" s="9"/>
      <c r="H56" s="9"/>
      <c r="I56" s="9"/>
      <c r="J56" s="9"/>
      <c r="K56" s="9"/>
      <c r="L56" s="9"/>
      <c r="M56" s="9"/>
      <c r="N56" s="9"/>
      <c r="O56" s="9"/>
      <c r="P56" s="10"/>
      <c r="Q56" s="11"/>
      <c r="R56" s="9"/>
      <c r="S56" s="9"/>
      <c r="T56" s="9"/>
      <c r="U56" s="9"/>
      <c r="V56" s="9"/>
      <c r="W56" s="9"/>
      <c r="X56" s="9"/>
      <c r="Y56" s="9"/>
      <c r="Z56"/>
      <c r="AA56"/>
      <c r="AB56"/>
      <c r="AC56"/>
      <c r="AD56"/>
      <c r="AE56"/>
      <c r="AF56"/>
      <c r="AG56"/>
      <c r="AH56"/>
      <c r="AI56"/>
      <c r="AJ56"/>
      <c r="AK56"/>
      <c r="AL56"/>
      <c r="AM56"/>
      <c r="AN56" s="92"/>
      <c r="AO56"/>
      <c r="AP56"/>
      <c r="AQ56"/>
      <c r="AR56"/>
      <c r="AS56"/>
      <c r="AT56"/>
      <c r="AU56"/>
      <c r="AV56"/>
      <c r="AW56"/>
      <c r="AX56"/>
      <c r="AY56"/>
      <c r="AZ56"/>
      <c r="BA56"/>
      <c r="BB56"/>
      <c r="BC56" s="92"/>
      <c r="BD56"/>
      <c r="BE56" s="92"/>
      <c r="BF56" s="92"/>
      <c r="BG56"/>
      <c r="BH56"/>
      <c r="BI56"/>
      <c r="BJ56"/>
    </row>
    <row r="57" spans="1:62" s="16" customFormat="1" x14ac:dyDescent="0.3">
      <c r="A57" s="9"/>
      <c r="B57" s="9"/>
      <c r="C57" s="9"/>
      <c r="D57" s="9"/>
      <c r="E57" s="9"/>
      <c r="F57" s="9"/>
      <c r="G57" s="9"/>
      <c r="H57" s="9"/>
      <c r="I57" s="9"/>
      <c r="J57" s="9"/>
      <c r="K57" s="9"/>
      <c r="L57" s="9"/>
      <c r="M57" s="9"/>
      <c r="N57" s="9"/>
      <c r="O57" s="9"/>
      <c r="P57" s="10"/>
      <c r="Q57" s="11"/>
      <c r="R57" s="9"/>
      <c r="S57" s="9"/>
      <c r="T57" s="9"/>
      <c r="U57" s="9"/>
      <c r="V57" s="9"/>
      <c r="W57" s="9"/>
      <c r="X57" s="9"/>
      <c r="Y57" s="9"/>
      <c r="Z57"/>
      <c r="AA57"/>
      <c r="AB57"/>
      <c r="AC57"/>
      <c r="AD57"/>
      <c r="AE57"/>
      <c r="AF57"/>
      <c r="AG57"/>
      <c r="AH57"/>
      <c r="AI57"/>
      <c r="AJ57"/>
      <c r="AK57"/>
      <c r="AL57"/>
      <c r="AM57"/>
      <c r="AN57" s="92"/>
      <c r="AO57"/>
      <c r="AP57"/>
      <c r="AQ57"/>
      <c r="AR57"/>
      <c r="AS57"/>
      <c r="AT57"/>
      <c r="AU57"/>
      <c r="AV57"/>
      <c r="AW57"/>
      <c r="AX57"/>
      <c r="AY57"/>
      <c r="AZ57"/>
      <c r="BA57"/>
      <c r="BB57"/>
      <c r="BC57" s="92"/>
      <c r="BD57"/>
      <c r="BE57" s="92"/>
      <c r="BF57" s="92"/>
      <c r="BG57"/>
      <c r="BH57"/>
      <c r="BI57"/>
      <c r="BJ57"/>
    </row>
    <row r="58" spans="1:62" s="16" customFormat="1" x14ac:dyDescent="0.3">
      <c r="A58" s="9"/>
      <c r="B58" s="9"/>
      <c r="C58" s="9"/>
      <c r="D58" s="9"/>
      <c r="E58" s="9"/>
      <c r="F58" s="9"/>
      <c r="G58" s="9"/>
      <c r="H58" s="9"/>
      <c r="I58" s="9"/>
      <c r="J58" s="9"/>
      <c r="K58" s="9"/>
      <c r="L58" s="9"/>
      <c r="M58" s="9"/>
      <c r="N58" s="9"/>
      <c r="O58" s="9"/>
      <c r="P58" s="10"/>
      <c r="Q58" s="11"/>
      <c r="R58" s="9"/>
      <c r="S58" s="9"/>
      <c r="T58" s="9"/>
      <c r="U58" s="9"/>
      <c r="V58" s="9"/>
      <c r="W58" s="9"/>
      <c r="X58" s="9"/>
      <c r="Y58" s="9"/>
      <c r="Z58"/>
      <c r="AA58"/>
      <c r="AB58"/>
      <c r="AC58"/>
      <c r="AD58"/>
      <c r="AE58"/>
      <c r="AF58"/>
      <c r="AG58"/>
      <c r="AH58"/>
      <c r="AI58"/>
      <c r="AJ58"/>
      <c r="AK58"/>
      <c r="AL58"/>
      <c r="AM58"/>
      <c r="AN58" s="92"/>
      <c r="AO58"/>
      <c r="AP58"/>
      <c r="AQ58"/>
      <c r="AR58"/>
      <c r="AS58"/>
      <c r="AT58"/>
      <c r="AU58"/>
      <c r="AV58"/>
      <c r="AW58"/>
      <c r="AX58"/>
      <c r="AY58"/>
      <c r="AZ58"/>
      <c r="BA58"/>
      <c r="BB58"/>
      <c r="BC58" s="92"/>
      <c r="BD58"/>
      <c r="BE58" s="92"/>
      <c r="BF58" s="92"/>
      <c r="BG58"/>
      <c r="BH58"/>
      <c r="BI58"/>
      <c r="BJ58"/>
    </row>
    <row r="59" spans="1:62" s="16" customFormat="1" x14ac:dyDescent="0.3">
      <c r="A59" s="9"/>
      <c r="B59" s="9"/>
      <c r="C59" s="9"/>
      <c r="D59" s="9"/>
      <c r="E59" s="9"/>
      <c r="F59" s="9"/>
      <c r="G59" s="9"/>
      <c r="H59" s="9"/>
      <c r="I59" s="9"/>
      <c r="J59" s="9"/>
      <c r="K59" s="9"/>
      <c r="L59" s="9"/>
      <c r="M59" s="9"/>
      <c r="N59" s="9"/>
      <c r="O59" s="9"/>
      <c r="P59" s="10"/>
      <c r="Q59" s="11"/>
      <c r="R59" s="9"/>
      <c r="S59" s="9"/>
      <c r="T59" s="9"/>
      <c r="U59" s="9"/>
      <c r="V59" s="9"/>
      <c r="W59" s="9"/>
      <c r="X59" s="9"/>
      <c r="Y59" s="9"/>
      <c r="Z59" s="9"/>
      <c r="AA59" s="9"/>
      <c r="AB59" s="9"/>
      <c r="AC59" s="9"/>
      <c r="AD59" s="9"/>
      <c r="AE59" s="9"/>
      <c r="AF59" s="9"/>
      <c r="AG59" s="9"/>
      <c r="AH59" s="9"/>
      <c r="AI59" s="9"/>
      <c r="AJ59" s="9"/>
      <c r="AK59" s="9"/>
      <c r="AL59" s="9"/>
      <c r="AM59" s="9"/>
      <c r="AN59" s="86"/>
      <c r="AO59" s="9"/>
      <c r="AP59" s="9"/>
      <c r="AQ59" s="9"/>
      <c r="AR59" s="9"/>
      <c r="AS59" s="9"/>
      <c r="AT59" s="9"/>
      <c r="AU59" s="9"/>
      <c r="AV59" s="9"/>
      <c r="AW59" s="9"/>
      <c r="AX59" s="9"/>
      <c r="AY59" s="9"/>
      <c r="AZ59" s="9"/>
      <c r="BA59" s="9"/>
      <c r="BB59" s="9"/>
      <c r="BC59" s="86"/>
      <c r="BD59" s="9"/>
      <c r="BE59" s="86"/>
      <c r="BF59" s="86"/>
      <c r="BG59" s="9"/>
      <c r="BH59" s="9"/>
      <c r="BI59" s="9"/>
      <c r="BJ59" s="9"/>
    </row>
    <row r="60" spans="1:62" s="16" customFormat="1" x14ac:dyDescent="0.3">
      <c r="A60" s="9"/>
      <c r="B60" s="9"/>
      <c r="C60" s="9"/>
      <c r="D60" s="9"/>
      <c r="E60" s="9"/>
      <c r="F60" s="9"/>
      <c r="G60" s="9"/>
      <c r="H60" s="9"/>
      <c r="I60" s="9"/>
      <c r="J60" s="9"/>
      <c r="K60" s="9"/>
      <c r="L60" s="9"/>
      <c r="M60" s="9"/>
      <c r="N60" s="9"/>
      <c r="O60" s="9"/>
      <c r="P60" s="10"/>
      <c r="Q60" s="11"/>
      <c r="R60" s="9"/>
      <c r="S60" s="9"/>
      <c r="T60" s="9"/>
      <c r="U60" s="9"/>
      <c r="V60" s="9"/>
      <c r="W60" s="9"/>
      <c r="X60" s="9"/>
      <c r="Y60" s="9"/>
      <c r="Z60" s="9"/>
      <c r="AA60" s="9"/>
      <c r="AB60" s="9"/>
      <c r="AC60" s="9"/>
      <c r="AD60" s="9"/>
      <c r="AE60" s="9"/>
      <c r="AF60" s="9"/>
      <c r="AG60" s="9"/>
      <c r="AH60" s="9"/>
      <c r="AI60" s="9"/>
      <c r="AJ60" s="9"/>
      <c r="AK60" s="9"/>
      <c r="AL60" s="9"/>
      <c r="AM60" s="9"/>
      <c r="AN60" s="86"/>
      <c r="AO60" s="9"/>
      <c r="AP60" s="9"/>
      <c r="AQ60" s="9"/>
      <c r="AR60" s="9"/>
      <c r="AS60" s="9"/>
      <c r="AT60" s="9"/>
      <c r="AU60" s="9"/>
      <c r="AV60" s="9"/>
      <c r="AW60" s="9"/>
      <c r="AX60" s="9"/>
      <c r="AY60" s="9"/>
      <c r="AZ60" s="9"/>
      <c r="BA60" s="9"/>
      <c r="BB60" s="9"/>
      <c r="BC60" s="86"/>
      <c r="BD60" s="9"/>
      <c r="BE60" s="86"/>
      <c r="BF60" s="86"/>
      <c r="BG60" s="9"/>
      <c r="BH60" s="9"/>
      <c r="BI60" s="9"/>
      <c r="BJ60" s="9"/>
    </row>
    <row r="61" spans="1:62" s="16" customFormat="1" x14ac:dyDescent="0.3">
      <c r="A61" s="9"/>
      <c r="B61" s="9"/>
      <c r="C61" s="9"/>
      <c r="D61" s="9"/>
      <c r="E61" s="9"/>
      <c r="F61" s="9"/>
      <c r="G61" s="9"/>
      <c r="H61" s="9"/>
      <c r="I61" s="9"/>
      <c r="J61" s="9"/>
      <c r="K61" s="9"/>
      <c r="L61" s="9"/>
      <c r="M61" s="9"/>
      <c r="N61" s="9"/>
      <c r="O61" s="9"/>
      <c r="P61" s="10"/>
      <c r="Q61" s="11"/>
      <c r="R61" s="9"/>
      <c r="S61" s="9"/>
      <c r="T61" s="9"/>
      <c r="U61" s="9"/>
      <c r="V61" s="9"/>
      <c r="W61" s="9"/>
      <c r="X61" s="9"/>
      <c r="Y61" s="9"/>
      <c r="Z61" s="9"/>
      <c r="AA61" s="9"/>
      <c r="AB61" s="9"/>
      <c r="AC61" s="9"/>
      <c r="AD61" s="9"/>
      <c r="AE61" s="9"/>
      <c r="AF61" s="9"/>
      <c r="AG61" s="9"/>
      <c r="AH61" s="9"/>
      <c r="AI61" s="9"/>
      <c r="AJ61" s="9"/>
      <c r="AK61" s="9"/>
      <c r="AL61" s="9"/>
      <c r="AM61" s="9"/>
      <c r="AN61" s="86"/>
      <c r="AO61" s="9"/>
      <c r="AP61" s="9"/>
      <c r="AQ61" s="9"/>
      <c r="AR61" s="9"/>
      <c r="AS61" s="9"/>
      <c r="AT61" s="9"/>
      <c r="AU61" s="9"/>
      <c r="AV61" s="9"/>
      <c r="AW61" s="9"/>
      <c r="AX61" s="9"/>
      <c r="AY61" s="9"/>
      <c r="AZ61" s="9"/>
      <c r="BA61" s="9"/>
      <c r="BB61" s="9"/>
      <c r="BC61" s="86"/>
      <c r="BD61" s="9"/>
      <c r="BE61" s="86"/>
      <c r="BF61" s="86"/>
      <c r="BG61" s="9"/>
      <c r="BH61" s="9"/>
      <c r="BI61" s="9"/>
      <c r="BJ61" s="9"/>
    </row>
    <row r="62" spans="1:62" s="16" customFormat="1" x14ac:dyDescent="0.3">
      <c r="A62" s="9"/>
      <c r="B62" s="9"/>
      <c r="C62" s="9"/>
      <c r="D62" s="9"/>
      <c r="E62" s="9"/>
      <c r="F62" s="9"/>
      <c r="G62" s="9"/>
      <c r="H62" s="9"/>
      <c r="I62" s="9"/>
      <c r="J62" s="9"/>
      <c r="K62" s="9"/>
      <c r="L62" s="9"/>
      <c r="M62" s="9"/>
      <c r="N62" s="9"/>
      <c r="O62" s="9"/>
      <c r="P62" s="10"/>
      <c r="Q62" s="11"/>
      <c r="R62" s="9"/>
      <c r="S62" s="9"/>
      <c r="T62" s="9"/>
      <c r="U62" s="9"/>
      <c r="V62" s="9"/>
      <c r="W62" s="9"/>
      <c r="X62" s="9"/>
      <c r="Y62" s="9"/>
      <c r="Z62" s="9"/>
      <c r="AA62" s="9"/>
      <c r="AB62" s="9"/>
      <c r="AC62" s="9"/>
      <c r="AD62" s="9"/>
      <c r="AE62" s="9"/>
      <c r="AF62" s="9"/>
      <c r="AG62" s="9"/>
      <c r="AH62" s="9"/>
      <c r="AI62" s="9"/>
      <c r="AJ62" s="9"/>
      <c r="AK62" s="9"/>
      <c r="AL62" s="9"/>
      <c r="AM62" s="9"/>
      <c r="AN62" s="86"/>
      <c r="AO62" s="9"/>
      <c r="AP62" s="9"/>
      <c r="AQ62" s="9"/>
      <c r="AR62" s="9"/>
      <c r="AS62" s="9"/>
      <c r="AT62" s="9"/>
      <c r="AU62" s="9"/>
      <c r="AV62" s="9"/>
      <c r="AW62" s="9"/>
      <c r="AX62" s="9"/>
      <c r="AY62" s="9"/>
      <c r="AZ62" s="9"/>
      <c r="BA62" s="9"/>
      <c r="BB62" s="9"/>
      <c r="BC62" s="86"/>
      <c r="BD62" s="9"/>
      <c r="BE62" s="86"/>
      <c r="BF62" s="86"/>
      <c r="BG62" s="9"/>
      <c r="BH62" s="9"/>
      <c r="BI62" s="9"/>
      <c r="BJ62" s="9"/>
    </row>
    <row r="63" spans="1:62" s="16" customFormat="1" x14ac:dyDescent="0.3">
      <c r="A63" s="9"/>
      <c r="B63" s="9"/>
      <c r="C63" s="9"/>
      <c r="D63" s="9"/>
      <c r="E63" s="9"/>
      <c r="F63" s="9"/>
      <c r="G63" s="9"/>
      <c r="H63" s="9"/>
      <c r="I63" s="9"/>
      <c r="J63" s="9"/>
      <c r="K63" s="9"/>
      <c r="L63" s="9"/>
      <c r="M63" s="9"/>
      <c r="N63" s="9"/>
      <c r="O63" s="9"/>
      <c r="P63" s="10"/>
      <c r="Q63" s="11"/>
      <c r="R63" s="9"/>
      <c r="S63" s="9"/>
      <c r="T63" s="9"/>
      <c r="U63" s="9"/>
      <c r="V63" s="9"/>
      <c r="W63" s="9"/>
      <c r="X63" s="9"/>
      <c r="Y63" s="9"/>
      <c r="Z63" s="9"/>
      <c r="AA63" s="9"/>
      <c r="AB63" s="9"/>
      <c r="AC63" s="9"/>
      <c r="AD63" s="9"/>
      <c r="AE63" s="9"/>
      <c r="AF63" s="9"/>
      <c r="AG63" s="9"/>
      <c r="AH63" s="9"/>
      <c r="AI63" s="9"/>
      <c r="AJ63" s="9"/>
      <c r="AK63" s="9"/>
      <c r="AL63" s="9"/>
      <c r="AM63" s="9"/>
      <c r="AN63" s="86"/>
      <c r="AO63" s="9"/>
      <c r="AP63" s="9"/>
      <c r="AQ63" s="9"/>
      <c r="AR63" s="9"/>
      <c r="AS63" s="9"/>
      <c r="AT63" s="9"/>
      <c r="AU63" s="9"/>
      <c r="AV63" s="9"/>
      <c r="AW63" s="9"/>
      <c r="AX63" s="9"/>
      <c r="AY63" s="9"/>
      <c r="AZ63" s="9"/>
      <c r="BA63" s="9"/>
      <c r="BB63" s="9"/>
      <c r="BC63" s="86"/>
      <c r="BD63" s="9"/>
      <c r="BE63" s="86"/>
      <c r="BF63" s="86"/>
      <c r="BG63" s="9"/>
      <c r="BH63" s="9"/>
      <c r="BI63" s="9"/>
      <c r="BJ63" s="9"/>
    </row>
    <row r="64" spans="1:62" s="16" customFormat="1" x14ac:dyDescent="0.3">
      <c r="A64" s="9"/>
      <c r="B64" s="9"/>
      <c r="C64" s="9"/>
      <c r="D64" s="9"/>
      <c r="E64" s="9"/>
      <c r="F64" s="9"/>
      <c r="G64" s="9"/>
      <c r="H64" s="9"/>
      <c r="I64" s="9"/>
      <c r="J64" s="9"/>
      <c r="K64" s="9"/>
      <c r="L64" s="9"/>
      <c r="M64" s="9"/>
      <c r="N64" s="9"/>
      <c r="O64" s="9"/>
      <c r="P64" s="10"/>
      <c r="Q64" s="11"/>
      <c r="R64" s="9"/>
      <c r="S64" s="9"/>
      <c r="T64" s="9"/>
      <c r="U64" s="9"/>
      <c r="V64" s="9"/>
      <c r="W64" s="9"/>
      <c r="X64" s="9"/>
      <c r="Y64" s="9"/>
      <c r="Z64" s="9"/>
      <c r="AA64" s="9"/>
      <c r="AB64" s="9"/>
      <c r="AC64" s="9"/>
      <c r="AD64" s="9"/>
      <c r="AE64" s="9"/>
      <c r="AF64" s="9"/>
      <c r="AG64" s="9"/>
      <c r="AH64" s="9"/>
      <c r="AI64" s="9"/>
      <c r="AJ64" s="9"/>
      <c r="AK64" s="9"/>
      <c r="AL64" s="9"/>
      <c r="AM64" s="9"/>
      <c r="AN64" s="86"/>
      <c r="AO64" s="9"/>
      <c r="AP64" s="9"/>
      <c r="AQ64" s="9"/>
      <c r="AR64" s="9"/>
      <c r="AS64" s="9"/>
      <c r="AT64" s="9"/>
      <c r="AU64" s="9"/>
      <c r="AV64" s="9"/>
      <c r="AW64" s="9"/>
      <c r="AX64" s="9"/>
      <c r="AY64" s="9"/>
      <c r="AZ64" s="9"/>
      <c r="BA64" s="9"/>
      <c r="BB64" s="9"/>
      <c r="BC64" s="86"/>
      <c r="BD64" s="9"/>
      <c r="BE64" s="86"/>
      <c r="BF64" s="86"/>
      <c r="BG64" s="9"/>
      <c r="BH64" s="9"/>
      <c r="BI64" s="9"/>
      <c r="BJ64" s="9"/>
    </row>
    <row r="65" spans="1:62" s="16" customFormat="1" x14ac:dyDescent="0.3">
      <c r="A65" s="9"/>
      <c r="B65" s="9"/>
      <c r="C65" s="9"/>
      <c r="D65" s="9"/>
      <c r="E65" s="9"/>
      <c r="F65" s="9"/>
      <c r="G65" s="9"/>
      <c r="H65" s="9"/>
      <c r="I65" s="9"/>
      <c r="J65" s="9"/>
      <c r="K65" s="9"/>
      <c r="L65" s="9"/>
      <c r="M65" s="9"/>
      <c r="N65" s="9"/>
      <c r="O65" s="9"/>
      <c r="P65" s="10"/>
      <c r="Q65" s="11"/>
      <c r="R65" s="9"/>
      <c r="S65" s="9"/>
      <c r="T65" s="9"/>
      <c r="U65" s="9"/>
      <c r="V65" s="9"/>
      <c r="W65" s="9"/>
      <c r="X65" s="9"/>
      <c r="Y65" s="9"/>
      <c r="Z65" s="9"/>
      <c r="AA65" s="9"/>
      <c r="AB65" s="9"/>
      <c r="AC65" s="9"/>
      <c r="AD65" s="9"/>
      <c r="AE65" s="9"/>
      <c r="AF65" s="9"/>
      <c r="AG65" s="9"/>
      <c r="AH65" s="9"/>
      <c r="AI65" s="9"/>
      <c r="AJ65" s="9"/>
      <c r="AK65" s="9"/>
      <c r="AL65" s="9"/>
      <c r="AM65" s="9"/>
      <c r="AN65" s="86"/>
      <c r="AO65" s="9"/>
      <c r="AP65" s="9"/>
      <c r="AQ65" s="9"/>
      <c r="AR65" s="9"/>
      <c r="AS65" s="9"/>
      <c r="AT65" s="9"/>
      <c r="AU65" s="9"/>
      <c r="AV65" s="9"/>
      <c r="AW65" s="9"/>
      <c r="AX65" s="9"/>
      <c r="AY65" s="9"/>
      <c r="AZ65" s="9"/>
      <c r="BA65" s="9"/>
      <c r="BB65" s="9"/>
      <c r="BC65" s="86"/>
      <c r="BD65" s="9"/>
      <c r="BE65" s="86"/>
      <c r="BF65" s="86"/>
      <c r="BG65" s="9"/>
      <c r="BH65" s="9"/>
      <c r="BI65" s="9"/>
      <c r="BJ65" s="9"/>
    </row>
    <row r="66" spans="1:62" s="16" customFormat="1" x14ac:dyDescent="0.3">
      <c r="A66" s="9"/>
      <c r="B66" s="9"/>
      <c r="C66" s="9"/>
      <c r="D66" s="9"/>
      <c r="E66" s="9"/>
      <c r="F66" s="9"/>
      <c r="G66" s="9"/>
      <c r="H66" s="9"/>
      <c r="I66" s="9"/>
      <c r="J66" s="9"/>
      <c r="K66" s="9"/>
      <c r="L66" s="9"/>
      <c r="M66" s="9"/>
      <c r="N66" s="9"/>
      <c r="O66" s="9"/>
      <c r="P66" s="10"/>
      <c r="Q66" s="11"/>
      <c r="R66" s="9"/>
      <c r="S66" s="9"/>
      <c r="T66" s="9"/>
      <c r="U66" s="9"/>
      <c r="V66" s="9"/>
      <c r="W66" s="9"/>
      <c r="X66" s="9"/>
      <c r="Y66" s="9"/>
      <c r="Z66" s="9"/>
      <c r="AA66" s="9"/>
      <c r="AB66" s="9"/>
      <c r="AC66" s="9"/>
      <c r="AD66" s="9"/>
      <c r="AE66" s="9"/>
      <c r="AF66" s="9"/>
      <c r="AG66" s="9"/>
      <c r="AH66" s="9"/>
      <c r="AI66" s="9"/>
      <c r="AJ66" s="9"/>
      <c r="AK66" s="9"/>
      <c r="AL66" s="9"/>
      <c r="AM66" s="9"/>
      <c r="AN66" s="86"/>
      <c r="AO66" s="9"/>
      <c r="AP66" s="9"/>
      <c r="AQ66" s="9"/>
      <c r="AR66" s="9"/>
      <c r="AS66" s="9"/>
      <c r="AT66" s="9"/>
      <c r="AU66" s="9"/>
      <c r="AV66" s="9"/>
      <c r="AW66" s="9"/>
      <c r="AX66" s="9"/>
      <c r="AY66" s="9"/>
      <c r="AZ66" s="9"/>
      <c r="BA66" s="9"/>
      <c r="BB66" s="9"/>
      <c r="BC66" s="86"/>
      <c r="BD66" s="9"/>
      <c r="BE66" s="86"/>
      <c r="BF66" s="86"/>
      <c r="BG66" s="9"/>
      <c r="BH66" s="9"/>
      <c r="BI66" s="9"/>
      <c r="BJ66" s="9"/>
    </row>
    <row r="67" spans="1:62" s="16" customFormat="1" x14ac:dyDescent="0.3">
      <c r="A67" s="9"/>
      <c r="B67" s="9"/>
      <c r="C67" s="9"/>
      <c r="D67" s="9"/>
      <c r="E67" s="9"/>
      <c r="F67" s="9"/>
      <c r="G67" s="9"/>
      <c r="H67" s="9"/>
      <c r="I67" s="9"/>
      <c r="J67" s="9"/>
      <c r="K67" s="9"/>
      <c r="L67" s="9"/>
      <c r="M67" s="9"/>
      <c r="N67" s="9"/>
      <c r="O67" s="9"/>
      <c r="P67" s="10"/>
      <c r="Q67" s="11"/>
      <c r="R67" s="9"/>
      <c r="S67" s="9"/>
      <c r="T67" s="9"/>
      <c r="U67" s="9"/>
      <c r="V67" s="9"/>
      <c r="W67" s="9"/>
      <c r="X67" s="9"/>
      <c r="Y67" s="9"/>
      <c r="Z67" s="9"/>
      <c r="AA67" s="9"/>
      <c r="AB67" s="9"/>
      <c r="AC67" s="9"/>
      <c r="AD67" s="9"/>
      <c r="AE67" s="9"/>
      <c r="AF67" s="9"/>
      <c r="AG67" s="9"/>
      <c r="AH67" s="9"/>
      <c r="AI67" s="9"/>
      <c r="AJ67" s="9"/>
      <c r="AK67" s="9"/>
      <c r="AL67" s="9"/>
      <c r="AM67" s="9"/>
      <c r="AN67" s="86"/>
      <c r="AO67" s="9"/>
      <c r="AP67" s="9"/>
      <c r="AQ67" s="9"/>
      <c r="AR67" s="9"/>
      <c r="AS67" s="9"/>
      <c r="AT67" s="9"/>
      <c r="AU67" s="9"/>
      <c r="AV67" s="9"/>
      <c r="AW67" s="9"/>
      <c r="AX67" s="9"/>
      <c r="AY67" s="9"/>
      <c r="AZ67" s="9"/>
      <c r="BA67" s="9"/>
      <c r="BB67" s="9"/>
      <c r="BC67" s="86"/>
      <c r="BD67" s="9"/>
      <c r="BE67" s="86"/>
      <c r="BF67" s="86"/>
      <c r="BG67" s="9"/>
      <c r="BH67" s="9"/>
      <c r="BI67" s="9"/>
      <c r="BJ67" s="9"/>
    </row>
    <row r="68" spans="1:62" s="16" customFormat="1" x14ac:dyDescent="0.3">
      <c r="A68" s="9"/>
      <c r="B68" s="9"/>
      <c r="C68" s="9"/>
      <c r="D68" s="9"/>
      <c r="E68" s="9"/>
      <c r="F68" s="9"/>
      <c r="G68" s="9"/>
      <c r="H68" s="9"/>
      <c r="I68" s="9"/>
      <c r="J68" s="9"/>
      <c r="K68" s="9"/>
      <c r="L68" s="9"/>
      <c r="M68" s="9"/>
      <c r="N68" s="9"/>
      <c r="O68" s="9"/>
      <c r="P68" s="10"/>
      <c r="Q68" s="11"/>
      <c r="R68" s="9"/>
      <c r="S68" s="9"/>
      <c r="T68" s="9"/>
      <c r="U68" s="9"/>
      <c r="V68" s="9"/>
      <c r="W68" s="9"/>
      <c r="X68" s="9"/>
      <c r="Y68" s="9"/>
      <c r="Z68" s="9"/>
      <c r="AA68" s="9"/>
      <c r="AB68" s="9"/>
      <c r="AC68" s="9"/>
      <c r="AD68" s="9"/>
      <c r="AE68" s="9"/>
      <c r="AF68" s="9"/>
      <c r="AG68" s="9"/>
      <c r="AH68" s="9"/>
      <c r="AI68" s="9"/>
      <c r="AJ68" s="9"/>
      <c r="AK68" s="9"/>
      <c r="AL68" s="9"/>
      <c r="AM68" s="9"/>
      <c r="AN68" s="86"/>
      <c r="AO68" s="9"/>
      <c r="AP68" s="9"/>
      <c r="AQ68" s="9"/>
      <c r="AR68" s="9"/>
      <c r="AS68" s="9"/>
      <c r="AT68" s="9"/>
      <c r="AU68" s="9"/>
      <c r="AV68" s="9"/>
      <c r="AW68" s="9"/>
      <c r="AX68" s="9"/>
      <c r="AY68" s="9"/>
      <c r="AZ68" s="9"/>
      <c r="BA68" s="9"/>
      <c r="BB68" s="9"/>
      <c r="BC68" s="86"/>
      <c r="BD68" s="9"/>
      <c r="BE68" s="86"/>
      <c r="BF68" s="86"/>
      <c r="BG68" s="9"/>
      <c r="BH68" s="9"/>
      <c r="BI68" s="9"/>
      <c r="BJ68" s="9"/>
    </row>
    <row r="69" spans="1:62" s="16" customFormat="1" x14ac:dyDescent="0.3">
      <c r="A69" s="9"/>
      <c r="B69" s="9"/>
      <c r="C69" s="9"/>
      <c r="D69" s="9"/>
      <c r="E69" s="9"/>
      <c r="F69" s="9"/>
      <c r="G69" s="9"/>
      <c r="H69" s="9"/>
      <c r="I69" s="9"/>
      <c r="J69" s="9"/>
      <c r="K69" s="9"/>
      <c r="L69" s="9"/>
      <c r="M69" s="9"/>
      <c r="N69" s="9"/>
      <c r="O69" s="9"/>
      <c r="P69" s="10"/>
      <c r="Q69" s="11"/>
      <c r="R69" s="9"/>
      <c r="S69" s="9"/>
      <c r="T69" s="9"/>
      <c r="U69" s="9"/>
      <c r="V69" s="9"/>
      <c r="W69" s="9"/>
      <c r="X69" s="9"/>
      <c r="Y69" s="9"/>
      <c r="Z69" s="9"/>
      <c r="AA69" s="9"/>
      <c r="AB69" s="9"/>
      <c r="AC69" s="9"/>
      <c r="AD69" s="9"/>
      <c r="AE69" s="9"/>
      <c r="AF69" s="9"/>
      <c r="AG69" s="9"/>
      <c r="AH69" s="9"/>
      <c r="AI69" s="9"/>
      <c r="AJ69" s="9"/>
      <c r="AK69" s="9"/>
      <c r="AL69" s="9"/>
      <c r="AM69" s="9"/>
      <c r="AN69" s="86"/>
      <c r="AO69" s="9"/>
      <c r="AP69" s="9"/>
      <c r="AQ69" s="9"/>
      <c r="AR69" s="9"/>
      <c r="AS69" s="9"/>
      <c r="AT69" s="9"/>
      <c r="AU69" s="9"/>
      <c r="AV69" s="9"/>
      <c r="AW69" s="9"/>
      <c r="AX69" s="9"/>
      <c r="AY69" s="9"/>
      <c r="AZ69" s="9"/>
      <c r="BA69" s="9"/>
      <c r="BB69" s="9"/>
      <c r="BC69" s="86"/>
      <c r="BD69" s="9"/>
      <c r="BE69" s="86"/>
      <c r="BF69" s="86"/>
      <c r="BG69" s="9"/>
      <c r="BH69" s="9"/>
      <c r="BI69" s="9"/>
      <c r="BJ69" s="9"/>
    </row>
    <row r="70" spans="1:62" s="16" customFormat="1" x14ac:dyDescent="0.3">
      <c r="A70" s="9"/>
      <c r="B70" s="9"/>
      <c r="C70" s="9"/>
      <c r="D70" s="9"/>
      <c r="E70" s="9"/>
      <c r="F70" s="9"/>
      <c r="G70" s="9"/>
      <c r="H70" s="9"/>
      <c r="I70" s="9"/>
      <c r="J70" s="9"/>
      <c r="K70" s="9"/>
      <c r="L70" s="9"/>
      <c r="M70" s="9"/>
      <c r="N70" s="9"/>
      <c r="O70" s="9"/>
      <c r="P70" s="10"/>
      <c r="Q70" s="11"/>
      <c r="R70" s="9"/>
      <c r="S70" s="9"/>
      <c r="T70" s="9"/>
      <c r="U70" s="9"/>
      <c r="V70" s="9"/>
      <c r="W70" s="9"/>
      <c r="X70" s="9"/>
      <c r="Y70" s="9"/>
      <c r="Z70" s="9"/>
      <c r="AA70" s="9"/>
      <c r="AB70" s="9"/>
      <c r="AC70" s="9"/>
      <c r="AD70" s="9"/>
      <c r="AE70" s="9"/>
      <c r="AF70" s="9"/>
      <c r="AG70" s="9"/>
      <c r="AH70" s="9"/>
      <c r="AI70" s="9"/>
      <c r="AJ70" s="9"/>
      <c r="AK70" s="9"/>
      <c r="AL70" s="9"/>
      <c r="AM70" s="9"/>
      <c r="AN70" s="86"/>
      <c r="AO70" s="9"/>
      <c r="AP70" s="9"/>
      <c r="AQ70" s="9"/>
      <c r="AR70" s="9"/>
      <c r="AS70" s="9"/>
      <c r="AT70" s="9"/>
      <c r="AU70" s="9"/>
      <c r="AV70" s="9"/>
      <c r="AW70" s="9"/>
      <c r="AX70" s="9"/>
      <c r="AY70" s="9"/>
      <c r="AZ70" s="9"/>
      <c r="BA70" s="9"/>
      <c r="BB70" s="9"/>
      <c r="BC70" s="86"/>
      <c r="BD70" s="9"/>
      <c r="BE70" s="86"/>
      <c r="BF70" s="86"/>
      <c r="BG70" s="9"/>
      <c r="BH70" s="9"/>
      <c r="BI70" s="9"/>
      <c r="BJ70" s="9"/>
    </row>
    <row r="71" spans="1:62" s="16" customFormat="1" x14ac:dyDescent="0.3">
      <c r="A71" s="9"/>
      <c r="B71" s="9"/>
      <c r="C71" s="9"/>
      <c r="D71" s="9"/>
      <c r="E71" s="9"/>
      <c r="F71" s="9"/>
      <c r="G71" s="9"/>
      <c r="H71" s="9"/>
      <c r="I71" s="9"/>
      <c r="J71" s="9"/>
      <c r="K71" s="9"/>
      <c r="L71" s="9"/>
      <c r="M71" s="9"/>
      <c r="N71" s="9"/>
      <c r="O71" s="9"/>
      <c r="P71" s="10"/>
      <c r="Q71" s="11"/>
      <c r="R71" s="9"/>
      <c r="S71" s="9"/>
      <c r="T71" s="9"/>
      <c r="U71" s="9"/>
      <c r="V71" s="9"/>
      <c r="W71" s="9"/>
      <c r="X71" s="9"/>
      <c r="Y71" s="9"/>
      <c r="Z71" s="9"/>
      <c r="AA71" s="9"/>
      <c r="AB71" s="9"/>
      <c r="AC71" s="9"/>
      <c r="AD71" s="9"/>
      <c r="AE71" s="9"/>
      <c r="AF71" s="9"/>
      <c r="AG71" s="9"/>
      <c r="AH71" s="9"/>
      <c r="AI71" s="9"/>
      <c r="AJ71" s="9"/>
      <c r="AK71" s="9"/>
      <c r="AL71" s="9"/>
      <c r="AM71" s="9"/>
      <c r="AN71" s="86"/>
      <c r="AO71" s="9"/>
      <c r="AP71" s="9"/>
      <c r="AQ71" s="9"/>
      <c r="AR71" s="9"/>
      <c r="AS71" s="9"/>
      <c r="AT71" s="9"/>
      <c r="AU71" s="9"/>
      <c r="AV71" s="9"/>
      <c r="AW71" s="9"/>
      <c r="AX71" s="9"/>
      <c r="AY71" s="9"/>
      <c r="AZ71" s="9"/>
      <c r="BA71" s="9"/>
      <c r="BB71" s="9"/>
      <c r="BC71" s="86"/>
      <c r="BD71" s="9"/>
      <c r="BE71" s="86"/>
      <c r="BF71" s="86"/>
      <c r="BG71" s="9"/>
      <c r="BH71" s="9"/>
      <c r="BI71" s="9"/>
      <c r="BJ71" s="9"/>
    </row>
    <row r="72" spans="1:62" s="16" customFormat="1" x14ac:dyDescent="0.3">
      <c r="A72" s="9"/>
      <c r="B72" s="9"/>
      <c r="C72" s="9"/>
      <c r="D72" s="9"/>
      <c r="E72" s="9"/>
      <c r="F72" s="9"/>
      <c r="G72" s="9"/>
      <c r="H72" s="9"/>
      <c r="I72" s="9"/>
      <c r="J72" s="9"/>
      <c r="K72" s="9"/>
      <c r="L72" s="9"/>
      <c r="M72" s="9"/>
      <c r="N72" s="9"/>
      <c r="O72" s="9"/>
      <c r="P72" s="10"/>
      <c r="Q72" s="11"/>
      <c r="R72" s="9"/>
      <c r="S72" s="9"/>
      <c r="T72" s="9"/>
      <c r="U72" s="9"/>
      <c r="V72" s="9"/>
      <c r="W72" s="9"/>
      <c r="X72" s="9"/>
      <c r="Y72" s="9"/>
      <c r="Z72" s="9"/>
      <c r="AA72" s="9"/>
      <c r="AB72" s="9"/>
      <c r="AC72" s="9"/>
      <c r="AD72" s="9"/>
      <c r="AE72" s="9"/>
      <c r="AF72" s="9"/>
      <c r="AG72" s="9"/>
      <c r="AH72" s="9"/>
      <c r="AI72" s="9"/>
      <c r="AJ72" s="9"/>
      <c r="AK72" s="9"/>
      <c r="AL72" s="9"/>
      <c r="AM72" s="9"/>
      <c r="AN72" s="86"/>
      <c r="AO72" s="9"/>
      <c r="AP72" s="9"/>
      <c r="AQ72" s="9"/>
      <c r="AR72" s="9"/>
      <c r="AS72" s="9"/>
      <c r="AT72" s="9"/>
      <c r="AU72" s="9"/>
      <c r="AV72" s="9"/>
      <c r="AW72" s="9"/>
      <c r="AX72" s="9"/>
      <c r="AY72" s="9"/>
      <c r="AZ72" s="9"/>
      <c r="BA72" s="9"/>
      <c r="BB72" s="9"/>
      <c r="BC72" s="86"/>
      <c r="BD72" s="9"/>
      <c r="BE72" s="86"/>
      <c r="BF72" s="86"/>
      <c r="BG72" s="9"/>
      <c r="BH72" s="9"/>
      <c r="BI72" s="9"/>
      <c r="BJ72" s="9"/>
    </row>
    <row r="73" spans="1:62" s="16" customFormat="1" x14ac:dyDescent="0.3">
      <c r="A73" s="9"/>
      <c r="B73" s="9"/>
      <c r="C73" s="9"/>
      <c r="D73" s="9"/>
      <c r="E73" s="9"/>
      <c r="F73" s="9"/>
      <c r="G73" s="9"/>
      <c r="H73" s="9"/>
      <c r="I73" s="9"/>
      <c r="J73" s="9"/>
      <c r="K73" s="9"/>
      <c r="L73" s="9"/>
      <c r="M73" s="9"/>
      <c r="N73" s="9"/>
      <c r="O73" s="9"/>
      <c r="P73" s="10"/>
      <c r="Q73" s="11"/>
      <c r="R73" s="9"/>
      <c r="S73" s="9"/>
      <c r="T73" s="9"/>
      <c r="U73" s="9"/>
      <c r="V73" s="9"/>
      <c r="W73" s="9"/>
      <c r="X73" s="9"/>
      <c r="Y73" s="9"/>
      <c r="Z73" s="9"/>
      <c r="AA73" s="9"/>
      <c r="AB73" s="9"/>
      <c r="AC73" s="9"/>
      <c r="AD73" s="9"/>
      <c r="AE73" s="9"/>
      <c r="AF73" s="9"/>
      <c r="AG73" s="9"/>
      <c r="AH73" s="9"/>
      <c r="AI73" s="9"/>
      <c r="AJ73" s="9"/>
      <c r="AK73" s="9"/>
      <c r="AL73" s="9"/>
      <c r="AM73" s="9"/>
      <c r="AN73" s="86"/>
      <c r="AO73" s="9"/>
      <c r="AP73" s="9"/>
      <c r="AQ73" s="9"/>
      <c r="AR73" s="9"/>
      <c r="AS73" s="9"/>
      <c r="AT73" s="9"/>
      <c r="AU73" s="9"/>
      <c r="AV73" s="9"/>
      <c r="AW73" s="9"/>
      <c r="AX73" s="9"/>
      <c r="AY73" s="9"/>
      <c r="AZ73" s="9"/>
      <c r="BA73" s="9"/>
      <c r="BB73" s="9"/>
      <c r="BC73" s="86"/>
      <c r="BD73" s="9"/>
      <c r="BE73" s="86"/>
      <c r="BF73" s="86"/>
      <c r="BG73" s="9"/>
      <c r="BH73" s="9"/>
      <c r="BI73" s="9"/>
      <c r="BJ73" s="9"/>
    </row>
    <row r="74" spans="1:62" s="16" customFormat="1" x14ac:dyDescent="0.3">
      <c r="A74" s="9"/>
      <c r="B74" s="9"/>
      <c r="C74" s="9"/>
      <c r="D74" s="9"/>
      <c r="E74" s="9"/>
      <c r="F74" s="9"/>
      <c r="G74" s="9"/>
      <c r="H74" s="9"/>
      <c r="I74" s="9"/>
      <c r="J74" s="9"/>
      <c r="K74" s="9"/>
      <c r="L74" s="9"/>
      <c r="M74" s="9"/>
      <c r="N74" s="9"/>
      <c r="O74" s="9"/>
      <c r="P74" s="10"/>
      <c r="Q74" s="11"/>
      <c r="R74" s="9"/>
      <c r="S74" s="9"/>
      <c r="T74" s="9"/>
      <c r="U74" s="9"/>
      <c r="V74" s="9"/>
      <c r="W74" s="9"/>
      <c r="X74" s="9"/>
      <c r="Y74" s="9"/>
      <c r="Z74" s="9"/>
      <c r="AA74" s="9"/>
      <c r="AB74" s="9"/>
      <c r="AC74" s="9"/>
      <c r="AD74" s="9"/>
      <c r="AE74" s="9"/>
      <c r="AF74" s="9"/>
      <c r="AG74" s="9"/>
      <c r="AH74" s="9"/>
      <c r="AI74" s="9"/>
      <c r="AJ74" s="9"/>
      <c r="AK74" s="9"/>
      <c r="AL74" s="9"/>
      <c r="AM74" s="9"/>
      <c r="AN74" s="86"/>
      <c r="AO74" s="9"/>
      <c r="AP74" s="9"/>
      <c r="AQ74" s="9"/>
      <c r="AR74" s="9"/>
      <c r="AS74" s="9"/>
      <c r="AT74" s="9"/>
      <c r="AU74" s="9"/>
      <c r="AV74" s="9"/>
      <c r="AW74" s="9"/>
      <c r="AX74" s="9"/>
      <c r="AY74" s="9"/>
      <c r="AZ74" s="9"/>
      <c r="BA74" s="9"/>
      <c r="BB74" s="9"/>
      <c r="BC74" s="86"/>
      <c r="BD74" s="9"/>
      <c r="BE74" s="86"/>
      <c r="BF74" s="86"/>
      <c r="BG74" s="9"/>
      <c r="BH74" s="9"/>
      <c r="BI74" s="9"/>
      <c r="BJ74" s="9"/>
    </row>
    <row r="75" spans="1:62" s="16" customFormat="1" x14ac:dyDescent="0.3">
      <c r="A75" s="9"/>
      <c r="B75" s="9"/>
      <c r="C75" s="9"/>
      <c r="D75" s="9"/>
      <c r="E75" s="9"/>
      <c r="F75" s="9"/>
      <c r="G75" s="9"/>
      <c r="H75" s="9"/>
      <c r="I75" s="9"/>
      <c r="J75" s="9"/>
      <c r="K75" s="9"/>
      <c r="L75" s="9"/>
      <c r="M75" s="9"/>
      <c r="N75" s="9"/>
      <c r="O75" s="9"/>
      <c r="P75" s="10"/>
      <c r="Q75" s="11"/>
      <c r="R75" s="9"/>
      <c r="S75" s="9"/>
      <c r="T75" s="9"/>
      <c r="U75" s="9"/>
      <c r="V75" s="9"/>
      <c r="W75" s="9"/>
      <c r="X75" s="9"/>
      <c r="Y75" s="9"/>
      <c r="Z75" s="9"/>
      <c r="AA75" s="9"/>
      <c r="AB75" s="9"/>
      <c r="AC75" s="9"/>
      <c r="AD75" s="9"/>
      <c r="AE75" s="9"/>
      <c r="AF75" s="9"/>
      <c r="AG75" s="9"/>
      <c r="AH75" s="9"/>
      <c r="AI75" s="9"/>
      <c r="AJ75" s="9"/>
      <c r="AK75" s="9"/>
      <c r="AL75" s="9"/>
      <c r="AM75" s="9"/>
      <c r="AN75" s="86"/>
      <c r="AO75" s="9"/>
      <c r="AP75" s="9"/>
      <c r="AQ75" s="9"/>
      <c r="AR75" s="9"/>
      <c r="AS75" s="9"/>
      <c r="AT75" s="9"/>
      <c r="AU75" s="9"/>
      <c r="AV75" s="9"/>
      <c r="AW75" s="9"/>
      <c r="AX75" s="9"/>
      <c r="AY75" s="9"/>
      <c r="AZ75" s="9"/>
      <c r="BA75" s="9"/>
      <c r="BB75" s="9"/>
      <c r="BC75" s="86"/>
      <c r="BD75" s="9"/>
      <c r="BE75" s="86"/>
      <c r="BF75" s="86"/>
      <c r="BG75" s="9"/>
      <c r="BH75" s="9"/>
      <c r="BI75" s="9"/>
      <c r="BJ75" s="9"/>
    </row>
    <row r="76" spans="1:62" s="16" customFormat="1" x14ac:dyDescent="0.3">
      <c r="A76" s="9"/>
      <c r="B76" s="9"/>
      <c r="C76" s="9"/>
      <c r="D76" s="9"/>
      <c r="E76" s="9"/>
      <c r="F76" s="9"/>
      <c r="G76" s="9"/>
      <c r="H76" s="9"/>
      <c r="I76" s="9"/>
      <c r="J76" s="9"/>
      <c r="K76" s="9"/>
      <c r="L76" s="9"/>
      <c r="M76" s="9"/>
      <c r="N76" s="9"/>
      <c r="O76" s="9"/>
      <c r="P76" s="10"/>
      <c r="Q76" s="11"/>
      <c r="R76" s="9"/>
      <c r="S76" s="9"/>
      <c r="T76" s="9"/>
      <c r="U76" s="9"/>
      <c r="V76" s="9"/>
      <c r="W76" s="9"/>
      <c r="X76" s="9"/>
      <c r="Y76" s="9"/>
      <c r="Z76" s="9"/>
      <c r="AA76" s="9"/>
      <c r="AB76" s="9"/>
      <c r="AC76" s="9"/>
      <c r="AD76" s="9"/>
      <c r="AE76" s="9"/>
      <c r="AF76" s="9"/>
      <c r="AG76" s="9"/>
      <c r="AH76" s="9"/>
      <c r="AI76" s="9"/>
      <c r="AJ76" s="9"/>
      <c r="AK76" s="9"/>
      <c r="AL76" s="9"/>
      <c r="AM76" s="9"/>
      <c r="AN76" s="86"/>
      <c r="AO76" s="9"/>
      <c r="AP76" s="9"/>
      <c r="AQ76" s="9"/>
      <c r="AR76" s="9"/>
      <c r="AS76" s="9"/>
      <c r="AT76" s="9"/>
      <c r="AU76" s="9"/>
      <c r="AV76" s="9"/>
      <c r="AW76" s="9"/>
      <c r="AX76" s="9"/>
      <c r="AY76" s="9"/>
      <c r="AZ76" s="9"/>
      <c r="BA76" s="9"/>
      <c r="BB76" s="9"/>
      <c r="BC76" s="86"/>
      <c r="BD76" s="9"/>
      <c r="BE76" s="86"/>
      <c r="BF76" s="86"/>
      <c r="BG76" s="9"/>
      <c r="BH76" s="9"/>
      <c r="BI76" s="9"/>
      <c r="BJ76" s="9"/>
    </row>
    <row r="77" spans="1:62" s="16" customFormat="1" x14ac:dyDescent="0.3">
      <c r="A77" s="9"/>
      <c r="B77" s="9"/>
      <c r="C77" s="9"/>
      <c r="D77" s="9"/>
      <c r="E77" s="9"/>
      <c r="F77" s="9"/>
      <c r="G77" s="9"/>
      <c r="H77" s="9"/>
      <c r="I77" s="9"/>
      <c r="J77" s="9"/>
      <c r="K77" s="9"/>
      <c r="L77" s="9"/>
      <c r="M77" s="9"/>
      <c r="N77" s="9"/>
      <c r="O77" s="9"/>
      <c r="P77" s="10"/>
      <c r="Q77" s="11"/>
      <c r="R77" s="9"/>
      <c r="S77" s="9"/>
      <c r="T77" s="9"/>
      <c r="U77" s="9"/>
      <c r="V77" s="9"/>
      <c r="W77" s="9"/>
      <c r="X77" s="9"/>
      <c r="Y77" s="9"/>
      <c r="Z77" s="9"/>
      <c r="AA77" s="9"/>
      <c r="AB77" s="9"/>
      <c r="AC77" s="9"/>
      <c r="AD77" s="9"/>
      <c r="AE77" s="9"/>
      <c r="AF77" s="9"/>
      <c r="AG77" s="9"/>
      <c r="AH77" s="9"/>
      <c r="AI77" s="9"/>
      <c r="AJ77" s="9"/>
      <c r="AK77" s="9"/>
      <c r="AL77" s="9"/>
      <c r="AM77" s="9"/>
      <c r="AN77" s="86"/>
      <c r="AO77" s="9"/>
      <c r="AP77" s="9"/>
      <c r="AQ77" s="9"/>
      <c r="AR77" s="9"/>
      <c r="AS77" s="9"/>
      <c r="AT77" s="9"/>
      <c r="AU77" s="9"/>
      <c r="AV77" s="9"/>
      <c r="AW77" s="9"/>
      <c r="AX77" s="9"/>
      <c r="AY77" s="9"/>
      <c r="AZ77" s="9"/>
      <c r="BA77" s="9"/>
      <c r="BB77" s="9"/>
      <c r="BC77" s="86"/>
      <c r="BD77" s="9"/>
      <c r="BE77" s="86"/>
      <c r="BF77" s="86"/>
      <c r="BG77" s="9"/>
      <c r="BH77" s="9"/>
      <c r="BI77" s="9"/>
      <c r="BJ77" s="9"/>
    </row>
    <row r="78" spans="1:62" s="16" customFormat="1" x14ac:dyDescent="0.3">
      <c r="A78" s="9"/>
      <c r="B78" s="9"/>
      <c r="C78" s="9"/>
      <c r="D78" s="9"/>
      <c r="E78" s="9"/>
      <c r="F78" s="9"/>
      <c r="G78" s="9"/>
      <c r="H78" s="9"/>
      <c r="I78" s="9"/>
      <c r="J78" s="9"/>
      <c r="K78" s="9"/>
      <c r="L78" s="9"/>
      <c r="M78" s="9"/>
      <c r="N78" s="9"/>
      <c r="O78" s="9"/>
      <c r="P78" s="10"/>
      <c r="Q78" s="11"/>
      <c r="R78" s="9"/>
      <c r="S78" s="9"/>
      <c r="T78" s="9"/>
      <c r="U78" s="9"/>
      <c r="V78" s="9"/>
      <c r="W78" s="9"/>
      <c r="X78" s="9"/>
      <c r="Y78" s="9"/>
      <c r="Z78" s="9"/>
      <c r="AA78" s="9"/>
      <c r="AB78" s="9"/>
      <c r="AC78" s="9"/>
      <c r="AD78" s="9"/>
      <c r="AE78" s="9"/>
      <c r="AF78" s="9"/>
      <c r="AG78" s="9"/>
      <c r="AH78" s="9"/>
      <c r="AI78" s="9"/>
      <c r="AJ78" s="9"/>
      <c r="AK78" s="9"/>
      <c r="AL78" s="9"/>
      <c r="AM78" s="9"/>
      <c r="AN78" s="86"/>
      <c r="AO78" s="9"/>
      <c r="AP78" s="9"/>
      <c r="AQ78" s="9"/>
      <c r="AR78" s="9"/>
      <c r="AS78" s="9"/>
      <c r="AT78" s="9"/>
      <c r="AU78" s="9"/>
      <c r="AV78" s="9"/>
      <c r="AW78" s="9"/>
      <c r="AX78" s="9"/>
      <c r="AY78" s="9"/>
      <c r="AZ78" s="9"/>
      <c r="BA78" s="9"/>
      <c r="BB78" s="9"/>
      <c r="BC78" s="86"/>
      <c r="BD78" s="9"/>
      <c r="BE78" s="86"/>
      <c r="BF78" s="86"/>
      <c r="BG78" s="9"/>
      <c r="BH78" s="9"/>
      <c r="BI78" s="9"/>
      <c r="BJ78" s="9"/>
    </row>
    <row r="79" spans="1:62" s="16" customFormat="1" x14ac:dyDescent="0.3">
      <c r="A79" s="9"/>
      <c r="B79" s="9"/>
      <c r="C79" s="9"/>
      <c r="D79" s="9"/>
      <c r="E79" s="9"/>
      <c r="F79" s="9"/>
      <c r="G79" s="9"/>
      <c r="H79" s="9"/>
      <c r="I79" s="9"/>
      <c r="J79" s="9"/>
      <c r="K79" s="9"/>
      <c r="L79" s="9"/>
      <c r="M79" s="9"/>
      <c r="N79" s="9"/>
      <c r="O79" s="9"/>
      <c r="P79" s="10"/>
      <c r="Q79" s="11"/>
      <c r="R79" s="9"/>
      <c r="S79" s="9"/>
      <c r="T79" s="9"/>
      <c r="U79" s="9"/>
      <c r="V79" s="9"/>
      <c r="W79" s="9"/>
      <c r="X79" s="9"/>
      <c r="Y79" s="9"/>
      <c r="Z79" s="9"/>
      <c r="AA79" s="9"/>
      <c r="AB79" s="9"/>
      <c r="AC79" s="9"/>
      <c r="AD79" s="9"/>
      <c r="AE79" s="9"/>
      <c r="AF79" s="9"/>
      <c r="AG79" s="9"/>
      <c r="AH79" s="9"/>
      <c r="AI79" s="9"/>
      <c r="AJ79" s="9"/>
      <c r="AK79" s="9"/>
      <c r="AL79" s="9"/>
      <c r="AM79" s="9"/>
      <c r="AN79" s="86"/>
      <c r="AO79" s="9"/>
      <c r="AP79" s="9"/>
      <c r="AQ79" s="9"/>
      <c r="AR79" s="9"/>
      <c r="AS79" s="9"/>
      <c r="AT79" s="9"/>
      <c r="AU79" s="9"/>
      <c r="AV79" s="9"/>
      <c r="AW79" s="9"/>
      <c r="AX79" s="9"/>
      <c r="AY79" s="9"/>
      <c r="AZ79" s="9"/>
      <c r="BA79" s="9"/>
      <c r="BB79" s="9"/>
      <c r="BC79" s="86"/>
      <c r="BD79" s="9"/>
      <c r="BE79" s="86"/>
      <c r="BF79" s="86"/>
      <c r="BG79" s="9"/>
      <c r="BH79" s="9"/>
      <c r="BI79" s="9"/>
      <c r="BJ79" s="9"/>
    </row>
    <row r="80" spans="1:62" s="16" customFormat="1" x14ac:dyDescent="0.3">
      <c r="A80" s="9"/>
      <c r="B80" s="9"/>
      <c r="C80" s="9"/>
      <c r="D80" s="9"/>
      <c r="E80" s="9"/>
      <c r="F80" s="9"/>
      <c r="G80" s="9"/>
      <c r="H80" s="9"/>
      <c r="I80" s="9"/>
      <c r="J80" s="9"/>
      <c r="K80" s="9"/>
      <c r="L80" s="9"/>
      <c r="M80" s="9"/>
      <c r="N80" s="9"/>
      <c r="O80" s="9"/>
      <c r="P80" s="10"/>
      <c r="Q80" s="11"/>
      <c r="R80" s="9"/>
      <c r="S80" s="9"/>
      <c r="T80" s="9"/>
      <c r="U80" s="9"/>
      <c r="V80" s="9"/>
      <c r="W80" s="9"/>
      <c r="X80" s="9"/>
      <c r="Y80" s="9"/>
      <c r="Z80" s="9"/>
      <c r="AA80" s="9"/>
      <c r="AB80" s="9"/>
      <c r="AC80" s="9"/>
      <c r="AD80" s="9"/>
      <c r="AE80" s="9"/>
      <c r="AF80" s="9"/>
      <c r="AG80" s="9"/>
      <c r="AH80" s="9"/>
      <c r="AI80" s="9"/>
      <c r="AJ80" s="9"/>
      <c r="AK80" s="9"/>
      <c r="AL80" s="9"/>
      <c r="AM80" s="9"/>
      <c r="AN80" s="86"/>
      <c r="AO80" s="9"/>
      <c r="AP80" s="9"/>
      <c r="AQ80" s="9"/>
      <c r="AR80" s="9"/>
      <c r="AS80" s="9"/>
      <c r="AT80" s="9"/>
      <c r="AU80" s="9"/>
      <c r="AV80" s="9"/>
      <c r="AW80" s="9"/>
      <c r="AX80" s="9"/>
      <c r="AY80" s="9"/>
      <c r="AZ80" s="9"/>
      <c r="BA80" s="9"/>
      <c r="BB80" s="9"/>
      <c r="BC80" s="86"/>
      <c r="BD80" s="9"/>
      <c r="BE80" s="86"/>
      <c r="BF80" s="86"/>
      <c r="BG80" s="9"/>
      <c r="BH80" s="9"/>
      <c r="BI80" s="9"/>
      <c r="BJ80" s="9"/>
    </row>
    <row r="81" spans="1:62" s="16" customFormat="1" x14ac:dyDescent="0.3">
      <c r="A81" s="9"/>
      <c r="B81" s="9"/>
      <c r="C81" s="9"/>
      <c r="D81" s="9"/>
      <c r="E81" s="9"/>
      <c r="F81" s="9"/>
      <c r="G81" s="9"/>
      <c r="H81" s="9"/>
      <c r="I81" s="9"/>
      <c r="J81" s="9"/>
      <c r="K81" s="9"/>
      <c r="L81" s="9"/>
      <c r="M81" s="9"/>
      <c r="N81" s="9"/>
      <c r="O81" s="9"/>
      <c r="P81" s="10"/>
      <c r="Q81" s="11"/>
      <c r="R81" s="9"/>
      <c r="S81" s="9"/>
      <c r="T81" s="9"/>
      <c r="U81" s="9"/>
      <c r="V81" s="9"/>
      <c r="W81" s="9"/>
      <c r="X81" s="9"/>
      <c r="Y81" s="9"/>
      <c r="Z81" s="9"/>
      <c r="AA81" s="9"/>
      <c r="AB81" s="9"/>
      <c r="AC81" s="9"/>
      <c r="AD81" s="9"/>
      <c r="AE81" s="9"/>
      <c r="AF81" s="9"/>
      <c r="AG81" s="9"/>
      <c r="AH81" s="9"/>
      <c r="AI81" s="9"/>
      <c r="AJ81" s="9"/>
      <c r="AK81" s="9"/>
      <c r="AL81" s="9"/>
      <c r="AM81" s="9"/>
      <c r="AN81" s="86"/>
      <c r="AO81" s="9"/>
      <c r="AP81" s="9"/>
      <c r="AQ81" s="9"/>
      <c r="AR81" s="9"/>
      <c r="AS81" s="9"/>
      <c r="AT81" s="9"/>
      <c r="AU81" s="9"/>
      <c r="AV81" s="9"/>
      <c r="AW81" s="9"/>
      <c r="AX81" s="9"/>
      <c r="AY81" s="9"/>
      <c r="AZ81" s="9"/>
      <c r="BA81" s="9"/>
      <c r="BB81" s="9"/>
      <c r="BC81" s="86"/>
      <c r="BD81" s="9"/>
      <c r="BE81" s="86"/>
      <c r="BF81" s="86"/>
      <c r="BG81" s="9"/>
      <c r="BH81" s="9"/>
      <c r="BI81" s="9"/>
      <c r="BJ81" s="9"/>
    </row>
    <row r="82" spans="1:62" s="16" customFormat="1" x14ac:dyDescent="0.3">
      <c r="A82" s="9"/>
      <c r="B82" s="9"/>
      <c r="C82" s="9"/>
      <c r="D82" s="9"/>
      <c r="E82" s="9"/>
      <c r="F82" s="9"/>
      <c r="G82" s="9"/>
      <c r="H82" s="9"/>
      <c r="I82" s="9"/>
      <c r="J82" s="9"/>
      <c r="K82" s="9"/>
      <c r="L82" s="9"/>
      <c r="M82" s="9"/>
      <c r="N82" s="9"/>
      <c r="O82" s="9"/>
      <c r="P82" s="10"/>
      <c r="Q82" s="11"/>
      <c r="R82" s="9"/>
      <c r="S82" s="9"/>
      <c r="T82" s="9"/>
      <c r="U82" s="9"/>
      <c r="V82" s="9"/>
      <c r="W82" s="9"/>
      <c r="X82" s="9"/>
      <c r="Y82" s="9"/>
      <c r="Z82" s="9"/>
      <c r="AA82" s="9"/>
      <c r="AB82" s="9"/>
      <c r="AC82" s="9"/>
      <c r="AD82" s="9"/>
      <c r="AE82" s="9"/>
      <c r="AF82" s="9"/>
      <c r="AG82" s="9"/>
      <c r="AH82" s="9"/>
      <c r="AI82" s="9"/>
      <c r="AJ82" s="9"/>
      <c r="AK82" s="9"/>
      <c r="AL82" s="9"/>
      <c r="AM82" s="9"/>
      <c r="AN82" s="86"/>
      <c r="AO82" s="9"/>
      <c r="AP82" s="9"/>
      <c r="AQ82" s="9"/>
      <c r="AR82" s="9"/>
      <c r="AS82" s="9"/>
      <c r="AT82" s="9"/>
      <c r="AU82" s="9"/>
      <c r="AV82" s="9"/>
      <c r="AW82" s="9"/>
      <c r="AX82" s="9"/>
      <c r="AY82" s="9"/>
      <c r="AZ82" s="9"/>
      <c r="BA82" s="9"/>
      <c r="BB82" s="9"/>
      <c r="BC82" s="86"/>
      <c r="BD82" s="9"/>
      <c r="BE82" s="86"/>
      <c r="BF82" s="86"/>
      <c r="BG82" s="9"/>
      <c r="BH82" s="9"/>
      <c r="BI82" s="9"/>
      <c r="BJ82" s="9"/>
    </row>
    <row r="83" spans="1:62" s="16" customFormat="1" x14ac:dyDescent="0.3">
      <c r="A83" s="9"/>
      <c r="B83" s="9"/>
      <c r="C83" s="9"/>
      <c r="D83" s="9"/>
      <c r="E83" s="9"/>
      <c r="F83" s="9"/>
      <c r="G83" s="9"/>
      <c r="H83" s="9"/>
      <c r="I83" s="9"/>
      <c r="J83" s="9"/>
      <c r="K83" s="9"/>
      <c r="L83" s="9"/>
      <c r="M83" s="9"/>
      <c r="N83" s="9"/>
      <c r="O83" s="9"/>
      <c r="P83" s="10"/>
      <c r="Q83" s="11"/>
      <c r="R83" s="9"/>
      <c r="S83" s="9"/>
      <c r="T83" s="9"/>
      <c r="U83" s="9"/>
      <c r="V83" s="9"/>
      <c r="W83" s="9"/>
      <c r="X83" s="9"/>
      <c r="Y83" s="9"/>
      <c r="Z83" s="9"/>
      <c r="AA83" s="9"/>
      <c r="AB83" s="9"/>
      <c r="AC83" s="9"/>
      <c r="AD83" s="9"/>
      <c r="AE83" s="9"/>
      <c r="AF83" s="9"/>
      <c r="AG83" s="9"/>
      <c r="AH83" s="9"/>
      <c r="AI83" s="9"/>
      <c r="AJ83" s="9"/>
      <c r="AK83" s="9"/>
      <c r="AL83" s="9"/>
      <c r="AM83" s="9"/>
      <c r="AN83" s="86"/>
      <c r="AO83" s="9"/>
      <c r="AP83" s="9"/>
      <c r="AQ83" s="9"/>
      <c r="AR83" s="9"/>
      <c r="AS83" s="9"/>
      <c r="AT83" s="9"/>
      <c r="AU83" s="9"/>
      <c r="AV83" s="9"/>
      <c r="AW83" s="9"/>
      <c r="AX83" s="9"/>
      <c r="AY83" s="9"/>
      <c r="AZ83" s="9"/>
      <c r="BA83" s="9"/>
      <c r="BB83" s="9"/>
      <c r="BC83" s="86"/>
      <c r="BD83" s="9"/>
      <c r="BE83" s="86"/>
      <c r="BF83" s="86"/>
      <c r="BG83" s="9"/>
      <c r="BH83" s="9"/>
      <c r="BI83" s="9"/>
      <c r="BJ83" s="9"/>
    </row>
    <row r="84" spans="1:62" s="16" customFormat="1" x14ac:dyDescent="0.3">
      <c r="A84" s="9"/>
      <c r="B84" s="9"/>
      <c r="C84" s="9"/>
      <c r="D84" s="9"/>
      <c r="E84" s="9"/>
      <c r="F84" s="9"/>
      <c r="G84" s="9"/>
      <c r="H84" s="9"/>
      <c r="I84" s="9"/>
      <c r="J84" s="9"/>
      <c r="K84" s="9"/>
      <c r="L84" s="9"/>
      <c r="M84" s="9"/>
      <c r="N84" s="9"/>
      <c r="O84" s="9"/>
      <c r="P84" s="10"/>
      <c r="Q84" s="11"/>
      <c r="R84" s="9"/>
      <c r="S84" s="9"/>
      <c r="T84" s="9"/>
      <c r="U84" s="9"/>
      <c r="V84" s="9"/>
      <c r="W84" s="9"/>
      <c r="X84" s="9"/>
      <c r="Y84" s="9"/>
      <c r="Z84" s="9"/>
      <c r="AA84" s="9"/>
      <c r="AB84" s="9"/>
      <c r="AC84" s="9"/>
      <c r="AD84" s="9"/>
      <c r="AE84" s="9"/>
      <c r="AF84" s="9"/>
      <c r="AG84" s="9"/>
      <c r="AH84" s="9"/>
      <c r="AI84" s="9"/>
      <c r="AJ84" s="9"/>
      <c r="AK84" s="9"/>
      <c r="AL84" s="9"/>
      <c r="AM84" s="9"/>
      <c r="AN84" s="86"/>
      <c r="AO84" s="9"/>
      <c r="AP84" s="9"/>
      <c r="AQ84" s="9"/>
      <c r="AR84" s="9"/>
      <c r="AS84" s="9"/>
      <c r="AT84" s="9"/>
      <c r="AU84" s="9"/>
      <c r="AV84" s="9"/>
      <c r="AW84" s="9"/>
      <c r="AX84" s="9"/>
      <c r="AY84" s="9"/>
      <c r="AZ84" s="9"/>
      <c r="BA84" s="9"/>
      <c r="BB84" s="9"/>
      <c r="BC84" s="86"/>
      <c r="BD84" s="9"/>
      <c r="BE84" s="86"/>
      <c r="BF84" s="86"/>
      <c r="BG84" s="9"/>
      <c r="BH84" s="9"/>
      <c r="BI84" s="9"/>
      <c r="BJ84" s="9"/>
    </row>
    <row r="85" spans="1:62" s="16" customFormat="1" x14ac:dyDescent="0.3">
      <c r="A85" s="9"/>
      <c r="B85" s="9"/>
      <c r="C85" s="9"/>
      <c r="D85" s="9"/>
      <c r="E85" s="9"/>
      <c r="F85" s="9"/>
      <c r="G85" s="9"/>
      <c r="H85" s="9"/>
      <c r="I85" s="9"/>
      <c r="J85" s="9"/>
      <c r="K85" s="9"/>
      <c r="L85" s="9"/>
      <c r="M85" s="9"/>
      <c r="N85" s="9"/>
      <c r="O85" s="9"/>
      <c r="P85" s="10"/>
      <c r="Q85" s="11"/>
      <c r="R85" s="9"/>
      <c r="S85" s="9"/>
      <c r="T85" s="9"/>
      <c r="U85" s="9"/>
      <c r="V85" s="9"/>
      <c r="W85" s="9"/>
      <c r="X85" s="9"/>
      <c r="Y85" s="9"/>
      <c r="Z85" s="9"/>
      <c r="AA85" s="9"/>
      <c r="AB85" s="9"/>
      <c r="AC85" s="9"/>
      <c r="AD85" s="9"/>
      <c r="AE85" s="9"/>
      <c r="AF85" s="9"/>
      <c r="AG85" s="9"/>
      <c r="AH85" s="9"/>
      <c r="AI85" s="9"/>
      <c r="AJ85" s="9"/>
      <c r="AK85" s="9"/>
      <c r="AL85" s="9"/>
      <c r="AM85" s="9"/>
      <c r="AN85" s="86"/>
      <c r="AO85" s="9"/>
      <c r="AP85" s="9"/>
      <c r="AQ85" s="9"/>
      <c r="AR85" s="9"/>
      <c r="AS85" s="9"/>
      <c r="AT85" s="9"/>
      <c r="AU85" s="9"/>
      <c r="AV85" s="9"/>
      <c r="AW85" s="9"/>
      <c r="AX85" s="9"/>
      <c r="AY85" s="9"/>
      <c r="AZ85" s="9"/>
      <c r="BA85" s="9"/>
      <c r="BB85" s="9"/>
      <c r="BC85" s="86"/>
      <c r="BD85" s="9"/>
      <c r="BE85" s="86"/>
      <c r="BF85" s="86"/>
      <c r="BG85" s="9"/>
      <c r="BH85" s="9"/>
      <c r="BI85" s="9"/>
      <c r="BJ85" s="9"/>
    </row>
    <row r="86" spans="1:62" s="16" customFormat="1" x14ac:dyDescent="0.3">
      <c r="A86" s="9"/>
      <c r="B86" s="9"/>
      <c r="C86" s="9"/>
      <c r="D86" s="9"/>
      <c r="E86" s="9"/>
      <c r="F86" s="9"/>
      <c r="G86" s="9"/>
      <c r="H86" s="9"/>
      <c r="I86" s="9"/>
      <c r="J86" s="9"/>
      <c r="K86" s="9"/>
      <c r="L86" s="9"/>
      <c r="M86" s="9"/>
      <c r="N86" s="9"/>
      <c r="O86" s="9"/>
      <c r="P86" s="10"/>
      <c r="Q86" s="11"/>
      <c r="R86" s="9"/>
      <c r="S86" s="9"/>
      <c r="T86" s="9"/>
      <c r="U86" s="9"/>
      <c r="V86" s="9"/>
      <c r="W86" s="9"/>
      <c r="X86" s="9"/>
      <c r="Y86" s="9"/>
      <c r="Z86" s="9"/>
      <c r="AA86" s="9"/>
      <c r="AB86" s="9"/>
      <c r="AC86" s="9"/>
      <c r="AD86" s="9"/>
      <c r="AE86" s="9"/>
      <c r="AF86" s="9"/>
      <c r="AG86" s="9"/>
      <c r="AH86" s="9"/>
      <c r="AI86" s="9"/>
      <c r="AJ86" s="9"/>
      <c r="AK86" s="9"/>
      <c r="AL86" s="9"/>
      <c r="AM86" s="9"/>
      <c r="AN86" s="86"/>
      <c r="AO86" s="9"/>
      <c r="AP86" s="9"/>
      <c r="AQ86" s="9"/>
      <c r="AR86" s="9"/>
      <c r="AS86" s="9"/>
      <c r="AT86" s="9"/>
      <c r="AU86" s="9"/>
      <c r="AV86" s="9"/>
      <c r="AW86" s="9"/>
      <c r="AX86" s="9"/>
      <c r="AY86" s="9"/>
      <c r="AZ86" s="9"/>
      <c r="BA86" s="9"/>
      <c r="BB86" s="9"/>
      <c r="BC86" s="86"/>
      <c r="BD86" s="9"/>
      <c r="BE86" s="86"/>
      <c r="BF86" s="86"/>
      <c r="BG86" s="9"/>
      <c r="BH86" s="9"/>
      <c r="BI86" s="9"/>
      <c r="BJ86" s="9"/>
    </row>
    <row r="87" spans="1:62" s="16" customFormat="1" x14ac:dyDescent="0.3">
      <c r="A87" s="9"/>
      <c r="B87" s="9"/>
      <c r="C87" s="9"/>
      <c r="D87" s="9"/>
      <c r="E87" s="9"/>
      <c r="F87" s="9"/>
      <c r="G87" s="9"/>
      <c r="H87" s="9"/>
      <c r="I87" s="9"/>
      <c r="J87" s="9"/>
      <c r="K87" s="9"/>
      <c r="L87" s="9"/>
      <c r="M87" s="9"/>
      <c r="N87" s="9"/>
      <c r="O87" s="9"/>
      <c r="P87" s="10"/>
      <c r="Q87" s="11"/>
      <c r="R87" s="9"/>
      <c r="S87" s="9"/>
      <c r="T87" s="9"/>
      <c r="U87" s="9"/>
      <c r="V87" s="9"/>
      <c r="W87" s="9"/>
      <c r="X87" s="9"/>
      <c r="Y87" s="9"/>
      <c r="Z87" s="9"/>
      <c r="AA87" s="9"/>
      <c r="AB87" s="9"/>
      <c r="AC87" s="9"/>
      <c r="AD87" s="9"/>
      <c r="AE87" s="9"/>
      <c r="AF87" s="9"/>
      <c r="AG87" s="9"/>
      <c r="AH87" s="9"/>
      <c r="AI87" s="9"/>
      <c r="AJ87" s="9"/>
      <c r="AK87" s="9"/>
      <c r="AL87" s="9"/>
      <c r="AM87" s="9"/>
      <c r="AN87" s="86"/>
      <c r="AO87" s="9"/>
      <c r="AP87" s="9"/>
      <c r="AQ87" s="9"/>
      <c r="AR87" s="9"/>
      <c r="AS87" s="9"/>
      <c r="AT87" s="9"/>
      <c r="AU87" s="9"/>
      <c r="AV87" s="9"/>
      <c r="AW87" s="9"/>
      <c r="AX87" s="9"/>
      <c r="AY87" s="9"/>
      <c r="AZ87" s="9"/>
      <c r="BA87" s="9"/>
      <c r="BB87" s="9"/>
      <c r="BC87" s="86"/>
      <c r="BD87" s="9"/>
      <c r="BE87" s="86"/>
      <c r="BF87" s="86"/>
      <c r="BG87" s="9"/>
      <c r="BH87" s="9"/>
      <c r="BI87" s="9"/>
      <c r="BJ87" s="9"/>
    </row>
    <row r="88" spans="1:62" s="16" customFormat="1" x14ac:dyDescent="0.3">
      <c r="A88" s="9"/>
      <c r="B88" s="9"/>
      <c r="C88" s="9"/>
      <c r="D88" s="9"/>
      <c r="E88" s="9"/>
      <c r="F88" s="9"/>
      <c r="G88" s="9"/>
      <c r="H88" s="9"/>
      <c r="I88" s="9"/>
      <c r="J88" s="9"/>
      <c r="K88" s="9"/>
      <c r="L88" s="9"/>
      <c r="M88" s="9"/>
      <c r="N88" s="9"/>
      <c r="O88" s="9"/>
      <c r="P88" s="10"/>
      <c r="Q88" s="11"/>
      <c r="R88" s="9"/>
      <c r="S88" s="9"/>
      <c r="T88" s="9"/>
      <c r="U88" s="9"/>
      <c r="V88" s="9"/>
      <c r="W88" s="9"/>
      <c r="X88" s="9"/>
      <c r="Y88" s="9"/>
      <c r="Z88" s="9"/>
      <c r="AA88" s="9"/>
      <c r="AB88" s="9"/>
      <c r="AC88" s="9"/>
      <c r="AD88" s="9"/>
      <c r="AE88" s="9"/>
      <c r="AF88" s="9"/>
      <c r="AG88" s="9"/>
      <c r="AH88" s="9"/>
      <c r="AI88" s="9"/>
      <c r="AJ88" s="9"/>
      <c r="AK88" s="9"/>
      <c r="AL88" s="9"/>
      <c r="AM88" s="9"/>
      <c r="AN88" s="86"/>
      <c r="AO88" s="9"/>
      <c r="AP88" s="9"/>
      <c r="AQ88" s="9"/>
      <c r="AR88" s="9"/>
      <c r="AS88" s="9"/>
      <c r="AT88" s="9"/>
      <c r="AU88" s="9"/>
      <c r="AV88" s="9"/>
      <c r="AW88" s="9"/>
      <c r="AX88" s="9"/>
      <c r="AY88" s="9"/>
      <c r="AZ88" s="9"/>
      <c r="BA88" s="9"/>
      <c r="BB88" s="9"/>
      <c r="BC88" s="86"/>
      <c r="BD88" s="9"/>
      <c r="BE88" s="86"/>
      <c r="BF88" s="86"/>
      <c r="BG88" s="9"/>
      <c r="BH88" s="9"/>
      <c r="BI88" s="9"/>
      <c r="BJ88" s="9"/>
    </row>
    <row r="89" spans="1:62" s="16" customFormat="1" x14ac:dyDescent="0.3">
      <c r="A89" s="9"/>
      <c r="B89" s="9"/>
      <c r="C89" s="9"/>
      <c r="D89" s="9"/>
      <c r="E89" s="9"/>
      <c r="F89" s="9"/>
      <c r="G89" s="9"/>
      <c r="H89" s="9"/>
      <c r="I89" s="9"/>
      <c r="J89" s="9"/>
      <c r="K89" s="9"/>
      <c r="L89" s="9"/>
      <c r="M89" s="9"/>
      <c r="N89" s="9"/>
      <c r="O89" s="9"/>
      <c r="P89" s="10"/>
      <c r="Q89" s="11"/>
      <c r="R89" s="9"/>
      <c r="S89" s="9"/>
      <c r="T89" s="9"/>
      <c r="U89" s="9"/>
      <c r="V89" s="9"/>
      <c r="W89" s="9"/>
      <c r="X89" s="9"/>
      <c r="Y89" s="9"/>
      <c r="Z89" s="9"/>
      <c r="AA89" s="9"/>
      <c r="AB89" s="9"/>
      <c r="AC89" s="9"/>
      <c r="AD89" s="9"/>
      <c r="AE89" s="9"/>
      <c r="AF89" s="9"/>
      <c r="AG89" s="9"/>
      <c r="AH89" s="9"/>
      <c r="AI89" s="9"/>
      <c r="AJ89" s="9"/>
      <c r="AK89" s="9"/>
      <c r="AL89" s="9"/>
      <c r="AM89" s="9"/>
      <c r="AN89" s="86"/>
      <c r="AO89" s="9"/>
      <c r="AP89" s="9"/>
      <c r="AQ89" s="9"/>
      <c r="AR89" s="9"/>
      <c r="AS89" s="9"/>
      <c r="AT89" s="9"/>
      <c r="AU89" s="9"/>
      <c r="AV89" s="9"/>
      <c r="AW89" s="9"/>
      <c r="AX89" s="9"/>
      <c r="AY89" s="9"/>
      <c r="AZ89" s="9"/>
      <c r="BA89" s="9"/>
      <c r="BB89" s="9"/>
      <c r="BC89" s="86"/>
      <c r="BD89" s="9"/>
      <c r="BE89" s="86"/>
      <c r="BF89" s="86"/>
      <c r="BG89" s="9"/>
      <c r="BH89" s="9"/>
      <c r="BI89" s="9"/>
      <c r="BJ89" s="9"/>
    </row>
    <row r="90" spans="1:62" s="16" customFormat="1" x14ac:dyDescent="0.3">
      <c r="A90" s="9"/>
      <c r="B90" s="9"/>
      <c r="C90" s="9"/>
      <c r="D90" s="9"/>
      <c r="E90" s="9"/>
      <c r="F90" s="9"/>
      <c r="G90" s="9"/>
      <c r="H90" s="9"/>
      <c r="I90" s="9"/>
      <c r="J90" s="9"/>
      <c r="K90" s="9"/>
      <c r="L90" s="9"/>
      <c r="M90" s="9"/>
      <c r="N90" s="9"/>
      <c r="O90" s="9"/>
      <c r="P90" s="10"/>
      <c r="Q90" s="11"/>
      <c r="R90" s="9"/>
      <c r="S90" s="9"/>
      <c r="T90" s="9"/>
      <c r="U90" s="9"/>
      <c r="V90" s="9"/>
      <c r="W90" s="9"/>
      <c r="X90" s="9"/>
      <c r="Y90" s="9"/>
      <c r="Z90" s="9"/>
      <c r="AA90" s="9"/>
      <c r="AB90" s="9"/>
      <c r="AC90" s="9"/>
      <c r="AD90" s="9"/>
      <c r="AE90" s="9"/>
      <c r="AF90" s="9"/>
      <c r="AG90" s="9"/>
      <c r="AH90" s="9"/>
      <c r="AI90" s="9"/>
      <c r="AJ90" s="9"/>
      <c r="AK90" s="9"/>
      <c r="AL90" s="9"/>
      <c r="AM90" s="9"/>
      <c r="AN90" s="86"/>
      <c r="AO90" s="9"/>
      <c r="AP90" s="9"/>
      <c r="AQ90" s="9"/>
      <c r="AR90" s="9"/>
      <c r="AS90" s="9"/>
      <c r="AT90" s="9"/>
      <c r="AU90" s="9"/>
      <c r="AV90" s="9"/>
      <c r="AW90" s="9"/>
      <c r="AX90" s="9"/>
      <c r="AY90" s="9"/>
      <c r="AZ90" s="9"/>
      <c r="BA90" s="9"/>
      <c r="BB90" s="9"/>
      <c r="BC90" s="86"/>
      <c r="BD90" s="9"/>
      <c r="BE90" s="86"/>
      <c r="BF90" s="86"/>
      <c r="BG90" s="9"/>
      <c r="BH90" s="9"/>
      <c r="BI90" s="9"/>
      <c r="BJ90" s="9"/>
    </row>
    <row r="91" spans="1:62" s="16" customFormat="1" x14ac:dyDescent="0.3">
      <c r="A91" s="9"/>
      <c r="B91" s="9"/>
      <c r="C91" s="9"/>
      <c r="D91" s="9"/>
      <c r="E91" s="9"/>
      <c r="F91" s="9"/>
      <c r="G91" s="9"/>
      <c r="H91" s="9"/>
      <c r="I91" s="9"/>
      <c r="J91" s="9"/>
      <c r="K91" s="9"/>
      <c r="L91" s="9"/>
      <c r="M91" s="9"/>
      <c r="N91" s="9"/>
      <c r="O91" s="9"/>
      <c r="P91" s="10"/>
      <c r="Q91" s="11"/>
      <c r="R91" s="9"/>
      <c r="S91" s="9"/>
      <c r="T91" s="9"/>
      <c r="U91" s="9"/>
      <c r="V91" s="9"/>
      <c r="W91" s="9"/>
      <c r="X91" s="9"/>
      <c r="Y91" s="9"/>
      <c r="Z91" s="9"/>
      <c r="AA91" s="9"/>
      <c r="AB91" s="9"/>
      <c r="AC91" s="9"/>
      <c r="AD91" s="9"/>
      <c r="AE91" s="9"/>
      <c r="AF91" s="9"/>
      <c r="AG91" s="9"/>
      <c r="AH91" s="9"/>
      <c r="AI91" s="9"/>
      <c r="AJ91" s="9"/>
      <c r="AK91" s="9"/>
      <c r="AL91" s="9"/>
      <c r="AM91" s="9"/>
      <c r="AN91" s="86"/>
      <c r="AO91" s="9"/>
      <c r="AP91" s="9"/>
      <c r="AQ91" s="9"/>
      <c r="AR91" s="9"/>
      <c r="AS91" s="9"/>
      <c r="AT91" s="9"/>
      <c r="AU91" s="9"/>
      <c r="AV91" s="9"/>
      <c r="AW91" s="9"/>
      <c r="AX91" s="9"/>
      <c r="AY91" s="9"/>
      <c r="AZ91" s="9"/>
      <c r="BA91" s="9"/>
      <c r="BB91" s="9"/>
      <c r="BC91" s="86"/>
      <c r="BD91" s="9"/>
      <c r="BE91" s="86"/>
      <c r="BF91" s="86"/>
      <c r="BG91" s="9"/>
      <c r="BH91" s="9"/>
      <c r="BI91" s="9"/>
      <c r="BJ91" s="9"/>
    </row>
    <row r="92" spans="1:62" s="16" customFormat="1" x14ac:dyDescent="0.3">
      <c r="A92" s="9"/>
      <c r="B92" s="9"/>
      <c r="C92" s="9"/>
      <c r="D92" s="9"/>
      <c r="E92" s="9"/>
      <c r="F92" s="9"/>
      <c r="G92" s="9"/>
      <c r="H92" s="9"/>
      <c r="I92" s="9"/>
      <c r="J92" s="9"/>
      <c r="K92" s="9"/>
      <c r="L92" s="9"/>
      <c r="M92" s="9"/>
      <c r="N92" s="9"/>
      <c r="O92" s="9"/>
      <c r="P92" s="10"/>
      <c r="Q92" s="11"/>
      <c r="R92" s="9"/>
      <c r="S92" s="9"/>
      <c r="T92" s="9"/>
      <c r="U92" s="9"/>
      <c r="V92" s="9"/>
      <c r="W92" s="9"/>
      <c r="X92" s="9"/>
      <c r="Y92" s="9"/>
      <c r="Z92" s="9"/>
      <c r="AA92" s="9"/>
      <c r="AB92" s="9"/>
      <c r="AC92" s="9"/>
      <c r="AD92" s="9"/>
      <c r="AE92" s="9"/>
      <c r="AF92" s="9"/>
      <c r="AG92" s="9"/>
      <c r="AH92" s="9"/>
      <c r="AI92" s="9"/>
      <c r="AJ92" s="9"/>
      <c r="AK92" s="9"/>
      <c r="AL92" s="9"/>
      <c r="AM92" s="9"/>
      <c r="AN92" s="86"/>
      <c r="AO92" s="9"/>
      <c r="AP92" s="9"/>
      <c r="AQ92" s="9"/>
      <c r="AR92" s="9"/>
      <c r="AS92" s="9"/>
      <c r="AT92" s="9"/>
      <c r="AU92" s="9"/>
      <c r="AV92" s="9"/>
      <c r="AW92" s="9"/>
      <c r="AX92" s="9"/>
      <c r="AY92" s="9"/>
      <c r="AZ92" s="9"/>
      <c r="BA92" s="9"/>
      <c r="BB92" s="9"/>
      <c r="BC92" s="86"/>
      <c r="BD92" s="9"/>
      <c r="BE92" s="86"/>
      <c r="BF92" s="86"/>
      <c r="BG92" s="9"/>
      <c r="BH92" s="9"/>
      <c r="BI92" s="9"/>
      <c r="BJ92" s="9"/>
    </row>
    <row r="93" spans="1:62" s="16" customFormat="1" x14ac:dyDescent="0.3">
      <c r="A93" s="9"/>
      <c r="B93" s="9"/>
      <c r="C93" s="9"/>
      <c r="D93" s="9"/>
      <c r="E93" s="9"/>
      <c r="F93" s="9"/>
      <c r="G93" s="9"/>
      <c r="H93" s="9"/>
      <c r="I93" s="9"/>
      <c r="J93" s="9"/>
      <c r="K93" s="9"/>
      <c r="L93" s="9"/>
      <c r="M93" s="9"/>
      <c r="N93" s="9"/>
      <c r="O93" s="9"/>
      <c r="P93" s="10"/>
      <c r="Q93" s="11"/>
      <c r="R93" s="9"/>
      <c r="S93" s="9"/>
      <c r="T93" s="9"/>
      <c r="U93" s="9"/>
      <c r="V93" s="9"/>
      <c r="W93" s="9"/>
      <c r="X93" s="9"/>
      <c r="Y93" s="9"/>
      <c r="Z93" s="9"/>
      <c r="AA93" s="9"/>
      <c r="AB93" s="9"/>
      <c r="AC93" s="9"/>
      <c r="AD93" s="9"/>
      <c r="AE93" s="9"/>
      <c r="AF93" s="9"/>
      <c r="AG93" s="9"/>
      <c r="AH93" s="9"/>
      <c r="AI93" s="9"/>
      <c r="AJ93" s="9"/>
      <c r="AK93" s="9"/>
      <c r="AL93" s="9"/>
      <c r="AM93" s="9"/>
      <c r="AN93" s="86"/>
      <c r="AO93" s="9"/>
      <c r="AP93" s="9"/>
      <c r="AQ93" s="9"/>
      <c r="AR93" s="9"/>
      <c r="AS93" s="9"/>
      <c r="AT93" s="9"/>
      <c r="AU93" s="9"/>
      <c r="AV93" s="9"/>
      <c r="AW93" s="9"/>
      <c r="AX93" s="9"/>
      <c r="AY93" s="9"/>
      <c r="AZ93" s="9"/>
      <c r="BA93" s="9"/>
      <c r="BB93" s="9"/>
      <c r="BC93" s="86"/>
      <c r="BD93" s="9"/>
      <c r="BE93" s="86"/>
      <c r="BF93" s="86"/>
      <c r="BG93" s="9"/>
      <c r="BH93" s="9"/>
      <c r="BI93" s="9"/>
      <c r="BJ93" s="9"/>
    </row>
    <row r="94" spans="1:62" s="16" customFormat="1" x14ac:dyDescent="0.3">
      <c r="A94" s="9"/>
      <c r="B94" s="9"/>
      <c r="C94" s="9"/>
      <c r="D94" s="9"/>
      <c r="E94" s="9"/>
      <c r="F94" s="9"/>
      <c r="G94" s="9"/>
      <c r="H94" s="9"/>
      <c r="I94" s="9"/>
      <c r="J94" s="9"/>
      <c r="K94" s="9"/>
      <c r="L94" s="9"/>
      <c r="M94" s="9"/>
      <c r="N94" s="9"/>
      <c r="O94" s="9"/>
      <c r="P94" s="10"/>
      <c r="Q94" s="11"/>
      <c r="R94" s="9"/>
      <c r="S94" s="9"/>
      <c r="T94" s="9"/>
      <c r="U94" s="9"/>
      <c r="V94" s="9"/>
      <c r="W94" s="9"/>
      <c r="X94" s="9"/>
      <c r="Y94" s="9"/>
      <c r="Z94" s="9"/>
      <c r="AA94" s="9"/>
      <c r="AB94" s="9"/>
      <c r="AC94" s="9"/>
      <c r="AD94" s="9"/>
      <c r="AE94" s="9"/>
      <c r="AF94" s="9"/>
      <c r="AG94" s="9"/>
      <c r="AH94" s="9"/>
      <c r="AI94" s="9"/>
      <c r="AJ94" s="9"/>
      <c r="AK94" s="9"/>
      <c r="AL94" s="9"/>
      <c r="AM94" s="9"/>
      <c r="AN94" s="86"/>
      <c r="AO94" s="9"/>
      <c r="AP94" s="9"/>
      <c r="AQ94" s="9"/>
      <c r="AR94" s="9"/>
      <c r="AS94" s="9"/>
      <c r="AT94" s="9"/>
      <c r="AU94" s="9"/>
      <c r="AV94" s="9"/>
      <c r="AW94" s="9"/>
      <c r="AX94" s="9"/>
      <c r="AY94" s="9"/>
      <c r="AZ94" s="9"/>
      <c r="BA94" s="9"/>
      <c r="BB94" s="9"/>
      <c r="BC94" s="86"/>
      <c r="BD94" s="9"/>
      <c r="BE94" s="86"/>
      <c r="BF94" s="86"/>
      <c r="BG94" s="9"/>
      <c r="BH94" s="9"/>
      <c r="BI94" s="9"/>
      <c r="BJ94" s="9"/>
    </row>
    <row r="95" spans="1:62" s="16" customFormat="1" x14ac:dyDescent="0.3">
      <c r="A95" s="9"/>
      <c r="B95" s="9"/>
      <c r="C95" s="9"/>
      <c r="D95" s="9"/>
      <c r="E95" s="9"/>
      <c r="F95" s="9"/>
      <c r="G95" s="9"/>
      <c r="H95" s="9"/>
      <c r="I95" s="9"/>
      <c r="J95" s="9"/>
      <c r="K95" s="9"/>
      <c r="L95" s="9"/>
      <c r="M95" s="9"/>
      <c r="N95" s="9"/>
      <c r="O95" s="9"/>
      <c r="P95" s="10"/>
      <c r="Q95" s="11"/>
      <c r="R95" s="9"/>
      <c r="S95" s="9"/>
      <c r="T95" s="9"/>
      <c r="U95" s="9"/>
      <c r="V95" s="9"/>
      <c r="W95" s="9"/>
      <c r="X95" s="9"/>
      <c r="Y95" s="9"/>
      <c r="Z95" s="9"/>
      <c r="AA95" s="9"/>
      <c r="AB95" s="9"/>
      <c r="AC95" s="9"/>
      <c r="AD95" s="9"/>
      <c r="AE95" s="9"/>
      <c r="AF95" s="9"/>
      <c r="AG95" s="9"/>
      <c r="AH95" s="9"/>
      <c r="AI95" s="9"/>
      <c r="AJ95" s="9"/>
      <c r="AK95" s="9"/>
      <c r="AL95" s="9"/>
      <c r="AM95" s="9"/>
      <c r="AN95" s="86"/>
      <c r="AO95" s="9"/>
      <c r="AP95" s="9"/>
      <c r="AQ95" s="9"/>
      <c r="AR95" s="9"/>
      <c r="AS95" s="9"/>
      <c r="AT95" s="9"/>
      <c r="AU95" s="9"/>
      <c r="AV95" s="9"/>
      <c r="AW95" s="9"/>
      <c r="AX95" s="9"/>
      <c r="AY95" s="9"/>
      <c r="AZ95" s="9"/>
      <c r="BA95" s="9"/>
      <c r="BB95" s="9"/>
      <c r="BC95" s="86"/>
      <c r="BD95" s="9"/>
      <c r="BE95" s="86"/>
      <c r="BF95" s="86"/>
      <c r="BG95" s="9"/>
      <c r="BH95" s="9"/>
      <c r="BI95" s="9"/>
      <c r="BJ95" s="9"/>
    </row>
    <row r="96" spans="1:62" s="16" customFormat="1" x14ac:dyDescent="0.3">
      <c r="A96" s="9"/>
      <c r="B96" s="9"/>
      <c r="C96" s="9"/>
      <c r="D96" s="9"/>
      <c r="E96" s="9"/>
      <c r="F96" s="9"/>
      <c r="G96" s="9"/>
      <c r="H96" s="9"/>
      <c r="I96" s="9"/>
      <c r="J96" s="9"/>
      <c r="K96" s="9"/>
      <c r="L96" s="9"/>
      <c r="M96" s="9"/>
      <c r="N96" s="9"/>
      <c r="O96" s="9"/>
      <c r="P96" s="10"/>
      <c r="Q96" s="11"/>
      <c r="R96" s="9"/>
      <c r="S96" s="9"/>
      <c r="T96" s="9"/>
      <c r="U96" s="9"/>
      <c r="V96" s="9"/>
      <c r="W96" s="9"/>
      <c r="X96" s="9"/>
      <c r="Y96" s="9"/>
      <c r="Z96" s="9"/>
      <c r="AA96" s="9"/>
      <c r="AB96" s="9"/>
      <c r="AC96" s="9"/>
      <c r="AD96" s="9"/>
      <c r="AE96" s="9"/>
      <c r="AF96" s="9"/>
      <c r="AG96" s="9"/>
      <c r="AH96" s="9"/>
      <c r="AI96" s="9"/>
      <c r="AJ96" s="9"/>
      <c r="AK96" s="9"/>
      <c r="AL96" s="9"/>
      <c r="AM96" s="9"/>
      <c r="AN96" s="86"/>
      <c r="AO96" s="9"/>
      <c r="AP96" s="9"/>
      <c r="AQ96" s="9"/>
      <c r="AR96" s="9"/>
      <c r="AS96" s="9"/>
      <c r="AT96" s="9"/>
      <c r="AU96" s="9"/>
      <c r="AV96" s="9"/>
      <c r="AW96" s="9"/>
      <c r="AX96" s="9"/>
      <c r="AY96" s="9"/>
      <c r="AZ96" s="9"/>
      <c r="BA96" s="9"/>
      <c r="BB96" s="9"/>
      <c r="BC96" s="86"/>
      <c r="BD96" s="9"/>
      <c r="BE96" s="86"/>
      <c r="BF96" s="86"/>
      <c r="BG96" s="9"/>
      <c r="BH96" s="9"/>
      <c r="BI96" s="9"/>
      <c r="BJ96" s="9"/>
    </row>
    <row r="97" spans="1:62" s="16" customFormat="1" x14ac:dyDescent="0.3">
      <c r="A97" s="9"/>
      <c r="B97" s="9"/>
      <c r="C97" s="9"/>
      <c r="D97" s="9"/>
      <c r="E97" s="9"/>
      <c r="F97" s="9"/>
      <c r="G97" s="9"/>
      <c r="H97" s="9"/>
      <c r="I97" s="9"/>
      <c r="J97" s="9"/>
      <c r="K97" s="9"/>
      <c r="L97" s="9"/>
      <c r="M97" s="9"/>
      <c r="N97" s="9"/>
      <c r="O97" s="9"/>
      <c r="P97" s="10"/>
      <c r="Q97" s="11"/>
      <c r="R97" s="9"/>
      <c r="S97" s="9"/>
      <c r="T97" s="9"/>
      <c r="U97" s="9"/>
      <c r="V97" s="9"/>
      <c r="W97" s="9"/>
      <c r="X97" s="9"/>
      <c r="Y97" s="9"/>
      <c r="Z97" s="9"/>
      <c r="AA97" s="9"/>
      <c r="AB97" s="9"/>
      <c r="AC97" s="9"/>
      <c r="AD97" s="9"/>
      <c r="AE97" s="9"/>
      <c r="AF97" s="9"/>
      <c r="AG97" s="9"/>
      <c r="AH97" s="9"/>
      <c r="AI97" s="9"/>
      <c r="AJ97" s="9"/>
      <c r="AK97" s="9"/>
      <c r="AL97" s="9"/>
      <c r="AM97" s="9"/>
      <c r="AN97" s="86"/>
      <c r="AO97" s="9"/>
      <c r="AP97" s="9"/>
      <c r="AQ97" s="9"/>
      <c r="AR97" s="9"/>
      <c r="AS97" s="9"/>
      <c r="AT97" s="9"/>
      <c r="AU97" s="9"/>
      <c r="AV97" s="9"/>
      <c r="AW97" s="9"/>
      <c r="AX97" s="9"/>
      <c r="AY97" s="9"/>
      <c r="AZ97" s="9"/>
      <c r="BA97" s="9"/>
      <c r="BB97" s="9"/>
      <c r="BC97" s="86"/>
      <c r="BD97" s="9"/>
      <c r="BE97" s="86"/>
      <c r="BF97" s="86"/>
      <c r="BG97" s="9"/>
      <c r="BH97" s="9"/>
      <c r="BI97" s="9"/>
      <c r="BJ97" s="9"/>
    </row>
    <row r="98" spans="1:62" s="16" customFormat="1" x14ac:dyDescent="0.3">
      <c r="A98" s="9"/>
      <c r="B98" s="9"/>
      <c r="C98" s="9"/>
      <c r="D98" s="9"/>
      <c r="E98" s="9"/>
      <c r="F98" s="9"/>
      <c r="G98" s="9"/>
      <c r="H98" s="9"/>
      <c r="I98" s="9"/>
      <c r="J98" s="9"/>
      <c r="K98" s="9"/>
      <c r="L98" s="9"/>
      <c r="M98" s="9"/>
      <c r="N98" s="9"/>
      <c r="O98" s="9"/>
      <c r="P98" s="10"/>
      <c r="Q98" s="11"/>
      <c r="R98" s="9"/>
      <c r="S98" s="9"/>
      <c r="T98" s="9"/>
      <c r="U98" s="9"/>
      <c r="V98" s="9"/>
      <c r="W98" s="9"/>
      <c r="X98" s="9"/>
      <c r="Y98" s="9"/>
      <c r="Z98" s="9"/>
      <c r="AA98" s="9"/>
      <c r="AB98" s="9"/>
      <c r="AC98" s="9"/>
      <c r="AD98" s="9"/>
      <c r="AE98" s="9"/>
      <c r="AF98" s="9"/>
      <c r="AG98" s="9"/>
      <c r="AH98" s="9"/>
      <c r="AI98" s="9"/>
      <c r="AJ98" s="9"/>
      <c r="AK98" s="9"/>
      <c r="AL98" s="9"/>
      <c r="AM98" s="9"/>
      <c r="AN98" s="86"/>
      <c r="AO98" s="9"/>
      <c r="AP98" s="9"/>
      <c r="AQ98" s="9"/>
      <c r="AR98" s="9"/>
      <c r="AS98" s="9"/>
      <c r="AT98" s="9"/>
      <c r="AU98" s="9"/>
      <c r="AV98" s="9"/>
      <c r="AW98" s="9"/>
      <c r="AX98" s="9"/>
      <c r="AY98" s="9"/>
      <c r="AZ98" s="9"/>
      <c r="BA98" s="9"/>
      <c r="BB98" s="9"/>
      <c r="BC98" s="86"/>
      <c r="BD98" s="9"/>
      <c r="BE98" s="86"/>
      <c r="BF98" s="86"/>
      <c r="BG98" s="9"/>
      <c r="BH98" s="9"/>
      <c r="BI98" s="9"/>
      <c r="BJ98" s="9"/>
    </row>
    <row r="99" spans="1:62" s="16" customFormat="1" x14ac:dyDescent="0.3">
      <c r="A99" s="9"/>
      <c r="B99" s="9"/>
      <c r="C99" s="9"/>
      <c r="D99" s="9"/>
      <c r="E99" s="9"/>
      <c r="F99" s="9"/>
      <c r="G99" s="9"/>
      <c r="H99" s="9"/>
      <c r="I99" s="9"/>
      <c r="J99" s="9"/>
      <c r="K99" s="9"/>
      <c r="L99" s="9"/>
      <c r="M99" s="9"/>
      <c r="N99" s="9"/>
      <c r="O99" s="9"/>
      <c r="P99" s="10"/>
      <c r="Q99" s="11"/>
      <c r="R99" s="9"/>
      <c r="S99" s="9"/>
      <c r="T99" s="9"/>
      <c r="U99" s="9"/>
      <c r="V99" s="9"/>
      <c r="W99" s="9"/>
      <c r="X99" s="9"/>
      <c r="Y99" s="9"/>
      <c r="Z99" s="9"/>
      <c r="AA99" s="9"/>
      <c r="AB99" s="9"/>
      <c r="AC99" s="9"/>
      <c r="AD99" s="9"/>
      <c r="AE99" s="9"/>
      <c r="AF99" s="9"/>
      <c r="AG99" s="9"/>
      <c r="AH99" s="9"/>
      <c r="AI99" s="9"/>
      <c r="AJ99" s="9"/>
      <c r="AK99" s="9"/>
      <c r="AL99" s="9"/>
      <c r="AM99" s="9"/>
      <c r="AN99" s="86"/>
      <c r="AO99" s="9"/>
      <c r="AP99" s="9"/>
      <c r="AQ99" s="9"/>
      <c r="AR99" s="9"/>
      <c r="AS99" s="9"/>
      <c r="AT99" s="9"/>
      <c r="AU99" s="9"/>
      <c r="AV99" s="9"/>
      <c r="AW99" s="9"/>
      <c r="AX99" s="9"/>
      <c r="AY99" s="9"/>
      <c r="AZ99" s="9"/>
      <c r="BA99" s="9"/>
      <c r="BB99" s="9"/>
      <c r="BC99" s="86"/>
      <c r="BD99" s="9"/>
      <c r="BE99" s="86"/>
      <c r="BF99" s="86"/>
      <c r="BG99" s="9"/>
      <c r="BH99" s="9"/>
      <c r="BI99" s="9"/>
      <c r="BJ99" s="9"/>
    </row>
    <row r="100" spans="1:62" s="16" customFormat="1" x14ac:dyDescent="0.3">
      <c r="A100" s="9"/>
      <c r="B100" s="9"/>
      <c r="C100" s="9"/>
      <c r="D100" s="9"/>
      <c r="E100" s="9"/>
      <c r="F100" s="9"/>
      <c r="G100" s="9"/>
      <c r="H100" s="9"/>
      <c r="I100" s="9"/>
      <c r="J100" s="9"/>
      <c r="K100" s="9"/>
      <c r="L100" s="9"/>
      <c r="M100" s="9"/>
      <c r="N100" s="9"/>
      <c r="O100" s="9"/>
      <c r="P100" s="10"/>
      <c r="Q100" s="11"/>
      <c r="R100" s="9"/>
      <c r="S100" s="9"/>
      <c r="T100" s="9"/>
      <c r="U100" s="9"/>
      <c r="V100" s="9"/>
      <c r="W100" s="9"/>
      <c r="X100" s="9"/>
      <c r="Y100" s="9"/>
      <c r="Z100" s="9"/>
      <c r="AA100" s="9"/>
      <c r="AB100" s="9"/>
      <c r="AC100" s="9"/>
      <c r="AD100" s="9"/>
      <c r="AE100" s="9"/>
      <c r="AF100" s="9"/>
      <c r="AG100" s="9"/>
      <c r="AH100" s="9"/>
      <c r="AI100" s="9"/>
      <c r="AJ100" s="9"/>
      <c r="AK100" s="9"/>
      <c r="AL100" s="9"/>
      <c r="AM100" s="9"/>
      <c r="AN100" s="86"/>
      <c r="AO100" s="9"/>
      <c r="AP100" s="9"/>
      <c r="AQ100" s="9"/>
      <c r="AR100" s="9"/>
      <c r="AS100" s="9"/>
      <c r="AT100" s="9"/>
      <c r="AU100" s="9"/>
      <c r="AV100" s="9"/>
      <c r="AW100" s="9"/>
      <c r="AX100" s="9"/>
      <c r="AY100" s="9"/>
      <c r="AZ100" s="9"/>
      <c r="BA100" s="9"/>
      <c r="BB100" s="9"/>
      <c r="BC100" s="86"/>
      <c r="BD100" s="9"/>
      <c r="BE100" s="86"/>
      <c r="BF100" s="86"/>
      <c r="BG100" s="9"/>
      <c r="BH100" s="9"/>
      <c r="BI100" s="9"/>
      <c r="BJ100" s="9"/>
    </row>
    <row r="101" spans="1:62" s="16" customFormat="1" x14ac:dyDescent="0.3">
      <c r="A101" s="9"/>
      <c r="B101" s="9"/>
      <c r="C101" s="9"/>
      <c r="D101" s="9"/>
      <c r="E101" s="9"/>
      <c r="F101" s="9"/>
      <c r="G101" s="9"/>
      <c r="H101" s="9"/>
      <c r="I101" s="9"/>
      <c r="J101" s="9"/>
      <c r="K101" s="9"/>
      <c r="L101" s="9"/>
      <c r="M101" s="9"/>
      <c r="N101" s="9"/>
      <c r="O101" s="9"/>
      <c r="P101" s="10"/>
      <c r="Q101" s="11"/>
      <c r="R101" s="9"/>
      <c r="S101" s="9"/>
      <c r="T101" s="9"/>
      <c r="U101" s="9"/>
      <c r="V101" s="9"/>
      <c r="W101" s="9"/>
      <c r="X101" s="9"/>
      <c r="Y101" s="9"/>
      <c r="Z101" s="9"/>
      <c r="AA101" s="9"/>
      <c r="AB101" s="9"/>
      <c r="AC101" s="9"/>
      <c r="AD101" s="9"/>
      <c r="AE101" s="9"/>
      <c r="AF101" s="9"/>
      <c r="AG101" s="9"/>
      <c r="AH101" s="9"/>
      <c r="AI101" s="9"/>
      <c r="AJ101" s="9"/>
      <c r="AK101" s="9"/>
      <c r="AL101" s="9"/>
      <c r="AM101" s="9"/>
      <c r="AN101" s="86"/>
      <c r="AO101" s="9"/>
      <c r="AP101" s="9"/>
      <c r="AQ101" s="9"/>
      <c r="AR101" s="9"/>
      <c r="AS101" s="9"/>
      <c r="AT101" s="9"/>
      <c r="AU101" s="9"/>
      <c r="AV101" s="9"/>
      <c r="AW101" s="9"/>
      <c r="AX101" s="9"/>
      <c r="AY101" s="9"/>
      <c r="AZ101" s="9"/>
      <c r="BA101" s="9"/>
      <c r="BB101" s="9"/>
      <c r="BC101" s="86"/>
      <c r="BD101" s="9"/>
      <c r="BE101" s="86"/>
      <c r="BF101" s="86"/>
      <c r="BG101" s="9"/>
      <c r="BH101" s="9"/>
      <c r="BI101" s="9"/>
      <c r="BJ101" s="9"/>
    </row>
    <row r="102" spans="1:62" s="16" customFormat="1" x14ac:dyDescent="0.3">
      <c r="A102" s="9"/>
      <c r="B102" s="9"/>
      <c r="C102" s="9"/>
      <c r="D102" s="9"/>
      <c r="E102" s="9"/>
      <c r="F102" s="9"/>
      <c r="G102" s="9"/>
      <c r="H102" s="9"/>
      <c r="I102" s="9"/>
      <c r="J102" s="9"/>
      <c r="K102" s="9"/>
      <c r="L102" s="9"/>
      <c r="M102" s="9"/>
      <c r="N102" s="9"/>
      <c r="O102" s="9"/>
      <c r="P102" s="10"/>
      <c r="Q102" s="11"/>
      <c r="R102" s="9"/>
      <c r="S102" s="9"/>
      <c r="T102" s="9"/>
      <c r="U102" s="9"/>
      <c r="V102" s="9"/>
      <c r="W102" s="9"/>
      <c r="X102" s="9"/>
      <c r="Y102" s="9"/>
      <c r="Z102" s="9"/>
      <c r="AA102" s="9"/>
      <c r="AB102" s="9"/>
      <c r="AC102" s="9"/>
      <c r="AD102" s="9"/>
      <c r="AE102" s="9"/>
      <c r="AF102" s="9"/>
      <c r="AG102" s="9"/>
      <c r="AH102" s="9"/>
      <c r="AI102" s="9"/>
      <c r="AJ102" s="9"/>
      <c r="AK102" s="9"/>
      <c r="AL102" s="9"/>
      <c r="AM102" s="9"/>
      <c r="AN102" s="86"/>
      <c r="AO102" s="9"/>
      <c r="AP102" s="9"/>
      <c r="AQ102" s="9"/>
      <c r="AR102" s="9"/>
      <c r="AS102" s="9"/>
      <c r="AT102" s="9"/>
      <c r="AU102" s="9"/>
      <c r="AV102" s="9"/>
      <c r="AW102" s="9"/>
      <c r="AX102" s="9"/>
      <c r="AY102" s="9"/>
      <c r="AZ102" s="9"/>
      <c r="BA102" s="9"/>
      <c r="BB102" s="9"/>
      <c r="BC102" s="86"/>
      <c r="BD102" s="9"/>
      <c r="BE102" s="86"/>
      <c r="BF102" s="86"/>
      <c r="BG102" s="9"/>
      <c r="BH102" s="9"/>
      <c r="BI102" s="9"/>
      <c r="BJ102" s="9"/>
    </row>
    <row r="103" spans="1:62" s="16" customFormat="1" x14ac:dyDescent="0.3">
      <c r="A103" s="9"/>
      <c r="B103" s="9"/>
      <c r="C103" s="9"/>
      <c r="D103" s="9"/>
      <c r="E103" s="9"/>
      <c r="F103" s="9"/>
      <c r="G103" s="9"/>
      <c r="H103" s="9"/>
      <c r="I103" s="9"/>
      <c r="J103" s="9"/>
      <c r="K103" s="9"/>
      <c r="L103" s="9"/>
      <c r="M103" s="9"/>
      <c r="N103" s="9"/>
      <c r="O103" s="9"/>
      <c r="P103" s="10"/>
      <c r="Q103" s="11"/>
      <c r="R103" s="9"/>
      <c r="S103" s="9"/>
      <c r="T103" s="9"/>
      <c r="U103" s="9"/>
      <c r="V103" s="9"/>
      <c r="W103" s="9"/>
      <c r="X103" s="9"/>
      <c r="Y103" s="9"/>
      <c r="Z103" s="9"/>
      <c r="AA103" s="9"/>
      <c r="AB103" s="9"/>
      <c r="AC103" s="9"/>
      <c r="AD103" s="9"/>
      <c r="AE103" s="9"/>
      <c r="AF103" s="9"/>
      <c r="AG103" s="9"/>
      <c r="AH103" s="9"/>
      <c r="AI103" s="9"/>
      <c r="AJ103" s="9"/>
      <c r="AK103" s="9"/>
      <c r="AL103" s="9"/>
      <c r="AM103" s="9"/>
      <c r="AN103" s="86"/>
      <c r="AO103" s="9"/>
      <c r="AP103" s="9"/>
      <c r="AQ103" s="9"/>
      <c r="AR103" s="9"/>
      <c r="AS103" s="9"/>
      <c r="AT103" s="9"/>
      <c r="AU103" s="9"/>
      <c r="AV103" s="9"/>
      <c r="AW103" s="9"/>
      <c r="AX103" s="9"/>
      <c r="AY103" s="9"/>
      <c r="AZ103" s="9"/>
      <c r="BA103" s="9"/>
      <c r="BB103" s="9"/>
      <c r="BC103" s="86"/>
      <c r="BD103" s="9"/>
      <c r="BE103" s="86"/>
      <c r="BF103" s="86"/>
      <c r="BG103" s="9"/>
      <c r="BH103" s="9"/>
      <c r="BI103" s="9"/>
      <c r="BJ103" s="9"/>
    </row>
    <row r="104" spans="1:62" s="16" customFormat="1" x14ac:dyDescent="0.3">
      <c r="A104" s="9"/>
      <c r="B104" s="9"/>
      <c r="C104" s="9"/>
      <c r="D104" s="9"/>
      <c r="E104" s="9"/>
      <c r="F104" s="9"/>
      <c r="G104" s="9"/>
      <c r="H104" s="9"/>
      <c r="I104" s="9"/>
      <c r="J104" s="9"/>
      <c r="K104" s="9"/>
      <c r="L104" s="9"/>
      <c r="M104" s="9"/>
      <c r="N104" s="9"/>
      <c r="O104" s="9"/>
      <c r="P104" s="10"/>
      <c r="Q104" s="11"/>
      <c r="R104" s="9"/>
      <c r="S104" s="9"/>
      <c r="T104" s="9"/>
      <c r="U104" s="9"/>
      <c r="V104" s="9"/>
      <c r="W104" s="9"/>
      <c r="X104" s="9"/>
      <c r="Y104" s="9"/>
      <c r="Z104" s="9"/>
      <c r="AA104" s="9"/>
      <c r="AB104" s="9"/>
      <c r="AC104" s="9"/>
      <c r="AD104" s="9"/>
      <c r="AE104" s="9"/>
      <c r="AF104" s="9"/>
      <c r="AG104" s="9"/>
      <c r="AH104" s="9"/>
      <c r="AI104" s="9"/>
      <c r="AJ104" s="9"/>
      <c r="AK104" s="9"/>
      <c r="AL104" s="9"/>
      <c r="AM104" s="9"/>
      <c r="AN104" s="86"/>
      <c r="AO104" s="9"/>
      <c r="AP104" s="9"/>
      <c r="AQ104" s="9"/>
      <c r="AR104" s="9"/>
      <c r="AS104" s="9"/>
      <c r="AT104" s="9"/>
      <c r="AU104" s="9"/>
      <c r="AV104" s="9"/>
      <c r="AW104" s="9"/>
      <c r="AX104" s="9"/>
      <c r="AY104" s="9"/>
      <c r="AZ104" s="9"/>
      <c r="BA104" s="9"/>
      <c r="BB104" s="9"/>
      <c r="BC104" s="86"/>
      <c r="BD104" s="9"/>
      <c r="BE104" s="86"/>
      <c r="BF104" s="86"/>
      <c r="BG104" s="9"/>
      <c r="BH104" s="9"/>
      <c r="BI104" s="9"/>
      <c r="BJ104" s="9"/>
    </row>
    <row r="105" spans="1:62" s="16" customFormat="1" x14ac:dyDescent="0.3">
      <c r="A105" s="9"/>
      <c r="B105" s="9"/>
      <c r="C105" s="9"/>
      <c r="D105" s="9"/>
      <c r="E105" s="9"/>
      <c r="F105" s="9"/>
      <c r="G105" s="9"/>
      <c r="H105" s="9"/>
      <c r="I105" s="9"/>
      <c r="J105" s="9"/>
      <c r="K105" s="9"/>
      <c r="L105" s="9"/>
      <c r="M105" s="9"/>
      <c r="N105" s="9"/>
      <c r="O105" s="9"/>
      <c r="P105" s="10"/>
      <c r="Q105" s="11"/>
      <c r="R105" s="9"/>
      <c r="S105" s="9"/>
      <c r="T105" s="9"/>
      <c r="U105" s="9"/>
      <c r="V105" s="9"/>
      <c r="W105" s="9"/>
      <c r="X105" s="9"/>
      <c r="Y105" s="9"/>
      <c r="Z105" s="9"/>
      <c r="AA105" s="9"/>
      <c r="AB105" s="9"/>
      <c r="AC105" s="9"/>
      <c r="AD105" s="9"/>
      <c r="AE105" s="9"/>
      <c r="AF105" s="9"/>
      <c r="AG105" s="9"/>
      <c r="AH105" s="9"/>
      <c r="AI105" s="9"/>
      <c r="AJ105" s="9"/>
      <c r="AK105" s="9"/>
      <c r="AL105" s="9"/>
      <c r="AM105" s="9"/>
      <c r="AN105" s="86"/>
      <c r="AO105" s="9"/>
      <c r="AP105" s="9"/>
      <c r="AQ105" s="9"/>
      <c r="AR105" s="9"/>
      <c r="AS105" s="9"/>
      <c r="AT105" s="9"/>
      <c r="AU105" s="9"/>
      <c r="AV105" s="9"/>
      <c r="AW105" s="9"/>
      <c r="AX105" s="9"/>
      <c r="AY105" s="9"/>
      <c r="AZ105" s="9"/>
      <c r="BA105" s="9"/>
      <c r="BB105" s="9"/>
      <c r="BC105" s="86"/>
      <c r="BD105" s="9"/>
      <c r="BE105" s="86"/>
      <c r="BF105" s="86"/>
      <c r="BG105" s="9"/>
      <c r="BH105" s="9"/>
      <c r="BI105" s="9"/>
      <c r="BJ105" s="9"/>
    </row>
    <row r="106" spans="1:62" s="16" customFormat="1" x14ac:dyDescent="0.3">
      <c r="A106" s="9"/>
      <c r="B106" s="9"/>
      <c r="C106" s="9"/>
      <c r="D106" s="9"/>
      <c r="E106" s="9"/>
      <c r="F106" s="9"/>
      <c r="G106" s="9"/>
      <c r="H106" s="9"/>
      <c r="I106" s="9"/>
      <c r="J106" s="9"/>
      <c r="K106" s="9"/>
      <c r="L106" s="9"/>
      <c r="M106" s="9"/>
      <c r="N106" s="9"/>
      <c r="O106" s="9"/>
      <c r="P106" s="10"/>
      <c r="Q106" s="11"/>
      <c r="R106" s="9"/>
      <c r="S106" s="9"/>
      <c r="T106" s="9"/>
      <c r="U106" s="9"/>
      <c r="V106" s="9"/>
      <c r="W106" s="9"/>
      <c r="X106" s="9"/>
      <c r="Y106" s="9"/>
      <c r="Z106" s="9"/>
      <c r="AA106" s="9"/>
      <c r="AB106" s="9"/>
      <c r="AC106" s="9"/>
      <c r="AD106" s="9"/>
      <c r="AE106" s="9"/>
      <c r="AF106" s="9"/>
      <c r="AG106" s="9"/>
      <c r="AH106" s="9"/>
      <c r="AI106" s="9"/>
      <c r="AJ106" s="9"/>
      <c r="AK106" s="9"/>
      <c r="AL106" s="9"/>
      <c r="AM106" s="9"/>
      <c r="AN106" s="86"/>
      <c r="AO106" s="9"/>
      <c r="AP106" s="9"/>
      <c r="AQ106" s="9"/>
      <c r="AR106" s="9"/>
      <c r="AS106" s="9"/>
      <c r="AT106" s="9"/>
      <c r="AU106" s="9"/>
      <c r="AV106" s="9"/>
      <c r="AW106" s="9"/>
      <c r="AX106" s="9"/>
      <c r="AY106" s="9"/>
      <c r="AZ106" s="9"/>
      <c r="BA106" s="9"/>
      <c r="BB106" s="9"/>
      <c r="BC106" s="86"/>
      <c r="BD106" s="9"/>
      <c r="BE106" s="86"/>
      <c r="BF106" s="86"/>
      <c r="BG106" s="9"/>
      <c r="BH106" s="9"/>
      <c r="BI106" s="9"/>
      <c r="BJ106" s="9"/>
    </row>
    <row r="107" spans="1:62" s="16" customFormat="1" x14ac:dyDescent="0.3">
      <c r="A107" s="9"/>
      <c r="B107" s="9"/>
      <c r="C107" s="9"/>
      <c r="D107" s="9"/>
      <c r="E107" s="9"/>
      <c r="F107" s="9"/>
      <c r="G107" s="9"/>
      <c r="H107" s="9"/>
      <c r="I107" s="9"/>
      <c r="J107" s="9"/>
      <c r="K107" s="9"/>
      <c r="L107" s="9"/>
      <c r="M107" s="9"/>
      <c r="N107" s="9"/>
      <c r="O107" s="9"/>
      <c r="P107" s="10"/>
      <c r="Q107" s="11"/>
      <c r="R107" s="9"/>
      <c r="S107" s="9"/>
      <c r="T107" s="9"/>
      <c r="U107" s="9"/>
      <c r="V107" s="9"/>
      <c r="W107" s="9"/>
      <c r="X107" s="9"/>
      <c r="Y107" s="9"/>
      <c r="Z107" s="9"/>
      <c r="AA107" s="9"/>
      <c r="AB107" s="9"/>
      <c r="AC107" s="9"/>
      <c r="AD107" s="9"/>
      <c r="AE107" s="9"/>
      <c r="AF107" s="9"/>
      <c r="AG107" s="9"/>
      <c r="AH107" s="9"/>
      <c r="AI107" s="9"/>
      <c r="AJ107" s="9"/>
      <c r="AK107" s="9"/>
      <c r="AL107" s="9"/>
      <c r="AM107" s="9"/>
      <c r="AN107" s="86"/>
      <c r="AO107" s="9"/>
      <c r="AP107" s="9"/>
      <c r="AQ107" s="9"/>
      <c r="AR107" s="9"/>
      <c r="AS107" s="9"/>
      <c r="AT107" s="9"/>
      <c r="AU107" s="9"/>
      <c r="AV107" s="9"/>
      <c r="AW107" s="9"/>
      <c r="AX107" s="9"/>
      <c r="AY107" s="9"/>
      <c r="AZ107" s="9"/>
      <c r="BA107" s="9"/>
      <c r="BB107" s="9"/>
      <c r="BC107" s="86"/>
      <c r="BD107" s="9"/>
      <c r="BE107" s="86"/>
      <c r="BF107" s="86"/>
      <c r="BG107" s="9"/>
      <c r="BH107" s="9"/>
      <c r="BI107" s="9"/>
      <c r="BJ107" s="9"/>
    </row>
    <row r="108" spans="1:62" s="16" customFormat="1" x14ac:dyDescent="0.3">
      <c r="A108" s="9"/>
      <c r="B108" s="9"/>
      <c r="C108" s="9"/>
      <c r="D108" s="9"/>
      <c r="E108" s="9"/>
      <c r="F108" s="9"/>
      <c r="G108" s="9"/>
      <c r="H108" s="9"/>
      <c r="I108" s="9"/>
      <c r="J108" s="9"/>
      <c r="K108" s="9"/>
      <c r="L108" s="9"/>
      <c r="M108" s="9"/>
      <c r="N108" s="9"/>
      <c r="O108" s="9"/>
      <c r="P108" s="10"/>
      <c r="Q108" s="11"/>
      <c r="R108" s="9"/>
      <c r="S108" s="9"/>
      <c r="T108" s="9"/>
      <c r="U108" s="9"/>
      <c r="V108" s="9"/>
      <c r="W108" s="9"/>
      <c r="X108" s="9"/>
      <c r="Y108" s="9"/>
      <c r="Z108" s="9"/>
      <c r="AA108" s="9"/>
      <c r="AB108" s="9"/>
      <c r="AC108" s="9"/>
      <c r="AD108" s="9"/>
      <c r="AE108" s="9"/>
      <c r="AF108" s="9"/>
      <c r="AG108" s="9"/>
      <c r="AH108" s="9"/>
      <c r="AI108" s="9"/>
      <c r="AJ108" s="9"/>
      <c r="AK108" s="9"/>
      <c r="AL108" s="9"/>
      <c r="AM108" s="9"/>
      <c r="AN108" s="86"/>
      <c r="AO108" s="9"/>
      <c r="AP108" s="9"/>
      <c r="AQ108" s="9"/>
      <c r="AR108" s="9"/>
      <c r="AS108" s="9"/>
      <c r="AT108" s="9"/>
      <c r="AU108" s="9"/>
      <c r="AV108" s="9"/>
      <c r="AW108" s="9"/>
      <c r="AX108" s="9"/>
      <c r="AY108" s="9"/>
      <c r="AZ108" s="9"/>
      <c r="BA108" s="9"/>
      <c r="BB108" s="9"/>
      <c r="BC108" s="86"/>
      <c r="BD108" s="9"/>
      <c r="BE108" s="86"/>
      <c r="BF108" s="86"/>
      <c r="BG108" s="9"/>
      <c r="BH108" s="9"/>
      <c r="BI108" s="9"/>
      <c r="BJ108" s="9"/>
    </row>
    <row r="109" spans="1:62" s="16" customFormat="1" x14ac:dyDescent="0.3">
      <c r="A109" s="9"/>
      <c r="B109" s="9"/>
      <c r="C109" s="9"/>
      <c r="D109" s="9"/>
      <c r="E109" s="9"/>
      <c r="F109" s="9"/>
      <c r="G109" s="9"/>
      <c r="H109" s="9"/>
      <c r="I109" s="9"/>
      <c r="J109" s="9"/>
      <c r="K109" s="9"/>
      <c r="L109" s="9"/>
      <c r="M109" s="9"/>
      <c r="N109" s="9"/>
      <c r="O109" s="9"/>
      <c r="P109" s="10"/>
      <c r="Q109" s="11"/>
      <c r="R109" s="9"/>
      <c r="S109" s="9"/>
      <c r="T109" s="9"/>
      <c r="U109" s="9"/>
      <c r="V109" s="9"/>
      <c r="W109" s="9"/>
      <c r="X109" s="9"/>
      <c r="Y109" s="9"/>
      <c r="Z109" s="9"/>
      <c r="AA109" s="9"/>
      <c r="AB109" s="9"/>
      <c r="AC109" s="9"/>
      <c r="AD109" s="9"/>
      <c r="AE109" s="9"/>
      <c r="AF109" s="9"/>
      <c r="AG109" s="9"/>
      <c r="AH109" s="9"/>
      <c r="AI109" s="9"/>
      <c r="AJ109" s="9"/>
      <c r="AK109" s="9"/>
      <c r="AL109" s="9"/>
      <c r="AM109" s="9"/>
      <c r="AN109" s="86"/>
      <c r="AO109" s="9"/>
      <c r="AP109" s="9"/>
      <c r="AQ109" s="9"/>
      <c r="AR109" s="9"/>
      <c r="AS109" s="9"/>
      <c r="AT109" s="9"/>
      <c r="AU109" s="9"/>
      <c r="AV109" s="9"/>
      <c r="AW109" s="9"/>
      <c r="AX109" s="9"/>
      <c r="AY109" s="9"/>
      <c r="AZ109" s="9"/>
      <c r="BA109" s="9"/>
      <c r="BB109" s="9"/>
      <c r="BC109" s="86"/>
      <c r="BD109" s="9"/>
      <c r="BE109" s="86"/>
      <c r="BF109" s="86"/>
      <c r="BG109" s="9"/>
      <c r="BH109" s="9"/>
      <c r="BI109" s="9"/>
      <c r="BJ109" s="9"/>
    </row>
    <row r="110" spans="1:62" s="16" customFormat="1" x14ac:dyDescent="0.3">
      <c r="A110" s="9"/>
      <c r="B110" s="9"/>
      <c r="C110" s="9"/>
      <c r="D110" s="9"/>
      <c r="E110" s="9"/>
      <c r="F110" s="9"/>
      <c r="G110" s="9"/>
      <c r="H110" s="9"/>
      <c r="I110" s="9"/>
      <c r="J110" s="9"/>
      <c r="K110" s="9"/>
      <c r="L110" s="9"/>
      <c r="M110" s="9"/>
      <c r="N110" s="9"/>
      <c r="O110" s="9"/>
      <c r="P110" s="10"/>
      <c r="Q110" s="11"/>
      <c r="R110" s="9"/>
      <c r="S110" s="9"/>
      <c r="T110" s="9"/>
      <c r="U110" s="9"/>
      <c r="V110" s="9"/>
      <c r="W110" s="9"/>
      <c r="X110" s="9"/>
      <c r="Y110" s="9"/>
      <c r="Z110" s="9"/>
      <c r="AA110" s="9"/>
      <c r="AB110" s="9"/>
      <c r="AC110" s="9"/>
      <c r="AD110" s="9"/>
      <c r="AE110" s="9"/>
      <c r="AF110" s="9"/>
      <c r="AG110" s="9"/>
      <c r="AH110" s="9"/>
      <c r="AI110" s="9"/>
      <c r="AJ110" s="9"/>
      <c r="AK110" s="9"/>
      <c r="AL110" s="9"/>
      <c r="AM110" s="9"/>
      <c r="AN110" s="86"/>
      <c r="AO110" s="9"/>
      <c r="AP110" s="9"/>
      <c r="AQ110" s="9"/>
      <c r="AR110" s="9"/>
      <c r="AS110" s="9"/>
      <c r="AT110" s="9"/>
      <c r="AU110" s="9"/>
      <c r="AV110" s="9"/>
      <c r="AW110" s="9"/>
      <c r="AX110" s="9"/>
      <c r="AY110" s="9"/>
      <c r="AZ110" s="9"/>
      <c r="BA110" s="9"/>
      <c r="BB110" s="9"/>
      <c r="BC110" s="86"/>
      <c r="BD110" s="9"/>
      <c r="BE110" s="86"/>
      <c r="BF110" s="86"/>
      <c r="BG110" s="9"/>
      <c r="BH110" s="9"/>
      <c r="BI110" s="9"/>
      <c r="BJ110" s="9"/>
    </row>
    <row r="111" spans="1:62" s="16" customFormat="1" x14ac:dyDescent="0.3">
      <c r="A111" s="9"/>
      <c r="B111" s="9"/>
      <c r="C111" s="9"/>
      <c r="D111" s="9"/>
      <c r="E111" s="9"/>
      <c r="F111" s="9"/>
      <c r="G111" s="9"/>
      <c r="H111" s="9"/>
      <c r="I111" s="9"/>
      <c r="J111" s="9"/>
      <c r="K111" s="9"/>
      <c r="L111" s="9"/>
      <c r="M111" s="9"/>
      <c r="N111" s="9"/>
      <c r="O111" s="9"/>
      <c r="P111" s="10"/>
      <c r="Q111" s="11"/>
      <c r="R111" s="9"/>
      <c r="S111" s="9"/>
      <c r="T111" s="9"/>
      <c r="U111" s="9"/>
      <c r="V111" s="9"/>
      <c r="W111" s="9"/>
      <c r="X111" s="9"/>
      <c r="Y111" s="9"/>
      <c r="Z111" s="9"/>
      <c r="AA111" s="9"/>
      <c r="AB111" s="9"/>
      <c r="AC111" s="9"/>
      <c r="AD111" s="9"/>
      <c r="AE111" s="9"/>
      <c r="AF111" s="9"/>
      <c r="AG111" s="9"/>
      <c r="AH111" s="9"/>
      <c r="AI111" s="9"/>
      <c r="AJ111" s="9"/>
      <c r="AK111" s="9"/>
      <c r="AL111" s="9"/>
      <c r="AM111" s="9"/>
      <c r="AN111" s="86"/>
      <c r="AO111" s="9"/>
      <c r="AP111" s="9"/>
      <c r="AQ111" s="9"/>
      <c r="AR111" s="9"/>
      <c r="AS111" s="9"/>
      <c r="AT111" s="9"/>
      <c r="AU111" s="9"/>
      <c r="AV111" s="9"/>
      <c r="AW111" s="9"/>
      <c r="AX111" s="9"/>
      <c r="AY111" s="9"/>
      <c r="AZ111" s="9"/>
      <c r="BA111" s="9"/>
      <c r="BB111" s="9"/>
      <c r="BC111" s="86"/>
      <c r="BD111" s="9"/>
      <c r="BE111" s="86"/>
      <c r="BF111" s="86"/>
      <c r="BG111" s="9"/>
      <c r="BH111" s="9"/>
      <c r="BI111" s="9"/>
      <c r="BJ111" s="9"/>
    </row>
    <row r="112" spans="1:62" s="16" customFormat="1" x14ac:dyDescent="0.3">
      <c r="A112" s="9"/>
      <c r="B112" s="9"/>
      <c r="C112" s="9"/>
      <c r="D112" s="9"/>
      <c r="E112" s="9"/>
      <c r="F112" s="9"/>
      <c r="G112" s="9"/>
      <c r="H112" s="9"/>
      <c r="I112" s="9"/>
      <c r="J112" s="9"/>
      <c r="K112" s="9"/>
      <c r="L112" s="9"/>
      <c r="M112" s="9"/>
      <c r="N112" s="9"/>
      <c r="O112" s="9"/>
      <c r="P112" s="10"/>
      <c r="Q112" s="11"/>
      <c r="R112" s="9"/>
      <c r="S112" s="9"/>
      <c r="T112" s="9"/>
      <c r="U112" s="9"/>
      <c r="V112" s="9"/>
      <c r="W112" s="9"/>
      <c r="X112" s="9"/>
      <c r="Y112" s="9"/>
      <c r="Z112" s="9"/>
      <c r="AA112" s="9"/>
      <c r="AB112" s="9"/>
      <c r="AC112" s="9"/>
      <c r="AD112" s="9"/>
      <c r="AE112" s="9"/>
      <c r="AF112" s="9"/>
      <c r="AG112" s="9"/>
      <c r="AH112" s="9"/>
      <c r="AI112" s="9"/>
      <c r="AJ112" s="9"/>
      <c r="AK112" s="9"/>
      <c r="AL112" s="9"/>
      <c r="AM112" s="9"/>
      <c r="AN112" s="86"/>
      <c r="AO112" s="9"/>
      <c r="AP112" s="9"/>
      <c r="AQ112" s="9"/>
      <c r="AR112" s="9"/>
      <c r="AS112" s="9"/>
      <c r="AT112" s="9"/>
      <c r="AU112" s="9"/>
      <c r="AV112" s="9"/>
      <c r="AW112" s="9"/>
      <c r="AX112" s="9"/>
      <c r="AY112" s="9"/>
      <c r="AZ112" s="9"/>
      <c r="BA112" s="9"/>
      <c r="BB112" s="9"/>
      <c r="BC112" s="86"/>
      <c r="BD112" s="9"/>
      <c r="BE112" s="86"/>
      <c r="BF112" s="86"/>
      <c r="BG112" s="9"/>
      <c r="BH112" s="9"/>
      <c r="BI112" s="9"/>
      <c r="BJ112" s="9"/>
    </row>
    <row r="113" spans="1:62" s="16" customFormat="1" x14ac:dyDescent="0.3">
      <c r="A113" s="9"/>
      <c r="B113" s="9"/>
      <c r="C113" s="9"/>
      <c r="D113" s="9"/>
      <c r="E113" s="9"/>
      <c r="F113" s="9"/>
      <c r="G113" s="9"/>
      <c r="H113" s="9"/>
      <c r="I113" s="9"/>
      <c r="J113" s="9"/>
      <c r="K113" s="9"/>
      <c r="L113" s="9"/>
      <c r="M113" s="9"/>
      <c r="N113" s="9"/>
      <c r="O113" s="9"/>
      <c r="P113" s="10"/>
      <c r="Q113" s="11"/>
      <c r="R113" s="9"/>
      <c r="S113" s="9"/>
      <c r="T113" s="9"/>
      <c r="U113" s="9"/>
      <c r="V113" s="9"/>
      <c r="W113" s="9"/>
      <c r="X113" s="9"/>
      <c r="Y113" s="9"/>
      <c r="Z113" s="9"/>
      <c r="AA113" s="9"/>
      <c r="AB113" s="9"/>
      <c r="AC113" s="9"/>
      <c r="AD113" s="9"/>
      <c r="AE113" s="9"/>
      <c r="AF113" s="9"/>
      <c r="AG113" s="9"/>
      <c r="AH113" s="9"/>
      <c r="AI113" s="9"/>
      <c r="AJ113" s="9"/>
      <c r="AK113" s="9"/>
      <c r="AL113" s="9"/>
      <c r="AM113" s="9"/>
      <c r="AN113" s="86"/>
      <c r="AO113" s="9"/>
      <c r="AP113" s="9"/>
      <c r="AQ113" s="9"/>
      <c r="AR113" s="9"/>
      <c r="AS113" s="9"/>
      <c r="AT113" s="9"/>
      <c r="AU113" s="9"/>
      <c r="AV113" s="9"/>
      <c r="AW113" s="9"/>
      <c r="AX113" s="9"/>
      <c r="AY113" s="9"/>
      <c r="AZ113" s="9"/>
      <c r="BA113" s="9"/>
      <c r="BB113" s="9"/>
      <c r="BC113" s="86"/>
      <c r="BD113" s="9"/>
      <c r="BE113" s="86"/>
      <c r="BF113" s="86"/>
      <c r="BG113" s="9"/>
      <c r="BH113" s="9"/>
      <c r="BI113" s="9"/>
      <c r="BJ113" s="9"/>
    </row>
    <row r="114" spans="1:62" s="16" customFormat="1" x14ac:dyDescent="0.3">
      <c r="A114" s="9"/>
      <c r="B114" s="9"/>
      <c r="C114" s="9"/>
      <c r="D114" s="9"/>
      <c r="E114" s="9"/>
      <c r="F114" s="9"/>
      <c r="G114" s="9"/>
      <c r="H114" s="9"/>
      <c r="I114" s="9"/>
      <c r="J114" s="9"/>
      <c r="K114" s="9"/>
      <c r="L114" s="9"/>
      <c r="M114" s="9"/>
      <c r="N114" s="9"/>
      <c r="O114" s="9"/>
      <c r="P114" s="10"/>
      <c r="Q114" s="11"/>
      <c r="R114" s="9"/>
      <c r="S114" s="9"/>
      <c r="T114" s="9"/>
      <c r="U114" s="9"/>
      <c r="V114" s="9"/>
      <c r="W114" s="9"/>
      <c r="X114" s="9"/>
      <c r="Y114" s="9"/>
      <c r="Z114" s="9"/>
      <c r="AA114" s="9"/>
      <c r="AB114" s="9"/>
      <c r="AC114" s="9"/>
      <c r="AD114" s="9"/>
      <c r="AE114" s="9"/>
      <c r="AF114" s="9"/>
      <c r="AG114" s="9"/>
      <c r="AH114" s="9"/>
      <c r="AI114" s="9"/>
      <c r="AJ114" s="9"/>
      <c r="AK114" s="9"/>
      <c r="AL114" s="9"/>
      <c r="AM114" s="9"/>
      <c r="AN114" s="86"/>
      <c r="AO114" s="9"/>
      <c r="AP114" s="9"/>
      <c r="AQ114" s="9"/>
      <c r="AR114" s="9"/>
      <c r="AS114" s="9"/>
      <c r="AT114" s="9"/>
      <c r="AU114" s="9"/>
      <c r="AV114" s="9"/>
      <c r="AW114" s="9"/>
      <c r="AX114" s="9"/>
      <c r="AY114" s="9"/>
      <c r="AZ114" s="9"/>
      <c r="BA114" s="9"/>
      <c r="BB114" s="9"/>
      <c r="BC114" s="86"/>
      <c r="BD114" s="9"/>
      <c r="BE114" s="86"/>
      <c r="BF114" s="86"/>
      <c r="BG114" s="9"/>
      <c r="BH114" s="9"/>
      <c r="BI114" s="9"/>
      <c r="BJ114" s="9"/>
    </row>
    <row r="115" spans="1:62" s="16" customFormat="1" x14ac:dyDescent="0.3">
      <c r="A115" s="9"/>
      <c r="B115" s="9"/>
      <c r="C115" s="9"/>
      <c r="D115" s="9"/>
      <c r="E115" s="9"/>
      <c r="F115" s="9"/>
      <c r="G115" s="9"/>
      <c r="H115" s="9"/>
      <c r="I115" s="9"/>
      <c r="J115" s="9"/>
      <c r="K115" s="9"/>
      <c r="L115" s="9"/>
      <c r="M115" s="9"/>
      <c r="N115" s="9"/>
      <c r="O115" s="9"/>
      <c r="P115" s="10"/>
      <c r="Q115" s="11"/>
      <c r="R115" s="9"/>
      <c r="S115" s="9"/>
      <c r="T115" s="9"/>
      <c r="U115" s="9"/>
      <c r="V115" s="9"/>
      <c r="W115" s="9"/>
      <c r="X115" s="9"/>
      <c r="Y115" s="9"/>
      <c r="Z115" s="9"/>
      <c r="AA115" s="9"/>
      <c r="AB115" s="9"/>
      <c r="AC115" s="9"/>
      <c r="AD115" s="9"/>
      <c r="AE115" s="9"/>
      <c r="AF115" s="9"/>
      <c r="AG115" s="9"/>
      <c r="AH115" s="9"/>
      <c r="AI115" s="9"/>
      <c r="AJ115" s="9"/>
      <c r="AK115" s="9"/>
      <c r="AL115" s="9"/>
      <c r="AM115" s="9"/>
      <c r="AN115" s="86"/>
      <c r="AO115" s="9"/>
      <c r="AP115" s="9"/>
      <c r="AQ115" s="9"/>
      <c r="AR115" s="9"/>
      <c r="AS115" s="9"/>
      <c r="AT115" s="9"/>
      <c r="AU115" s="9"/>
      <c r="AV115" s="9"/>
      <c r="AW115" s="9"/>
      <c r="AX115" s="9"/>
      <c r="AY115" s="9"/>
      <c r="AZ115" s="9"/>
      <c r="BA115" s="9"/>
      <c r="BB115" s="9"/>
      <c r="BC115" s="86"/>
      <c r="BD115" s="9"/>
      <c r="BE115" s="86"/>
      <c r="BF115" s="86"/>
      <c r="BG115" s="9"/>
      <c r="BH115" s="9"/>
      <c r="BI115" s="9"/>
      <c r="BJ115" s="9"/>
    </row>
    <row r="116" spans="1:62" s="16" customFormat="1" x14ac:dyDescent="0.3">
      <c r="A116" s="9"/>
      <c r="B116" s="9"/>
      <c r="C116" s="9"/>
      <c r="D116" s="9"/>
      <c r="E116" s="9"/>
      <c r="F116" s="9"/>
      <c r="G116" s="9"/>
      <c r="H116" s="9"/>
      <c r="I116" s="9"/>
      <c r="J116" s="9"/>
      <c r="K116" s="9"/>
      <c r="L116" s="9"/>
      <c r="M116" s="9"/>
      <c r="N116" s="9"/>
      <c r="O116" s="9"/>
      <c r="P116" s="10"/>
      <c r="Q116" s="11"/>
      <c r="R116" s="9"/>
      <c r="S116" s="9"/>
      <c r="T116" s="9"/>
      <c r="U116" s="9"/>
      <c r="V116" s="9"/>
      <c r="W116" s="9"/>
      <c r="X116" s="9"/>
      <c r="Y116" s="9"/>
      <c r="Z116" s="9"/>
      <c r="AA116" s="9"/>
      <c r="AB116" s="9"/>
      <c r="AC116" s="9"/>
      <c r="AD116" s="9"/>
      <c r="AE116" s="9"/>
      <c r="AF116" s="9"/>
      <c r="AG116" s="9"/>
      <c r="AH116" s="9"/>
      <c r="AI116" s="9"/>
      <c r="AJ116" s="9"/>
      <c r="AK116" s="9"/>
      <c r="AL116" s="9"/>
      <c r="AM116" s="9"/>
      <c r="AN116" s="86"/>
      <c r="AO116" s="9"/>
      <c r="AP116" s="9"/>
      <c r="AQ116" s="9"/>
      <c r="AR116" s="9"/>
      <c r="AS116" s="9"/>
      <c r="AT116" s="9"/>
      <c r="AU116" s="9"/>
      <c r="AV116" s="9"/>
      <c r="AW116" s="9"/>
      <c r="AX116" s="9"/>
      <c r="AY116" s="9"/>
      <c r="AZ116" s="9"/>
      <c r="BA116" s="9"/>
      <c r="BB116" s="9"/>
      <c r="BC116" s="86"/>
      <c r="BD116" s="9"/>
      <c r="BE116" s="86"/>
      <c r="BF116" s="86"/>
      <c r="BG116" s="9"/>
      <c r="BH116" s="9"/>
      <c r="BI116" s="9"/>
      <c r="BJ116" s="9"/>
    </row>
    <row r="117" spans="1:62" s="16" customFormat="1" x14ac:dyDescent="0.3">
      <c r="A117" s="9"/>
      <c r="B117" s="9"/>
      <c r="C117" s="9"/>
      <c r="D117" s="9"/>
      <c r="E117" s="9"/>
      <c r="F117" s="9"/>
      <c r="G117" s="9"/>
      <c r="H117" s="9"/>
      <c r="I117" s="9"/>
      <c r="J117" s="9"/>
      <c r="K117" s="9"/>
      <c r="L117" s="9"/>
      <c r="M117" s="9"/>
      <c r="N117" s="9"/>
      <c r="O117" s="9"/>
      <c r="P117" s="10"/>
      <c r="Q117" s="11"/>
      <c r="R117" s="9"/>
      <c r="S117" s="9"/>
      <c r="T117" s="9"/>
      <c r="U117" s="9"/>
      <c r="V117" s="9"/>
      <c r="W117" s="9"/>
      <c r="X117" s="9"/>
      <c r="Y117" s="9"/>
      <c r="Z117" s="9"/>
      <c r="AA117" s="9"/>
      <c r="AB117" s="9"/>
      <c r="AC117" s="9"/>
      <c r="AD117" s="9"/>
      <c r="AE117" s="9"/>
      <c r="AF117" s="9"/>
      <c r="AG117" s="9"/>
      <c r="AH117" s="9"/>
      <c r="AI117" s="9"/>
      <c r="AJ117" s="9"/>
      <c r="AK117" s="9"/>
      <c r="AL117" s="9"/>
      <c r="AM117" s="9"/>
      <c r="AN117" s="86"/>
      <c r="AO117" s="9"/>
      <c r="AP117" s="9"/>
      <c r="AQ117" s="9"/>
      <c r="AR117" s="9"/>
      <c r="AS117" s="9"/>
      <c r="AT117" s="9"/>
      <c r="AU117" s="9"/>
      <c r="AV117" s="9"/>
      <c r="AW117" s="9"/>
      <c r="AX117" s="9"/>
      <c r="AY117" s="9"/>
      <c r="AZ117" s="9"/>
      <c r="BA117" s="9"/>
      <c r="BB117" s="9"/>
      <c r="BC117" s="86"/>
      <c r="BD117" s="9"/>
      <c r="BE117" s="86"/>
      <c r="BF117" s="86"/>
      <c r="BG117" s="9"/>
      <c r="BH117" s="9"/>
      <c r="BI117" s="9"/>
      <c r="BJ117" s="9"/>
    </row>
    <row r="118" spans="1:62" s="16" customFormat="1" x14ac:dyDescent="0.3">
      <c r="A118" s="9"/>
      <c r="B118" s="9"/>
      <c r="C118" s="9"/>
      <c r="D118" s="9"/>
      <c r="E118" s="9"/>
      <c r="F118" s="9"/>
      <c r="G118" s="9"/>
      <c r="H118" s="9"/>
      <c r="I118" s="9"/>
      <c r="J118" s="9"/>
      <c r="K118" s="9"/>
      <c r="L118" s="9"/>
      <c r="M118" s="9"/>
      <c r="N118" s="9"/>
      <c r="O118" s="9"/>
      <c r="P118" s="10"/>
      <c r="Q118" s="11"/>
      <c r="R118" s="9"/>
      <c r="S118" s="9"/>
      <c r="T118" s="9"/>
      <c r="U118" s="9"/>
      <c r="V118" s="9"/>
      <c r="W118" s="9"/>
      <c r="X118" s="9"/>
      <c r="Y118" s="9"/>
      <c r="Z118" s="9"/>
      <c r="AA118" s="9"/>
      <c r="AB118" s="9"/>
      <c r="AC118" s="9"/>
      <c r="AD118" s="9"/>
      <c r="AE118" s="9"/>
      <c r="AF118" s="9"/>
      <c r="AG118" s="9"/>
      <c r="AH118" s="9"/>
      <c r="AI118" s="9"/>
      <c r="AJ118" s="9"/>
      <c r="AK118" s="9"/>
      <c r="AL118" s="9"/>
      <c r="AM118" s="9"/>
      <c r="AN118" s="86"/>
      <c r="AO118" s="9"/>
      <c r="AP118" s="9"/>
      <c r="AQ118" s="9"/>
      <c r="AR118" s="9"/>
      <c r="AS118" s="9"/>
      <c r="AT118" s="9"/>
      <c r="AU118" s="9"/>
      <c r="AV118" s="9"/>
      <c r="AW118" s="9"/>
      <c r="AX118" s="9"/>
      <c r="AY118" s="9"/>
      <c r="AZ118" s="9"/>
      <c r="BA118" s="9"/>
      <c r="BB118" s="9"/>
      <c r="BC118" s="86"/>
      <c r="BD118" s="9"/>
      <c r="BE118" s="86"/>
      <c r="BF118" s="86"/>
      <c r="BG118" s="9"/>
      <c r="BH118" s="9"/>
      <c r="BI118" s="9"/>
      <c r="BJ118" s="9"/>
    </row>
    <row r="119" spans="1:62" s="16" customFormat="1" x14ac:dyDescent="0.3">
      <c r="A119" s="9"/>
      <c r="B119" s="9"/>
      <c r="C119" s="9"/>
      <c r="D119" s="9"/>
      <c r="E119" s="9"/>
      <c r="F119" s="9"/>
      <c r="G119" s="9"/>
      <c r="H119" s="9"/>
      <c r="I119" s="9"/>
      <c r="J119" s="9"/>
      <c r="K119" s="9"/>
      <c r="L119" s="9"/>
      <c r="M119" s="9"/>
      <c r="N119" s="9"/>
      <c r="O119" s="9"/>
      <c r="P119" s="10"/>
      <c r="Q119" s="11"/>
      <c r="R119" s="9"/>
      <c r="S119" s="9"/>
      <c r="T119" s="9"/>
      <c r="U119" s="9"/>
      <c r="V119" s="9"/>
      <c r="W119" s="9"/>
      <c r="X119" s="9"/>
      <c r="Y119" s="9"/>
      <c r="Z119" s="9"/>
      <c r="AA119" s="9"/>
      <c r="AB119" s="9"/>
      <c r="AC119" s="9"/>
      <c r="AD119" s="9"/>
      <c r="AE119" s="9"/>
      <c r="AF119" s="9"/>
      <c r="AG119" s="9"/>
      <c r="AH119" s="9"/>
      <c r="AI119" s="9"/>
      <c r="AJ119" s="9"/>
      <c r="AK119" s="9"/>
      <c r="AL119" s="9"/>
      <c r="AM119" s="9"/>
      <c r="AN119" s="86"/>
      <c r="AO119" s="9"/>
      <c r="AP119" s="9"/>
      <c r="AQ119" s="9"/>
      <c r="AR119" s="9"/>
      <c r="AS119" s="9"/>
      <c r="AT119" s="9"/>
      <c r="AU119" s="9"/>
      <c r="AV119" s="9"/>
      <c r="AW119" s="9"/>
      <c r="AX119" s="9"/>
      <c r="AY119" s="9"/>
      <c r="AZ119" s="9"/>
      <c r="BA119" s="9"/>
      <c r="BB119" s="9"/>
      <c r="BC119" s="86"/>
      <c r="BD119" s="9"/>
      <c r="BE119" s="86"/>
      <c r="BF119" s="86"/>
      <c r="BG119" s="9"/>
      <c r="BH119" s="9"/>
      <c r="BI119" s="9"/>
      <c r="BJ119" s="9"/>
    </row>
    <row r="120" spans="1:62" s="16" customFormat="1" x14ac:dyDescent="0.3">
      <c r="A120" s="9"/>
      <c r="B120" s="9"/>
      <c r="C120" s="9"/>
      <c r="D120" s="9"/>
      <c r="E120" s="9"/>
      <c r="F120" s="9"/>
      <c r="G120" s="9"/>
      <c r="H120" s="9"/>
      <c r="I120" s="9"/>
      <c r="J120" s="9"/>
      <c r="K120" s="9"/>
      <c r="L120" s="9"/>
      <c r="M120" s="9"/>
      <c r="N120" s="9"/>
      <c r="O120" s="9"/>
      <c r="P120" s="10"/>
      <c r="Q120" s="11"/>
      <c r="R120" s="9"/>
      <c r="S120" s="9"/>
      <c r="T120" s="9"/>
      <c r="U120" s="9"/>
      <c r="V120" s="9"/>
      <c r="W120" s="9"/>
      <c r="X120" s="9"/>
      <c r="Y120" s="9"/>
      <c r="Z120" s="9"/>
      <c r="AA120" s="9"/>
      <c r="AB120" s="9"/>
      <c r="AC120" s="9"/>
      <c r="AD120" s="9"/>
      <c r="AE120" s="9"/>
      <c r="AF120" s="9"/>
      <c r="AG120" s="9"/>
      <c r="AH120" s="9"/>
      <c r="AI120" s="9"/>
      <c r="AJ120" s="9"/>
      <c r="AK120" s="9"/>
      <c r="AL120" s="9"/>
      <c r="AM120" s="9"/>
      <c r="AN120" s="86"/>
      <c r="AO120" s="9"/>
      <c r="AP120" s="9"/>
      <c r="AQ120" s="9"/>
      <c r="AR120" s="9"/>
      <c r="AS120" s="9"/>
      <c r="AT120" s="9"/>
      <c r="AU120" s="9"/>
      <c r="AV120" s="9"/>
      <c r="AW120" s="9"/>
      <c r="AX120" s="9"/>
      <c r="AY120" s="9"/>
      <c r="AZ120" s="9"/>
      <c r="BA120" s="9"/>
      <c r="BB120" s="9"/>
      <c r="BC120" s="86"/>
      <c r="BD120" s="9"/>
      <c r="BE120" s="86"/>
      <c r="BF120" s="86"/>
      <c r="BG120" s="9"/>
      <c r="BH120" s="9"/>
      <c r="BI120" s="9"/>
      <c r="BJ120" s="9"/>
    </row>
    <row r="121" spans="1:62" s="16" customFormat="1" x14ac:dyDescent="0.3">
      <c r="A121" s="9"/>
      <c r="B121" s="9"/>
      <c r="C121" s="9"/>
      <c r="D121" s="9"/>
      <c r="E121" s="9"/>
      <c r="F121" s="9"/>
      <c r="G121" s="9"/>
      <c r="H121" s="9"/>
      <c r="I121" s="9"/>
      <c r="J121" s="9"/>
      <c r="K121" s="9"/>
      <c r="L121" s="9"/>
      <c r="M121" s="9"/>
      <c r="N121" s="9"/>
      <c r="O121" s="9"/>
      <c r="P121" s="10"/>
      <c r="Q121" s="11"/>
      <c r="R121" s="9"/>
      <c r="S121" s="9"/>
      <c r="T121" s="9"/>
      <c r="U121" s="9"/>
      <c r="V121" s="9"/>
      <c r="W121" s="9"/>
      <c r="X121" s="9"/>
      <c r="Y121" s="9"/>
      <c r="Z121" s="9"/>
      <c r="AA121" s="9"/>
      <c r="AB121" s="9"/>
      <c r="AC121" s="9"/>
      <c r="AD121" s="9"/>
      <c r="AE121" s="9"/>
      <c r="AF121" s="9"/>
      <c r="AG121" s="9"/>
      <c r="AH121" s="9"/>
      <c r="AI121" s="9"/>
      <c r="AJ121" s="9"/>
      <c r="AK121" s="9"/>
      <c r="AL121" s="9"/>
      <c r="AM121" s="9"/>
      <c r="AN121" s="86"/>
      <c r="AO121" s="9"/>
      <c r="AP121" s="9"/>
      <c r="AQ121" s="9"/>
      <c r="AR121" s="9"/>
      <c r="AS121" s="9"/>
      <c r="AT121" s="9"/>
      <c r="AU121" s="9"/>
      <c r="AV121" s="9"/>
      <c r="AW121" s="9"/>
      <c r="AX121" s="9"/>
      <c r="AY121" s="9"/>
      <c r="AZ121" s="9"/>
      <c r="BA121" s="9"/>
      <c r="BB121" s="9"/>
      <c r="BC121" s="86"/>
      <c r="BD121" s="9"/>
      <c r="BE121" s="86"/>
      <c r="BF121" s="86"/>
      <c r="BG121" s="9"/>
      <c r="BH121" s="9"/>
      <c r="BI121" s="9"/>
      <c r="BJ121" s="9"/>
    </row>
    <row r="122" spans="1:62" s="16" customFormat="1" x14ac:dyDescent="0.3">
      <c r="A122" s="9"/>
      <c r="B122" s="9"/>
      <c r="C122" s="9"/>
      <c r="D122" s="9"/>
      <c r="E122" s="9"/>
      <c r="F122" s="9"/>
      <c r="G122" s="9"/>
      <c r="H122" s="9"/>
      <c r="I122" s="9"/>
      <c r="J122" s="9"/>
      <c r="K122" s="9"/>
      <c r="L122" s="9"/>
      <c r="M122" s="9"/>
      <c r="N122" s="9"/>
      <c r="O122" s="9"/>
      <c r="P122" s="10"/>
      <c r="Q122" s="11"/>
      <c r="R122" s="9"/>
      <c r="S122" s="9"/>
      <c r="T122" s="9"/>
      <c r="U122" s="9"/>
      <c r="V122" s="9"/>
      <c r="W122" s="9"/>
      <c r="X122" s="9"/>
      <c r="Y122" s="9"/>
      <c r="Z122" s="9"/>
      <c r="AA122" s="9"/>
      <c r="AB122" s="9"/>
      <c r="AC122" s="9"/>
      <c r="AD122" s="9"/>
      <c r="AE122" s="9"/>
      <c r="AF122" s="9"/>
      <c r="AG122" s="9"/>
      <c r="AH122" s="9"/>
      <c r="AI122" s="9"/>
      <c r="AJ122" s="9"/>
      <c r="AK122" s="9"/>
      <c r="AL122" s="9"/>
      <c r="AM122" s="9"/>
      <c r="AN122" s="86"/>
      <c r="AO122" s="9"/>
      <c r="AP122" s="9"/>
      <c r="AQ122" s="9"/>
      <c r="AR122" s="9"/>
      <c r="AS122" s="9"/>
      <c r="AT122" s="9"/>
      <c r="AU122" s="9"/>
      <c r="AV122" s="9"/>
      <c r="AW122" s="9"/>
      <c r="AX122" s="9"/>
      <c r="AY122" s="9"/>
      <c r="AZ122" s="9"/>
      <c r="BA122" s="9"/>
      <c r="BB122" s="9"/>
      <c r="BC122" s="86"/>
      <c r="BD122" s="9"/>
      <c r="BE122" s="86"/>
      <c r="BF122" s="86"/>
      <c r="BG122" s="9"/>
      <c r="BH122" s="9"/>
      <c r="BI122" s="9"/>
      <c r="BJ122" s="9"/>
    </row>
    <row r="123" spans="1:62" s="16" customFormat="1" x14ac:dyDescent="0.3">
      <c r="A123" s="9"/>
      <c r="B123" s="9"/>
      <c r="C123" s="9"/>
      <c r="D123" s="9"/>
      <c r="E123" s="9"/>
      <c r="F123" s="9"/>
      <c r="G123" s="9"/>
      <c r="H123" s="9"/>
      <c r="I123" s="9"/>
      <c r="J123" s="9"/>
      <c r="K123" s="9"/>
      <c r="L123" s="9"/>
      <c r="M123" s="9"/>
      <c r="N123" s="9"/>
      <c r="O123" s="9"/>
      <c r="P123" s="10"/>
      <c r="Q123" s="11"/>
      <c r="R123" s="9"/>
      <c r="S123" s="9"/>
      <c r="T123" s="9"/>
      <c r="U123" s="9"/>
      <c r="V123" s="9"/>
      <c r="W123" s="9"/>
      <c r="X123" s="9"/>
      <c r="Y123" s="9"/>
      <c r="Z123" s="9"/>
      <c r="AA123" s="9"/>
      <c r="AB123" s="9"/>
      <c r="AC123" s="9"/>
      <c r="AD123" s="9"/>
      <c r="AE123" s="9"/>
      <c r="AF123" s="9"/>
      <c r="AG123" s="9"/>
      <c r="AH123" s="9"/>
      <c r="AI123" s="9"/>
      <c r="AJ123" s="9"/>
      <c r="AK123" s="9"/>
      <c r="AL123" s="9"/>
      <c r="AM123" s="9"/>
      <c r="AN123" s="86"/>
      <c r="AO123" s="9"/>
      <c r="AP123" s="9"/>
      <c r="AQ123" s="9"/>
      <c r="AR123" s="9"/>
      <c r="AS123" s="9"/>
      <c r="AT123" s="9"/>
      <c r="AU123" s="9"/>
      <c r="AV123" s="9"/>
      <c r="AW123" s="9"/>
      <c r="AX123" s="9"/>
      <c r="AY123" s="9"/>
      <c r="AZ123" s="9"/>
      <c r="BA123" s="9"/>
      <c r="BB123" s="9"/>
      <c r="BC123" s="86"/>
      <c r="BD123" s="9"/>
      <c r="BE123" s="86"/>
      <c r="BF123" s="86"/>
      <c r="BG123" s="9"/>
      <c r="BH123" s="9"/>
      <c r="BI123" s="9"/>
      <c r="BJ123" s="9"/>
    </row>
    <row r="124" spans="1:62" s="16" customFormat="1" x14ac:dyDescent="0.3">
      <c r="A124" s="9"/>
      <c r="B124" s="9"/>
      <c r="C124" s="9"/>
      <c r="D124" s="9"/>
      <c r="E124" s="9"/>
      <c r="F124" s="9"/>
      <c r="G124" s="9"/>
      <c r="H124" s="9"/>
      <c r="I124" s="9"/>
      <c r="J124" s="9"/>
      <c r="K124" s="9"/>
      <c r="L124" s="9"/>
      <c r="M124" s="9"/>
      <c r="N124" s="9"/>
      <c r="O124" s="9"/>
      <c r="P124" s="10"/>
      <c r="Q124" s="11"/>
      <c r="R124" s="9"/>
      <c r="S124" s="9"/>
      <c r="T124" s="9"/>
      <c r="U124" s="9"/>
      <c r="V124" s="9"/>
      <c r="W124" s="9"/>
      <c r="X124" s="9"/>
      <c r="Y124" s="9"/>
      <c r="Z124" s="9"/>
      <c r="AA124" s="9"/>
      <c r="AB124" s="9"/>
      <c r="AC124" s="9"/>
      <c r="AD124" s="9"/>
      <c r="AE124" s="9"/>
      <c r="AF124" s="9"/>
      <c r="AG124" s="9"/>
      <c r="AH124" s="9"/>
      <c r="AI124" s="9"/>
      <c r="AJ124" s="9"/>
      <c r="AK124" s="9"/>
      <c r="AL124" s="9"/>
      <c r="AM124" s="9"/>
      <c r="AN124" s="86"/>
      <c r="AO124" s="9"/>
      <c r="AP124" s="9"/>
      <c r="AQ124" s="9"/>
      <c r="AR124" s="9"/>
      <c r="AS124" s="9"/>
      <c r="AT124" s="9"/>
      <c r="AU124" s="9"/>
      <c r="AV124" s="9"/>
      <c r="AW124" s="9"/>
      <c r="AX124" s="9"/>
      <c r="AY124" s="9"/>
      <c r="AZ124" s="9"/>
      <c r="BA124" s="9"/>
      <c r="BB124" s="9"/>
      <c r="BC124" s="86"/>
      <c r="BD124" s="9"/>
      <c r="BE124" s="86"/>
      <c r="BF124" s="86"/>
      <c r="BG124" s="9"/>
      <c r="BH124" s="9"/>
      <c r="BI124" s="9"/>
      <c r="BJ124" s="9"/>
    </row>
    <row r="125" spans="1:62" s="16" customFormat="1" x14ac:dyDescent="0.3">
      <c r="A125" s="9"/>
      <c r="B125" s="9"/>
      <c r="C125" s="9"/>
      <c r="D125" s="9"/>
      <c r="E125" s="9"/>
      <c r="F125" s="9"/>
      <c r="G125" s="9"/>
      <c r="H125" s="9"/>
      <c r="I125" s="9"/>
      <c r="J125" s="9"/>
      <c r="K125" s="9"/>
      <c r="L125" s="9"/>
      <c r="M125" s="9"/>
      <c r="N125" s="9"/>
      <c r="O125" s="9"/>
      <c r="P125" s="10"/>
      <c r="Q125" s="11"/>
      <c r="R125" s="9"/>
      <c r="S125" s="9"/>
      <c r="T125" s="9"/>
      <c r="U125" s="9"/>
      <c r="V125" s="9"/>
      <c r="W125" s="9"/>
      <c r="X125" s="9"/>
      <c r="Y125" s="9"/>
      <c r="Z125" s="9"/>
      <c r="AA125" s="9"/>
      <c r="AB125" s="9"/>
      <c r="AC125" s="9"/>
      <c r="AD125" s="9"/>
      <c r="AE125" s="9"/>
      <c r="AF125" s="9"/>
      <c r="AG125" s="9"/>
      <c r="AH125" s="9"/>
      <c r="AI125" s="9"/>
      <c r="AJ125" s="9"/>
      <c r="AK125" s="9"/>
      <c r="AL125" s="9"/>
      <c r="AM125" s="9"/>
      <c r="AN125" s="86"/>
      <c r="AO125" s="9"/>
      <c r="AP125" s="9"/>
      <c r="AQ125" s="9"/>
      <c r="AR125" s="9"/>
      <c r="AS125" s="9"/>
      <c r="AT125" s="9"/>
      <c r="AU125" s="9"/>
      <c r="AV125" s="9"/>
      <c r="AW125" s="9"/>
      <c r="AX125" s="9"/>
      <c r="AY125" s="9"/>
      <c r="AZ125" s="9"/>
      <c r="BA125" s="9"/>
      <c r="BB125" s="9"/>
      <c r="BC125" s="86"/>
      <c r="BD125" s="9"/>
      <c r="BE125" s="86"/>
      <c r="BF125" s="86"/>
      <c r="BG125" s="9"/>
      <c r="BH125" s="9"/>
      <c r="BI125" s="9"/>
      <c r="BJ125" s="9"/>
    </row>
    <row r="126" spans="1:62" s="16" customFormat="1" x14ac:dyDescent="0.3">
      <c r="A126" s="9"/>
      <c r="B126" s="9"/>
      <c r="C126" s="9"/>
      <c r="D126" s="9"/>
      <c r="E126" s="9"/>
      <c r="F126" s="9"/>
      <c r="G126" s="9"/>
      <c r="H126" s="9"/>
      <c r="I126" s="9"/>
      <c r="J126" s="9"/>
      <c r="K126" s="9"/>
      <c r="L126" s="9"/>
      <c r="M126" s="9"/>
      <c r="N126" s="9"/>
      <c r="O126" s="9"/>
      <c r="P126" s="10"/>
      <c r="Q126" s="11"/>
      <c r="R126" s="9"/>
      <c r="S126" s="9"/>
      <c r="T126" s="9"/>
      <c r="U126" s="9"/>
      <c r="V126" s="9"/>
      <c r="W126" s="9"/>
      <c r="X126" s="9"/>
      <c r="Y126" s="9"/>
      <c r="Z126" s="9"/>
      <c r="AA126" s="9"/>
      <c r="AB126" s="9"/>
      <c r="AC126" s="9"/>
      <c r="AD126" s="9"/>
      <c r="AE126" s="9"/>
      <c r="AF126" s="9"/>
      <c r="AG126" s="9"/>
      <c r="AH126" s="9"/>
      <c r="AI126" s="9"/>
      <c r="AJ126" s="9"/>
      <c r="AK126" s="9"/>
      <c r="AL126" s="9"/>
      <c r="AM126" s="9"/>
      <c r="AN126" s="86"/>
      <c r="AO126" s="9"/>
      <c r="AP126" s="9"/>
      <c r="AQ126" s="9"/>
      <c r="AR126" s="9"/>
      <c r="AS126" s="9"/>
      <c r="AT126" s="9"/>
      <c r="AU126" s="9"/>
      <c r="AV126" s="9"/>
      <c r="AW126" s="9"/>
      <c r="AX126" s="9"/>
      <c r="AY126" s="9"/>
      <c r="AZ126" s="9"/>
      <c r="BA126" s="9"/>
      <c r="BB126" s="9"/>
      <c r="BC126" s="86"/>
      <c r="BD126" s="9"/>
      <c r="BE126" s="86"/>
      <c r="BF126" s="86"/>
      <c r="BG126" s="9"/>
      <c r="BH126" s="9"/>
      <c r="BI126" s="9"/>
      <c r="BJ126" s="9"/>
    </row>
    <row r="127" spans="1:62" s="16" customFormat="1" x14ac:dyDescent="0.3">
      <c r="A127" s="9"/>
      <c r="B127" s="9"/>
      <c r="C127" s="9"/>
      <c r="D127" s="9"/>
      <c r="E127" s="9"/>
      <c r="F127" s="9"/>
      <c r="G127" s="9"/>
      <c r="H127" s="9"/>
      <c r="I127" s="9"/>
      <c r="J127" s="9"/>
      <c r="K127" s="9"/>
      <c r="L127" s="9"/>
      <c r="M127" s="9"/>
      <c r="N127" s="9"/>
      <c r="O127" s="9"/>
      <c r="P127" s="10"/>
      <c r="Q127" s="11"/>
      <c r="R127" s="9"/>
      <c r="S127" s="9"/>
      <c r="T127" s="9"/>
      <c r="U127" s="9"/>
      <c r="V127" s="9"/>
      <c r="W127" s="9"/>
      <c r="X127" s="9"/>
      <c r="Y127" s="9"/>
      <c r="Z127" s="9"/>
      <c r="AA127" s="9"/>
      <c r="AB127" s="9"/>
      <c r="AC127" s="9"/>
      <c r="AD127" s="9"/>
      <c r="AE127" s="9"/>
      <c r="AF127" s="9"/>
      <c r="AG127" s="9"/>
      <c r="AH127" s="9"/>
      <c r="AI127" s="9"/>
      <c r="AJ127" s="9"/>
      <c r="AK127" s="9"/>
      <c r="AL127" s="9"/>
      <c r="AM127" s="9"/>
      <c r="AN127" s="86"/>
      <c r="AO127" s="9"/>
      <c r="AP127" s="9"/>
      <c r="AQ127" s="9"/>
      <c r="AR127" s="9"/>
      <c r="AS127" s="9"/>
      <c r="AT127" s="9"/>
      <c r="AU127" s="9"/>
      <c r="AV127" s="9"/>
      <c r="AW127" s="9"/>
      <c r="AX127" s="9"/>
      <c r="AY127" s="9"/>
      <c r="AZ127" s="9"/>
      <c r="BA127" s="9"/>
      <c r="BB127" s="9"/>
      <c r="BC127" s="86"/>
      <c r="BD127" s="9"/>
      <c r="BE127" s="86"/>
      <c r="BF127" s="86"/>
      <c r="BG127" s="9"/>
      <c r="BH127" s="9"/>
      <c r="BI127" s="9"/>
      <c r="BJ127" s="9"/>
    </row>
    <row r="128" spans="1:62" s="16" customFormat="1" x14ac:dyDescent="0.3">
      <c r="A128" s="9"/>
      <c r="B128" s="9"/>
      <c r="C128" s="9"/>
      <c r="D128" s="9"/>
      <c r="E128" s="9"/>
      <c r="F128" s="9"/>
      <c r="G128" s="9"/>
      <c r="H128" s="9"/>
      <c r="I128" s="9"/>
      <c r="J128" s="9"/>
      <c r="K128" s="9"/>
      <c r="L128" s="9"/>
      <c r="M128" s="9"/>
      <c r="N128" s="9"/>
      <c r="O128" s="9"/>
      <c r="P128" s="10"/>
      <c r="Q128" s="11"/>
      <c r="R128" s="9"/>
      <c r="S128" s="9"/>
      <c r="T128" s="9"/>
      <c r="U128" s="9"/>
      <c r="V128" s="9"/>
      <c r="W128" s="9"/>
      <c r="X128" s="9"/>
      <c r="Y128" s="9"/>
      <c r="Z128" s="9"/>
      <c r="AA128" s="9"/>
      <c r="AB128" s="9"/>
      <c r="AC128" s="9"/>
      <c r="AD128" s="9"/>
      <c r="AE128" s="9"/>
      <c r="AF128" s="9"/>
      <c r="AG128" s="9"/>
      <c r="AH128" s="9"/>
      <c r="AI128" s="9"/>
      <c r="AJ128" s="9"/>
      <c r="AK128" s="9"/>
      <c r="AL128" s="9"/>
      <c r="AM128" s="9"/>
      <c r="AN128" s="86"/>
      <c r="AO128" s="9"/>
      <c r="AP128" s="9"/>
      <c r="AQ128" s="9"/>
      <c r="AR128" s="9"/>
      <c r="AS128" s="9"/>
      <c r="AT128" s="9"/>
      <c r="AU128" s="9"/>
      <c r="AV128" s="9"/>
      <c r="AW128" s="9"/>
      <c r="AX128" s="9"/>
      <c r="AY128" s="9"/>
      <c r="AZ128" s="9"/>
      <c r="BA128" s="9"/>
      <c r="BB128" s="9"/>
      <c r="BC128" s="86"/>
      <c r="BD128" s="9"/>
      <c r="BE128" s="86"/>
      <c r="BF128" s="86"/>
      <c r="BG128" s="9"/>
      <c r="BH128" s="9"/>
      <c r="BI128" s="9"/>
      <c r="BJ128" s="9"/>
    </row>
    <row r="129" spans="1:62" s="16" customFormat="1" x14ac:dyDescent="0.3">
      <c r="A129" s="9"/>
      <c r="B129" s="9"/>
      <c r="C129" s="9"/>
      <c r="D129" s="9"/>
      <c r="E129" s="9"/>
      <c r="F129" s="9"/>
      <c r="G129" s="9"/>
      <c r="H129" s="9"/>
      <c r="I129" s="9"/>
      <c r="J129" s="9"/>
      <c r="K129" s="9"/>
      <c r="L129" s="9"/>
      <c r="M129" s="9"/>
      <c r="N129" s="9"/>
      <c r="O129" s="9"/>
      <c r="P129" s="10"/>
      <c r="Q129" s="11"/>
      <c r="R129" s="9"/>
      <c r="S129" s="9"/>
      <c r="T129" s="9"/>
      <c r="U129" s="9"/>
      <c r="V129" s="9"/>
      <c r="W129" s="9"/>
      <c r="X129" s="9"/>
      <c r="Y129" s="9"/>
      <c r="Z129" s="9"/>
      <c r="AA129" s="9"/>
      <c r="AB129" s="9"/>
      <c r="AC129" s="9"/>
      <c r="AD129" s="9"/>
      <c r="AE129" s="9"/>
      <c r="AF129" s="9"/>
      <c r="AG129" s="9"/>
      <c r="AH129" s="9"/>
      <c r="AI129" s="9"/>
      <c r="AJ129" s="9"/>
      <c r="AK129" s="9"/>
      <c r="AL129" s="9"/>
      <c r="AM129" s="9"/>
      <c r="AN129" s="86"/>
      <c r="AO129" s="9"/>
      <c r="AP129" s="9"/>
      <c r="AQ129" s="9"/>
      <c r="AR129" s="9"/>
      <c r="AS129" s="9"/>
      <c r="AT129" s="9"/>
      <c r="AU129" s="9"/>
      <c r="AV129" s="9"/>
      <c r="AW129" s="9"/>
      <c r="AX129" s="9"/>
      <c r="AY129" s="9"/>
      <c r="AZ129" s="9"/>
      <c r="BA129" s="9"/>
      <c r="BB129" s="9"/>
      <c r="BC129" s="86"/>
      <c r="BD129" s="9"/>
      <c r="BE129" s="86"/>
      <c r="BF129" s="86"/>
      <c r="BG129" s="9"/>
      <c r="BH129" s="9"/>
      <c r="BI129" s="9"/>
      <c r="BJ129" s="9"/>
    </row>
    <row r="130" spans="1:62" s="16" customFormat="1" x14ac:dyDescent="0.3">
      <c r="A130" s="9"/>
      <c r="B130" s="9"/>
      <c r="C130" s="9"/>
      <c r="D130" s="9"/>
      <c r="E130" s="9"/>
      <c r="F130" s="9"/>
      <c r="G130" s="9"/>
      <c r="H130" s="9"/>
      <c r="I130" s="9"/>
      <c r="J130" s="9"/>
      <c r="K130" s="9"/>
      <c r="L130" s="9"/>
      <c r="M130" s="9"/>
      <c r="N130" s="9"/>
      <c r="O130" s="9"/>
      <c r="P130" s="10"/>
      <c r="Q130" s="11"/>
      <c r="R130" s="9"/>
      <c r="S130" s="9"/>
      <c r="T130" s="9"/>
      <c r="U130" s="9"/>
      <c r="V130" s="9"/>
      <c r="W130" s="9"/>
      <c r="X130" s="9"/>
      <c r="Y130" s="9"/>
      <c r="Z130" s="9"/>
      <c r="AA130" s="9"/>
      <c r="AB130" s="9"/>
      <c r="AC130" s="9"/>
      <c r="AD130" s="9"/>
      <c r="AE130" s="9"/>
      <c r="AF130" s="9"/>
      <c r="AG130" s="9"/>
      <c r="AH130" s="9"/>
      <c r="AI130" s="9"/>
      <c r="AJ130" s="9"/>
      <c r="AK130" s="9"/>
      <c r="AL130" s="9"/>
      <c r="AM130" s="9"/>
      <c r="AN130" s="86"/>
      <c r="AO130" s="9"/>
      <c r="AP130" s="9"/>
      <c r="AQ130" s="9"/>
      <c r="AR130" s="9"/>
      <c r="AS130" s="9"/>
      <c r="AT130" s="9"/>
      <c r="AU130" s="9"/>
      <c r="AV130" s="9"/>
      <c r="AW130" s="9"/>
      <c r="AX130" s="9"/>
      <c r="AY130" s="9"/>
      <c r="AZ130" s="9"/>
      <c r="BA130" s="9"/>
      <c r="BB130" s="9"/>
      <c r="BC130" s="86"/>
      <c r="BD130" s="9"/>
      <c r="BE130" s="86"/>
      <c r="BF130" s="86"/>
      <c r="BG130" s="9"/>
      <c r="BH130" s="9"/>
      <c r="BI130" s="9"/>
      <c r="BJ130" s="9"/>
    </row>
    <row r="131" spans="1:62" s="16" customFormat="1" x14ac:dyDescent="0.3">
      <c r="A131" s="9"/>
      <c r="B131" s="9"/>
      <c r="C131" s="9"/>
      <c r="D131" s="9"/>
      <c r="E131" s="9"/>
      <c r="F131" s="9"/>
      <c r="G131" s="9"/>
      <c r="H131" s="9"/>
      <c r="I131" s="9"/>
      <c r="J131" s="9"/>
      <c r="K131" s="9"/>
      <c r="L131" s="9"/>
      <c r="M131" s="9"/>
      <c r="N131" s="9"/>
      <c r="O131" s="9"/>
      <c r="P131" s="10"/>
      <c r="Q131" s="11"/>
      <c r="R131" s="9"/>
      <c r="S131" s="9"/>
      <c r="T131" s="9"/>
      <c r="U131" s="9"/>
      <c r="V131" s="9"/>
      <c r="W131" s="9"/>
      <c r="X131" s="9"/>
      <c r="Y131" s="9"/>
      <c r="Z131" s="9"/>
      <c r="AA131" s="9"/>
      <c r="AB131" s="9"/>
      <c r="AC131" s="9"/>
      <c r="AD131" s="9"/>
      <c r="AE131" s="9"/>
      <c r="AF131" s="9"/>
      <c r="AG131" s="9"/>
      <c r="AH131" s="9"/>
      <c r="AI131" s="9"/>
      <c r="AJ131" s="9"/>
      <c r="AK131" s="9"/>
      <c r="AL131" s="9"/>
      <c r="AM131" s="9"/>
      <c r="AN131" s="86"/>
      <c r="AO131" s="9"/>
      <c r="AP131" s="9"/>
      <c r="AQ131" s="9"/>
      <c r="AR131" s="9"/>
      <c r="AS131" s="9"/>
      <c r="AT131" s="9"/>
      <c r="AU131" s="9"/>
      <c r="AV131" s="9"/>
      <c r="AW131" s="9"/>
      <c r="AX131" s="9"/>
      <c r="AY131" s="9"/>
      <c r="AZ131" s="9"/>
      <c r="BA131" s="9"/>
      <c r="BB131" s="9"/>
      <c r="BC131" s="86"/>
      <c r="BD131" s="9"/>
      <c r="BE131" s="86"/>
      <c r="BF131" s="86"/>
      <c r="BG131" s="9"/>
      <c r="BH131" s="9"/>
      <c r="BI131" s="9"/>
      <c r="BJ131" s="9"/>
    </row>
    <row r="132" spans="1:62" s="16" customFormat="1" x14ac:dyDescent="0.3">
      <c r="A132" s="9"/>
      <c r="B132" s="9"/>
      <c r="C132" s="9"/>
      <c r="D132" s="9"/>
      <c r="E132" s="9"/>
      <c r="F132" s="9"/>
      <c r="G132" s="9"/>
      <c r="H132" s="9"/>
      <c r="I132" s="9"/>
      <c r="J132" s="9"/>
      <c r="K132" s="9"/>
      <c r="L132" s="9"/>
      <c r="M132" s="9"/>
      <c r="N132" s="9"/>
      <c r="O132" s="9"/>
      <c r="P132" s="10"/>
      <c r="Q132" s="11"/>
      <c r="R132" s="9"/>
      <c r="S132" s="9"/>
      <c r="T132" s="9"/>
      <c r="U132" s="9"/>
      <c r="V132" s="9"/>
      <c r="W132" s="9"/>
      <c r="X132" s="9"/>
      <c r="Y132" s="9"/>
      <c r="Z132" s="9"/>
      <c r="AA132" s="9"/>
      <c r="AB132" s="9"/>
      <c r="AC132" s="9"/>
      <c r="AD132" s="9"/>
      <c r="AE132" s="9"/>
      <c r="AF132" s="9"/>
      <c r="AG132" s="9"/>
      <c r="AH132" s="9"/>
      <c r="AI132" s="9"/>
      <c r="AJ132" s="9"/>
      <c r="AK132" s="9"/>
      <c r="AL132" s="9"/>
      <c r="AM132" s="9"/>
      <c r="AN132" s="86"/>
      <c r="AO132" s="9"/>
      <c r="AP132" s="9"/>
      <c r="AQ132" s="9"/>
      <c r="AR132" s="9"/>
      <c r="AS132" s="9"/>
      <c r="AT132" s="9"/>
      <c r="AU132" s="9"/>
      <c r="AV132" s="9"/>
      <c r="AW132" s="9"/>
      <c r="AX132" s="9"/>
      <c r="AY132" s="9"/>
      <c r="AZ132" s="9"/>
      <c r="BA132" s="9"/>
      <c r="BB132" s="9"/>
      <c r="BC132" s="86"/>
      <c r="BD132" s="9"/>
      <c r="BE132" s="86"/>
      <c r="BF132" s="86"/>
      <c r="BG132" s="9"/>
      <c r="BH132" s="9"/>
      <c r="BI132" s="9"/>
      <c r="BJ132" s="9"/>
    </row>
    <row r="133" spans="1:62" s="16" customFormat="1" x14ac:dyDescent="0.3">
      <c r="A133" s="9"/>
      <c r="B133" s="9"/>
      <c r="C133" s="9"/>
      <c r="D133" s="9"/>
      <c r="E133" s="9"/>
      <c r="F133" s="9"/>
      <c r="G133" s="9"/>
      <c r="H133" s="9"/>
      <c r="I133" s="9"/>
      <c r="J133" s="9"/>
      <c r="K133" s="9"/>
      <c r="L133" s="9"/>
      <c r="M133" s="9"/>
      <c r="N133" s="9"/>
      <c r="O133" s="9"/>
      <c r="P133" s="10"/>
      <c r="Q133" s="11"/>
      <c r="R133" s="9"/>
      <c r="S133" s="9"/>
      <c r="T133" s="9"/>
      <c r="U133" s="9"/>
      <c r="V133" s="9"/>
      <c r="W133" s="9"/>
      <c r="X133" s="9"/>
      <c r="Y133" s="9"/>
      <c r="Z133" s="9"/>
      <c r="AA133" s="9"/>
      <c r="AB133" s="9"/>
      <c r="AC133" s="9"/>
      <c r="AD133" s="9"/>
      <c r="AE133" s="9"/>
      <c r="AF133" s="9"/>
      <c r="AG133" s="9"/>
      <c r="AH133" s="9"/>
      <c r="AI133" s="9"/>
      <c r="AJ133" s="9"/>
      <c r="AK133" s="9"/>
      <c r="AL133" s="9"/>
      <c r="AM133" s="9"/>
      <c r="AN133" s="86"/>
      <c r="AO133" s="9"/>
      <c r="AP133" s="9"/>
      <c r="AQ133" s="9"/>
      <c r="AR133" s="9"/>
      <c r="AS133" s="9"/>
      <c r="AT133" s="9"/>
      <c r="AU133" s="9"/>
      <c r="AV133" s="9"/>
      <c r="AW133" s="9"/>
      <c r="AX133" s="9"/>
      <c r="AY133" s="9"/>
      <c r="AZ133" s="9"/>
      <c r="BA133" s="9"/>
      <c r="BB133" s="9"/>
      <c r="BC133" s="86"/>
      <c r="BD133" s="9"/>
      <c r="BE133" s="86"/>
      <c r="BF133" s="86"/>
      <c r="BG133" s="9"/>
      <c r="BH133" s="9"/>
      <c r="BI133" s="9"/>
      <c r="BJ133" s="9"/>
    </row>
  </sheetData>
  <mergeCells count="8">
    <mergeCell ref="A1:B4"/>
    <mergeCell ref="C1:BG4"/>
    <mergeCell ref="BH9:BI9"/>
    <mergeCell ref="AO9:BG9"/>
    <mergeCell ref="A9:N9"/>
    <mergeCell ref="O9:Q9"/>
    <mergeCell ref="Z9:AN9"/>
    <mergeCell ref="R9:Y9"/>
  </mergeCells>
  <phoneticPr fontId="10" type="noConversion"/>
  <pageMargins left="0.7" right="0.7" top="0.75" bottom="0.75" header="0.3" footer="0.3"/>
  <pageSetup paperSize="9" orientation="portrait" r:id="rId1"/>
  <ignoredErrors>
    <ignoredError sqref="X38:X39 X43:X45 X36 X13" unlockedFormula="1"/>
    <ignoredError sqref="X37" formula="1" unlockedFormula="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76625-8F06-47B5-BC5E-651BA058784E}">
  <dimension ref="A1:L35"/>
  <sheetViews>
    <sheetView showGridLines="0" workbookViewId="0">
      <pane ySplit="1" topLeftCell="A23" activePane="bottomLeft" state="frozen"/>
      <selection pane="bottomLeft" activeCell="D9" sqref="D9"/>
    </sheetView>
  </sheetViews>
  <sheetFormatPr baseColWidth="10" defaultRowHeight="14.4" x14ac:dyDescent="0.3"/>
  <cols>
    <col min="1" max="1" width="10.77734375" customWidth="1"/>
    <col min="2" max="2" width="43.77734375" customWidth="1"/>
    <col min="3" max="3" width="13" customWidth="1"/>
    <col min="4" max="4" width="13.6640625" customWidth="1"/>
    <col min="5" max="5" width="10.44140625" customWidth="1"/>
    <col min="6" max="6" width="17.44140625" customWidth="1"/>
    <col min="7" max="7" width="20.77734375" customWidth="1"/>
    <col min="8" max="8" width="11.109375" customWidth="1"/>
    <col min="9" max="9" width="23" customWidth="1"/>
    <col min="10" max="10" width="22.6640625" customWidth="1"/>
    <col min="11" max="11" width="17.88671875" customWidth="1"/>
    <col min="12" max="12" width="9" customWidth="1"/>
    <col min="13" max="13" width="20.6640625" customWidth="1"/>
  </cols>
  <sheetData>
    <row r="1" spans="1:12" ht="36" x14ac:dyDescent="0.3">
      <c r="A1" s="31" t="s">
        <v>20</v>
      </c>
      <c r="B1" s="31" t="s">
        <v>14</v>
      </c>
      <c r="C1" s="31" t="s">
        <v>141</v>
      </c>
      <c r="D1" s="31" t="s">
        <v>142</v>
      </c>
      <c r="E1" s="32" t="s">
        <v>9</v>
      </c>
      <c r="F1" s="31" t="s">
        <v>143</v>
      </c>
      <c r="G1" s="31" t="s">
        <v>144</v>
      </c>
      <c r="H1" s="32" t="s">
        <v>24</v>
      </c>
      <c r="I1" s="31" t="s">
        <v>39</v>
      </c>
      <c r="J1" s="31" t="s">
        <v>40</v>
      </c>
      <c r="K1" s="31" t="s">
        <v>23</v>
      </c>
    </row>
    <row r="2" spans="1:12" ht="33" customHeight="1" x14ac:dyDescent="0.3">
      <c r="A2" s="33">
        <v>149</v>
      </c>
      <c r="B2" s="34" t="s">
        <v>77</v>
      </c>
      <c r="C2" s="35">
        <v>200</v>
      </c>
      <c r="D2" s="35">
        <v>0</v>
      </c>
      <c r="E2" s="36">
        <f>IFERROR(IF(D2/C2&gt;100%,100%,D2/C2),"-")</f>
        <v>0</v>
      </c>
      <c r="F2" s="37">
        <v>3930225377.8200002</v>
      </c>
      <c r="G2" s="37">
        <v>275840000</v>
      </c>
      <c r="H2" s="38">
        <f>IFERROR(G2/F2,"-")</f>
        <v>7.0184270234650431E-2</v>
      </c>
      <c r="I2" s="37"/>
      <c r="J2" s="37"/>
      <c r="K2" s="37">
        <v>118217143</v>
      </c>
    </row>
    <row r="3" spans="1:12" ht="28.5" customHeight="1" x14ac:dyDescent="0.3">
      <c r="A3" s="39">
        <v>150</v>
      </c>
      <c r="B3" s="40" t="s">
        <v>81</v>
      </c>
      <c r="C3" s="41">
        <v>47</v>
      </c>
      <c r="D3" s="41">
        <v>47</v>
      </c>
      <c r="E3" s="36">
        <f t="shared" ref="E3:E32" si="0">IFERROR(IF(D3/C3&gt;100%,100%,D3/C3),"-")</f>
        <v>1</v>
      </c>
      <c r="F3" s="42">
        <v>312000000</v>
      </c>
      <c r="G3" s="42">
        <v>103619991</v>
      </c>
      <c r="H3" s="43">
        <f t="shared" ref="H3:H32" si="1">IFERROR(G3/F3,"-")</f>
        <v>0.33211535576923079</v>
      </c>
      <c r="I3" s="42"/>
      <c r="J3" s="42"/>
      <c r="K3" s="42">
        <v>44408568</v>
      </c>
    </row>
    <row r="4" spans="1:12" ht="35.25" customHeight="1" x14ac:dyDescent="0.3">
      <c r="A4" s="33">
        <v>151</v>
      </c>
      <c r="B4" s="34" t="s">
        <v>84</v>
      </c>
      <c r="C4" s="35">
        <v>1</v>
      </c>
      <c r="D4" s="35">
        <v>1</v>
      </c>
      <c r="E4" s="36">
        <f t="shared" si="0"/>
        <v>1</v>
      </c>
      <c r="F4" s="37">
        <v>292000000</v>
      </c>
      <c r="G4" s="37">
        <v>250566400</v>
      </c>
      <c r="H4" s="38">
        <f t="shared" si="1"/>
        <v>0.85810410958904104</v>
      </c>
      <c r="I4" s="37">
        <v>250566400</v>
      </c>
      <c r="J4" s="37">
        <v>250566400</v>
      </c>
      <c r="K4" s="37"/>
    </row>
    <row r="5" spans="1:12" ht="36" customHeight="1" x14ac:dyDescent="0.3">
      <c r="A5" s="39">
        <v>152</v>
      </c>
      <c r="B5" s="40" t="s">
        <v>86</v>
      </c>
      <c r="C5" s="41">
        <v>0</v>
      </c>
      <c r="D5" s="41">
        <v>0</v>
      </c>
      <c r="E5" s="36" t="str">
        <f t="shared" si="0"/>
        <v>-</v>
      </c>
      <c r="F5" s="42">
        <v>0</v>
      </c>
      <c r="G5" s="42">
        <v>0</v>
      </c>
      <c r="H5" s="43" t="str">
        <f t="shared" si="1"/>
        <v>-</v>
      </c>
      <c r="I5" s="42"/>
      <c r="J5" s="42"/>
      <c r="K5" s="42"/>
    </row>
    <row r="6" spans="1:12" ht="37.5" customHeight="1" x14ac:dyDescent="0.3">
      <c r="A6" s="33">
        <v>153</v>
      </c>
      <c r="B6" s="34" t="s">
        <v>87</v>
      </c>
      <c r="C6" s="35">
        <v>25</v>
      </c>
      <c r="D6" s="35">
        <v>0</v>
      </c>
      <c r="E6" s="36">
        <f t="shared" si="0"/>
        <v>0</v>
      </c>
      <c r="F6" s="37">
        <v>300000000</v>
      </c>
      <c r="G6" s="37">
        <v>210000000</v>
      </c>
      <c r="H6" s="38">
        <f t="shared" si="1"/>
        <v>0.7</v>
      </c>
      <c r="I6" s="37">
        <v>0</v>
      </c>
      <c r="J6" s="37">
        <v>0</v>
      </c>
      <c r="K6" s="37">
        <v>90000000</v>
      </c>
    </row>
    <row r="7" spans="1:12" ht="29.25" customHeight="1" x14ac:dyDescent="0.3">
      <c r="A7" s="39">
        <v>154</v>
      </c>
      <c r="B7" s="40" t="s">
        <v>89</v>
      </c>
      <c r="C7" s="41">
        <v>400</v>
      </c>
      <c r="D7" s="41">
        <v>0</v>
      </c>
      <c r="E7" s="36">
        <f t="shared" si="0"/>
        <v>0</v>
      </c>
      <c r="F7" s="42">
        <v>350000000</v>
      </c>
      <c r="G7" s="42">
        <v>0</v>
      </c>
      <c r="H7" s="43">
        <f t="shared" si="1"/>
        <v>0</v>
      </c>
      <c r="I7" s="42">
        <v>0</v>
      </c>
      <c r="J7" s="42">
        <v>0</v>
      </c>
      <c r="K7" s="42"/>
    </row>
    <row r="8" spans="1:12" ht="28.5" customHeight="1" x14ac:dyDescent="0.3">
      <c r="A8" s="33">
        <v>155</v>
      </c>
      <c r="B8" s="34" t="s">
        <v>91</v>
      </c>
      <c r="C8" s="35">
        <v>4000</v>
      </c>
      <c r="D8" s="35">
        <v>0</v>
      </c>
      <c r="E8" s="36">
        <f t="shared" si="0"/>
        <v>0</v>
      </c>
      <c r="F8" s="37">
        <v>350000000</v>
      </c>
      <c r="G8" s="37">
        <v>0</v>
      </c>
      <c r="H8" s="38">
        <f t="shared" si="1"/>
        <v>0</v>
      </c>
      <c r="I8" s="37">
        <v>0</v>
      </c>
      <c r="J8" s="37">
        <v>0</v>
      </c>
      <c r="K8" s="37"/>
    </row>
    <row r="9" spans="1:12" ht="42.75" customHeight="1" x14ac:dyDescent="0.3">
      <c r="A9" s="39">
        <v>156</v>
      </c>
      <c r="B9" s="40" t="s">
        <v>93</v>
      </c>
      <c r="C9" s="41">
        <v>121</v>
      </c>
      <c r="D9" s="35">
        <v>116</v>
      </c>
      <c r="E9" s="36">
        <f t="shared" si="0"/>
        <v>0.95867768595041325</v>
      </c>
      <c r="F9" s="42">
        <v>1389754982</v>
      </c>
      <c r="G9" s="42">
        <v>1130099999.6599998</v>
      </c>
      <c r="H9" s="43">
        <f t="shared" si="1"/>
        <v>0.81316492064930035</v>
      </c>
      <c r="I9" s="42">
        <v>825983332.98000002</v>
      </c>
      <c r="J9" s="42">
        <v>815083332.98000002</v>
      </c>
      <c r="K9" s="42"/>
      <c r="L9" s="85"/>
    </row>
    <row r="10" spans="1:12" ht="54" customHeight="1" x14ac:dyDescent="0.3">
      <c r="A10" s="33">
        <v>157</v>
      </c>
      <c r="B10" s="34" t="s">
        <v>95</v>
      </c>
      <c r="C10" s="35">
        <v>250</v>
      </c>
      <c r="D10" s="35">
        <v>0</v>
      </c>
      <c r="E10" s="36">
        <f t="shared" si="0"/>
        <v>0</v>
      </c>
      <c r="F10" s="37">
        <v>220000000</v>
      </c>
      <c r="G10" s="37">
        <v>154000000</v>
      </c>
      <c r="H10" s="38">
        <f t="shared" si="1"/>
        <v>0.7</v>
      </c>
      <c r="I10" s="37">
        <v>0</v>
      </c>
      <c r="J10" s="37">
        <v>0</v>
      </c>
      <c r="K10" s="37">
        <v>66000000</v>
      </c>
      <c r="L10" s="85"/>
    </row>
    <row r="11" spans="1:12" ht="20.399999999999999" x14ac:dyDescent="0.3">
      <c r="A11" s="39">
        <v>158</v>
      </c>
      <c r="B11" s="40" t="s">
        <v>97</v>
      </c>
      <c r="C11" s="41">
        <v>1</v>
      </c>
      <c r="D11" s="41">
        <v>0</v>
      </c>
      <c r="E11" s="36">
        <f t="shared" si="0"/>
        <v>0</v>
      </c>
      <c r="F11" s="42">
        <v>150000000</v>
      </c>
      <c r="G11" s="42">
        <v>0</v>
      </c>
      <c r="H11" s="43">
        <f t="shared" si="1"/>
        <v>0</v>
      </c>
      <c r="I11" s="42">
        <v>0</v>
      </c>
      <c r="J11" s="42">
        <v>0</v>
      </c>
      <c r="K11" s="42"/>
    </row>
    <row r="12" spans="1:12" ht="33" customHeight="1" x14ac:dyDescent="0.3">
      <c r="A12" s="33">
        <v>159</v>
      </c>
      <c r="B12" s="34" t="s">
        <v>99</v>
      </c>
      <c r="C12" s="35">
        <v>1</v>
      </c>
      <c r="D12" s="35">
        <v>0</v>
      </c>
      <c r="E12" s="36">
        <f t="shared" si="0"/>
        <v>0</v>
      </c>
      <c r="F12" s="37">
        <v>156000000</v>
      </c>
      <c r="G12" s="37">
        <v>0</v>
      </c>
      <c r="H12" s="38">
        <f t="shared" si="1"/>
        <v>0</v>
      </c>
      <c r="I12" s="37">
        <v>0</v>
      </c>
      <c r="J12" s="37">
        <v>0</v>
      </c>
      <c r="K12" s="37"/>
    </row>
    <row r="13" spans="1:12" ht="20.399999999999999" x14ac:dyDescent="0.3">
      <c r="A13" s="39">
        <v>160</v>
      </c>
      <c r="B13" s="40" t="s">
        <v>101</v>
      </c>
      <c r="C13" s="41">
        <v>4000</v>
      </c>
      <c r="D13" s="41">
        <v>3292</v>
      </c>
      <c r="E13" s="36">
        <f t="shared" si="0"/>
        <v>0.82299999999999995</v>
      </c>
      <c r="F13" s="42">
        <v>6117597789</v>
      </c>
      <c r="G13" s="42">
        <v>6117597789</v>
      </c>
      <c r="H13" s="43">
        <f t="shared" si="1"/>
        <v>1</v>
      </c>
      <c r="I13" s="42">
        <v>4629126877</v>
      </c>
      <c r="J13" s="42">
        <v>4629126877</v>
      </c>
      <c r="K13" s="42"/>
    </row>
    <row r="14" spans="1:12" ht="25.5" customHeight="1" x14ac:dyDescent="0.3">
      <c r="A14" s="33">
        <v>161</v>
      </c>
      <c r="B14" s="34" t="s">
        <v>103</v>
      </c>
      <c r="C14" s="35">
        <v>40000</v>
      </c>
      <c r="D14" s="35">
        <v>37756</v>
      </c>
      <c r="E14" s="36">
        <f t="shared" si="0"/>
        <v>0.94389999999999996</v>
      </c>
      <c r="F14" s="37">
        <v>40725100774.639999</v>
      </c>
      <c r="G14" s="37">
        <v>40083805383.959999</v>
      </c>
      <c r="H14" s="38">
        <f t="shared" si="1"/>
        <v>0.98425306804693424</v>
      </c>
      <c r="I14" s="37">
        <v>21667375431.319992</v>
      </c>
      <c r="J14" s="37">
        <v>21645708764.649994</v>
      </c>
      <c r="K14" s="37"/>
    </row>
    <row r="15" spans="1:12" ht="20.399999999999999" x14ac:dyDescent="0.3">
      <c r="A15" s="39">
        <v>162</v>
      </c>
      <c r="B15" s="40" t="s">
        <v>105</v>
      </c>
      <c r="C15" s="41">
        <v>7</v>
      </c>
      <c r="D15" s="41">
        <v>7</v>
      </c>
      <c r="E15" s="36">
        <f t="shared" si="0"/>
        <v>1</v>
      </c>
      <c r="F15" s="42">
        <v>17994705434</v>
      </c>
      <c r="G15" s="42">
        <v>17994705434</v>
      </c>
      <c r="H15" s="43">
        <f t="shared" si="1"/>
        <v>1</v>
      </c>
      <c r="I15" s="42">
        <v>11375788115</v>
      </c>
      <c r="J15" s="42">
        <v>11375788115</v>
      </c>
      <c r="K15" s="42"/>
    </row>
    <row r="16" spans="1:12" ht="30.6" x14ac:dyDescent="0.3">
      <c r="A16" s="33">
        <v>163</v>
      </c>
      <c r="B16" s="34" t="s">
        <v>107</v>
      </c>
      <c r="C16" s="35">
        <v>0</v>
      </c>
      <c r="D16" s="35">
        <v>0</v>
      </c>
      <c r="E16" s="36" t="str">
        <f t="shared" si="0"/>
        <v>-</v>
      </c>
      <c r="F16" s="37">
        <v>0</v>
      </c>
      <c r="G16" s="37">
        <v>0</v>
      </c>
      <c r="H16" s="38" t="str">
        <f t="shared" si="1"/>
        <v>-</v>
      </c>
      <c r="I16" s="37"/>
      <c r="J16" s="37"/>
      <c r="K16" s="37"/>
    </row>
    <row r="17" spans="1:11" ht="35.25" customHeight="1" x14ac:dyDescent="0.3">
      <c r="A17" s="39">
        <v>164</v>
      </c>
      <c r="B17" s="40" t="s">
        <v>109</v>
      </c>
      <c r="C17" s="41">
        <v>118</v>
      </c>
      <c r="D17" s="41">
        <v>0</v>
      </c>
      <c r="E17" s="36">
        <f t="shared" si="0"/>
        <v>0</v>
      </c>
      <c r="F17" s="42">
        <v>700410014.53999996</v>
      </c>
      <c r="G17" s="42">
        <v>0</v>
      </c>
      <c r="H17" s="43">
        <f t="shared" si="1"/>
        <v>0</v>
      </c>
      <c r="I17" s="42">
        <v>0</v>
      </c>
      <c r="J17" s="42">
        <v>0</v>
      </c>
      <c r="K17" s="42"/>
    </row>
    <row r="18" spans="1:11" ht="18" customHeight="1" x14ac:dyDescent="0.3">
      <c r="A18" s="33">
        <v>165</v>
      </c>
      <c r="B18" s="34" t="s">
        <v>111</v>
      </c>
      <c r="C18" s="35">
        <v>20</v>
      </c>
      <c r="D18" s="35">
        <v>0</v>
      </c>
      <c r="E18" s="36">
        <f t="shared" si="0"/>
        <v>0</v>
      </c>
      <c r="F18" s="37">
        <v>10171753148.25</v>
      </c>
      <c r="G18" s="37">
        <v>0</v>
      </c>
      <c r="H18" s="38">
        <f t="shared" si="1"/>
        <v>0</v>
      </c>
      <c r="I18" s="37">
        <v>0</v>
      </c>
      <c r="J18" s="37">
        <v>0</v>
      </c>
      <c r="K18" s="37"/>
    </row>
    <row r="19" spans="1:11" ht="26.25" customHeight="1" x14ac:dyDescent="0.3">
      <c r="A19" s="39">
        <v>166</v>
      </c>
      <c r="B19" s="40" t="s">
        <v>113</v>
      </c>
      <c r="C19" s="41">
        <v>1</v>
      </c>
      <c r="D19" s="41">
        <v>0</v>
      </c>
      <c r="E19" s="36">
        <f t="shared" si="0"/>
        <v>0</v>
      </c>
      <c r="F19" s="42">
        <v>2800000000</v>
      </c>
      <c r="G19" s="42">
        <v>0</v>
      </c>
      <c r="H19" s="43">
        <f t="shared" si="1"/>
        <v>0</v>
      </c>
      <c r="I19" s="42">
        <v>0</v>
      </c>
      <c r="J19" s="42">
        <v>0</v>
      </c>
      <c r="K19" s="42"/>
    </row>
    <row r="20" spans="1:11" ht="47.25" customHeight="1" x14ac:dyDescent="0.3">
      <c r="A20" s="33">
        <v>167</v>
      </c>
      <c r="B20" s="34" t="s">
        <v>115</v>
      </c>
      <c r="C20" s="35">
        <v>1</v>
      </c>
      <c r="D20" s="35">
        <v>0</v>
      </c>
      <c r="E20" s="36">
        <f t="shared" si="0"/>
        <v>0</v>
      </c>
      <c r="F20" s="37">
        <v>400000000</v>
      </c>
      <c r="G20" s="37">
        <v>0</v>
      </c>
      <c r="H20" s="38">
        <f t="shared" si="1"/>
        <v>0</v>
      </c>
      <c r="I20" s="37">
        <v>0</v>
      </c>
      <c r="J20" s="37">
        <v>0</v>
      </c>
      <c r="K20" s="37"/>
    </row>
    <row r="21" spans="1:11" ht="27.75" customHeight="1" x14ac:dyDescent="0.3">
      <c r="A21" s="39">
        <v>168</v>
      </c>
      <c r="B21" s="40" t="s">
        <v>117</v>
      </c>
      <c r="C21" s="41">
        <v>24</v>
      </c>
      <c r="D21" s="41">
        <v>0</v>
      </c>
      <c r="E21" s="36">
        <f t="shared" si="0"/>
        <v>0</v>
      </c>
      <c r="F21" s="42">
        <v>8191645109.0100002</v>
      </c>
      <c r="G21" s="42">
        <v>0</v>
      </c>
      <c r="H21" s="43">
        <f t="shared" si="1"/>
        <v>0</v>
      </c>
      <c r="I21" s="42">
        <v>0</v>
      </c>
      <c r="J21" s="42">
        <v>0</v>
      </c>
      <c r="K21" s="42"/>
    </row>
    <row r="22" spans="1:11" ht="42.75" customHeight="1" x14ac:dyDescent="0.3">
      <c r="A22" s="33">
        <v>169</v>
      </c>
      <c r="B22" s="34" t="s">
        <v>119</v>
      </c>
      <c r="C22" s="35">
        <v>45</v>
      </c>
      <c r="D22" s="35">
        <v>45</v>
      </c>
      <c r="E22" s="36">
        <f t="shared" si="0"/>
        <v>1</v>
      </c>
      <c r="F22" s="37">
        <v>333530922991.93005</v>
      </c>
      <c r="G22" s="37">
        <v>250897568951.5</v>
      </c>
      <c r="H22" s="38">
        <f t="shared" si="1"/>
        <v>0.75224679829033603</v>
      </c>
      <c r="I22" s="37">
        <v>238801382731.89001</v>
      </c>
      <c r="J22" s="37">
        <v>238801382731.89001</v>
      </c>
      <c r="K22" s="37"/>
    </row>
    <row r="23" spans="1:11" ht="42.75" customHeight="1" x14ac:dyDescent="0.3">
      <c r="A23" s="39">
        <v>170</v>
      </c>
      <c r="B23" s="40" t="s">
        <v>120</v>
      </c>
      <c r="C23" s="41">
        <v>3000</v>
      </c>
      <c r="D23" s="41">
        <v>3160</v>
      </c>
      <c r="E23" s="36">
        <f t="shared" si="0"/>
        <v>1</v>
      </c>
      <c r="F23" s="42">
        <v>1283566974</v>
      </c>
      <c r="G23" s="42">
        <v>1096690256</v>
      </c>
      <c r="H23" s="43">
        <f t="shared" si="1"/>
        <v>0.85440828426923987</v>
      </c>
      <c r="I23" s="42">
        <v>0</v>
      </c>
      <c r="J23" s="42">
        <v>0</v>
      </c>
      <c r="K23" s="42">
        <v>91406765</v>
      </c>
    </row>
    <row r="24" spans="1:11" ht="47.25" customHeight="1" x14ac:dyDescent="0.3">
      <c r="A24" s="33">
        <v>171</v>
      </c>
      <c r="B24" s="34" t="s">
        <v>121</v>
      </c>
      <c r="C24" s="35">
        <v>3000</v>
      </c>
      <c r="D24" s="35">
        <v>2573</v>
      </c>
      <c r="E24" s="36">
        <f t="shared" si="0"/>
        <v>0.85766666666666669</v>
      </c>
      <c r="F24" s="37">
        <v>224090299</v>
      </c>
      <c r="G24" s="37">
        <v>44166666.670000002</v>
      </c>
      <c r="H24" s="38">
        <f t="shared" si="1"/>
        <v>0.19709316675953029</v>
      </c>
      <c r="I24" s="37">
        <v>5166666.67</v>
      </c>
      <c r="J24" s="37">
        <v>2000000</v>
      </c>
      <c r="K24" s="37"/>
    </row>
    <row r="25" spans="1:11" ht="25.5" customHeight="1" x14ac:dyDescent="0.3">
      <c r="A25" s="39">
        <v>172</v>
      </c>
      <c r="B25" s="40" t="s">
        <v>123</v>
      </c>
      <c r="C25" s="41">
        <v>1</v>
      </c>
      <c r="D25" s="41">
        <v>0.83</v>
      </c>
      <c r="E25" s="36">
        <f t="shared" si="0"/>
        <v>0.83</v>
      </c>
      <c r="F25" s="42">
        <v>4143243255.6700001</v>
      </c>
      <c r="G25" s="42">
        <v>2728131658.9999995</v>
      </c>
      <c r="H25" s="43">
        <f t="shared" si="1"/>
        <v>0.65845317077788512</v>
      </c>
      <c r="I25" s="42">
        <v>1653779992.6699996</v>
      </c>
      <c r="J25" s="42">
        <v>1584421659.3599999</v>
      </c>
      <c r="K25" s="42"/>
    </row>
    <row r="26" spans="1:11" ht="30.6" x14ac:dyDescent="0.3">
      <c r="A26" s="33">
        <v>173</v>
      </c>
      <c r="B26" s="34" t="s">
        <v>124</v>
      </c>
      <c r="C26" s="35">
        <v>72000</v>
      </c>
      <c r="D26" s="82">
        <v>66706</v>
      </c>
      <c r="E26" s="36">
        <f t="shared" si="0"/>
        <v>0.92647222222222225</v>
      </c>
      <c r="F26" s="37">
        <v>3316039315.1999998</v>
      </c>
      <c r="G26" s="37">
        <v>2775530612.46</v>
      </c>
      <c r="H26" s="38">
        <f t="shared" si="1"/>
        <v>0.83700172061820077</v>
      </c>
      <c r="I26" s="37">
        <v>1787181984</v>
      </c>
      <c r="J26" s="37">
        <v>1787181984</v>
      </c>
      <c r="K26" s="37"/>
    </row>
    <row r="27" spans="1:11" ht="35.25" customHeight="1" x14ac:dyDescent="0.3">
      <c r="A27" s="39">
        <v>174</v>
      </c>
      <c r="B27" s="40" t="s">
        <v>126</v>
      </c>
      <c r="C27" s="41">
        <v>3</v>
      </c>
      <c r="D27" s="41">
        <v>0</v>
      </c>
      <c r="E27" s="36">
        <f t="shared" si="0"/>
        <v>0</v>
      </c>
      <c r="F27" s="42">
        <v>812400000</v>
      </c>
      <c r="G27" s="42">
        <v>0</v>
      </c>
      <c r="H27" s="43">
        <f t="shared" si="1"/>
        <v>0</v>
      </c>
      <c r="I27" s="42">
        <v>0</v>
      </c>
      <c r="J27" s="42">
        <v>0</v>
      </c>
      <c r="K27" s="42"/>
    </row>
    <row r="28" spans="1:11" ht="36" customHeight="1" x14ac:dyDescent="0.3">
      <c r="A28" s="33">
        <v>175</v>
      </c>
      <c r="B28" s="34" t="s">
        <v>128</v>
      </c>
      <c r="C28" s="35">
        <v>25</v>
      </c>
      <c r="D28" s="35">
        <v>38</v>
      </c>
      <c r="E28" s="36">
        <f t="shared" si="0"/>
        <v>1</v>
      </c>
      <c r="F28" s="37">
        <v>1360723350</v>
      </c>
      <c r="G28" s="37">
        <v>79333333.329999998</v>
      </c>
      <c r="H28" s="38">
        <f t="shared" si="1"/>
        <v>5.8302323782420576E-2</v>
      </c>
      <c r="I28" s="37">
        <v>16533333.34</v>
      </c>
      <c r="J28" s="37">
        <v>16533333.34</v>
      </c>
      <c r="K28" s="37"/>
    </row>
    <row r="29" spans="1:11" ht="33" customHeight="1" x14ac:dyDescent="0.3">
      <c r="A29" s="39">
        <v>176</v>
      </c>
      <c r="B29" s="40" t="s">
        <v>130</v>
      </c>
      <c r="C29" s="41">
        <v>4</v>
      </c>
      <c r="D29" s="41">
        <v>0</v>
      </c>
      <c r="E29" s="36">
        <f t="shared" si="0"/>
        <v>0</v>
      </c>
      <c r="F29" s="42">
        <v>631980000</v>
      </c>
      <c r="G29" s="42">
        <v>0</v>
      </c>
      <c r="H29" s="43">
        <f t="shared" si="1"/>
        <v>0</v>
      </c>
      <c r="I29" s="42">
        <v>0</v>
      </c>
      <c r="J29" s="42">
        <v>0</v>
      </c>
      <c r="K29" s="42"/>
    </row>
    <row r="30" spans="1:11" ht="57.75" customHeight="1" x14ac:dyDescent="0.3">
      <c r="A30" s="33">
        <v>177</v>
      </c>
      <c r="B30" s="34" t="s">
        <v>133</v>
      </c>
      <c r="C30" s="35">
        <v>400</v>
      </c>
      <c r="D30" s="35">
        <v>235</v>
      </c>
      <c r="E30" s="36">
        <f t="shared" si="0"/>
        <v>0.58750000000000002</v>
      </c>
      <c r="F30" s="37">
        <v>6280136578.8799992</v>
      </c>
      <c r="G30" s="37">
        <v>724209203.70000005</v>
      </c>
      <c r="H30" s="38">
        <f t="shared" si="1"/>
        <v>0.11531742894501758</v>
      </c>
      <c r="I30" s="37">
        <v>0</v>
      </c>
      <c r="J30" s="37">
        <v>0</v>
      </c>
      <c r="K30" s="37">
        <v>293789658.30000001</v>
      </c>
    </row>
    <row r="31" spans="1:11" ht="48.75" customHeight="1" x14ac:dyDescent="0.3">
      <c r="A31" s="39">
        <v>178</v>
      </c>
      <c r="B31" s="40" t="s">
        <v>135</v>
      </c>
      <c r="C31" s="41">
        <v>1000</v>
      </c>
      <c r="D31" s="41">
        <v>1112</v>
      </c>
      <c r="E31" s="36">
        <f t="shared" si="0"/>
        <v>1</v>
      </c>
      <c r="F31" s="42">
        <v>5057331228</v>
      </c>
      <c r="G31" s="42">
        <v>4974651228</v>
      </c>
      <c r="H31" s="43">
        <f t="shared" si="1"/>
        <v>0.98365145641593721</v>
      </c>
      <c r="I31" s="42">
        <v>1778772853.6000001</v>
      </c>
      <c r="J31" s="42">
        <v>1778772853.6000001</v>
      </c>
      <c r="K31" s="42">
        <v>1915723383</v>
      </c>
    </row>
    <row r="32" spans="1:11" ht="40.799999999999997" x14ac:dyDescent="0.3">
      <c r="A32" s="33">
        <v>179</v>
      </c>
      <c r="B32" s="34" t="s">
        <v>137</v>
      </c>
      <c r="C32" s="35">
        <v>0</v>
      </c>
      <c r="D32" s="35">
        <v>0</v>
      </c>
      <c r="E32" s="36" t="str">
        <f t="shared" si="0"/>
        <v>-</v>
      </c>
      <c r="F32" s="37">
        <v>0</v>
      </c>
      <c r="G32" s="37">
        <v>0</v>
      </c>
      <c r="H32" s="38" t="str">
        <f t="shared" si="1"/>
        <v>-</v>
      </c>
      <c r="I32" s="37"/>
      <c r="J32" s="37"/>
      <c r="K32" s="37"/>
    </row>
    <row r="33" spans="1:11" x14ac:dyDescent="0.3">
      <c r="A33" s="150" t="s">
        <v>145</v>
      </c>
      <c r="B33" s="151"/>
      <c r="C33" s="151"/>
      <c r="D33" s="151"/>
      <c r="E33" s="152"/>
      <c r="F33" s="44">
        <f>SUM(F2:F32)</f>
        <v>451191626621.94006</v>
      </c>
      <c r="G33" s="44">
        <f t="shared" ref="G33:J33" si="2">SUM(G2:G32)</f>
        <v>329640516908.28003</v>
      </c>
      <c r="H33" s="45">
        <f>IFERROR(G33/F33,"-")</f>
        <v>0.73059981049801381</v>
      </c>
      <c r="I33" s="44">
        <f t="shared" si="2"/>
        <v>282791657718.46997</v>
      </c>
      <c r="J33" s="44">
        <f t="shared" si="2"/>
        <v>282686566051.82001</v>
      </c>
      <c r="K33" s="44">
        <f>SUM(K2:K32)</f>
        <v>2619545517.3000002</v>
      </c>
    </row>
    <row r="35" spans="1:11" ht="42.75" customHeight="1" x14ac:dyDescent="0.3"/>
  </sheetData>
  <mergeCells count="1">
    <mergeCell ref="A33:E33"/>
  </mergeCells>
  <conditionalFormatting sqref="E2:E32">
    <cfRule type="cellIs" dxfId="64" priority="2" operator="between">
      <formula>0.66</formula>
      <formula>1</formula>
    </cfRule>
    <cfRule type="cellIs" dxfId="63" priority="3" operator="between">
      <formula>0.33</formula>
      <formula>0.66</formula>
    </cfRule>
    <cfRule type="cellIs" dxfId="62" priority="4" operator="between">
      <formula>0</formula>
      <formula>0.33</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de Accion</vt:lpstr>
      <vt:lpstr>Resumen</vt:lpstr>
      <vt:lpstr>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yesid Leonardo Florez Ososrio</cp:lastModifiedBy>
  <dcterms:created xsi:type="dcterms:W3CDTF">2024-06-03T22:05:35Z</dcterms:created>
  <dcterms:modified xsi:type="dcterms:W3CDTF">2024-11-29T14:20:06Z</dcterms:modified>
</cp:coreProperties>
</file>