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2.xml" ContentType="application/vnd.openxmlformats-officedocument.drawing+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mc:AlternateContent xmlns:mc="http://schemas.openxmlformats.org/markup-compatibility/2006">
    <mc:Choice Requires="x15">
      <x15ac:absPath xmlns:x15ac="http://schemas.microsoft.com/office/spreadsheetml/2010/11/ac" url="C:\Users\ASUS\Downloads\"/>
    </mc:Choice>
  </mc:AlternateContent>
  <xr:revisionPtr revIDLastSave="0" documentId="13_ncr:1_{770ED7BC-960C-4E2A-9586-B6DE211FE4C3}" xr6:coauthVersionLast="47" xr6:coauthVersionMax="47" xr10:uidLastSave="{00000000-0000-0000-0000-000000000000}"/>
  <bookViews>
    <workbookView xWindow="-120" yWindow="-120" windowWidth="20730" windowHeight="11160" xr2:uid="{F343079B-FCCC-4F60-8FF3-43A78A26294B}"/>
  </bookViews>
  <sheets>
    <sheet name="Plan de Accion NF" sheetId="3" r:id="rId1"/>
    <sheet name="Plan de Accion" sheetId="1" state="hidden" r:id="rId2"/>
    <sheet name="Anexo PA" sheetId="2" r:id="rId3"/>
  </sheets>
  <externalReferences>
    <externalReference r:id="rId4"/>
    <externalReference r:id="rId5"/>
    <externalReference r:id="rId6"/>
    <externalReference r:id="rId7"/>
    <externalReference r:id="rId8"/>
  </externalReferences>
  <definedNames>
    <definedName name="_xlnm._FilterDatabase" localSheetId="2" hidden="1">'Anexo PA'!$A$3:$U$909</definedName>
    <definedName name="_xlnm._FilterDatabase" localSheetId="1" hidden="1">'Plan de Accion'!$A$10:$AQ$10</definedName>
    <definedName name="_xlnm._FilterDatabase" localSheetId="0" hidden="1">'Plan de Accion NF'!$A$10:$BJ$10</definedName>
    <definedName name="PA" localSheetId="0">'Plan de Accion NF'!$A$9:$BJ$186</definedName>
    <definedName name="PA">'Plan de Accion'!$A$9:$AQ$181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BB186" i="3" l="1"/>
  <c r="BF57" i="3" l="1"/>
  <c r="BE57" i="3"/>
  <c r="BC41" i="3"/>
  <c r="Z15" i="3"/>
  <c r="Z14" i="3"/>
  <c r="Z13" i="3"/>
  <c r="Z12" i="3"/>
  <c r="Z11" i="3"/>
  <c r="AD93" i="1" l="1"/>
  <c r="Q98" i="1"/>
  <c r="P98" i="1"/>
  <c r="AE98" i="1"/>
  <c r="O735" i="2" l="1"/>
  <c r="P23" i="1" l="1"/>
  <c r="Q23" i="1"/>
  <c r="AE23" i="1"/>
  <c r="P22" i="1"/>
  <c r="Q22" i="1"/>
  <c r="AE22" i="1"/>
  <c r="P24" i="1"/>
  <c r="Q24" i="1"/>
  <c r="AE24" i="1"/>
  <c r="T183" i="1"/>
  <c r="AA32" i="1"/>
  <c r="P31" i="1"/>
  <c r="Q31" i="1"/>
  <c r="AE31" i="1"/>
  <c r="P30" i="1"/>
  <c r="Q30" i="1"/>
  <c r="AE30" i="1"/>
  <c r="K534" i="2" l="1"/>
  <c r="J913" i="2"/>
  <c r="J915" i="2" s="1"/>
  <c r="BC187" i="3"/>
  <c r="AN187" i="3"/>
  <c r="Q187" i="3"/>
  <c r="P187" i="3"/>
  <c r="BG186" i="3"/>
  <c r="BA186" i="3"/>
  <c r="AZ186" i="3"/>
  <c r="AY186" i="3"/>
  <c r="AX186" i="3"/>
  <c r="AW186" i="3"/>
  <c r="AV186" i="3"/>
  <c r="AU186" i="3"/>
  <c r="AT186" i="3"/>
  <c r="AS186" i="3"/>
  <c r="AR186" i="3"/>
  <c r="AQ186" i="3"/>
  <c r="AP186" i="3"/>
  <c r="AL186" i="3"/>
  <c r="AK186" i="3"/>
  <c r="AJ186" i="3"/>
  <c r="AI186" i="3"/>
  <c r="AH186" i="3"/>
  <c r="AG186" i="3"/>
  <c r="AF186" i="3"/>
  <c r="AE186" i="3"/>
  <c r="AD186" i="3"/>
  <c r="AC186" i="3"/>
  <c r="AB186" i="3"/>
  <c r="AA186" i="3"/>
  <c r="Q186" i="3"/>
  <c r="P186" i="3"/>
  <c r="BC185" i="3"/>
  <c r="BD185" i="3" s="1"/>
  <c r="BC184" i="3"/>
  <c r="AN184" i="3"/>
  <c r="Q184" i="3"/>
  <c r="P184" i="3"/>
  <c r="BC183" i="3"/>
  <c r="AN183" i="3"/>
  <c r="Q183" i="3"/>
  <c r="P183" i="3"/>
  <c r="BC182" i="3"/>
  <c r="AN182" i="3"/>
  <c r="Q182" i="3"/>
  <c r="P182" i="3"/>
  <c r="BC181" i="3"/>
  <c r="AN181" i="3"/>
  <c r="Q181" i="3"/>
  <c r="P181" i="3"/>
  <c r="BC180" i="3"/>
  <c r="AN180" i="3"/>
  <c r="Q180" i="3"/>
  <c r="P180" i="3"/>
  <c r="BC179" i="3"/>
  <c r="AN179" i="3"/>
  <c r="Q179" i="3"/>
  <c r="P179" i="3"/>
  <c r="BC178" i="3"/>
  <c r="AN178" i="3"/>
  <c r="Q178" i="3"/>
  <c r="P178" i="3"/>
  <c r="BC177" i="3"/>
  <c r="AN177" i="3"/>
  <c r="Q177" i="3"/>
  <c r="P177" i="3"/>
  <c r="BC176" i="3"/>
  <c r="AN176" i="3"/>
  <c r="Q176" i="3"/>
  <c r="P176" i="3"/>
  <c r="BC175" i="3"/>
  <c r="AN175" i="3"/>
  <c r="Q175" i="3"/>
  <c r="P175" i="3"/>
  <c r="BC174" i="3"/>
  <c r="AN174" i="3"/>
  <c r="Q174" i="3"/>
  <c r="P174" i="3"/>
  <c r="BC173" i="3"/>
  <c r="AN173" i="3"/>
  <c r="Q173" i="3"/>
  <c r="P173" i="3"/>
  <c r="BC172" i="3"/>
  <c r="AN172" i="3"/>
  <c r="Q172" i="3"/>
  <c r="P172" i="3"/>
  <c r="BC171" i="3"/>
  <c r="AN171" i="3"/>
  <c r="Q171" i="3"/>
  <c r="P171" i="3"/>
  <c r="BC170" i="3"/>
  <c r="AN170" i="3"/>
  <c r="Q170" i="3"/>
  <c r="P170" i="3"/>
  <c r="BC169" i="3"/>
  <c r="AN169" i="3"/>
  <c r="Q169" i="3"/>
  <c r="P169" i="3"/>
  <c r="BC168" i="3"/>
  <c r="AN168" i="3"/>
  <c r="Q168" i="3"/>
  <c r="P168" i="3"/>
  <c r="BC167" i="3"/>
  <c r="AN167" i="3"/>
  <c r="Q167" i="3"/>
  <c r="P167" i="3"/>
  <c r="BC166" i="3"/>
  <c r="AN166" i="3"/>
  <c r="Q166" i="3"/>
  <c r="P166" i="3"/>
  <c r="BC165" i="3"/>
  <c r="AN165" i="3"/>
  <c r="Q165" i="3"/>
  <c r="P165" i="3"/>
  <c r="BC164" i="3"/>
  <c r="AN164" i="3"/>
  <c r="Q164" i="3"/>
  <c r="P164" i="3"/>
  <c r="BC163" i="3"/>
  <c r="AN163" i="3"/>
  <c r="Q163" i="3"/>
  <c r="P163" i="3"/>
  <c r="BC162" i="3"/>
  <c r="AN162" i="3"/>
  <c r="Q162" i="3"/>
  <c r="P162" i="3"/>
  <c r="BC161" i="3"/>
  <c r="AN161" i="3"/>
  <c r="Q161" i="3"/>
  <c r="P161" i="3"/>
  <c r="BC160" i="3"/>
  <c r="AN160" i="3"/>
  <c r="Q160" i="3"/>
  <c r="P160" i="3"/>
  <c r="BC159" i="3"/>
  <c r="AN159" i="3"/>
  <c r="Q159" i="3"/>
  <c r="P159" i="3"/>
  <c r="BC158" i="3"/>
  <c r="AN158" i="3"/>
  <c r="Q158" i="3"/>
  <c r="P158" i="3"/>
  <c r="BC157" i="3"/>
  <c r="AN157" i="3"/>
  <c r="Q157" i="3"/>
  <c r="P157" i="3"/>
  <c r="BC156" i="3"/>
  <c r="AN156" i="3"/>
  <c r="Q156" i="3"/>
  <c r="P156" i="3"/>
  <c r="BC155" i="3"/>
  <c r="AN155" i="3"/>
  <c r="Q155" i="3"/>
  <c r="P155" i="3"/>
  <c r="BC154" i="3"/>
  <c r="AN154" i="3"/>
  <c r="Q154" i="3"/>
  <c r="P154" i="3"/>
  <c r="BC153" i="3"/>
  <c r="AN153" i="3"/>
  <c r="Q153" i="3"/>
  <c r="P153" i="3"/>
  <c r="BC152" i="3"/>
  <c r="AN152" i="3"/>
  <c r="Q152" i="3"/>
  <c r="P152" i="3"/>
  <c r="BC151" i="3"/>
  <c r="AN151" i="3"/>
  <c r="Q151" i="3"/>
  <c r="P151" i="3"/>
  <c r="BC150" i="3"/>
  <c r="AN150" i="3"/>
  <c r="Q150" i="3"/>
  <c r="P150" i="3"/>
  <c r="BC149" i="3"/>
  <c r="AN149" i="3"/>
  <c r="Q149" i="3"/>
  <c r="P149" i="3"/>
  <c r="BC148" i="3"/>
  <c r="AN148" i="3"/>
  <c r="Q148" i="3"/>
  <c r="P148" i="3"/>
  <c r="BC147" i="3"/>
  <c r="AN147" i="3"/>
  <c r="Q147" i="3"/>
  <c r="P147" i="3"/>
  <c r="BC146" i="3"/>
  <c r="AN146" i="3"/>
  <c r="Q146" i="3"/>
  <c r="P146" i="3"/>
  <c r="BC145" i="3"/>
  <c r="AN145" i="3"/>
  <c r="Q145" i="3"/>
  <c r="P145" i="3"/>
  <c r="BC144" i="3"/>
  <c r="AN144" i="3"/>
  <c r="Q144" i="3"/>
  <c r="P144" i="3"/>
  <c r="BC143" i="3"/>
  <c r="AN143" i="3"/>
  <c r="Q143" i="3"/>
  <c r="P143" i="3"/>
  <c r="BC142" i="3"/>
  <c r="AN142" i="3"/>
  <c r="Q142" i="3"/>
  <c r="P142" i="3"/>
  <c r="BC141" i="3"/>
  <c r="AN141" i="3"/>
  <c r="Q141" i="3"/>
  <c r="P141" i="3"/>
  <c r="BC140" i="3"/>
  <c r="AN140" i="3"/>
  <c r="Q140" i="3"/>
  <c r="P140" i="3"/>
  <c r="BC139" i="3"/>
  <c r="AN139" i="3"/>
  <c r="Q139" i="3"/>
  <c r="P139" i="3"/>
  <c r="BC138" i="3"/>
  <c r="AN138" i="3"/>
  <c r="Q138" i="3"/>
  <c r="P138" i="3"/>
  <c r="BC137" i="3"/>
  <c r="AN137" i="3"/>
  <c r="Q137" i="3"/>
  <c r="P137" i="3"/>
  <c r="BC136" i="3"/>
  <c r="AN136" i="3"/>
  <c r="Q136" i="3"/>
  <c r="P136" i="3"/>
  <c r="BC135" i="3"/>
  <c r="AN135" i="3"/>
  <c r="Q135" i="3"/>
  <c r="P135" i="3"/>
  <c r="BC134" i="3"/>
  <c r="AN134" i="3"/>
  <c r="Q134" i="3"/>
  <c r="P134" i="3"/>
  <c r="BC133" i="3"/>
  <c r="AN133" i="3"/>
  <c r="Q133" i="3"/>
  <c r="P133" i="3"/>
  <c r="BC132" i="3"/>
  <c r="AN132" i="3"/>
  <c r="Q132" i="3"/>
  <c r="P132" i="3"/>
  <c r="BC131" i="3"/>
  <c r="AN131" i="3"/>
  <c r="Q131" i="3"/>
  <c r="P131" i="3"/>
  <c r="BC130" i="3"/>
  <c r="AN130" i="3"/>
  <c r="Q130" i="3"/>
  <c r="P130" i="3"/>
  <c r="BC129" i="3"/>
  <c r="AN129" i="3"/>
  <c r="Q129" i="3"/>
  <c r="P129" i="3"/>
  <c r="BC128" i="3"/>
  <c r="AN128" i="3"/>
  <c r="Q128" i="3"/>
  <c r="P128" i="3"/>
  <c r="BC127" i="3"/>
  <c r="AN127" i="3"/>
  <c r="Q127" i="3"/>
  <c r="P127" i="3"/>
  <c r="BC126" i="3"/>
  <c r="AN126" i="3"/>
  <c r="Q126" i="3"/>
  <c r="P126" i="3"/>
  <c r="BC125" i="3"/>
  <c r="AN125" i="3"/>
  <c r="Q125" i="3"/>
  <c r="P125" i="3"/>
  <c r="BC124" i="3"/>
  <c r="AN124" i="3"/>
  <c r="Q124" i="3"/>
  <c r="P124" i="3"/>
  <c r="BC123" i="3"/>
  <c r="AN123" i="3"/>
  <c r="Q123" i="3"/>
  <c r="P123" i="3"/>
  <c r="BC122" i="3"/>
  <c r="AN122" i="3"/>
  <c r="Q122" i="3"/>
  <c r="P122" i="3"/>
  <c r="BC121" i="3"/>
  <c r="AN121" i="3"/>
  <c r="Q121" i="3"/>
  <c r="P121" i="3"/>
  <c r="BC120" i="3"/>
  <c r="AN120" i="3"/>
  <c r="Q120" i="3"/>
  <c r="P120" i="3"/>
  <c r="BC119" i="3"/>
  <c r="AN119" i="3"/>
  <c r="Q119" i="3"/>
  <c r="P119" i="3"/>
  <c r="BC118" i="3"/>
  <c r="AN118" i="3"/>
  <c r="Q118" i="3"/>
  <c r="P118" i="3"/>
  <c r="BC117" i="3"/>
  <c r="AN117" i="3"/>
  <c r="Q117" i="3"/>
  <c r="P117" i="3"/>
  <c r="BC116" i="3"/>
  <c r="AN116" i="3"/>
  <c r="Q116" i="3"/>
  <c r="P116" i="3"/>
  <c r="BC115" i="3"/>
  <c r="AN115" i="3"/>
  <c r="Q115" i="3"/>
  <c r="P115" i="3"/>
  <c r="BC114" i="3"/>
  <c r="AN114" i="3"/>
  <c r="Q114" i="3"/>
  <c r="P114" i="3"/>
  <c r="BC113" i="3"/>
  <c r="AN113" i="3"/>
  <c r="Q113" i="3"/>
  <c r="P113" i="3"/>
  <c r="BC112" i="3"/>
  <c r="AN112" i="3"/>
  <c r="Q112" i="3"/>
  <c r="P112" i="3"/>
  <c r="BC111" i="3"/>
  <c r="AN111" i="3"/>
  <c r="Q111" i="3"/>
  <c r="P111" i="3"/>
  <c r="BC110" i="3"/>
  <c r="AN110" i="3"/>
  <c r="Q110" i="3"/>
  <c r="P110" i="3"/>
  <c r="BC109" i="3"/>
  <c r="AN109" i="3"/>
  <c r="Q109" i="3"/>
  <c r="P109" i="3"/>
  <c r="BC108" i="3"/>
  <c r="AN108" i="3"/>
  <c r="Q108" i="3"/>
  <c r="P108" i="3"/>
  <c r="BC107" i="3"/>
  <c r="AN107" i="3"/>
  <c r="Q107" i="3"/>
  <c r="P107" i="3"/>
  <c r="BC106" i="3"/>
  <c r="AN106" i="3"/>
  <c r="Q106" i="3"/>
  <c r="P106" i="3"/>
  <c r="BC105" i="3"/>
  <c r="AN105" i="3"/>
  <c r="Q105" i="3"/>
  <c r="P105" i="3"/>
  <c r="BC104" i="3"/>
  <c r="AN104" i="3"/>
  <c r="Q104" i="3"/>
  <c r="P104" i="3"/>
  <c r="BC103" i="3"/>
  <c r="AN103" i="3"/>
  <c r="Q103" i="3"/>
  <c r="P103" i="3"/>
  <c r="BC102" i="3"/>
  <c r="AN102" i="3"/>
  <c r="Q102" i="3"/>
  <c r="P102" i="3"/>
  <c r="BC101" i="3"/>
  <c r="AN101" i="3"/>
  <c r="Q101" i="3"/>
  <c r="P101" i="3"/>
  <c r="BC100" i="3"/>
  <c r="AN100" i="3"/>
  <c r="Q100" i="3"/>
  <c r="P100" i="3"/>
  <c r="BC99" i="3"/>
  <c r="AN99" i="3"/>
  <c r="Q99" i="3"/>
  <c r="P99" i="3"/>
  <c r="BC98" i="3"/>
  <c r="AN98" i="3"/>
  <c r="Q98" i="3"/>
  <c r="P98" i="3"/>
  <c r="BC97" i="3"/>
  <c r="AN97" i="3"/>
  <c r="Q97" i="3"/>
  <c r="P97" i="3"/>
  <c r="BC96" i="3"/>
  <c r="AN96" i="3"/>
  <c r="Q96" i="3"/>
  <c r="P96" i="3"/>
  <c r="BC95" i="3"/>
  <c r="AN95" i="3"/>
  <c r="Q95" i="3"/>
  <c r="P95" i="3"/>
  <c r="BC94" i="3"/>
  <c r="AN94" i="3"/>
  <c r="Q94" i="3"/>
  <c r="P94" i="3"/>
  <c r="BC93" i="3"/>
  <c r="AN93" i="3"/>
  <c r="Q93" i="3"/>
  <c r="P93" i="3"/>
  <c r="BC92" i="3"/>
  <c r="AN92" i="3"/>
  <c r="Q92" i="3"/>
  <c r="P92" i="3"/>
  <c r="BC91" i="3"/>
  <c r="AN91" i="3"/>
  <c r="Q91" i="3"/>
  <c r="P91" i="3"/>
  <c r="BC90" i="3"/>
  <c r="AN90" i="3"/>
  <c r="BC89" i="3"/>
  <c r="AN89" i="3"/>
  <c r="Q89" i="3"/>
  <c r="P89" i="3"/>
  <c r="BC88" i="3"/>
  <c r="AN88" i="3"/>
  <c r="BC87" i="3"/>
  <c r="AN87" i="3"/>
  <c r="BC86" i="3"/>
  <c r="AN86" i="3"/>
  <c r="BC85" i="3"/>
  <c r="AN85" i="3"/>
  <c r="BC84" i="3"/>
  <c r="AN84" i="3"/>
  <c r="BC83" i="3"/>
  <c r="AN83" i="3"/>
  <c r="Q83" i="3"/>
  <c r="P83" i="3"/>
  <c r="BC82" i="3"/>
  <c r="AN82" i="3"/>
  <c r="BC81" i="3"/>
  <c r="AN81" i="3"/>
  <c r="Q81" i="3"/>
  <c r="P81" i="3"/>
  <c r="BC80" i="3"/>
  <c r="AN80" i="3"/>
  <c r="BC79" i="3"/>
  <c r="AN79" i="3"/>
  <c r="Q79" i="3"/>
  <c r="P79" i="3"/>
  <c r="BC78" i="3"/>
  <c r="AN78" i="3"/>
  <c r="BC77" i="3"/>
  <c r="AN77" i="3"/>
  <c r="Q77" i="3"/>
  <c r="P77" i="3"/>
  <c r="BC76" i="3"/>
  <c r="AN76" i="3"/>
  <c r="BC75" i="3"/>
  <c r="AN75" i="3"/>
  <c r="Q75" i="3"/>
  <c r="P75" i="3"/>
  <c r="BC74" i="3"/>
  <c r="AN74" i="3"/>
  <c r="Q74" i="3"/>
  <c r="P74" i="3"/>
  <c r="BC73" i="3"/>
  <c r="AN73" i="3"/>
  <c r="BC72" i="3"/>
  <c r="AN72" i="3"/>
  <c r="Q72" i="3"/>
  <c r="P72" i="3"/>
  <c r="BC71" i="3"/>
  <c r="AN71" i="3"/>
  <c r="BC70" i="3"/>
  <c r="AN70" i="3"/>
  <c r="Q70" i="3"/>
  <c r="P70" i="3"/>
  <c r="BC69" i="3"/>
  <c r="AN69" i="3"/>
  <c r="Q69" i="3"/>
  <c r="P69" i="3"/>
  <c r="BC68" i="3"/>
  <c r="AN68" i="3"/>
  <c r="Q68" i="3"/>
  <c r="P68" i="3"/>
  <c r="BC67" i="3"/>
  <c r="AN67" i="3"/>
  <c r="BC66" i="3"/>
  <c r="AN66" i="3"/>
  <c r="Q66" i="3"/>
  <c r="P66" i="3"/>
  <c r="BC65" i="3"/>
  <c r="AN65" i="3"/>
  <c r="BC64" i="3"/>
  <c r="AN64" i="3"/>
  <c r="Q64" i="3"/>
  <c r="P64" i="3"/>
  <c r="BC63" i="3"/>
  <c r="AN63" i="3"/>
  <c r="BC62" i="3"/>
  <c r="AN62" i="3"/>
  <c r="Q62" i="3"/>
  <c r="P62" i="3"/>
  <c r="BC61" i="3"/>
  <c r="AN61" i="3"/>
  <c r="BC60" i="3"/>
  <c r="AN60" i="3"/>
  <c r="Q60" i="3"/>
  <c r="P60" i="3"/>
  <c r="BC59" i="3"/>
  <c r="AN59" i="3"/>
  <c r="Q59" i="3"/>
  <c r="P59" i="3"/>
  <c r="BC58" i="3"/>
  <c r="AN58" i="3"/>
  <c r="BC57" i="3"/>
  <c r="AN57" i="3"/>
  <c r="Q57" i="3"/>
  <c r="P57" i="3"/>
  <c r="BC56" i="3"/>
  <c r="AN56" i="3"/>
  <c r="BC55" i="3"/>
  <c r="AN55" i="3"/>
  <c r="Q55" i="3"/>
  <c r="P55" i="3"/>
  <c r="BC54" i="3"/>
  <c r="AN54" i="3"/>
  <c r="BC53" i="3"/>
  <c r="AN53" i="3"/>
  <c r="Q53" i="3"/>
  <c r="P53" i="3"/>
  <c r="BC52" i="3"/>
  <c r="AN52" i="3"/>
  <c r="BC51" i="3"/>
  <c r="AN51" i="3"/>
  <c r="Q51" i="3"/>
  <c r="P51" i="3"/>
  <c r="BC50" i="3"/>
  <c r="AM186" i="3"/>
  <c r="AN49" i="3"/>
  <c r="BD49" i="3" s="1"/>
  <c r="Q49" i="3"/>
  <c r="P49" i="3"/>
  <c r="BC48" i="3"/>
  <c r="AN48" i="3"/>
  <c r="BC47" i="3"/>
  <c r="AN47" i="3"/>
  <c r="Q47" i="3"/>
  <c r="P47" i="3"/>
  <c r="BC46" i="3"/>
  <c r="AN46" i="3"/>
  <c r="BC45" i="3"/>
  <c r="AN45" i="3"/>
  <c r="Q45" i="3"/>
  <c r="P45" i="3"/>
  <c r="BC44" i="3"/>
  <c r="AN44" i="3"/>
  <c r="Q44" i="3"/>
  <c r="P44" i="3"/>
  <c r="BC43" i="3"/>
  <c r="AN43" i="3"/>
  <c r="BC42" i="3"/>
  <c r="AN42" i="3"/>
  <c r="Q42" i="3"/>
  <c r="P42" i="3"/>
  <c r="AN41" i="3"/>
  <c r="BD41" i="3" s="1"/>
  <c r="BC40" i="3"/>
  <c r="AN40" i="3"/>
  <c r="Q40" i="3"/>
  <c r="P40" i="3"/>
  <c r="BC39" i="3"/>
  <c r="AN39" i="3"/>
  <c r="BC38" i="3"/>
  <c r="AN38" i="3"/>
  <c r="Q38" i="3"/>
  <c r="P38" i="3"/>
  <c r="BC37" i="3"/>
  <c r="AN37" i="3"/>
  <c r="Q37" i="3"/>
  <c r="P37" i="3"/>
  <c r="BC36" i="3"/>
  <c r="AN36" i="3"/>
  <c r="BC35" i="3"/>
  <c r="AN35" i="3"/>
  <c r="Q35" i="3"/>
  <c r="P35" i="3"/>
  <c r="BC34" i="3"/>
  <c r="AN34" i="3"/>
  <c r="BC33" i="3"/>
  <c r="AN33" i="3"/>
  <c r="Q33" i="3"/>
  <c r="P33" i="3"/>
  <c r="BC32" i="3"/>
  <c r="AN32" i="3"/>
  <c r="BC31" i="3"/>
  <c r="AN31" i="3"/>
  <c r="Q31" i="3"/>
  <c r="P31" i="3"/>
  <c r="BC30" i="3"/>
  <c r="AN30" i="3"/>
  <c r="BC29" i="3"/>
  <c r="AN29" i="3"/>
  <c r="Q29" i="3"/>
  <c r="P29" i="3"/>
  <c r="BC28" i="3"/>
  <c r="AN28" i="3"/>
  <c r="BC27" i="3"/>
  <c r="AN27" i="3"/>
  <c r="BC26" i="3"/>
  <c r="AN26" i="3"/>
  <c r="BC25" i="3"/>
  <c r="AN25" i="3"/>
  <c r="BC24" i="3"/>
  <c r="AN24" i="3"/>
  <c r="Q24" i="3"/>
  <c r="P24" i="3"/>
  <c r="BC23" i="3"/>
  <c r="AN23" i="3"/>
  <c r="Q23" i="3"/>
  <c r="P23" i="3"/>
  <c r="BC22" i="3"/>
  <c r="AN22" i="3"/>
  <c r="Q22" i="3"/>
  <c r="P22" i="3"/>
  <c r="BC21" i="3"/>
  <c r="AN21" i="3"/>
  <c r="Q21" i="3"/>
  <c r="P21" i="3"/>
  <c r="BC20" i="3"/>
  <c r="AN20" i="3"/>
  <c r="BC19" i="3"/>
  <c r="AN19" i="3"/>
  <c r="Q19" i="3"/>
  <c r="P19" i="3"/>
  <c r="BC18" i="3"/>
  <c r="AN18" i="3"/>
  <c r="BC17" i="3"/>
  <c r="AN17" i="3"/>
  <c r="Q17" i="3"/>
  <c r="P17" i="3"/>
  <c r="BC16" i="3"/>
  <c r="AN16" i="3"/>
  <c r="Q15" i="3"/>
  <c r="P15" i="3"/>
  <c r="AN14" i="3"/>
  <c r="BD14" i="3" s="1"/>
  <c r="Q14" i="3"/>
  <c r="P14" i="3"/>
  <c r="AN13" i="3"/>
  <c r="AN12" i="3"/>
  <c r="Q11" i="3"/>
  <c r="P11" i="3"/>
  <c r="BD103" i="3" l="1"/>
  <c r="BD107" i="3"/>
  <c r="BD111" i="3"/>
  <c r="BD115" i="3"/>
  <c r="BD119" i="3"/>
  <c r="BD123" i="3"/>
  <c r="BD133" i="3"/>
  <c r="BD137" i="3"/>
  <c r="BD143" i="3"/>
  <c r="BD145" i="3"/>
  <c r="BD149" i="3"/>
  <c r="BD153" i="3"/>
  <c r="BD167" i="3"/>
  <c r="BD169" i="3"/>
  <c r="BD181" i="3"/>
  <c r="BD105" i="3"/>
  <c r="BD109" i="3"/>
  <c r="BD117" i="3"/>
  <c r="BD121" i="3"/>
  <c r="BD135" i="3"/>
  <c r="BD141" i="3"/>
  <c r="BD147" i="3"/>
  <c r="BD151" i="3"/>
  <c r="BD155" i="3"/>
  <c r="BD171" i="3"/>
  <c r="BD175" i="3"/>
  <c r="BD179" i="3"/>
  <c r="BD92" i="3"/>
  <c r="BD100" i="3"/>
  <c r="BD101" i="3"/>
  <c r="BD113" i="3"/>
  <c r="BD139" i="3"/>
  <c r="BD187" i="3"/>
  <c r="BD183" i="3"/>
  <c r="BD104" i="3"/>
  <c r="BD108" i="3"/>
  <c r="BD120" i="3"/>
  <c r="BD128" i="3"/>
  <c r="BD132" i="3"/>
  <c r="BD168" i="3"/>
  <c r="BD170" i="3"/>
  <c r="BD172" i="3"/>
  <c r="BD184" i="3"/>
  <c r="BD89" i="3"/>
  <c r="BD84" i="3"/>
  <c r="BD82" i="3"/>
  <c r="BD66" i="3"/>
  <c r="BD76" i="3"/>
  <c r="BD80" i="3"/>
  <c r="BD44" i="3"/>
  <c r="BD21" i="3"/>
  <c r="BD23" i="3"/>
  <c r="BD29" i="3"/>
  <c r="BD42" i="3"/>
  <c r="BD64" i="3"/>
  <c r="BD71" i="3"/>
  <c r="BD87" i="3"/>
  <c r="BD142" i="3"/>
  <c r="BD148" i="3"/>
  <c r="BD156" i="3"/>
  <c r="BD164" i="3"/>
  <c r="BD57" i="3"/>
  <c r="BD62" i="3"/>
  <c r="BD17" i="3"/>
  <c r="BD22" i="3"/>
  <c r="BD28" i="3"/>
  <c r="BD20" i="3"/>
  <c r="BD24" i="3"/>
  <c r="BD48" i="3"/>
  <c r="BD60" i="3"/>
  <c r="BD63" i="3"/>
  <c r="BD68" i="3"/>
  <c r="BD91" i="3"/>
  <c r="BD86" i="3"/>
  <c r="BD75" i="3"/>
  <c r="BD51" i="3"/>
  <c r="BD136" i="3"/>
  <c r="BD140" i="3"/>
  <c r="BD152" i="3"/>
  <c r="BD154" i="3"/>
  <c r="BD33" i="3"/>
  <c r="BD35" i="3"/>
  <c r="BD52" i="3"/>
  <c r="BD99" i="3"/>
  <c r="BD160" i="3"/>
  <c r="BD162" i="3"/>
  <c r="BD174" i="3"/>
  <c r="BD180" i="3"/>
  <c r="BD56" i="3"/>
  <c r="BD27" i="3"/>
  <c r="BD61" i="3"/>
  <c r="BD36" i="3"/>
  <c r="BD83" i="3"/>
  <c r="BD131" i="3"/>
  <c r="BD40" i="3"/>
  <c r="BD25" i="3"/>
  <c r="BD43" i="3"/>
  <c r="BD45" i="3"/>
  <c r="BD47" i="3"/>
  <c r="BD70" i="3"/>
  <c r="BD88" i="3"/>
  <c r="BD96" i="3"/>
  <c r="BD110" i="3"/>
  <c r="BD114" i="3"/>
  <c r="BD116" i="3"/>
  <c r="BD163" i="3"/>
  <c r="BD124" i="3"/>
  <c r="BD95" i="3"/>
  <c r="BD112" i="3"/>
  <c r="BD125" i="3"/>
  <c r="BD127" i="3"/>
  <c r="BD129" i="3"/>
  <c r="BD144" i="3"/>
  <c r="BD146" i="3"/>
  <c r="BD157" i="3"/>
  <c r="BD159" i="3"/>
  <c r="BD161" i="3"/>
  <c r="BD176" i="3"/>
  <c r="BD178" i="3"/>
  <c r="BD30" i="3"/>
  <c r="BD38" i="3"/>
  <c r="BD77" i="3"/>
  <c r="BD81" i="3"/>
  <c r="BD90" i="3"/>
  <c r="BD118" i="3"/>
  <c r="BD122" i="3"/>
  <c r="BD150" i="3"/>
  <c r="BD165" i="3"/>
  <c r="BD182" i="3"/>
  <c r="BD18" i="3"/>
  <c r="BD39" i="3"/>
  <c r="BD79" i="3"/>
  <c r="BD85" i="3"/>
  <c r="BD94" i="3"/>
  <c r="BD98" i="3"/>
  <c r="BD126" i="3"/>
  <c r="BD130" i="3"/>
  <c r="BD158" i="3"/>
  <c r="BD173" i="3"/>
  <c r="BD93" i="3"/>
  <c r="BD55" i="3"/>
  <c r="BD67" i="3"/>
  <c r="BD177" i="3"/>
  <c r="BD73" i="3"/>
  <c r="BD97" i="3"/>
  <c r="BD19" i="3"/>
  <c r="BD31" i="3"/>
  <c r="BD37" i="3"/>
  <c r="BD46" i="3"/>
  <c r="BD53" i="3"/>
  <c r="BD72" i="3"/>
  <c r="BD26" i="3"/>
  <c r="BD65" i="3"/>
  <c r="BD69" i="3"/>
  <c r="BD74" i="3"/>
  <c r="BD78" i="3"/>
  <c r="BD102" i="3"/>
  <c r="BD106" i="3"/>
  <c r="BD134" i="3"/>
  <c r="BD138" i="3"/>
  <c r="BD166" i="3"/>
  <c r="BD34" i="3"/>
  <c r="AN50" i="3"/>
  <c r="BD50" i="3" s="1"/>
  <c r="BD54" i="3"/>
  <c r="BD32" i="3"/>
  <c r="BD16" i="3"/>
  <c r="AN15" i="3"/>
  <c r="N800" i="2" l="1"/>
  <c r="M802" i="2"/>
  <c r="M803" i="2"/>
  <c r="P803" i="2" s="1"/>
  <c r="M804" i="2"/>
  <c r="P804" i="2" s="1"/>
  <c r="M805" i="2"/>
  <c r="P805" i="2" s="1"/>
  <c r="M806" i="2"/>
  <c r="P806" i="2" s="1"/>
  <c r="M807" i="2"/>
  <c r="N807" i="2" s="1"/>
  <c r="M808" i="2"/>
  <c r="N808" i="2" s="1"/>
  <c r="M809" i="2"/>
  <c r="P809" i="2" s="1"/>
  <c r="M810" i="2"/>
  <c r="P810" i="2" s="1"/>
  <c r="M811" i="2"/>
  <c r="O811" i="2" s="1"/>
  <c r="M812" i="2"/>
  <c r="O812" i="2" s="1"/>
  <c r="M813" i="2"/>
  <c r="P813" i="2" s="1"/>
  <c r="M814" i="2"/>
  <c r="P814" i="2" s="1"/>
  <c r="M815" i="2"/>
  <c r="P815" i="2" s="1"/>
  <c r="M816" i="2"/>
  <c r="N816" i="2" s="1"/>
  <c r="N817" i="2"/>
  <c r="M819" i="2"/>
  <c r="O819" i="2" s="1"/>
  <c r="M820" i="2"/>
  <c r="P820" i="2" s="1"/>
  <c r="M821" i="2"/>
  <c r="P821" i="2" s="1"/>
  <c r="P822" i="2"/>
  <c r="M823" i="2"/>
  <c r="P823" i="2" s="1"/>
  <c r="N824" i="2"/>
  <c r="P825" i="2"/>
  <c r="M826" i="2"/>
  <c r="O826" i="2" s="1"/>
  <c r="M827" i="2"/>
  <c r="P827" i="2" s="1"/>
  <c r="M828" i="2"/>
  <c r="P828" i="2" s="1"/>
  <c r="O829" i="2"/>
  <c r="M830" i="2"/>
  <c r="P830" i="2" s="1"/>
  <c r="P831" i="2"/>
  <c r="N832" i="2"/>
  <c r="M833" i="2"/>
  <c r="P833" i="2" s="1"/>
  <c r="M834" i="2"/>
  <c r="O834" i="2" s="1"/>
  <c r="M835" i="2"/>
  <c r="O835" i="2" s="1"/>
  <c r="P836" i="2"/>
  <c r="M837" i="2"/>
  <c r="N837" i="2" s="1"/>
  <c r="O838" i="2"/>
  <c r="P839" i="2"/>
  <c r="M840" i="2"/>
  <c r="N840" i="2" s="1"/>
  <c r="M841" i="2"/>
  <c r="N841" i="2" s="1"/>
  <c r="M842" i="2"/>
  <c r="O842" i="2" s="1"/>
  <c r="N843" i="2"/>
  <c r="M844" i="2"/>
  <c r="N844" i="2" s="1"/>
  <c r="N845" i="2"/>
  <c r="N846" i="2"/>
  <c r="M847" i="2"/>
  <c r="O847" i="2" s="1"/>
  <c r="M848" i="2"/>
  <c r="N848" i="2" s="1"/>
  <c r="M849" i="2"/>
  <c r="O849" i="2" s="1"/>
  <c r="O850" i="2"/>
  <c r="M851" i="2"/>
  <c r="N851" i="2" s="1"/>
  <c r="P852" i="2"/>
  <c r="N853" i="2"/>
  <c r="M854" i="2"/>
  <c r="N854" i="2" s="1"/>
  <c r="M855" i="2"/>
  <c r="N855" i="2" s="1"/>
  <c r="M856" i="2"/>
  <c r="N856" i="2" s="1"/>
  <c r="N857" i="2"/>
  <c r="M858" i="2"/>
  <c r="O858" i="2" s="1"/>
  <c r="M859" i="2"/>
  <c r="O859" i="2" s="1"/>
  <c r="M860" i="2"/>
  <c r="N860" i="2" s="1"/>
  <c r="M861" i="2"/>
  <c r="P861" i="2" s="1"/>
  <c r="M862" i="2"/>
  <c r="N862" i="2" s="1"/>
  <c r="N863" i="2"/>
  <c r="N864" i="2"/>
  <c r="M865" i="2"/>
  <c r="O865" i="2" s="1"/>
  <c r="M866" i="2"/>
  <c r="N866" i="2" s="1"/>
  <c r="M867" i="2"/>
  <c r="P867" i="2" s="1"/>
  <c r="O868" i="2"/>
  <c r="M869" i="2"/>
  <c r="P869" i="2" s="1"/>
  <c r="P870" i="2"/>
  <c r="N871" i="2"/>
  <c r="M872" i="2"/>
  <c r="N872" i="2" s="1"/>
  <c r="M873" i="2"/>
  <c r="P873" i="2" s="1"/>
  <c r="M874" i="2"/>
  <c r="O874" i="2" s="1"/>
  <c r="N875" i="2"/>
  <c r="M876" i="2"/>
  <c r="N876" i="2" s="1"/>
  <c r="P877" i="2"/>
  <c r="P878" i="2"/>
  <c r="N879" i="2"/>
  <c r="M880" i="2"/>
  <c r="N880" i="2" s="1"/>
  <c r="M881" i="2"/>
  <c r="P881" i="2" s="1"/>
  <c r="M882" i="2"/>
  <c r="N882" i="2" s="1"/>
  <c r="M883" i="2"/>
  <c r="P883" i="2" s="1"/>
  <c r="M884" i="2"/>
  <c r="O884" i="2" s="1"/>
  <c r="M885" i="2"/>
  <c r="P885" i="2" s="1"/>
  <c r="M886" i="2"/>
  <c r="P886" i="2" s="1"/>
  <c r="M887" i="2"/>
  <c r="N887" i="2" s="1"/>
  <c r="M888" i="2"/>
  <c r="N888" i="2" s="1"/>
  <c r="M889" i="2"/>
  <c r="P889" i="2" s="1"/>
  <c r="M890" i="2"/>
  <c r="O890" i="2" s="1"/>
  <c r="M891" i="2"/>
  <c r="P891" i="2" s="1"/>
  <c r="M892" i="2"/>
  <c r="P892" i="2" s="1"/>
  <c r="M893" i="2"/>
  <c r="N893" i="2" s="1"/>
  <c r="M894" i="2"/>
  <c r="P894" i="2" s="1"/>
  <c r="M895" i="2"/>
  <c r="N895" i="2" s="1"/>
  <c r="M896" i="2"/>
  <c r="N896" i="2" s="1"/>
  <c r="M897" i="2"/>
  <c r="N897" i="2" s="1"/>
  <c r="P898" i="2"/>
  <c r="M899" i="2"/>
  <c r="P899" i="2" s="1"/>
  <c r="M900" i="2"/>
  <c r="O900" i="2" s="1"/>
  <c r="M901" i="2"/>
  <c r="P901" i="2" s="1"/>
  <c r="O902" i="2"/>
  <c r="M903" i="2"/>
  <c r="N903" i="2" s="1"/>
  <c r="M904" i="2"/>
  <c r="N904" i="2" s="1"/>
  <c r="M905" i="2"/>
  <c r="P905" i="2" s="1"/>
  <c r="M906" i="2"/>
  <c r="O906" i="2" s="1"/>
  <c r="M907" i="2"/>
  <c r="P907" i="2" s="1"/>
  <c r="M908" i="2"/>
  <c r="P908" i="2" s="1"/>
  <c r="M909" i="2"/>
  <c r="O909" i="2" s="1"/>
  <c r="P818" i="2"/>
  <c r="P850" i="2"/>
  <c r="O818" i="2"/>
  <c r="O825" i="2"/>
  <c r="N801" i="2"/>
  <c r="N818" i="2"/>
  <c r="N825" i="2"/>
  <c r="O802" i="2" l="1"/>
  <c r="N826" i="2"/>
  <c r="N834" i="2"/>
  <c r="P842" i="2"/>
  <c r="P826" i="2"/>
  <c r="P834" i="2"/>
  <c r="O810" i="2"/>
  <c r="P802" i="2"/>
  <c r="P858" i="2"/>
  <c r="O803" i="2"/>
  <c r="P851" i="2"/>
  <c r="N827" i="2"/>
  <c r="N819" i="2"/>
  <c r="N810" i="2"/>
  <c r="N859" i="2"/>
  <c r="N802" i="2"/>
  <c r="P866" i="2"/>
  <c r="N811" i="2"/>
  <c r="P811" i="2"/>
  <c r="N867" i="2"/>
  <c r="O851" i="2"/>
  <c r="O843" i="2"/>
  <c r="N835" i="2"/>
  <c r="O827" i="2"/>
  <c r="P819" i="2"/>
  <c r="N803" i="2"/>
  <c r="O867" i="2"/>
  <c r="P843" i="2"/>
  <c r="N842" i="2"/>
  <c r="N858" i="2"/>
  <c r="O882" i="2"/>
  <c r="N890" i="2"/>
  <c r="P890" i="2"/>
  <c r="N850" i="2"/>
  <c r="O866" i="2"/>
  <c r="P882" i="2"/>
  <c r="N874" i="2"/>
  <c r="P874" i="2"/>
  <c r="O898" i="2"/>
  <c r="N906" i="2"/>
  <c r="N898" i="2"/>
  <c r="O817" i="2"/>
  <c r="O809" i="2"/>
  <c r="N809" i="2"/>
  <c r="P817" i="2"/>
  <c r="O875" i="2"/>
  <c r="O828" i="2"/>
  <c r="P906" i="2"/>
  <c r="N804" i="2"/>
  <c r="O804" i="2"/>
  <c r="N828" i="2"/>
  <c r="O820" i="2"/>
  <c r="P868" i="2"/>
  <c r="N852" i="2"/>
  <c r="P835" i="2"/>
  <c r="P859" i="2"/>
  <c r="N820" i="2"/>
  <c r="N836" i="2"/>
  <c r="P865" i="2"/>
  <c r="P849" i="2"/>
  <c r="O841" i="2"/>
  <c r="N865" i="2"/>
  <c r="O857" i="2"/>
  <c r="P841" i="2"/>
  <c r="P857" i="2"/>
  <c r="N849" i="2"/>
  <c r="O883" i="2"/>
  <c r="N900" i="2"/>
  <c r="N881" i="2"/>
  <c r="N873" i="2"/>
  <c r="O873" i="2"/>
  <c r="N868" i="2"/>
  <c r="O844" i="2"/>
  <c r="O876" i="2"/>
  <c r="O860" i="2"/>
  <c r="P812" i="2"/>
  <c r="N884" i="2"/>
  <c r="P884" i="2"/>
  <c r="P860" i="2"/>
  <c r="P844" i="2"/>
  <c r="N812" i="2"/>
  <c r="O852" i="2"/>
  <c r="O836" i="2"/>
  <c r="P876" i="2"/>
  <c r="O892" i="2"/>
  <c r="N892" i="2"/>
  <c r="P900" i="2"/>
  <c r="O908" i="2"/>
  <c r="N908" i="2"/>
  <c r="O899" i="2"/>
  <c r="O881" i="2"/>
  <c r="N805" i="2"/>
  <c r="P897" i="2"/>
  <c r="O889" i="2"/>
  <c r="P893" i="2"/>
  <c r="O833" i="2"/>
  <c r="N833" i="2"/>
  <c r="N814" i="2"/>
  <c r="O897" i="2"/>
  <c r="O862" i="2"/>
  <c r="P854" i="2"/>
  <c r="N870" i="2"/>
  <c r="N813" i="2"/>
  <c r="O846" i="2"/>
  <c r="P838" i="2"/>
  <c r="N909" i="2"/>
  <c r="N869" i="2"/>
  <c r="N806" i="2"/>
  <c r="O854" i="2"/>
  <c r="P846" i="2"/>
  <c r="N822" i="2"/>
  <c r="N905" i="2"/>
  <c r="N878" i="2"/>
  <c r="O863" i="2"/>
  <c r="O894" i="2"/>
  <c r="P855" i="2"/>
  <c r="O905" i="2"/>
  <c r="N815" i="2"/>
  <c r="O855" i="2"/>
  <c r="N823" i="2"/>
  <c r="P847" i="2"/>
  <c r="O853" i="2"/>
  <c r="P829" i="2"/>
  <c r="O891" i="2"/>
  <c r="P909" i="2"/>
  <c r="N891" i="2"/>
  <c r="N877" i="2"/>
  <c r="O861" i="2"/>
  <c r="P875" i="2"/>
  <c r="N901" i="2"/>
  <c r="N889" i="2"/>
  <c r="N821" i="2"/>
  <c r="O837" i="2"/>
  <c r="P837" i="2"/>
  <c r="N861" i="2"/>
  <c r="N899" i="2"/>
  <c r="N883" i="2"/>
  <c r="P845" i="2"/>
  <c r="O907" i="2"/>
  <c r="O893" i="2"/>
  <c r="O845" i="2"/>
  <c r="P853" i="2"/>
  <c r="O807" i="2"/>
  <c r="P863" i="2"/>
  <c r="O901" i="2"/>
  <c r="O870" i="2"/>
  <c r="O815" i="2"/>
  <c r="O806" i="2"/>
  <c r="N885" i="2"/>
  <c r="N847" i="2"/>
  <c r="N838" i="2"/>
  <c r="N829" i="2"/>
  <c r="O878" i="2"/>
  <c r="O869" i="2"/>
  <c r="O823" i="2"/>
  <c r="O814" i="2"/>
  <c r="O805" i="2"/>
  <c r="P879" i="2"/>
  <c r="N831" i="2"/>
  <c r="O871" i="2"/>
  <c r="N839" i="2"/>
  <c r="N830" i="2"/>
  <c r="O831" i="2"/>
  <c r="O822" i="2"/>
  <c r="O813" i="2"/>
  <c r="N886" i="2"/>
  <c r="P871" i="2"/>
  <c r="P862" i="2"/>
  <c r="P807" i="2"/>
  <c r="N907" i="2"/>
  <c r="N894" i="2"/>
  <c r="O877" i="2"/>
  <c r="O886" i="2"/>
  <c r="O839" i="2"/>
  <c r="O830" i="2"/>
  <c r="O821" i="2"/>
  <c r="N902" i="2"/>
  <c r="O885" i="2"/>
  <c r="P904" i="2"/>
  <c r="P896" i="2"/>
  <c r="P880" i="2"/>
  <c r="P872" i="2"/>
  <c r="P864" i="2"/>
  <c r="P856" i="2"/>
  <c r="P848" i="2"/>
  <c r="P840" i="2"/>
  <c r="P832" i="2"/>
  <c r="P824" i="2"/>
  <c r="P816" i="2"/>
  <c r="P808" i="2"/>
  <c r="P903" i="2"/>
  <c r="P888" i="2"/>
  <c r="O904" i="2"/>
  <c r="O896" i="2"/>
  <c r="O888" i="2"/>
  <c r="O880" i="2"/>
  <c r="O872" i="2"/>
  <c r="O864" i="2"/>
  <c r="O856" i="2"/>
  <c r="O848" i="2"/>
  <c r="O840" i="2"/>
  <c r="O832" i="2"/>
  <c r="O824" i="2"/>
  <c r="O816" i="2"/>
  <c r="O808" i="2"/>
  <c r="P902" i="2"/>
  <c r="O903" i="2"/>
  <c r="O895" i="2"/>
  <c r="O887" i="2"/>
  <c r="O879" i="2"/>
  <c r="P895" i="2"/>
  <c r="P887" i="2"/>
  <c r="N799" i="2"/>
  <c r="AM98" i="1" l="1"/>
  <c r="AL98" i="1"/>
  <c r="AI98" i="1"/>
  <c r="AJ98" i="1" s="1"/>
  <c r="AK98" i="1" s="1"/>
  <c r="AI86" i="1"/>
  <c r="AI84" i="1"/>
  <c r="AM48" i="1"/>
  <c r="AL46" i="1"/>
  <c r="AL49" i="1"/>
  <c r="AM96" i="1"/>
  <c r="AF48" i="1"/>
  <c r="AL81" i="1"/>
  <c r="AM82" i="1"/>
  <c r="AF47" i="1"/>
  <c r="AL180" i="1"/>
  <c r="AM44" i="1"/>
  <c r="AI96" i="1"/>
  <c r="AF42" i="1"/>
  <c r="AI81" i="1"/>
  <c r="AL19" i="1"/>
  <c r="AL47" i="1"/>
  <c r="AL82" i="1"/>
  <c r="AL100" i="1"/>
  <c r="AL181" i="1"/>
  <c r="AF43" i="1"/>
  <c r="AF134" i="1"/>
  <c r="AF178" i="1"/>
  <c r="AM135" i="1"/>
  <c r="AM86" i="1"/>
  <c r="AM37" i="1"/>
  <c r="AI82" i="1"/>
  <c r="AF49" i="1"/>
  <c r="AL20" i="1"/>
  <c r="AL37" i="1"/>
  <c r="AL48" i="1"/>
  <c r="AL83" i="1"/>
  <c r="AL101" i="1"/>
  <c r="AL132" i="1"/>
  <c r="AF19" i="1"/>
  <c r="AF44" i="1"/>
  <c r="AF135" i="1"/>
  <c r="AF179" i="1"/>
  <c r="AM134" i="1"/>
  <c r="AM85" i="1"/>
  <c r="AI83" i="1"/>
  <c r="AL84" i="1"/>
  <c r="AL133" i="1"/>
  <c r="AF20" i="1"/>
  <c r="AF45" i="1"/>
  <c r="AF150" i="1"/>
  <c r="AF180" i="1"/>
  <c r="AM133" i="1"/>
  <c r="AM84" i="1"/>
  <c r="AM46" i="1"/>
  <c r="AL41" i="1"/>
  <c r="AL42" i="1"/>
  <c r="AL85" i="1"/>
  <c r="AL134" i="1"/>
  <c r="AM19" i="1"/>
  <c r="AF46" i="1"/>
  <c r="AF123" i="1"/>
  <c r="AF181" i="1"/>
  <c r="AM132" i="1"/>
  <c r="AM101" i="1"/>
  <c r="AM83" i="1"/>
  <c r="AM45" i="1"/>
  <c r="AI97" i="1"/>
  <c r="AI85" i="1"/>
  <c r="AM49" i="1"/>
  <c r="AL43" i="1"/>
  <c r="AL86" i="1"/>
  <c r="AL135" i="1"/>
  <c r="AM20" i="1"/>
  <c r="AM181" i="1"/>
  <c r="AM100" i="1"/>
  <c r="AL44" i="1"/>
  <c r="AL96" i="1"/>
  <c r="AL150" i="1"/>
  <c r="AL178" i="1"/>
  <c r="AF37" i="1"/>
  <c r="AM180" i="1"/>
  <c r="AM99" i="1"/>
  <c r="AM81" i="1"/>
  <c r="AM43" i="1"/>
  <c r="AI100" i="1"/>
  <c r="AI80" i="1"/>
  <c r="AM47" i="1"/>
  <c r="AL45" i="1"/>
  <c r="AL80" i="1"/>
  <c r="AL97" i="1"/>
  <c r="AL123" i="1"/>
  <c r="AL179" i="1"/>
  <c r="AF41" i="1"/>
  <c r="AF132" i="1"/>
  <c r="AM179" i="1"/>
  <c r="AM123" i="1"/>
  <c r="AM97" i="1"/>
  <c r="AM80" i="1"/>
  <c r="AM42" i="1"/>
  <c r="AI101" i="1"/>
  <c r="AM41" i="1"/>
  <c r="AM178" i="1"/>
  <c r="AM150" i="1"/>
  <c r="AL99" i="1"/>
  <c r="AI99" i="1"/>
  <c r="AF133" i="1"/>
  <c r="P791" i="2"/>
  <c r="AO14" i="3" l="1"/>
  <c r="BE14" i="3"/>
  <c r="BF14" i="3"/>
  <c r="T184" i="1"/>
  <c r="U187" i="1" l="1"/>
  <c r="T187" i="1"/>
  <c r="U186" i="1"/>
  <c r="T186" i="1"/>
  <c r="U183" i="1"/>
  <c r="U185" i="1" s="1"/>
  <c r="T185" i="1"/>
  <c r="U188" i="1" l="1"/>
  <c r="U189" i="1" s="1"/>
  <c r="T188" i="1"/>
  <c r="T189" i="1" s="1"/>
  <c r="AD99" i="1" l="1"/>
  <c r="AD108" i="1" l="1"/>
  <c r="AD110" i="1" l="1"/>
  <c r="AN183" i="1" l="1"/>
  <c r="AC183" i="1"/>
  <c r="AB183" i="1"/>
  <c r="AD183" i="1"/>
  <c r="N790" i="2" l="1"/>
  <c r="P785" i="2"/>
  <c r="O785" i="2"/>
  <c r="N785" i="2"/>
  <c r="P784" i="2"/>
  <c r="O784" i="2"/>
  <c r="AI36" i="1" s="1"/>
  <c r="N784" i="2"/>
  <c r="P782" i="2"/>
  <c r="O782" i="2"/>
  <c r="N782" i="2"/>
  <c r="P735" i="2"/>
  <c r="N735" i="2"/>
  <c r="AL31" i="1" l="1"/>
  <c r="AF29" i="1"/>
  <c r="AF31" i="1"/>
  <c r="AJ31" i="1" s="1"/>
  <c r="AK31" i="1" s="1"/>
  <c r="AL30" i="1"/>
  <c r="AF30" i="1"/>
  <c r="AJ30" i="1" s="1"/>
  <c r="AK30" i="1" s="1"/>
  <c r="AM30" i="1"/>
  <c r="AM31" i="1"/>
  <c r="AL35" i="1"/>
  <c r="AF28" i="1"/>
  <c r="AL33" i="1"/>
  <c r="AF35" i="1"/>
  <c r="AM29" i="1"/>
  <c r="AL28" i="1"/>
  <c r="AL34" i="1"/>
  <c r="AF32" i="1"/>
  <c r="AM35" i="1"/>
  <c r="AM28" i="1"/>
  <c r="AF33" i="1"/>
  <c r="AL36" i="1"/>
  <c r="AM34" i="1"/>
  <c r="AL29" i="1"/>
  <c r="AM32" i="1"/>
  <c r="AF34" i="1"/>
  <c r="AM33" i="1"/>
  <c r="AL32" i="1"/>
  <c r="AM36" i="1"/>
  <c r="AM63" i="1"/>
  <c r="AL63" i="1"/>
  <c r="AF63" i="1"/>
  <c r="AL130" i="1"/>
  <c r="AM130" i="1"/>
  <c r="AF130" i="1"/>
  <c r="AM131" i="1"/>
  <c r="AF131" i="1"/>
  <c r="AL131" i="1"/>
  <c r="N774" i="2"/>
  <c r="N773" i="2"/>
  <c r="N772" i="2"/>
  <c r="N771" i="2"/>
  <c r="N786" i="2"/>
  <c r="N600" i="2"/>
  <c r="N606" i="2"/>
  <c r="N608" i="2"/>
  <c r="AJ19" i="1" l="1"/>
  <c r="AJ20" i="1"/>
  <c r="O793" i="2"/>
  <c r="N793" i="2"/>
  <c r="P793" i="2"/>
  <c r="P742" i="2"/>
  <c r="O742" i="2"/>
  <c r="N742" i="2"/>
  <c r="P750" i="2"/>
  <c r="O750" i="2"/>
  <c r="N750" i="2"/>
  <c r="P758" i="2"/>
  <c r="O758" i="2"/>
  <c r="N758" i="2"/>
  <c r="P766" i="2"/>
  <c r="O766" i="2"/>
  <c r="N766" i="2"/>
  <c r="P781" i="2"/>
  <c r="O781" i="2"/>
  <c r="N781" i="2"/>
  <c r="P794" i="2"/>
  <c r="N794" i="2"/>
  <c r="O794" i="2"/>
  <c r="P749" i="2"/>
  <c r="O749" i="2"/>
  <c r="N749" i="2"/>
  <c r="P733" i="2"/>
  <c r="O733" i="2"/>
  <c r="N733" i="2"/>
  <c r="P734" i="2"/>
  <c r="O734" i="2"/>
  <c r="N734" i="2"/>
  <c r="O743" i="2"/>
  <c r="N743" i="2"/>
  <c r="P743" i="2"/>
  <c r="N751" i="2"/>
  <c r="O751" i="2"/>
  <c r="P751" i="2"/>
  <c r="N759" i="2"/>
  <c r="P759" i="2"/>
  <c r="O759" i="2"/>
  <c r="O767" i="2"/>
  <c r="N767" i="2"/>
  <c r="P767" i="2"/>
  <c r="O783" i="2"/>
  <c r="P783" i="2"/>
  <c r="N783" i="2"/>
  <c r="P795" i="2"/>
  <c r="N795" i="2"/>
  <c r="O795" i="2"/>
  <c r="P765" i="2"/>
  <c r="O765" i="2"/>
  <c r="N765" i="2"/>
  <c r="P727" i="2"/>
  <c r="N727" i="2"/>
  <c r="O727" i="2"/>
  <c r="P736" i="2"/>
  <c r="O736" i="2"/>
  <c r="N736" i="2"/>
  <c r="P744" i="2"/>
  <c r="O744" i="2"/>
  <c r="N744" i="2"/>
  <c r="O752" i="2"/>
  <c r="P752" i="2"/>
  <c r="N752" i="2"/>
  <c r="O760" i="2"/>
  <c r="P760" i="2"/>
  <c r="N760" i="2"/>
  <c r="O768" i="2"/>
  <c r="P768" i="2"/>
  <c r="N768" i="2"/>
  <c r="P787" i="2"/>
  <c r="O787" i="2"/>
  <c r="N787" i="2"/>
  <c r="N796" i="2"/>
  <c r="O796" i="2"/>
  <c r="P796" i="2"/>
  <c r="P780" i="2"/>
  <c r="O780" i="2"/>
  <c r="N780" i="2"/>
  <c r="O737" i="2"/>
  <c r="N737" i="2"/>
  <c r="P737" i="2"/>
  <c r="O745" i="2"/>
  <c r="N745" i="2"/>
  <c r="P745" i="2"/>
  <c r="O753" i="2"/>
  <c r="N753" i="2"/>
  <c r="P753" i="2"/>
  <c r="O761" i="2"/>
  <c r="N761" i="2"/>
  <c r="P761" i="2"/>
  <c r="O769" i="2"/>
  <c r="N769" i="2"/>
  <c r="P769" i="2"/>
  <c r="N788" i="2"/>
  <c r="P788" i="2"/>
  <c r="O788" i="2"/>
  <c r="P797" i="2"/>
  <c r="O797" i="2"/>
  <c r="N797" i="2"/>
  <c r="N732" i="2"/>
  <c r="O732" i="2"/>
  <c r="P732" i="2"/>
  <c r="P741" i="2"/>
  <c r="O741" i="2"/>
  <c r="N741" i="2"/>
  <c r="O729" i="2"/>
  <c r="N729" i="2"/>
  <c r="P729" i="2"/>
  <c r="N738" i="2"/>
  <c r="P738" i="2"/>
  <c r="O738" i="2"/>
  <c r="P746" i="2"/>
  <c r="O746" i="2"/>
  <c r="N746" i="2"/>
  <c r="N754" i="2"/>
  <c r="P754" i="2"/>
  <c r="O754" i="2"/>
  <c r="N762" i="2"/>
  <c r="P762" i="2"/>
  <c r="O762" i="2"/>
  <c r="N777" i="2"/>
  <c r="P777" i="2"/>
  <c r="O777" i="2"/>
  <c r="P789" i="2"/>
  <c r="O789" i="2"/>
  <c r="N789" i="2"/>
  <c r="P798" i="2"/>
  <c r="O798" i="2"/>
  <c r="N798" i="2"/>
  <c r="O728" i="2"/>
  <c r="P728" i="2"/>
  <c r="N728" i="2"/>
  <c r="N730" i="2"/>
  <c r="P730" i="2"/>
  <c r="O730" i="2"/>
  <c r="N739" i="2"/>
  <c r="P739" i="2"/>
  <c r="O739" i="2"/>
  <c r="N747" i="2"/>
  <c r="P747" i="2"/>
  <c r="O747" i="2"/>
  <c r="N755" i="2"/>
  <c r="P755" i="2"/>
  <c r="O755" i="2"/>
  <c r="P763" i="2"/>
  <c r="N763" i="2"/>
  <c r="O763" i="2"/>
  <c r="P778" i="2"/>
  <c r="N778" i="2"/>
  <c r="O778" i="2"/>
  <c r="O791" i="2"/>
  <c r="N791" i="2"/>
  <c r="P757" i="2"/>
  <c r="O757" i="2"/>
  <c r="N757" i="2"/>
  <c r="P731" i="2"/>
  <c r="O731" i="2"/>
  <c r="N731" i="2"/>
  <c r="N740" i="2"/>
  <c r="P740" i="2"/>
  <c r="O740" i="2"/>
  <c r="N748" i="2"/>
  <c r="P748" i="2"/>
  <c r="O748" i="2"/>
  <c r="N756" i="2"/>
  <c r="P756" i="2"/>
  <c r="O756" i="2"/>
  <c r="N764" i="2"/>
  <c r="P764" i="2"/>
  <c r="O764" i="2"/>
  <c r="N779" i="2"/>
  <c r="P779" i="2"/>
  <c r="O779" i="2"/>
  <c r="O792" i="2"/>
  <c r="P792" i="2"/>
  <c r="N792" i="2"/>
  <c r="Q128" i="1"/>
  <c r="P128" i="1"/>
  <c r="AE128" i="1"/>
  <c r="AA131" i="1"/>
  <c r="P38" i="1"/>
  <c r="Q38" i="1"/>
  <c r="AE38" i="1"/>
  <c r="AA34" i="1"/>
  <c r="Q20" i="1"/>
  <c r="P20" i="1"/>
  <c r="Q19" i="1"/>
  <c r="P19" i="1"/>
  <c r="AE19" i="1"/>
  <c r="AE20" i="1"/>
  <c r="P29" i="1"/>
  <c r="Q29" i="1"/>
  <c r="AE29" i="1"/>
  <c r="AE113" i="1"/>
  <c r="AF168" i="1" l="1"/>
  <c r="AJ168" i="1" s="1"/>
  <c r="AM174" i="1"/>
  <c r="AL169" i="1"/>
  <c r="AM171" i="1"/>
  <c r="AI172" i="1"/>
  <c r="AM170" i="1"/>
  <c r="AM168" i="1"/>
  <c r="AM172" i="1"/>
  <c r="AF171" i="1"/>
  <c r="AL174" i="1"/>
  <c r="AF174" i="1"/>
  <c r="AM173" i="1"/>
  <c r="AL173" i="1"/>
  <c r="AI170" i="1"/>
  <c r="AM169" i="1"/>
  <c r="AL170" i="1"/>
  <c r="AL168" i="1"/>
  <c r="AL172" i="1"/>
  <c r="AF169" i="1"/>
  <c r="AF173" i="1"/>
  <c r="AL171" i="1"/>
  <c r="AF62" i="1"/>
  <c r="AM61" i="1"/>
  <c r="AL61" i="1"/>
  <c r="AF61" i="1"/>
  <c r="AL62" i="1"/>
  <c r="AM62" i="1"/>
  <c r="AK19" i="1"/>
  <c r="AK20" i="1"/>
  <c r="P113" i="1"/>
  <c r="Q113" i="1"/>
  <c r="AA184" i="1" l="1"/>
  <c r="AE184" i="1" s="1"/>
  <c r="N668" i="2"/>
  <c r="I913" i="2" l="1"/>
  <c r="I915" i="2" s="1"/>
  <c r="N641" i="2" l="1"/>
  <c r="P641" i="2"/>
  <c r="O641" i="2"/>
  <c r="N673" i="2"/>
  <c r="O673" i="2"/>
  <c r="P673" i="2"/>
  <c r="P697" i="2"/>
  <c r="N697" i="2"/>
  <c r="O697" i="2"/>
  <c r="P626" i="2"/>
  <c r="O626" i="2"/>
  <c r="N626" i="2"/>
  <c r="P682" i="2"/>
  <c r="N682" i="2"/>
  <c r="O682" i="2"/>
  <c r="P723" i="2"/>
  <c r="N723" i="2"/>
  <c r="O723" i="2"/>
  <c r="N633" i="2"/>
  <c r="P633" i="2"/>
  <c r="O633" i="2"/>
  <c r="P649" i="2"/>
  <c r="N649" i="2"/>
  <c r="O649" i="2"/>
  <c r="N681" i="2"/>
  <c r="P681" i="2"/>
  <c r="O681" i="2"/>
  <c r="O721" i="2"/>
  <c r="P721" i="2"/>
  <c r="N721" i="2"/>
  <c r="P650" i="2"/>
  <c r="N650" i="2"/>
  <c r="O650" i="2"/>
  <c r="P674" i="2"/>
  <c r="O674" i="2"/>
  <c r="N674" i="2"/>
  <c r="P698" i="2"/>
  <c r="N698" i="2"/>
  <c r="O698" i="2"/>
  <c r="O714" i="2"/>
  <c r="P714" i="2"/>
  <c r="N714" i="2"/>
  <c r="P722" i="2"/>
  <c r="O722" i="2"/>
  <c r="N722" i="2"/>
  <c r="P627" i="2"/>
  <c r="N627" i="2"/>
  <c r="O627" i="2"/>
  <c r="P635" i="2"/>
  <c r="N635" i="2"/>
  <c r="O635" i="2"/>
  <c r="P643" i="2"/>
  <c r="N643" i="2"/>
  <c r="O643" i="2"/>
  <c r="P651" i="2"/>
  <c r="O651" i="2"/>
  <c r="N651" i="2"/>
  <c r="P659" i="2"/>
  <c r="N659" i="2"/>
  <c r="O659" i="2"/>
  <c r="N667" i="2"/>
  <c r="P675" i="2"/>
  <c r="O675" i="2"/>
  <c r="N675" i="2"/>
  <c r="P683" i="2"/>
  <c r="O683" i="2"/>
  <c r="N683" i="2"/>
  <c r="P691" i="2"/>
  <c r="N691" i="2"/>
  <c r="O691" i="2"/>
  <c r="P699" i="2"/>
  <c r="N699" i="2"/>
  <c r="O699" i="2"/>
  <c r="P707" i="2"/>
  <c r="N707" i="2"/>
  <c r="O707" i="2"/>
  <c r="P715" i="2"/>
  <c r="N715" i="2"/>
  <c r="O715" i="2"/>
  <c r="N628" i="2"/>
  <c r="O628" i="2"/>
  <c r="P628" i="2"/>
  <c r="N636" i="2"/>
  <c r="O636" i="2"/>
  <c r="P636" i="2"/>
  <c r="N644" i="2"/>
  <c r="P644" i="2"/>
  <c r="O644" i="2"/>
  <c r="N652" i="2"/>
  <c r="P652" i="2"/>
  <c r="O652" i="2"/>
  <c r="N660" i="2"/>
  <c r="P668" i="2"/>
  <c r="O668" i="2"/>
  <c r="N676" i="2"/>
  <c r="O676" i="2"/>
  <c r="P676" i="2"/>
  <c r="N684" i="2"/>
  <c r="O684" i="2"/>
  <c r="P684" i="2"/>
  <c r="N692" i="2"/>
  <c r="P692" i="2"/>
  <c r="O692" i="2"/>
  <c r="P700" i="2"/>
  <c r="N700" i="2"/>
  <c r="O700" i="2"/>
  <c r="N708" i="2"/>
  <c r="O708" i="2"/>
  <c r="P708" i="2"/>
  <c r="N716" i="2"/>
  <c r="P716" i="2"/>
  <c r="O716" i="2"/>
  <c r="N724" i="2"/>
  <c r="P724" i="2"/>
  <c r="O724" i="2"/>
  <c r="N665" i="2"/>
  <c r="P689" i="2"/>
  <c r="N689" i="2"/>
  <c r="O689" i="2"/>
  <c r="P713" i="2"/>
  <c r="O713" i="2"/>
  <c r="N713" i="2"/>
  <c r="N642" i="2"/>
  <c r="P642" i="2"/>
  <c r="O642" i="2"/>
  <c r="P658" i="2"/>
  <c r="N658" i="2"/>
  <c r="O658" i="2"/>
  <c r="P690" i="2"/>
  <c r="O690" i="2"/>
  <c r="N690" i="2"/>
  <c r="N629" i="2"/>
  <c r="O629" i="2"/>
  <c r="P629" i="2"/>
  <c r="N645" i="2"/>
  <c r="O645" i="2"/>
  <c r="P645" i="2"/>
  <c r="N661" i="2"/>
  <c r="N677" i="2"/>
  <c r="O677" i="2"/>
  <c r="P677" i="2"/>
  <c r="N693" i="2"/>
  <c r="P693" i="2"/>
  <c r="O693" i="2"/>
  <c r="N709" i="2"/>
  <c r="P709" i="2"/>
  <c r="O709" i="2"/>
  <c r="N725" i="2"/>
  <c r="O725" i="2"/>
  <c r="P725" i="2"/>
  <c r="O638" i="2"/>
  <c r="N638" i="2"/>
  <c r="P638" i="2"/>
  <c r="O654" i="2"/>
  <c r="N654" i="2"/>
  <c r="P654" i="2"/>
  <c r="O670" i="2"/>
  <c r="N670" i="2"/>
  <c r="P670" i="2"/>
  <c r="O686" i="2"/>
  <c r="N686" i="2"/>
  <c r="P686" i="2"/>
  <c r="O702" i="2"/>
  <c r="N702" i="2"/>
  <c r="P702" i="2"/>
  <c r="N710" i="2"/>
  <c r="O710" i="2"/>
  <c r="P710" i="2"/>
  <c r="N726" i="2"/>
  <c r="O726" i="2"/>
  <c r="P726" i="2"/>
  <c r="O631" i="2"/>
  <c r="N631" i="2"/>
  <c r="P631" i="2"/>
  <c r="O639" i="2"/>
  <c r="N639" i="2"/>
  <c r="P639" i="2"/>
  <c r="O647" i="2"/>
  <c r="P647" i="2"/>
  <c r="N647" i="2"/>
  <c r="O655" i="2"/>
  <c r="N655" i="2"/>
  <c r="P655" i="2"/>
  <c r="N663" i="2"/>
  <c r="N671" i="2"/>
  <c r="O671" i="2"/>
  <c r="P671" i="2"/>
  <c r="O679" i="2"/>
  <c r="N679" i="2"/>
  <c r="P679" i="2"/>
  <c r="O687" i="2"/>
  <c r="N687" i="2"/>
  <c r="P687" i="2"/>
  <c r="O695" i="2"/>
  <c r="P695" i="2"/>
  <c r="N695" i="2"/>
  <c r="O703" i="2"/>
  <c r="N703" i="2"/>
  <c r="P703" i="2"/>
  <c r="O711" i="2"/>
  <c r="P711" i="2"/>
  <c r="N711" i="2"/>
  <c r="N719" i="2"/>
  <c r="O719" i="2"/>
  <c r="P719" i="2"/>
  <c r="P657" i="2"/>
  <c r="O657" i="2"/>
  <c r="N657" i="2"/>
  <c r="O705" i="2"/>
  <c r="P705" i="2"/>
  <c r="N705" i="2"/>
  <c r="P634" i="2"/>
  <c r="N634" i="2"/>
  <c r="O634" i="2"/>
  <c r="N666" i="2"/>
  <c r="P706" i="2"/>
  <c r="N706" i="2"/>
  <c r="O706" i="2"/>
  <c r="N637" i="2"/>
  <c r="P637" i="2"/>
  <c r="O637" i="2"/>
  <c r="N653" i="2"/>
  <c r="P653" i="2"/>
  <c r="O653" i="2"/>
  <c r="N669" i="2"/>
  <c r="P669" i="2"/>
  <c r="O669" i="2"/>
  <c r="N685" i="2"/>
  <c r="O685" i="2"/>
  <c r="P685" i="2"/>
  <c r="N701" i="2"/>
  <c r="P701" i="2"/>
  <c r="O701" i="2"/>
  <c r="N717" i="2"/>
  <c r="O717" i="2"/>
  <c r="P717" i="2"/>
  <c r="O630" i="2"/>
  <c r="N630" i="2"/>
  <c r="P630" i="2"/>
  <c r="O646" i="2"/>
  <c r="P646" i="2"/>
  <c r="N646" i="2"/>
  <c r="N662" i="2"/>
  <c r="N678" i="2"/>
  <c r="O678" i="2"/>
  <c r="P678" i="2"/>
  <c r="O694" i="2"/>
  <c r="P694" i="2"/>
  <c r="N694" i="2"/>
  <c r="O718" i="2"/>
  <c r="N718" i="2"/>
  <c r="P718" i="2"/>
  <c r="O632" i="2"/>
  <c r="P632" i="2"/>
  <c r="N632" i="2"/>
  <c r="O640" i="2"/>
  <c r="N640" i="2"/>
  <c r="P640" i="2"/>
  <c r="O648" i="2"/>
  <c r="N648" i="2"/>
  <c r="P648" i="2"/>
  <c r="O656" i="2"/>
  <c r="N656" i="2"/>
  <c r="P656" i="2"/>
  <c r="N664" i="2"/>
  <c r="O672" i="2"/>
  <c r="P672" i="2"/>
  <c r="N672" i="2"/>
  <c r="O680" i="2"/>
  <c r="P680" i="2"/>
  <c r="N680" i="2"/>
  <c r="O688" i="2"/>
  <c r="N688" i="2"/>
  <c r="P688" i="2"/>
  <c r="O696" i="2"/>
  <c r="N696" i="2"/>
  <c r="P696" i="2"/>
  <c r="O704" i="2"/>
  <c r="P704" i="2"/>
  <c r="N704" i="2"/>
  <c r="O712" i="2"/>
  <c r="P712" i="2"/>
  <c r="N712" i="2"/>
  <c r="O720" i="2"/>
  <c r="N720" i="2"/>
  <c r="P720" i="2"/>
  <c r="P178" i="1"/>
  <c r="Q181" i="1"/>
  <c r="P181" i="1"/>
  <c r="Q180" i="1"/>
  <c r="P180" i="1"/>
  <c r="Q179" i="1"/>
  <c r="P179" i="1"/>
  <c r="Q178" i="1"/>
  <c r="Q177" i="1"/>
  <c r="P177" i="1"/>
  <c r="Q176" i="1"/>
  <c r="P176" i="1"/>
  <c r="Q175" i="1"/>
  <c r="P175" i="1"/>
  <c r="Q174" i="1"/>
  <c r="P174" i="1"/>
  <c r="Q173" i="1"/>
  <c r="P173" i="1"/>
  <c r="Q172" i="1"/>
  <c r="P172" i="1"/>
  <c r="Q171" i="1"/>
  <c r="P171" i="1"/>
  <c r="Q170" i="1"/>
  <c r="P170" i="1"/>
  <c r="Q169" i="1"/>
  <c r="P169" i="1"/>
  <c r="Q168" i="1"/>
  <c r="P168" i="1"/>
  <c r="Q167" i="1"/>
  <c r="P167" i="1"/>
  <c r="Q166" i="1"/>
  <c r="P166" i="1"/>
  <c r="Q165" i="1"/>
  <c r="P165" i="1"/>
  <c r="Q164" i="1"/>
  <c r="P164" i="1"/>
  <c r="Q163" i="1"/>
  <c r="P163" i="1"/>
  <c r="Q162" i="1"/>
  <c r="P162" i="1"/>
  <c r="Q161" i="1"/>
  <c r="P161" i="1"/>
  <c r="Q160" i="1"/>
  <c r="P160" i="1"/>
  <c r="Q159" i="1"/>
  <c r="P159" i="1"/>
  <c r="Q158" i="1"/>
  <c r="P158" i="1"/>
  <c r="Q157" i="1"/>
  <c r="P157" i="1"/>
  <c r="Q156" i="1"/>
  <c r="P156" i="1"/>
  <c r="Q155" i="1"/>
  <c r="P155" i="1"/>
  <c r="Q154" i="1"/>
  <c r="P154" i="1"/>
  <c r="Q153" i="1"/>
  <c r="P153" i="1"/>
  <c r="Q152" i="1"/>
  <c r="P152" i="1"/>
  <c r="Q151" i="1"/>
  <c r="P151" i="1"/>
  <c r="Q150" i="1"/>
  <c r="P150" i="1"/>
  <c r="Q149" i="1"/>
  <c r="P149" i="1"/>
  <c r="Q148" i="1"/>
  <c r="P148" i="1"/>
  <c r="Q147" i="1"/>
  <c r="P147" i="1"/>
  <c r="Q146" i="1"/>
  <c r="P146" i="1"/>
  <c r="Q145" i="1"/>
  <c r="P145" i="1"/>
  <c r="Q144" i="1"/>
  <c r="P144" i="1"/>
  <c r="Q143" i="1"/>
  <c r="P143" i="1"/>
  <c r="Q142" i="1"/>
  <c r="P142" i="1"/>
  <c r="Q141" i="1"/>
  <c r="P141" i="1"/>
  <c r="Q140" i="1"/>
  <c r="P140" i="1"/>
  <c r="Q139" i="1"/>
  <c r="P139" i="1"/>
  <c r="Q138" i="1"/>
  <c r="P138" i="1"/>
  <c r="Q137" i="1"/>
  <c r="P137" i="1"/>
  <c r="Q136" i="1"/>
  <c r="P136" i="1"/>
  <c r="Q135" i="1"/>
  <c r="P135" i="1"/>
  <c r="Q134" i="1"/>
  <c r="P134" i="1"/>
  <c r="Q133" i="1"/>
  <c r="P133" i="1"/>
  <c r="Q132" i="1"/>
  <c r="P132" i="1"/>
  <c r="Q131" i="1"/>
  <c r="P131" i="1"/>
  <c r="Q130" i="1"/>
  <c r="P130" i="1"/>
  <c r="Q129" i="1"/>
  <c r="P129" i="1"/>
  <c r="Q127" i="1"/>
  <c r="P127" i="1"/>
  <c r="Q126" i="1"/>
  <c r="P126" i="1"/>
  <c r="Q125" i="1"/>
  <c r="P125" i="1"/>
  <c r="Q124" i="1"/>
  <c r="P124" i="1"/>
  <c r="Q123" i="1"/>
  <c r="P123" i="1"/>
  <c r="Q122" i="1"/>
  <c r="P122" i="1"/>
  <c r="Q121" i="1"/>
  <c r="P121" i="1"/>
  <c r="Q120" i="1"/>
  <c r="P120" i="1"/>
  <c r="Q119" i="1"/>
  <c r="P119" i="1"/>
  <c r="Q118" i="1"/>
  <c r="P118" i="1"/>
  <c r="Q117" i="1"/>
  <c r="P117" i="1"/>
  <c r="Q116" i="1"/>
  <c r="P116" i="1"/>
  <c r="Q115" i="1"/>
  <c r="P115" i="1"/>
  <c r="Q114" i="1"/>
  <c r="P114" i="1"/>
  <c r="Q112" i="1"/>
  <c r="P112" i="1"/>
  <c r="Q111" i="1"/>
  <c r="P111" i="1"/>
  <c r="Q110" i="1"/>
  <c r="P110" i="1"/>
  <c r="Q109" i="1"/>
  <c r="P109" i="1"/>
  <c r="Q108" i="1"/>
  <c r="P108" i="1"/>
  <c r="Q107" i="1"/>
  <c r="P107" i="1"/>
  <c r="Q106" i="1"/>
  <c r="P106" i="1"/>
  <c r="Q105" i="1"/>
  <c r="P105" i="1"/>
  <c r="Q104" i="1"/>
  <c r="P104" i="1"/>
  <c r="Q103" i="1"/>
  <c r="P103" i="1"/>
  <c r="Q102" i="1"/>
  <c r="P102" i="1"/>
  <c r="Q101" i="1"/>
  <c r="P101" i="1"/>
  <c r="Q100" i="1"/>
  <c r="P100" i="1"/>
  <c r="Q99" i="1"/>
  <c r="P99" i="1"/>
  <c r="Q97" i="1"/>
  <c r="P97" i="1"/>
  <c r="Q96" i="1"/>
  <c r="P96" i="1"/>
  <c r="Q95" i="1"/>
  <c r="P95" i="1"/>
  <c r="Q94" i="1"/>
  <c r="P94" i="1"/>
  <c r="Q93" i="1"/>
  <c r="P93" i="1"/>
  <c r="Q92" i="1"/>
  <c r="P92" i="1"/>
  <c r="Q91" i="1"/>
  <c r="P91" i="1"/>
  <c r="Q90" i="1"/>
  <c r="P90" i="1"/>
  <c r="Q89" i="1"/>
  <c r="P89" i="1"/>
  <c r="Q88" i="1"/>
  <c r="P88" i="1"/>
  <c r="Q87" i="1"/>
  <c r="P87" i="1"/>
  <c r="Q86" i="1"/>
  <c r="P86" i="1"/>
  <c r="Q85" i="1"/>
  <c r="P85" i="1"/>
  <c r="Q84" i="1"/>
  <c r="P84" i="1"/>
  <c r="Q83" i="1"/>
  <c r="P83" i="1"/>
  <c r="Q82" i="1"/>
  <c r="P82" i="1"/>
  <c r="Q81" i="1"/>
  <c r="P81" i="1"/>
  <c r="Q80" i="1"/>
  <c r="P80" i="1"/>
  <c r="Q79" i="1"/>
  <c r="P79" i="1"/>
  <c r="Q78" i="1"/>
  <c r="P78" i="1"/>
  <c r="Q77" i="1"/>
  <c r="P77" i="1"/>
  <c r="Q76" i="1"/>
  <c r="P76" i="1"/>
  <c r="Q75" i="1"/>
  <c r="P75" i="1"/>
  <c r="Q74" i="1"/>
  <c r="P74" i="1"/>
  <c r="Q73" i="1"/>
  <c r="P73" i="1"/>
  <c r="Q72" i="1"/>
  <c r="P72" i="1"/>
  <c r="Q71" i="1"/>
  <c r="P71" i="1"/>
  <c r="Q70" i="1"/>
  <c r="P70" i="1"/>
  <c r="Q69" i="1"/>
  <c r="P69" i="1"/>
  <c r="Q68" i="1"/>
  <c r="P68" i="1"/>
  <c r="Q67" i="1"/>
  <c r="P67" i="1"/>
  <c r="Q66" i="1"/>
  <c r="P66" i="1"/>
  <c r="Q65" i="1"/>
  <c r="P65" i="1"/>
  <c r="Q64" i="1"/>
  <c r="P64" i="1"/>
  <c r="Q63" i="1"/>
  <c r="P63" i="1"/>
  <c r="Q62" i="1"/>
  <c r="P62" i="1"/>
  <c r="Q61" i="1"/>
  <c r="P61" i="1"/>
  <c r="Q60" i="1"/>
  <c r="P60" i="1"/>
  <c r="Q59" i="1"/>
  <c r="P59" i="1"/>
  <c r="Q58" i="1"/>
  <c r="P58" i="1"/>
  <c r="Q57" i="1"/>
  <c r="P57" i="1"/>
  <c r="Q56" i="1"/>
  <c r="P56" i="1"/>
  <c r="Q55" i="1"/>
  <c r="P55" i="1"/>
  <c r="Q54" i="1"/>
  <c r="P54" i="1"/>
  <c r="Q53" i="1"/>
  <c r="P53" i="1"/>
  <c r="Q52" i="1"/>
  <c r="P52" i="1"/>
  <c r="Q51" i="1"/>
  <c r="P51" i="1"/>
  <c r="Q50" i="1"/>
  <c r="P50" i="1"/>
  <c r="Q49" i="1"/>
  <c r="P49" i="1"/>
  <c r="Q48" i="1"/>
  <c r="P48" i="1"/>
  <c r="Q47" i="1"/>
  <c r="P47" i="1"/>
  <c r="Q46" i="1"/>
  <c r="P46" i="1"/>
  <c r="Q45" i="1"/>
  <c r="P45" i="1"/>
  <c r="Q44" i="1"/>
  <c r="P44" i="1"/>
  <c r="Q43" i="1"/>
  <c r="P43" i="1"/>
  <c r="Q42" i="1"/>
  <c r="P42" i="1"/>
  <c r="Q41" i="1"/>
  <c r="P41" i="1"/>
  <c r="Q40" i="1"/>
  <c r="P40" i="1"/>
  <c r="Q39" i="1"/>
  <c r="P39" i="1"/>
  <c r="Q37" i="1"/>
  <c r="P37" i="1"/>
  <c r="Q36" i="1"/>
  <c r="P36" i="1"/>
  <c r="Q35" i="1"/>
  <c r="P35" i="1"/>
  <c r="Q34" i="1"/>
  <c r="P34" i="1"/>
  <c r="Q33" i="1"/>
  <c r="P33" i="1"/>
  <c r="Q32" i="1"/>
  <c r="P32" i="1"/>
  <c r="Q28" i="1"/>
  <c r="P28" i="1"/>
  <c r="Q27" i="1"/>
  <c r="P27" i="1"/>
  <c r="Q26" i="1"/>
  <c r="P26" i="1"/>
  <c r="Q25" i="1"/>
  <c r="P25" i="1"/>
  <c r="Q21" i="1"/>
  <c r="P21" i="1"/>
  <c r="Q18" i="1"/>
  <c r="P18" i="1"/>
  <c r="Q17" i="1"/>
  <c r="P17" i="1"/>
  <c r="Q16" i="1"/>
  <c r="P16" i="1"/>
  <c r="Q15" i="1"/>
  <c r="P15" i="1"/>
  <c r="Q14" i="1"/>
  <c r="P14" i="1"/>
  <c r="Q13" i="1"/>
  <c r="P13" i="1"/>
  <c r="Q12" i="1"/>
  <c r="P12" i="1"/>
  <c r="AM120" i="1" l="1"/>
  <c r="AM121" i="1"/>
  <c r="AL122" i="1"/>
  <c r="AM122" i="1"/>
  <c r="AF122" i="1"/>
  <c r="AL121" i="1"/>
  <c r="AM119" i="1"/>
  <c r="AL120" i="1"/>
  <c r="AF121" i="1"/>
  <c r="AL119" i="1"/>
  <c r="AF119" i="1"/>
  <c r="AF120" i="1"/>
  <c r="AM24" i="1"/>
  <c r="AF22" i="1"/>
  <c r="AJ22" i="1" s="1"/>
  <c r="AK22" i="1" s="1"/>
  <c r="AF23" i="1"/>
  <c r="AJ23" i="1" s="1"/>
  <c r="AK23" i="1" s="1"/>
  <c r="AF24" i="1"/>
  <c r="AJ24" i="1" s="1"/>
  <c r="AK24" i="1" s="1"/>
  <c r="AL22" i="1"/>
  <c r="AM22" i="1"/>
  <c r="AL23" i="1"/>
  <c r="AM23" i="1"/>
  <c r="AL24" i="1"/>
  <c r="AM175" i="1"/>
  <c r="AL175" i="1"/>
  <c r="AF175" i="1"/>
  <c r="AF177" i="1"/>
  <c r="AM177" i="1"/>
  <c r="AL177" i="1"/>
  <c r="AM176" i="1"/>
  <c r="AF176" i="1"/>
  <c r="AL176" i="1"/>
  <c r="AF155" i="1"/>
  <c r="AL156" i="1"/>
  <c r="AM159" i="1"/>
  <c r="AL158" i="1"/>
  <c r="AM156" i="1"/>
  <c r="AM155" i="1"/>
  <c r="AM157" i="1"/>
  <c r="AF157" i="1"/>
  <c r="AL155" i="1"/>
  <c r="AL159" i="1"/>
  <c r="AF156" i="1"/>
  <c r="AF159" i="1"/>
  <c r="AM158" i="1"/>
  <c r="AL157" i="1"/>
  <c r="AF158" i="1"/>
  <c r="AM160" i="1"/>
  <c r="AF161" i="1"/>
  <c r="AL161" i="1"/>
  <c r="AL160" i="1"/>
  <c r="AF160" i="1"/>
  <c r="AM162" i="1"/>
  <c r="AM161" i="1"/>
  <c r="AF162" i="1"/>
  <c r="AL162" i="1"/>
  <c r="AL67" i="1"/>
  <c r="AF66" i="1"/>
  <c r="AL70" i="1"/>
  <c r="AM65" i="1"/>
  <c r="AM66" i="1"/>
  <c r="AM70" i="1"/>
  <c r="AF69" i="1"/>
  <c r="AF67" i="1"/>
  <c r="AL66" i="1"/>
  <c r="AL65" i="1"/>
  <c r="AF64" i="1"/>
  <c r="AF65" i="1"/>
  <c r="AM67" i="1"/>
  <c r="AF70" i="1"/>
  <c r="AL68" i="1"/>
  <c r="AM64" i="1"/>
  <c r="AM68" i="1"/>
  <c r="AL69" i="1"/>
  <c r="AF68" i="1"/>
  <c r="AL64" i="1"/>
  <c r="AM69" i="1"/>
  <c r="AM25" i="1"/>
  <c r="AM21" i="1"/>
  <c r="BF15" i="3" s="1"/>
  <c r="AL21" i="1"/>
  <c r="BE15" i="3" s="1"/>
  <c r="AF21" i="1"/>
  <c r="AO15" i="3" s="1"/>
  <c r="BC15" i="3" s="1"/>
  <c r="BD15" i="3" s="1"/>
  <c r="AL25" i="1"/>
  <c r="AF25" i="1"/>
  <c r="AF140" i="1"/>
  <c r="AF139" i="1"/>
  <c r="AM137" i="1"/>
  <c r="AL136" i="1"/>
  <c r="AM138" i="1"/>
  <c r="AL138" i="1"/>
  <c r="AF138" i="1"/>
  <c r="AL140" i="1"/>
  <c r="AL137" i="1"/>
  <c r="AM139" i="1"/>
  <c r="AM140" i="1"/>
  <c r="AF137" i="1"/>
  <c r="AM136" i="1"/>
  <c r="AF136" i="1"/>
  <c r="AL139" i="1"/>
  <c r="AM55" i="1"/>
  <c r="AL56" i="1"/>
  <c r="AL59" i="1"/>
  <c r="AM56" i="1"/>
  <c r="AF56" i="1"/>
  <c r="AL53" i="1"/>
  <c r="AM58" i="1"/>
  <c r="AF54" i="1"/>
  <c r="AM53" i="1"/>
  <c r="AM57" i="1"/>
  <c r="AL58" i="1"/>
  <c r="AF59" i="1"/>
  <c r="AF55" i="1"/>
  <c r="AM59" i="1"/>
  <c r="AL57" i="1"/>
  <c r="AF60" i="1"/>
  <c r="AL60" i="1"/>
  <c r="AF57" i="1"/>
  <c r="AM54" i="1"/>
  <c r="AM60" i="1"/>
  <c r="AF53" i="1"/>
  <c r="AF58" i="1"/>
  <c r="AL55" i="1"/>
  <c r="AL54" i="1"/>
  <c r="AL164" i="1"/>
  <c r="AM163" i="1"/>
  <c r="AF163" i="1"/>
  <c r="AM165" i="1"/>
  <c r="AL167" i="1"/>
  <c r="AL166" i="1"/>
  <c r="AM167" i="1"/>
  <c r="AF167" i="1"/>
  <c r="AL163" i="1"/>
  <c r="AF164" i="1"/>
  <c r="AM166" i="1"/>
  <c r="AL165" i="1"/>
  <c r="AM164" i="1"/>
  <c r="AF166" i="1"/>
  <c r="AF165" i="1"/>
  <c r="AF12" i="1"/>
  <c r="AM14" i="1"/>
  <c r="AF16" i="1"/>
  <c r="AL12" i="1"/>
  <c r="AL15" i="1"/>
  <c r="AM17" i="1"/>
  <c r="AM12" i="1"/>
  <c r="AL13" i="1"/>
  <c r="AF15" i="1"/>
  <c r="AO11" i="3" s="1"/>
  <c r="AM11" i="1"/>
  <c r="AF13" i="1"/>
  <c r="AF14" i="1"/>
  <c r="AM13" i="1"/>
  <c r="AM15" i="1"/>
  <c r="BF11" i="3" s="1"/>
  <c r="AL11" i="1"/>
  <c r="AM18" i="1"/>
  <c r="AF18" i="1"/>
  <c r="AF11" i="1"/>
  <c r="AM16" i="1"/>
  <c r="AL17" i="1"/>
  <c r="AL16" i="1"/>
  <c r="AL14" i="1"/>
  <c r="AF17" i="1"/>
  <c r="AL18" i="1"/>
  <c r="AF89" i="1"/>
  <c r="AL92" i="1"/>
  <c r="AI93" i="1"/>
  <c r="AL91" i="1"/>
  <c r="AL89" i="1"/>
  <c r="AL95" i="1"/>
  <c r="AF92" i="1"/>
  <c r="AI95" i="1"/>
  <c r="AM88" i="1"/>
  <c r="AI94" i="1"/>
  <c r="AL93" i="1"/>
  <c r="AM92" i="1"/>
  <c r="AM93" i="1"/>
  <c r="AM90" i="1"/>
  <c r="AM89" i="1"/>
  <c r="AF87" i="1"/>
  <c r="AM91" i="1"/>
  <c r="AL90" i="1"/>
  <c r="AM95" i="1"/>
  <c r="AM87" i="1"/>
  <c r="AL88" i="1"/>
  <c r="AM94" i="1"/>
  <c r="AL94" i="1"/>
  <c r="AF90" i="1"/>
  <c r="AL87" i="1"/>
  <c r="AF91" i="1"/>
  <c r="AI88" i="1"/>
  <c r="AM112" i="1"/>
  <c r="AL111" i="1"/>
  <c r="AM113" i="1"/>
  <c r="AM111" i="1"/>
  <c r="AF112" i="1"/>
  <c r="AL112" i="1"/>
  <c r="AF113" i="1"/>
  <c r="AJ113" i="1" s="1"/>
  <c r="AK113" i="1" s="1"/>
  <c r="AF111" i="1"/>
  <c r="AL113" i="1"/>
  <c r="AF127" i="1"/>
  <c r="AF129" i="1"/>
  <c r="AM127" i="1"/>
  <c r="AM129" i="1"/>
  <c r="AF128" i="1"/>
  <c r="AJ128" i="1" s="1"/>
  <c r="AK128" i="1" s="1"/>
  <c r="AL129" i="1"/>
  <c r="AM128" i="1"/>
  <c r="AL128" i="1"/>
  <c r="AL127" i="1"/>
  <c r="AM117" i="1"/>
  <c r="AL117" i="1"/>
  <c r="AF117" i="1"/>
  <c r="AL118" i="1"/>
  <c r="AF118" i="1"/>
  <c r="AM118" i="1"/>
  <c r="AF50" i="1"/>
  <c r="AF51" i="1"/>
  <c r="AM51" i="1"/>
  <c r="AL51" i="1"/>
  <c r="AM52" i="1"/>
  <c r="AL50" i="1"/>
  <c r="AF52" i="1"/>
  <c r="AL52" i="1"/>
  <c r="AM50" i="1"/>
  <c r="AM27" i="1"/>
  <c r="AF26" i="1"/>
  <c r="AL27" i="1"/>
  <c r="AL26" i="1"/>
  <c r="AF27" i="1"/>
  <c r="AM26" i="1"/>
  <c r="AF154" i="1"/>
  <c r="AL154" i="1"/>
  <c r="AM153" i="1"/>
  <c r="AL153" i="1"/>
  <c r="AL152" i="1"/>
  <c r="AM151" i="1"/>
  <c r="AL151" i="1"/>
  <c r="AM154" i="1"/>
  <c r="AF153" i="1"/>
  <c r="AM152" i="1"/>
  <c r="AF151" i="1"/>
  <c r="AF152" i="1"/>
  <c r="AM104" i="1"/>
  <c r="AI106" i="1"/>
  <c r="AL102" i="1"/>
  <c r="AL107" i="1"/>
  <c r="AL109" i="1"/>
  <c r="AM110" i="1"/>
  <c r="AM107" i="1"/>
  <c r="AI108" i="1"/>
  <c r="AM106" i="1"/>
  <c r="AL104" i="1"/>
  <c r="AM105" i="1"/>
  <c r="AM109" i="1"/>
  <c r="AI109" i="1"/>
  <c r="AI104" i="1"/>
  <c r="AL110" i="1"/>
  <c r="AI107" i="1"/>
  <c r="AL103" i="1"/>
  <c r="AM103" i="1"/>
  <c r="AI110" i="1"/>
  <c r="AI105" i="1"/>
  <c r="AM102" i="1"/>
  <c r="AI103" i="1"/>
  <c r="AL106" i="1"/>
  <c r="AI102" i="1"/>
  <c r="AM108" i="1"/>
  <c r="AL105" i="1"/>
  <c r="AL108" i="1"/>
  <c r="AM114" i="1"/>
  <c r="AL115" i="1"/>
  <c r="AF115" i="1"/>
  <c r="AM115" i="1"/>
  <c r="AL116" i="1"/>
  <c r="AL114" i="1"/>
  <c r="AM116" i="1"/>
  <c r="AF114" i="1"/>
  <c r="AF116" i="1"/>
  <c r="AL125" i="1"/>
  <c r="AM126" i="1"/>
  <c r="AF126" i="1"/>
  <c r="AM125" i="1"/>
  <c r="AL124" i="1"/>
  <c r="AM124" i="1"/>
  <c r="AL126" i="1"/>
  <c r="AF125" i="1"/>
  <c r="AF124" i="1"/>
  <c r="AF38" i="1"/>
  <c r="AJ38" i="1" s="1"/>
  <c r="AK38" i="1" s="1"/>
  <c r="AF40" i="1"/>
  <c r="AM39" i="1"/>
  <c r="AL40" i="1"/>
  <c r="AL39" i="1"/>
  <c r="AL38" i="1"/>
  <c r="AH39" i="1"/>
  <c r="AH183" i="1" s="1"/>
  <c r="AH185" i="1" s="1"/>
  <c r="AM40" i="1"/>
  <c r="AM38" i="1"/>
  <c r="AM73" i="1"/>
  <c r="AF76" i="1"/>
  <c r="AL76" i="1"/>
  <c r="AF72" i="1"/>
  <c r="AF74" i="1"/>
  <c r="AL75" i="1"/>
  <c r="AM71" i="1"/>
  <c r="AL77" i="1"/>
  <c r="AM75" i="1"/>
  <c r="AF77" i="1"/>
  <c r="AL74" i="1"/>
  <c r="AL72" i="1"/>
  <c r="AM72" i="1"/>
  <c r="AM76" i="1"/>
  <c r="AL73" i="1"/>
  <c r="AF71" i="1"/>
  <c r="AM77" i="1"/>
  <c r="AF73" i="1"/>
  <c r="AM74" i="1"/>
  <c r="AL71" i="1"/>
  <c r="AF75" i="1"/>
  <c r="AL79" i="1"/>
  <c r="AF79" i="1"/>
  <c r="AM79" i="1"/>
  <c r="AL78" i="1"/>
  <c r="AF78" i="1"/>
  <c r="AM78" i="1"/>
  <c r="AL146" i="1"/>
  <c r="AF149" i="1"/>
  <c r="AM144" i="1"/>
  <c r="AF143" i="1"/>
  <c r="AL141" i="1"/>
  <c r="AL149" i="1"/>
  <c r="AF141" i="1"/>
  <c r="AM141" i="1"/>
  <c r="AL145" i="1"/>
  <c r="AL148" i="1"/>
  <c r="AL142" i="1"/>
  <c r="AM146" i="1"/>
  <c r="AF145" i="1"/>
  <c r="AM148" i="1"/>
  <c r="AM145" i="1"/>
  <c r="AF148" i="1"/>
  <c r="AL143" i="1"/>
  <c r="AL144" i="1"/>
  <c r="AF142" i="1"/>
  <c r="AL147" i="1"/>
  <c r="AF146" i="1"/>
  <c r="AM143" i="1"/>
  <c r="AF144" i="1"/>
  <c r="AM147" i="1"/>
  <c r="AM142" i="1"/>
  <c r="AF147" i="1"/>
  <c r="AM149" i="1"/>
  <c r="AJ160" i="1"/>
  <c r="AJ29" i="1"/>
  <c r="AK29" i="1" s="1"/>
  <c r="AC185" i="1"/>
  <c r="AB185" i="1"/>
  <c r="AO13" i="3" l="1"/>
  <c r="BC13" i="3" s="1"/>
  <c r="BD13" i="3" s="1"/>
  <c r="BE13" i="3"/>
  <c r="BC11" i="3"/>
  <c r="BC186" i="3" s="1"/>
  <c r="AO186" i="3"/>
  <c r="BE11" i="3"/>
  <c r="BE186" i="3" s="1"/>
  <c r="BE12" i="3"/>
  <c r="BF13" i="3"/>
  <c r="AO12" i="3"/>
  <c r="BC12" i="3" s="1"/>
  <c r="BD12" i="3" s="1"/>
  <c r="BF12" i="3"/>
  <c r="BF186" i="3" s="1"/>
  <c r="AI183" i="1"/>
  <c r="AI185" i="1" s="1"/>
  <c r="AF183" i="1"/>
  <c r="AL183" i="1"/>
  <c r="AM183" i="1"/>
  <c r="AD185" i="1"/>
  <c r="AA71" i="1"/>
  <c r="K913" i="2" l="1"/>
  <c r="K915" i="2" s="1"/>
  <c r="N625" i="2"/>
  <c r="N624" i="2"/>
  <c r="N623" i="2"/>
  <c r="N622" i="2"/>
  <c r="N621" i="2"/>
  <c r="N620" i="2"/>
  <c r="N619" i="2"/>
  <c r="N618" i="2"/>
  <c r="N617" i="2"/>
  <c r="N616" i="2"/>
  <c r="N614" i="2"/>
  <c r="N613" i="2"/>
  <c r="N612" i="2"/>
  <c r="N611" i="2"/>
  <c r="N610" i="2"/>
  <c r="N607" i="2"/>
  <c r="N605" i="2"/>
  <c r="N604" i="2"/>
  <c r="N603" i="2"/>
  <c r="N602" i="2"/>
  <c r="N601" i="2"/>
  <c r="N599" i="2"/>
  <c r="N598" i="2"/>
  <c r="N597" i="2"/>
  <c r="N596" i="2"/>
  <c r="N595" i="2"/>
  <c r="N594" i="2"/>
  <c r="N593" i="2"/>
  <c r="N592" i="2"/>
  <c r="N591" i="2"/>
  <c r="N590" i="2"/>
  <c r="N589" i="2"/>
  <c r="N588" i="2"/>
  <c r="N587" i="2"/>
  <c r="N586" i="2"/>
  <c r="N585" i="2"/>
  <c r="N584" i="2"/>
  <c r="N583" i="2"/>
  <c r="N582" i="2"/>
  <c r="N581" i="2"/>
  <c r="N580" i="2"/>
  <c r="N579" i="2"/>
  <c r="N578" i="2"/>
  <c r="N577" i="2"/>
  <c r="N576" i="2"/>
  <c r="N575" i="2"/>
  <c r="N574" i="2"/>
  <c r="N573" i="2"/>
  <c r="N572" i="2"/>
  <c r="N571" i="2"/>
  <c r="N570" i="2"/>
  <c r="N569" i="2"/>
  <c r="N568" i="2"/>
  <c r="N567" i="2"/>
  <c r="N566" i="2"/>
  <c r="N565" i="2"/>
  <c r="N564" i="2"/>
  <c r="N563" i="2"/>
  <c r="N562" i="2"/>
  <c r="N561" i="2"/>
  <c r="N560" i="2"/>
  <c r="N559" i="2"/>
  <c r="N558" i="2"/>
  <c r="N557" i="2"/>
  <c r="N556" i="2"/>
  <c r="N555" i="2"/>
  <c r="N554" i="2"/>
  <c r="N553" i="2"/>
  <c r="N552" i="2"/>
  <c r="N551" i="2"/>
  <c r="N550" i="2"/>
  <c r="N549" i="2"/>
  <c r="N548" i="2"/>
  <c r="N484" i="2"/>
  <c r="N457" i="2"/>
  <c r="N436" i="2"/>
  <c r="N433" i="2"/>
  <c r="N426" i="2"/>
  <c r="N366" i="2"/>
  <c r="N363" i="2"/>
  <c r="N343" i="2"/>
  <c r="N341" i="2"/>
  <c r="N306" i="2"/>
  <c r="N299" i="2"/>
  <c r="N279" i="2"/>
  <c r="N277" i="2"/>
  <c r="N258" i="2"/>
  <c r="N256" i="2"/>
  <c r="N255" i="2"/>
  <c r="N248" i="2"/>
  <c r="N242" i="2"/>
  <c r="N404" i="2"/>
  <c r="N241" i="2"/>
  <c r="N403" i="2"/>
  <c r="N236" i="2"/>
  <c r="N226" i="2"/>
  <c r="N210" i="2"/>
  <c r="N208" i="2"/>
  <c r="N185" i="2"/>
  <c r="N283" i="2"/>
  <c r="N184" i="2"/>
  <c r="N402" i="2"/>
  <c r="N183" i="2"/>
  <c r="N176" i="2"/>
  <c r="N168" i="2"/>
  <c r="N166" i="2"/>
  <c r="N162" i="2"/>
  <c r="N333" i="2"/>
  <c r="N161" i="2"/>
  <c r="N401" i="2"/>
  <c r="N160" i="2"/>
  <c r="N151" i="2"/>
  <c r="N400" i="2"/>
  <c r="N143" i="2"/>
  <c r="N141" i="2"/>
  <c r="N137" i="2"/>
  <c r="N282" i="2"/>
  <c r="N136" i="2"/>
  <c r="N135" i="2"/>
  <c r="N480" i="2"/>
  <c r="N128" i="2"/>
  <c r="N127" i="2"/>
  <c r="N479" i="2"/>
  <c r="N117" i="2"/>
  <c r="N399" i="2"/>
  <c r="N109" i="2"/>
  <c r="N427" i="2"/>
  <c r="N107" i="2"/>
  <c r="N62" i="2"/>
  <c r="N41" i="2"/>
  <c r="N40" i="2"/>
  <c r="N38" i="2"/>
  <c r="N36" i="2"/>
  <c r="N25" i="2"/>
  <c r="N22" i="2"/>
  <c r="AJ67" i="1" l="1"/>
  <c r="AJ78" i="1"/>
  <c r="AJ43" i="1"/>
  <c r="AJ123" i="1"/>
  <c r="AJ14" i="1"/>
  <c r="AJ90" i="1"/>
  <c r="AJ17" i="1"/>
  <c r="AJ114" i="1"/>
  <c r="AJ163" i="1"/>
  <c r="AJ179" i="1"/>
  <c r="AJ141" i="1"/>
  <c r="AJ178" i="1"/>
  <c r="AJ142" i="1"/>
  <c r="AM185" i="1" l="1"/>
  <c r="AL185" i="1"/>
  <c r="AF185" i="1"/>
  <c r="AJ96" i="1"/>
  <c r="AJ88" i="1"/>
  <c r="AJ39" i="1"/>
  <c r="AJ118" i="1"/>
  <c r="AJ122" i="1"/>
  <c r="AJ155" i="1"/>
  <c r="AJ157" i="1"/>
  <c r="AJ72" i="1"/>
  <c r="AJ97" i="1"/>
  <c r="AJ41" i="1"/>
  <c r="AJ13" i="1"/>
  <c r="AJ50" i="1"/>
  <c r="AJ102" i="1"/>
  <c r="AJ170" i="1"/>
  <c r="AJ171" i="1"/>
  <c r="AJ173" i="1"/>
  <c r="AJ175" i="1"/>
  <c r="AJ120" i="1"/>
  <c r="AJ144" i="1"/>
  <c r="AJ145" i="1"/>
  <c r="AJ127" i="1"/>
  <c r="AJ150" i="1"/>
  <c r="AJ55" i="1"/>
  <c r="AJ135" i="1"/>
  <c r="AJ151" i="1"/>
  <c r="AJ56" i="1"/>
  <c r="AJ136" i="1"/>
  <c r="AJ137" i="1"/>
  <c r="AJ71" i="1"/>
  <c r="AJ104" i="1"/>
  <c r="AJ42" i="1"/>
  <c r="AJ117" i="1"/>
  <c r="AJ143" i="1"/>
  <c r="AJ65" i="1"/>
  <c r="AJ146" i="1"/>
  <c r="AJ180" i="1"/>
  <c r="AJ132" i="1"/>
  <c r="AJ15" i="1"/>
  <c r="AJ16" i="1"/>
  <c r="AJ26" i="1"/>
  <c r="AJ87" i="1"/>
  <c r="AJ156" i="1"/>
  <c r="AJ66" i="1"/>
  <c r="AJ44" i="1"/>
  <c r="AJ164" i="1"/>
  <c r="AJ28" i="1"/>
  <c r="AJ45" i="1"/>
  <c r="AJ124" i="1"/>
  <c r="AJ21" i="1"/>
  <c r="AJ61" i="1"/>
  <c r="AJ111" i="1"/>
  <c r="AJ47" i="1"/>
  <c r="AJ64" i="1"/>
  <c r="AJ130" i="1"/>
  <c r="AJ89" i="1"/>
  <c r="AJ12" i="1"/>
  <c r="AJ51" i="1"/>
  <c r="AJ119" i="1"/>
  <c r="AJ53" i="1"/>
  <c r="AJ54" i="1"/>
  <c r="AJ181" i="1"/>
  <c r="AJ103" i="1"/>
  <c r="AJ125" i="1"/>
  <c r="AJ94" i="1"/>
  <c r="AJ92" i="1"/>
  <c r="AJ93" i="1"/>
  <c r="AJ138" i="1"/>
  <c r="AJ63" i="1"/>
  <c r="AJ25" i="1"/>
  <c r="AJ81" i="1"/>
  <c r="AJ167" i="1"/>
  <c r="AJ49" i="1"/>
  <c r="AJ166" i="1"/>
  <c r="AJ48" i="1"/>
  <c r="AJ62" i="1"/>
  <c r="AJ52" i="1"/>
  <c r="AJ75" i="1"/>
  <c r="AJ80" i="1"/>
  <c r="AJ74" i="1"/>
  <c r="AJ36" i="1"/>
  <c r="AJ129" i="1"/>
  <c r="AJ100" i="1"/>
  <c r="AJ110" i="1"/>
  <c r="AJ154" i="1"/>
  <c r="AJ57" i="1"/>
  <c r="AJ107" i="1"/>
  <c r="AJ68" i="1"/>
  <c r="AJ76" i="1"/>
  <c r="AJ70" i="1"/>
  <c r="AJ153" i="1"/>
  <c r="AJ152" i="1"/>
  <c r="AJ35" i="1"/>
  <c r="AJ165" i="1"/>
  <c r="AJ46" i="1"/>
  <c r="AJ177" i="1"/>
  <c r="AJ60" i="1"/>
  <c r="AJ176" i="1"/>
  <c r="AJ59" i="1"/>
  <c r="AJ69" i="1"/>
  <c r="AJ101" i="1"/>
  <c r="AJ85" i="1"/>
  <c r="AJ95" i="1"/>
  <c r="AJ83" i="1"/>
  <c r="AJ134" i="1"/>
  <c r="AJ18" i="1"/>
  <c r="AJ133" i="1"/>
  <c r="AJ149" i="1"/>
  <c r="AJ34" i="1"/>
  <c r="AJ162" i="1"/>
  <c r="AJ40" i="1"/>
  <c r="AJ161" i="1"/>
  <c r="AJ82" i="1"/>
  <c r="AJ58" i="1"/>
  <c r="AJ108" i="1"/>
  <c r="AJ91" i="1"/>
  <c r="AJ86" i="1"/>
  <c r="AJ121" i="1"/>
  <c r="AJ158" i="1"/>
  <c r="AJ73" i="1"/>
  <c r="AJ79" i="1"/>
  <c r="AJ77" i="1"/>
  <c r="AJ99" i="1"/>
  <c r="AJ172" i="1"/>
  <c r="AJ106" i="1"/>
  <c r="AJ84" i="1"/>
  <c r="AJ116" i="1"/>
  <c r="AJ174" i="1"/>
  <c r="AJ115" i="1"/>
  <c r="AJ159" i="1"/>
  <c r="AJ131" i="1"/>
  <c r="AJ140" i="1"/>
  <c r="AJ148" i="1"/>
  <c r="AJ33" i="1"/>
  <c r="AJ147" i="1"/>
  <c r="AJ32" i="1"/>
  <c r="AJ105" i="1"/>
  <c r="AJ126" i="1"/>
  <c r="AJ112" i="1"/>
  <c r="AJ169" i="1"/>
  <c r="AJ27" i="1"/>
  <c r="AJ109" i="1"/>
  <c r="AJ37" i="1"/>
  <c r="AJ139" i="1"/>
  <c r="AE181" i="1"/>
  <c r="AE180" i="1"/>
  <c r="AE179" i="1"/>
  <c r="AE178" i="1"/>
  <c r="AE177" i="1"/>
  <c r="AE176" i="1"/>
  <c r="AE175" i="1"/>
  <c r="AE174" i="1"/>
  <c r="AE173" i="1"/>
  <c r="AE172" i="1"/>
  <c r="AE135" i="1"/>
  <c r="AE139" i="1"/>
  <c r="AE138" i="1"/>
  <c r="AE136" i="1"/>
  <c r="AK135" i="1" l="1"/>
  <c r="AK139" i="1"/>
  <c r="AK138" i="1"/>
  <c r="AK136" i="1"/>
  <c r="AE170" i="1" l="1"/>
  <c r="AE103" i="1"/>
  <c r="AE102" i="1"/>
  <c r="AE104" i="1"/>
  <c r="AE105" i="1"/>
  <c r="AE106" i="1"/>
  <c r="AE107" i="1"/>
  <c r="AE108" i="1"/>
  <c r="AE109" i="1"/>
  <c r="AE100" i="1"/>
  <c r="AE99" i="1"/>
  <c r="AK170" i="1" l="1"/>
  <c r="AK103" i="1"/>
  <c r="AK106" i="1"/>
  <c r="AK102" i="1"/>
  <c r="AK104" i="1"/>
  <c r="AK105" i="1"/>
  <c r="AK99" i="1"/>
  <c r="AK109" i="1"/>
  <c r="AK100" i="1"/>
  <c r="AK108" i="1"/>
  <c r="AK107" i="1"/>
  <c r="AE97" i="1" l="1"/>
  <c r="AK97" i="1" l="1"/>
  <c r="AE96" i="1" l="1"/>
  <c r="AE91" i="1"/>
  <c r="AE92" i="1"/>
  <c r="AE93" i="1"/>
  <c r="AE94" i="1"/>
  <c r="AE95" i="1"/>
  <c r="AA87" i="1"/>
  <c r="AE88" i="1"/>
  <c r="AE89" i="1"/>
  <c r="AE90" i="1"/>
  <c r="AE85" i="1"/>
  <c r="AE84" i="1"/>
  <c r="AE83" i="1"/>
  <c r="AE82" i="1"/>
  <c r="AE81" i="1"/>
  <c r="AE80" i="1"/>
  <c r="AE73" i="1"/>
  <c r="AE74" i="1"/>
  <c r="AE75" i="1"/>
  <c r="AE76" i="1"/>
  <c r="AE72" i="1"/>
  <c r="AE71" i="1"/>
  <c r="AE64" i="1"/>
  <c r="AE69" i="1"/>
  <c r="AE68" i="1"/>
  <c r="AE66" i="1"/>
  <c r="AE65" i="1"/>
  <c r="AE59" i="1"/>
  <c r="AE58" i="1"/>
  <c r="AE57" i="1"/>
  <c r="AE55" i="1"/>
  <c r="AE54" i="1"/>
  <c r="AE53" i="1"/>
  <c r="AE50" i="1"/>
  <c r="AE48" i="1"/>
  <c r="AN11" i="3" l="1"/>
  <c r="Z186" i="3"/>
  <c r="AA183" i="1"/>
  <c r="AA185" i="1" s="1"/>
  <c r="AE87" i="1"/>
  <c r="AK96" i="1"/>
  <c r="AK93" i="1"/>
  <c r="AK92" i="1"/>
  <c r="AK91" i="1"/>
  <c r="AK94" i="1"/>
  <c r="AK95" i="1"/>
  <c r="AK88" i="1"/>
  <c r="AK89" i="1"/>
  <c r="AK80" i="1"/>
  <c r="AK90" i="1"/>
  <c r="AK83" i="1"/>
  <c r="AK82" i="1"/>
  <c r="AK81" i="1"/>
  <c r="AK84" i="1"/>
  <c r="AK76" i="1"/>
  <c r="AK85" i="1"/>
  <c r="AK73" i="1"/>
  <c r="AK66" i="1"/>
  <c r="AK75" i="1"/>
  <c r="AK74" i="1"/>
  <c r="AK71" i="1"/>
  <c r="AK64" i="1"/>
  <c r="AK72" i="1"/>
  <c r="AK65" i="1"/>
  <c r="AK68" i="1"/>
  <c r="AK69" i="1"/>
  <c r="AK59" i="1"/>
  <c r="AK58" i="1"/>
  <c r="AK53" i="1"/>
  <c r="AK57" i="1"/>
  <c r="AK55" i="1"/>
  <c r="AK54" i="1"/>
  <c r="AK50" i="1"/>
  <c r="AK48" i="1"/>
  <c r="AE39" i="1"/>
  <c r="AE32" i="1"/>
  <c r="AE33" i="1"/>
  <c r="AE34" i="1"/>
  <c r="AE35" i="1"/>
  <c r="BD11" i="3" l="1"/>
  <c r="BD186" i="3" s="1"/>
  <c r="AN186" i="3"/>
  <c r="AK87" i="1"/>
  <c r="AK39" i="1"/>
  <c r="AK35" i="1"/>
  <c r="AK32" i="1"/>
  <c r="AK34" i="1"/>
  <c r="AK33" i="1"/>
  <c r="AE124" i="1" l="1"/>
  <c r="AK124" i="1" l="1"/>
  <c r="AE17" i="1" l="1"/>
  <c r="AE15" i="1"/>
  <c r="Q11" i="1"/>
  <c r="P11" i="1"/>
  <c r="AE11" i="1"/>
  <c r="AE12" i="1"/>
  <c r="AE13" i="1"/>
  <c r="AJ11" i="1"/>
  <c r="AJ183" i="1" s="1"/>
  <c r="AE168" i="1"/>
  <c r="AE169" i="1"/>
  <c r="AE171" i="1"/>
  <c r="AE137" i="1"/>
  <c r="AE132" i="1"/>
  <c r="AE131" i="1"/>
  <c r="AE127" i="1"/>
  <c r="AE126" i="1"/>
  <c r="AE101" i="1"/>
  <c r="AE79" i="1"/>
  <c r="AE77" i="1"/>
  <c r="AE70" i="1"/>
  <c r="AE62" i="1"/>
  <c r="AE60" i="1"/>
  <c r="AE52" i="1"/>
  <c r="AE49" i="1"/>
  <c r="AE43" i="1"/>
  <c r="AE44" i="1"/>
  <c r="AE45" i="1"/>
  <c r="AE46" i="1"/>
  <c r="AE36" i="1"/>
  <c r="AE27" i="1"/>
  <c r="AE25" i="1"/>
  <c r="AJ185" i="1" l="1"/>
  <c r="AK15" i="1"/>
  <c r="AK17" i="1"/>
  <c r="AK171" i="1"/>
  <c r="AK13" i="1"/>
  <c r="AK12" i="1"/>
  <c r="AK11" i="1"/>
  <c r="AK169" i="1"/>
  <c r="AK168" i="1"/>
  <c r="AK137" i="1"/>
  <c r="AK127" i="1"/>
  <c r="AK132" i="1"/>
  <c r="AK46" i="1"/>
  <c r="AK44" i="1"/>
  <c r="AK49" i="1"/>
  <c r="AK60" i="1"/>
  <c r="AK70" i="1"/>
  <c r="AK101" i="1"/>
  <c r="AK126" i="1"/>
  <c r="AK131" i="1"/>
  <c r="AK77" i="1"/>
  <c r="AK79" i="1"/>
  <c r="AK62" i="1"/>
  <c r="AK52" i="1"/>
  <c r="AK36" i="1"/>
  <c r="AK45" i="1"/>
  <c r="AK43" i="1"/>
  <c r="AK27" i="1"/>
  <c r="AK25" i="1"/>
  <c r="AE14" i="1" l="1"/>
  <c r="AE16" i="1"/>
  <c r="AK14" i="1" l="1"/>
  <c r="AK16" i="1"/>
  <c r="AE18" i="1" l="1"/>
  <c r="AE21" i="1"/>
  <c r="AE26" i="1"/>
  <c r="AE28" i="1"/>
  <c r="AE37" i="1"/>
  <c r="AE40" i="1"/>
  <c r="AE41" i="1"/>
  <c r="AE42" i="1"/>
  <c r="AE47" i="1"/>
  <c r="AE51" i="1"/>
  <c r="AE56" i="1"/>
  <c r="AE61" i="1"/>
  <c r="AE63" i="1"/>
  <c r="AE67" i="1"/>
  <c r="AE78" i="1"/>
  <c r="AE86" i="1"/>
  <c r="AE110" i="1"/>
  <c r="AE123" i="1"/>
  <c r="AE125" i="1"/>
  <c r="AE129" i="1"/>
  <c r="AE130" i="1"/>
  <c r="AE133" i="1"/>
  <c r="AE134" i="1"/>
  <c r="AE140" i="1"/>
  <c r="AE183" i="1" l="1"/>
  <c r="AE185" i="1" s="1"/>
  <c r="AK140" i="1"/>
  <c r="AK130" i="1"/>
  <c r="AK110" i="1"/>
  <c r="AK172" i="1"/>
  <c r="AK129" i="1"/>
  <c r="AK179" i="1"/>
  <c r="AK134" i="1"/>
  <c r="AK125" i="1"/>
  <c r="AK133" i="1"/>
  <c r="AK123" i="1"/>
  <c r="AK86" i="1"/>
  <c r="AK78" i="1"/>
  <c r="AK56" i="1"/>
  <c r="AK41" i="1"/>
  <c r="AK26" i="1"/>
  <c r="AK67" i="1"/>
  <c r="AK51" i="1"/>
  <c r="AK40" i="1"/>
  <c r="AK21" i="1"/>
  <c r="AK63" i="1"/>
  <c r="AK47" i="1"/>
  <c r="AK37" i="1"/>
  <c r="AK61" i="1"/>
  <c r="AK42" i="1"/>
  <c r="AK28" i="1"/>
  <c r="AK18"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MONICA</author>
  </authors>
  <commentList>
    <comment ref="T10" authorId="0" shapeId="0" xr:uid="{EDFD7BF5-F75A-4CAB-9AAB-2DDBA7060B07}">
      <text>
        <r>
          <rPr>
            <b/>
            <sz val="9"/>
            <color rgb="FF000000"/>
            <rFont val="Tahoma"/>
            <family val="2"/>
          </rPr>
          <t>MONICA:</t>
        </r>
        <r>
          <rPr>
            <sz val="9"/>
            <color rgb="FF000000"/>
            <rFont val="Tahoma"/>
            <family val="2"/>
          </rPr>
          <t xml:space="preserve">
</t>
        </r>
        <r>
          <rPr>
            <sz val="9"/>
            <color rgb="FF000000"/>
            <rFont val="Tahoma"/>
            <family val="2"/>
          </rPr>
          <t>Valor total del proyecto</t>
        </r>
      </text>
    </comment>
    <comment ref="U10" authorId="0" shapeId="0" xr:uid="{FD683F7A-8DB7-4842-BDC2-5E363B9C9302}">
      <text>
        <r>
          <rPr>
            <b/>
            <sz val="9"/>
            <color indexed="81"/>
            <rFont val="Tahoma"/>
            <family val="2"/>
          </rPr>
          <t>MONICA:</t>
        </r>
        <r>
          <rPr>
            <sz val="9"/>
            <color indexed="81"/>
            <rFont val="Tahoma"/>
            <family val="2"/>
          </rPr>
          <t xml:space="preserve">
Valor vigencia 2024 del proyecto</t>
        </r>
      </text>
    </comment>
    <comment ref="V10" authorId="0" shapeId="0" xr:uid="{9A98A1FB-862F-45B1-B7B8-9817AC1D2EF1}">
      <text>
        <r>
          <rPr>
            <b/>
            <sz val="9"/>
            <color indexed="81"/>
            <rFont val="Tahoma"/>
            <family val="2"/>
          </rPr>
          <t>MONICA:</t>
        </r>
        <r>
          <rPr>
            <sz val="9"/>
            <color indexed="81"/>
            <rFont val="Tahoma"/>
            <family val="2"/>
          </rPr>
          <t xml:space="preserve">
Si es todo el municipio diligenciar "Municipio de Bucaramanga".
De lo contratio relacionar la comuna o barrio específico.</t>
        </r>
      </text>
    </comment>
    <comment ref="W10" authorId="0" shapeId="0" xr:uid="{B84A69BB-5AB6-4344-8835-87D6F7EE540F}">
      <text>
        <r>
          <rPr>
            <b/>
            <sz val="9"/>
            <color indexed="81"/>
            <rFont val="Tahoma"/>
            <family val="2"/>
          </rPr>
          <t>MONICA:</t>
        </r>
        <r>
          <rPr>
            <sz val="9"/>
            <color indexed="81"/>
            <rFont val="Tahoma"/>
            <family val="2"/>
          </rPr>
          <t xml:space="preserve">
Enfoque diferencial que apunte directamente el producto.</t>
        </r>
      </text>
    </comment>
    <comment ref="X10" authorId="0" shapeId="0" xr:uid="{07044CDB-8C90-4756-85BF-20DD3859E5E6}">
      <text>
        <r>
          <rPr>
            <b/>
            <sz val="9"/>
            <color indexed="81"/>
            <rFont val="Tahoma"/>
            <family val="2"/>
          </rPr>
          <t>MONICA:</t>
        </r>
        <r>
          <rPr>
            <sz val="9"/>
            <color indexed="81"/>
            <rFont val="Tahoma"/>
            <family val="2"/>
          </rPr>
          <t xml:space="preserve">
Cuantitativa</t>
        </r>
      </text>
    </comment>
    <comment ref="Y10" authorId="0" shapeId="0" xr:uid="{31AF56C0-F464-487A-A8DA-7F99A3069F94}">
      <text>
        <r>
          <rPr>
            <b/>
            <sz val="9"/>
            <color rgb="FF000000"/>
            <rFont val="Tahoma"/>
            <family val="2"/>
          </rPr>
          <t>MONICA:</t>
        </r>
        <r>
          <rPr>
            <sz val="9"/>
            <color rgb="FF000000"/>
            <rFont val="Tahoma"/>
            <family val="2"/>
          </rPr>
          <t xml:space="preserve">
</t>
        </r>
        <r>
          <rPr>
            <sz val="9"/>
            <color rgb="FF000000"/>
            <rFont val="Tahoma"/>
            <family val="2"/>
          </rPr>
          <t>De forma general</t>
        </r>
      </text>
    </comment>
  </commentList>
</comments>
</file>

<file path=xl/sharedStrings.xml><?xml version="1.0" encoding="utf-8"?>
<sst xmlns="http://schemas.openxmlformats.org/spreadsheetml/2006/main" count="15888" uniqueCount="2426">
  <si>
    <t>Responsable</t>
  </si>
  <si>
    <t>Dependencia</t>
  </si>
  <si>
    <t>Otros</t>
  </si>
  <si>
    <t>SGR</t>
  </si>
  <si>
    <t>SGP</t>
  </si>
  <si>
    <t>Total Programado</t>
  </si>
  <si>
    <t>Recursos Propios</t>
  </si>
  <si>
    <t>Rubro</t>
  </si>
  <si>
    <t>Actividades Realizadas</t>
  </si>
  <si>
    <t>Número de Beneficiarios</t>
  </si>
  <si>
    <t>Población Beneficiada</t>
  </si>
  <si>
    <t>Comuna o Barrio Beneficiado</t>
  </si>
  <si>
    <t>Valor Vigencia Proyecto</t>
  </si>
  <si>
    <t>Valor del Proyecto</t>
  </si>
  <si>
    <t>Nombre del Proyecto</t>
  </si>
  <si>
    <t>Porcentaje Avance Vigencia</t>
  </si>
  <si>
    <t>Meta Programada Vigencia</t>
  </si>
  <si>
    <t>Tipo de Meta</t>
  </si>
  <si>
    <t>Indicador de Producto</t>
  </si>
  <si>
    <t>Cod. Indicador de Producto</t>
  </si>
  <si>
    <t>Meta de Producto</t>
  </si>
  <si>
    <t>Cod. de Producto</t>
  </si>
  <si>
    <t>Programa</t>
  </si>
  <si>
    <t>Cod. Programa</t>
  </si>
  <si>
    <t>Sector</t>
  </si>
  <si>
    <t>Linea Estratégica</t>
  </si>
  <si>
    <t xml:space="preserve"> Consecutivo PDM</t>
  </si>
  <si>
    <t>ODS</t>
  </si>
  <si>
    <t>RESPONSABLES</t>
  </si>
  <si>
    <t>Recursos Gestionados</t>
  </si>
  <si>
    <t>Ejecución Presupuestal</t>
  </si>
  <si>
    <t>RECURSOS EJECUTADOS</t>
  </si>
  <si>
    <t>RECURSOS PROGRAMADOS</t>
  </si>
  <si>
    <t>PROYECTOS DE INVERSION</t>
  </si>
  <si>
    <t>CUMPLIMIENTO DE LA META</t>
  </si>
  <si>
    <t>PDM 2024-2027</t>
  </si>
  <si>
    <t>VIGENCIA</t>
  </si>
  <si>
    <r>
      <t>Unidad de Medida</t>
    </r>
    <r>
      <rPr>
        <b/>
        <sz val="12"/>
        <color rgb="FF002060"/>
        <rFont val="Arial"/>
        <family val="2"/>
      </rPr>
      <t>2</t>
    </r>
  </si>
  <si>
    <r>
      <t>Meta Ejecutada Vigencia</t>
    </r>
    <r>
      <rPr>
        <b/>
        <sz val="12"/>
        <color rgb="FF002060"/>
        <rFont val="Arial"/>
        <family val="2"/>
      </rPr>
      <t>4</t>
    </r>
  </si>
  <si>
    <t>LÍnea Base</t>
  </si>
  <si>
    <r>
      <t>SGP</t>
    </r>
    <r>
      <rPr>
        <b/>
        <sz val="12"/>
        <color rgb="FF002060"/>
        <rFont val="Arial"/>
        <family val="2"/>
      </rPr>
      <t>5</t>
    </r>
  </si>
  <si>
    <r>
      <t>SGR</t>
    </r>
    <r>
      <rPr>
        <b/>
        <sz val="12"/>
        <color rgb="FF002060"/>
        <rFont val="Arial"/>
        <family val="2"/>
      </rPr>
      <t>6</t>
    </r>
  </si>
  <si>
    <r>
      <t>Otros</t>
    </r>
    <r>
      <rPr>
        <b/>
        <sz val="12"/>
        <color rgb="FF002060"/>
        <rFont val="Arial"/>
        <family val="2"/>
      </rPr>
      <t>7</t>
    </r>
  </si>
  <si>
    <t>PLAN DE ACCION</t>
  </si>
  <si>
    <t>Página 2 de 2</t>
  </si>
  <si>
    <t>Código:  F-DPM-10100-238,37-060</t>
  </si>
  <si>
    <r>
      <t>Meta Programada Cuatrienio</t>
    </r>
    <r>
      <rPr>
        <b/>
        <sz val="12"/>
        <color rgb="FF002060"/>
        <rFont val="Arial"/>
        <family val="2"/>
      </rPr>
      <t>3</t>
    </r>
  </si>
  <si>
    <t>Porcentaje Avance Cuatrienio</t>
  </si>
  <si>
    <t>Código BPIN</t>
  </si>
  <si>
    <r>
      <t>Recursos Propios</t>
    </r>
    <r>
      <rPr>
        <b/>
        <sz val="12"/>
        <color rgb="FF002060"/>
        <rFont val="Arial"/>
        <family val="2"/>
      </rPr>
      <t>2</t>
    </r>
  </si>
  <si>
    <t>Total Recursos Comprometidos</t>
  </si>
  <si>
    <t>Total Recursos Obligados</t>
  </si>
  <si>
    <t>Total Recursos Pagados</t>
  </si>
  <si>
    <t>Versión: 1.0</t>
  </si>
  <si>
    <t>Fecha aprobación: Agosto-26-2024</t>
  </si>
  <si>
    <t>Territorio seguro que protege</t>
  </si>
  <si>
    <t>Inclusión social y reconciliación</t>
  </si>
  <si>
    <t>4102</t>
  </si>
  <si>
    <t>Desarrollo integral de la primera infancia a la juventud, y fortalecimiento de las capacidades de las familias de niñas, niños y adolescentes (4102)</t>
  </si>
  <si>
    <t>4102038</t>
  </si>
  <si>
    <t>Atender a 30.000 niños, niñas, adolescentes y sus familias con un enfoque de inclusión social.</t>
  </si>
  <si>
    <t>Niños, niñas, adolescentes y jóvenes atendidos en los servicios de restablecimiento en la administración de justicia.
 (410203800)</t>
  </si>
  <si>
    <t>Número</t>
  </si>
  <si>
    <t>Territorio seguro que progresa</t>
  </si>
  <si>
    <t>Agricultura y desarrollo rural</t>
  </si>
  <si>
    <t>1702</t>
  </si>
  <si>
    <t>Inclusión Productiva de pequeños productores rurales (1702)</t>
  </si>
  <si>
    <t>1702014</t>
  </si>
  <si>
    <t>Brindar 40 Servicios de apoyo para el acceso a maquinaria y equipos a Productores del sector rural con herramientas que permitan generar valor agregado a las materias primas producidas.</t>
  </si>
  <si>
    <t>Productores beneficiados con acceso a maquinaria y equipo (170201400)</t>
  </si>
  <si>
    <t>inclusión Productiva de pequeños productores rurales (1702)</t>
  </si>
  <si>
    <t>1702016</t>
  </si>
  <si>
    <t>Brindar 5 Servicios de apoyo para el fomento de la asociatividad de pequeños productores rurales de los tres corregimientos del municipio Bucaramanga</t>
  </si>
  <si>
    <t>asociaciones apoyadas 
 (170201600)</t>
  </si>
  <si>
    <t>1702017</t>
  </si>
  <si>
    <t>Fortalecer 150  productores agropecuarios de Bucaramanga, incrementando la cobertura de familias del sector rural en los mercadillos y su formacion en inclusion financiera.</t>
  </si>
  <si>
    <t xml:space="preserve">Productores agropecuarios apoyados
(170201700)
</t>
  </si>
  <si>
    <t>1702010</t>
  </si>
  <si>
    <t>Brindar el servicio de asistencia técnica a 1023 beneficiarios</t>
  </si>
  <si>
    <t xml:space="preserve">Pequenos productores rurales asistidos tecnicamente
(170201000)
</t>
  </si>
  <si>
    <t>1707</t>
  </si>
  <si>
    <t>Sanidad agropecuaria e inocuidad agroalimentaria (1707)</t>
  </si>
  <si>
    <t>1707042</t>
  </si>
  <si>
    <t>Mantener el Servicio de vacunación para 2400 animales de interés agropecuario en los tres corregimientos garantizando el estatus sanitario-libres de aftosa e inmunización contra brucelosis bovina.</t>
  </si>
  <si>
    <t xml:space="preserve">Número de animales vacunados
 (170704200)
</t>
  </si>
  <si>
    <t>1709</t>
  </si>
  <si>
    <t>Infraestructura productiva y comercialización (1709)</t>
  </si>
  <si>
    <t>1709105</t>
  </si>
  <si>
    <t>Apoyar 1 cadena productiva agrícola, forestal o pecuaria</t>
  </si>
  <si>
    <t xml:space="preserve">Cadenas productivas apoyadas
(170910500)
</t>
  </si>
  <si>
    <t>Territorio seguro que integra</t>
  </si>
  <si>
    <t>Gobierno territorial</t>
  </si>
  <si>
    <t>4502</t>
  </si>
  <si>
    <t>Fortalecimiento del buen gobierno para el respeto y garantía de los derechos humanos (4502)</t>
  </si>
  <si>
    <t>4502015</t>
  </si>
  <si>
    <t>Dotar una (1) oficina para la atención y orientación de familias del municipio de Bucaramanga</t>
  </si>
  <si>
    <t>Oficinas para la atención y orientación ciudadana dotadas 
  (450201500)</t>
  </si>
  <si>
    <t xml:space="preserve">Número </t>
  </si>
  <si>
    <t>4103</t>
  </si>
  <si>
    <t>Inclusión social y productiva para la población en situación de vulnerabilidad (4103)</t>
  </si>
  <si>
    <t>4103052</t>
  </si>
  <si>
    <t>Mantener el beneficio a 180 personas en situación de vulnerabilidad con la oferta de servicio exequial</t>
  </si>
  <si>
    <t>Beneficiarios potenciales para quienes se gestiona la oferta social (410305200)</t>
  </si>
  <si>
    <t>4502038</t>
  </si>
  <si>
    <t>Formular e implementar una (1) estrategia que promueve dinámicas familias seguras.  (Cumplimiento a los ejes 1,2 y 3 de la Política Pública para las familias de Bucaramanga, Acuerdo Municipal 034 de 2019)</t>
  </si>
  <si>
    <t>Estrategias de promoción de la garantía de derechos implementadas 
  (450203800)</t>
  </si>
  <si>
    <t>Atender a 31.057 de personas con los programas nacionales de Transferencias Monetarias (Renta Ciudadana, Renta Joven, Compensación Social del IVA y Colombia Mayor) de familias en pobreza extrema, pobreza moderada y en vulnerabilidad municipio de Bucaramanga."</t>
  </si>
  <si>
    <t>Beneficiarios potenciales para quienes se gestiona la oferta social
 (410305200)</t>
  </si>
  <si>
    <t>4104</t>
  </si>
  <si>
    <t>Atención integral de población en situación permanente de desprotección social y/o familiar (4104)</t>
  </si>
  <si>
    <t>4104026</t>
  </si>
  <si>
    <t>Brindar servicio de gestión de oferta social dirigido a 500 personas a través de la implementación de una (1) estrategia de Red de Apoyo comunitario que promuevan la integración del habitante de calle en la sociedad</t>
  </si>
  <si>
    <t>Personas atendidas con oferta institucional. (410402600)</t>
  </si>
  <si>
    <t>4104027</t>
  </si>
  <si>
    <t>Mantener el servicio de atención a 500 personas en habitanza de calle bajo servicios integrales que promueven su inclusión y mejoramiento de su calidad de vida, garantizando la promoción de los derechos</t>
  </si>
  <si>
    <t>Personas atendidas con servicios integrales 
  (410402700)</t>
  </si>
  <si>
    <t>Beneficiar a 25.000 personas con la oferta social y acceso a servicios que contiene la estrategia de apoyo integral para la implementación de mecanismos de articulación para la garantía de derechos en temas de e inclusión laboral, cohesión social, prevención de la discriminación y la xenofobia, en población migrante, retornada, refugiada y de acogida</t>
  </si>
  <si>
    <t>Beneficiarios potenciales para quienes se gestiona la oferta social
  (410305200)</t>
  </si>
  <si>
    <t>Beneficiar a 4.800 mujeres con estrategias comunitarias preventivas que integren componentes psicosocial, jurídico y vocacional en el marco de la
oferta institucional del Centro Integral de la mujer.</t>
  </si>
  <si>
    <t>Formular e implementar una (1) estrategia dirigida a mujeres de la zona rural y urbana del municipio de Bucaramanga para la atención de casos de mujeres víctimas de violencia, la formación en liderazgo, política y derechos humanos, y para potencias la red de mujeres emprendedoras BGA.</t>
  </si>
  <si>
    <t>Estrategias de
 promoción de la
 garantía de derechos
 implementadas.
 (450203800)</t>
  </si>
  <si>
    <t>Brindar servicio de gestión de oferta social dirigido a 1600 personas a través de la implementación de una (1) estrategia de sistema de apoyo comunitario para la prevención y erradicación del maltrato y/o violencia contra las personas mayores</t>
  </si>
  <si>
    <t>4104014</t>
  </si>
  <si>
    <t>Mantener 4 Centros vida municipales en su infraestructura y dotación de los espacios habilitados para la prestación de servicios que incluya un sistema de apoyo comunitario para la prevención y erradicación del maltrato y/o violencia contra las personas mayores.</t>
  </si>
  <si>
    <t>Centros de día para el adulto mayor dotados (410401400)</t>
  </si>
  <si>
    <t>4104008</t>
  </si>
  <si>
    <t>Atender a 8400 adultos mayores violentados y/o que presentan abandono con atención integral; en salud, recreación y buen uso del tiempo libre mediante espacios culturales, artísticos y recreativos.</t>
  </si>
  <si>
    <t>Adultos mayores atendidos con servicios integrales (410400800)</t>
  </si>
  <si>
    <t>Atender a 940 adultos mayores con servicios integrales en modalidad Centros Vida mediante espacios culturales, artísticos y recreativos.</t>
  </si>
  <si>
    <t>Aumentar a 700 la cobertura de personas mayores vinculadas a los procesos de atención integral modalidad Centro Bienestar</t>
  </si>
  <si>
    <t>4104020</t>
  </si>
  <si>
    <t>Atender integralmente a 2200 personas con discapacidad del sector urbano y rural en extrema vulnerabilidad</t>
  </si>
  <si>
    <t>Personas con discapacidad atendidas con servicios integrales. 
  (410402000)</t>
  </si>
  <si>
    <t>4103067</t>
  </si>
  <si>
    <t>Brindar el servicio de gestión de la oferta social para 4400 personas a través de una estrategia de promoción de derechos de las personas con discapacidad y sus familias dentro de la sociedad</t>
  </si>
  <si>
    <t>Documentos de planeación realizados (410306700)</t>
  </si>
  <si>
    <t>Implementar doce (12) estrategias en alianza con instituciones, entidades, fundaciones y/o empresas para impulsar el desarrollo integral de la población con orientación sexual e identidad de género diversa.</t>
  </si>
  <si>
    <t>Estrategias de promoción de la garantía de derechos implementadas 
   (450203800)</t>
  </si>
  <si>
    <t>Implementar una (1) estrategia de promoción de la garantía de derechos a través de una ruta de Prevención, Detección y Atención Interinstitucional ante casos de discriminación dirigida a la población con orientación sexual e identidad de género diversa.</t>
  </si>
  <si>
    <t>Estrategias de promoción de la garantía de derechos implementadas (450203800)</t>
  </si>
  <si>
    <t>4102006</t>
  </si>
  <si>
    <t>Dotar 5 edificaciones de atención a la primera infancia implementando el sistema municipal de cuidado en Bucaramanga.</t>
  </si>
  <si>
    <t>Edificaciones de atención a la primera infancia dotadas (410200600)</t>
  </si>
  <si>
    <t>4102046</t>
  </si>
  <si>
    <t>Realizar 12 campañas de promoción  y prevención de los derechos de los niños, niñas, adolescentes y jóvenes y  mecanismos de restablecimiento de derechos.</t>
  </si>
  <si>
    <t>Campañas de promoción realizadas (410204600)</t>
  </si>
  <si>
    <t>Beneficiar a mil (1000) madres comunitarias y cuidadoras de la infancia a través de una estrategia de fortalecimiento en componentes, pedagógico, comunitario, gestión de redes y de economía de cuidado (bono rosa).</t>
  </si>
  <si>
    <t>4102052</t>
  </si>
  <si>
    <t>Beneficiar a 70.000 niños, niñas, adolescentes con espacios culturales, artísticos, recreativos y de juego.</t>
  </si>
  <si>
    <t>Niños, niñas, adolescentes y jóvenes beneficiados (410205200)</t>
  </si>
  <si>
    <t>Realizar 4 campañas de promoción en homenaje a la niñez para la visibilización de los derechos de la infancia y la promoción del derecho al juego. niños y niñas</t>
  </si>
  <si>
    <t>Formular e Implementar (1) estrategia que contiene la ruta de atención integral a población vulnerable con difícil acceso a la oferta institucional en los centros de atención.</t>
  </si>
  <si>
    <t>Dotar dos (2) espacios para la atención, orientación y refugio de las mujeres y población OSIGD juntos con sus hijas o hijos víctimas de violencia del municipio de Bucaramanga, para el sistema de cuidado</t>
  </si>
  <si>
    <t>Oficinas para la
 atención orientación ciudadana dotadas (450201500)</t>
  </si>
  <si>
    <t>Territorio seguro que genera valor</t>
  </si>
  <si>
    <t>4599</t>
  </si>
  <si>
    <t>Fortalecimiento a la gestión y dirección de la administración pública territorial (4599)</t>
  </si>
  <si>
    <t>4599031</t>
  </si>
  <si>
    <t>Brindar (1) asistencia técnica a los procesos de la Secretaría de Desarrollo Social que se derivan de los planes, programas y proyectos.</t>
  </si>
  <si>
    <t>Entidades, organismos y dependencias asistidos técnicamente (459903100)</t>
  </si>
  <si>
    <t>Implementar una (1) estrategia que promueva espacios de participacion y fomento de la democracia con representantes comunales</t>
  </si>
  <si>
    <t>4502002</t>
  </si>
  <si>
    <t>Dotar 4 ágoras del sector urbano y rural del municipio de Bucaramanga permitiendo el fortalecimiento de las instituciones democráticas y la participación ciudadana</t>
  </si>
  <si>
    <t>Salones comunales construidos y dotados 
  (450200200)</t>
  </si>
  <si>
    <t>4502001</t>
  </si>
  <si>
    <t>Promover 130 espacios de participación ciudadana a través de la garantia del 100% de los ediles con pago de EPS, ARL, póliza de vida.</t>
  </si>
  <si>
    <t>Espacios de participación promovidos 
  (450200100)</t>
  </si>
  <si>
    <t>Promover  254 espacios de participacion dirigidos a las 234 JAC y 20 espacios a las JAL para el fortalecimiento en competencias jurídicas y de formulación de Proyectos.</t>
  </si>
  <si>
    <t>Promover un (1) espacio de participación a través de la implementación de un laboratorio de innovación política juvenil.</t>
  </si>
  <si>
    <t>Espacios de participación promovidos (450200100)</t>
  </si>
  <si>
    <t>4502034</t>
  </si>
  <si>
    <t>Capacitar 8000 jóvenes entre 14 y 28 años con la implementación de una campaña de futuros adultos (bienestar juvenil, que abarca temas de salud mental, emprendimiento, arte y cultura, prevención de consumo de SPA, fortalecimiento de habilidades blandas, resolución de conflictos, derechos sexuales y reproductivos, orientación vocacional)</t>
  </si>
  <si>
    <t>Personas Capacitadas. (450203400)</t>
  </si>
  <si>
    <t>4103017</t>
  </si>
  <si>
    <t>Beneficiar mensualmente a 3.000 personas con raciones de alimentos para comunidades vulnerables (adultos mayores, personas en condición de discapacidad, niños, niñas y adolescentes)</t>
  </si>
  <si>
    <t>Personas beneficiadas con raciones de alimentos (410301700)</t>
  </si>
  <si>
    <t xml:space="preserve">Beneficiar a 550 cuidadores de personas con discapacidad en temas de exploración y entendimiento de la discapacidad, normatividad y derechos de las personas con discapacidad, procesos de habilitación y rehabilitación, orientación ocupacional y proyecto de vida. </t>
  </si>
  <si>
    <t>Información estadística.</t>
  </si>
  <si>
    <t>0406</t>
  </si>
  <si>
    <t>Generación de la información geográfica del territorio nacional (0406)</t>
  </si>
  <si>
    <t>0406009</t>
  </si>
  <si>
    <t xml:space="preserve">Realizar un documento de actualización en el censo de personas con discapacidad del sector urbano y rural definiendo su condición de extrema vulnerabilidad. </t>
  </si>
  <si>
    <t>Documentos de estudios técnicos realizados
(040600900)</t>
  </si>
  <si>
    <t>1708</t>
  </si>
  <si>
    <t>Ciencia, tecnología e innovación agropecuaria (1708)</t>
  </si>
  <si>
    <t>1708018</t>
  </si>
  <si>
    <t>Mejorar 2 especies animales a nivel genético para un mejor rendimiento productivo.</t>
  </si>
  <si>
    <t>Especies trabajadas a nivel genético (170801800)</t>
  </si>
  <si>
    <t>Trabajo</t>
  </si>
  <si>
    <t>3605</t>
  </si>
  <si>
    <t>Fomento de la investigacion, desarrollo tecnologico e innovacion del sector trabajo (3605)</t>
  </si>
  <si>
    <t>3605012</t>
  </si>
  <si>
    <t>Implementar una estrategia para el desarrollo de habilidades productivas a la población barrista del municipio</t>
  </si>
  <si>
    <t>Estrategias implementadas
(360501200).</t>
  </si>
  <si>
    <t xml:space="preserve">Incremento </t>
  </si>
  <si>
    <t xml:space="preserve">Mantenimiento </t>
  </si>
  <si>
    <t>Secretaría de Desarrollo Social</t>
  </si>
  <si>
    <t>Iván Dario Torres Alfonso</t>
  </si>
  <si>
    <t>2
12</t>
  </si>
  <si>
    <t>5
10</t>
  </si>
  <si>
    <t>2.3.2.02.02.009.4102038.91114.257.201</t>
  </si>
  <si>
    <t>2.3.2.02.01.003.4102038.3899998.257.201</t>
  </si>
  <si>
    <t>2.3.2.02.02.009.1702016.91131.263.201</t>
  </si>
  <si>
    <t>2.3.2.02.02.009.1702017.91119.263.201</t>
  </si>
  <si>
    <t>2.3.2.02.01.000.1702010.136001.263.201</t>
  </si>
  <si>
    <t>2.3.2.02.01.000.1702010.219499.263.201</t>
  </si>
  <si>
    <t>2.3.2.02.01.002.1702010.2331904.263.201</t>
  </si>
  <si>
    <t>2.3.2.02.02.009.1702010.136001.263.389</t>
  </si>
  <si>
    <t>2.3.2.02.01.003.1707042.3526201.263.201</t>
  </si>
  <si>
    <t>2.3.2.02.02.009.1709105.91131.263.501</t>
  </si>
  <si>
    <t>2.3.2.02.01.003.4102038.3899998.201</t>
  </si>
  <si>
    <t>2.3.2.02.02.006.4102001.63399.201</t>
  </si>
  <si>
    <t>2.3.2.02.02.008.4102001.85250.201</t>
  </si>
  <si>
    <t>2.3.2.02.02.009.4102001.91119.201</t>
  </si>
  <si>
    <t>2.3.2.02.02.009.4102001.91123.201</t>
  </si>
  <si>
    <t>2.3.2.02.02.009.4102038.91114.201</t>
  </si>
  <si>
    <t>IMPLEMENTACIÓN DE ESTRATEGIAS PSICOPEDAGÓGICAS PARA LA DISMINUCIÓN DE FACTORES DE RIESGO EN NIÑOS, NIÑAS Y ADOLESCENTES EN EL MUNICIPIO DE BUCARAMANGA</t>
  </si>
  <si>
    <t>APOYO EN LOS PROCESOS DE ATENCIÓN INTEGRAL DE LOS NIÑOS Y NIÑAS EN EL ESPACIO DE CUIDADO Y ALBERGUE "CASA BÚHO" EN EL MUNICIPIO DE BUCARAMANGA</t>
  </si>
  <si>
    <t>2.3.2.02.02.009.4102046.91114.257.201</t>
  </si>
  <si>
    <t>2.3.2.02.02.009.4103052.91114.257.201</t>
  </si>
  <si>
    <t>Desarrollo de Intervenciones de Tipo Psicosocial Dirigido a la Reducción de Factores de Riesgo en Niños, Niñas y Adolescentes en el Municipio de Bucaramanga</t>
  </si>
  <si>
    <t>Apoyo a la productividad y competitividad del sector rural del municipio de Bucaramanga</t>
  </si>
  <si>
    <t>FORTALECIMIENTO DE LA PRODUCTIVIDAD Y COMPETITIVIDAD AGROPECUARIA EN EL SECTOR RURAL DEL MUNICIPIO DE BUCARAMANGA</t>
  </si>
  <si>
    <t>Desarrollo de acciones de prevención del contagio y propagación de la fiebre aftosa y brucelosis en el municipio de Bucaramanga</t>
  </si>
  <si>
    <t>Apoyo al progreso de cadenas productivas agrícolas, forestales, pecuarias en el municipio de Bucaramanga</t>
  </si>
  <si>
    <t>IMPLEMENTACIÓN DE ACCIONES TENDIENTES A MEJORAR LAS CONDICIONES DE LOS ADULTOS MAYORES DEL MUNICIPIO DE BUCARAMANGA</t>
  </si>
  <si>
    <t>DESARROLLO DE ACCIONES ENCAMINADAS A GENERAR ATENCIÓN INTEGRAL HACIA LA POBLACIÓN HABITANTES EN SITUACIÓN DE CALLE DEL MUNICIPIO DE BUCARAMANGA</t>
  </si>
  <si>
    <t>FORTALECIMIENTO DE ESPACIOS DE PARTICIPACIÓN Y PREVENCIÓN DE VIOLENCIAS EN MUJERES Y POBLACIÓN CON ORIENTACIONES SEXUALES E IDENTIDADES DE GÉNERO DIVERSAS DEL MUNICIPIO DE BUCARAMANGA</t>
  </si>
  <si>
    <t>Fortalecimiento de las acciones orientadas a la atención de la población en situación de vulnerabilidad del municipio de Bucaramanga</t>
  </si>
  <si>
    <t>APOYO A LA OPERATIVIDAD DEL PROGRAMA NACIONAL MÁS FAMILIAS EN ACCIÓN EN EL MUNICIPIO DE BUCARAMANGA</t>
  </si>
  <si>
    <t>Implementación de estrategias de promoción de la oferta institucional para las familias del municipio Bucaramanga</t>
  </si>
  <si>
    <t>Fortalecimiento de las acciones de atención integral para la población en habitanza en calle en el municipio de Bucaramanga</t>
  </si>
  <si>
    <t>Implementación de acciones para la garantía del acceso a la oferta social en población migrante, retornada, refugiada y de acogida en el Municipio de Bucaramanga</t>
  </si>
  <si>
    <t>Desarrollo de acciones de intervención social enfocadas a las mujeres en el ámbito comunitario en el municipio de Bucaramanga</t>
  </si>
  <si>
    <t>2024680010147</t>
  </si>
  <si>
    <t>Implementación de estrategias de atención integral para las mujeres del municipio de Bucaramanga</t>
  </si>
  <si>
    <t>Desarrollo e Implementación de estrategias para la promoción, protección, restablecimiento de los derechos de las personas mayores en el Municipio de Bucaramanga</t>
  </si>
  <si>
    <t>Dotación de espacios para la atención integral de los adultos mayores en el Municipio de Bucaramanga</t>
  </si>
  <si>
    <t>Fortalecimiento de los procesos de atención integral de la población adulta mayor en el Municipio de Bucaramanga</t>
  </si>
  <si>
    <t>APOYO A LA OPERATIVIDAD DE LOS PROGRAMAS DE ATENCIÓN INTEGRAL A LAS PERSONAS CON DISCAPACIDAD. FAMILIARES Y/O CUIDADORES DEL MUNICIPIO DE BUCARAMANGA</t>
  </si>
  <si>
    <t>Desarrollo de acciones encaminadas a mejorar la calidad de vida de las personas con discapacidad del municipio de Bucaramanga</t>
  </si>
  <si>
    <t>Fortalecimiento de la atención integral a personas con discapacidad y sus cuidadores en el Municipio de Bucaramanga</t>
  </si>
  <si>
    <t>Desarrollo de acciones de atención integral para la población con orientación sexual e identidad de género diversa en el Municipio de Bucaramanga</t>
  </si>
  <si>
    <t>Implementación de Acciones Pedagógicas, Comunitarias y de Seguridad Alimentaria a Madres, Cuidadoras y Familias de Niños, Niñas y Adolescentes en el Municipio de Bucaramanga</t>
  </si>
  <si>
    <t>MEJORAMIENTO DE LOS PROCESOS TRANSVERSALES PARA UNA ADMINISTRACIÓN PUBLICA MODERNA Y EFICIENTE EN LA SECRETARÍA DE DESARROLLO SOCIAL DEL MUNICIPIO BUCARAMANGA</t>
  </si>
  <si>
    <t>Fortalecimiento de los procesos transversales de la secretaria de desarrollo social en el municipio de Bucaramanga</t>
  </si>
  <si>
    <t>FORTALECIMIENTO DE LA PARTICIPACIÓN CIUDADANA EN EL MUNICIPIO DE BUCARAMANGA</t>
  </si>
  <si>
    <t>Fortalecimiento de los espacios de participación ciudadana y buen gobierno en el municipio de Bucaramanga</t>
  </si>
  <si>
    <t>FORTALECIMIENTO DE LA PARTICIPACIÓN E INCIDENCIA DE LAS EXPRESIONES E INSTITUCIONES DEMOCRÁTICAS JUVENILES DE LA CIUDAD DE BUCARAMANGA</t>
  </si>
  <si>
    <t>Fortalecimiento de la atención integral a personas con discapacidad y sus cuidadores en el Municipio de Bucaramanga.</t>
  </si>
  <si>
    <t xml:space="preserve">Desarrollo e Implementación de estrategias para la promoción, protección, restablecimiento de los derechos de las personas mayores en el Municipio de Bucaramanga. </t>
  </si>
  <si>
    <t>Implementación de estrategias para el desarrollo de habilidades productivas en los jóvenes del Municipio de Bucaramanga</t>
  </si>
  <si>
    <t>2.3.2.02.02.009.4102038.96290.201</t>
  </si>
  <si>
    <t>2.3.2.02.02.009.4102038.91124.201</t>
  </si>
  <si>
    <t>2.3.2.02.02.009.4102052.91124.257.201</t>
  </si>
  <si>
    <t>2.3.2.02.01.002.4102038.2399926.201</t>
  </si>
  <si>
    <t>2.3.2.02.01.002.4103017.2399926.257.201</t>
  </si>
  <si>
    <t>2.3.2.02.02.009.1702010.91131.201</t>
  </si>
  <si>
    <t>2.3.2.02.02.009.1702010.91119.201</t>
  </si>
  <si>
    <t>2.3.2.02.02.009.1702010.91124.201</t>
  </si>
  <si>
    <t>2.3.2.02.02.009.4102038.97321.201</t>
  </si>
  <si>
    <t>2.3.2.02.02.009.4104008.97321.201</t>
  </si>
  <si>
    <t>2.3.2.02.02.009.4104027.97321.201</t>
  </si>
  <si>
    <t>2.3.2.02.02.009.4502038.97321.201</t>
  </si>
  <si>
    <t>2.3.2.02.02.009.4103052.97321.258.201</t>
  </si>
  <si>
    <t>2.3.2.02.02.009.4502038.91114.258.201</t>
  </si>
  <si>
    <t>2.3.2.02.02.009.4502038.91124.258.201</t>
  </si>
  <si>
    <t>2.3.2.02.02.009.4103050.91114.201</t>
  </si>
  <si>
    <t>2.3.2.02.02.008.4103050.84131.201</t>
  </si>
  <si>
    <t>2.3.2.02.02.009.4103052.91114.258.201</t>
  </si>
  <si>
    <t>2.3.2.01.01.003.07.01.4502038.4911201.258.201</t>
  </si>
  <si>
    <t>2.3.2.02.02.009.4103050.91124.201</t>
  </si>
  <si>
    <t>2.3.2.02.02.009.4104026.91119.201</t>
  </si>
  <si>
    <t>2.3.2.02.02.006.4104026.64118.201</t>
  </si>
  <si>
    <t>2.3.2.02.02.009.4104026.93500.201</t>
  </si>
  <si>
    <t>2.3.2.02.02.008.4104026.84210.201</t>
  </si>
  <si>
    <t>2.3.2.02.02.009.4104026.91119.259.201</t>
  </si>
  <si>
    <t>2.3.2.02.02.009.4104026.91119.259.501</t>
  </si>
  <si>
    <t>2.3.2.02.02.006.4104026.64118.259.201</t>
  </si>
  <si>
    <t>2.3.2.02.01.003.4104026.3532399.259.201</t>
  </si>
  <si>
    <t>2.3.2.02.02.009.4104027.93500.201</t>
  </si>
  <si>
    <t>2.3.2.02.02.009.4104027.93500.259.201</t>
  </si>
  <si>
    <t>2.3.2.02.02.009.4502038.91114.201</t>
  </si>
  <si>
    <t>2.3.2.02.01.003.4502038.3899998.201</t>
  </si>
  <si>
    <t>2.3.2.02.02.009.4502038.96290.201</t>
  </si>
  <si>
    <t>2.3.2.02.02.009.4103052.91114.267.501</t>
  </si>
  <si>
    <t>2.3.2.02.02.008.4103052.8912197.267.201</t>
  </si>
  <si>
    <t>2.3.2.02.02.009.4103052.96290.267.201</t>
  </si>
  <si>
    <t>2.3.2.02.02.008.4502038.84210.201</t>
  </si>
  <si>
    <t>2.3.2.02.02.009.4502038.93304.201</t>
  </si>
  <si>
    <t>2.3.2.02.02.009.4502038.96290.267.201</t>
  </si>
  <si>
    <t>2.3.2.02.02.009.4502038.91114.267.201</t>
  </si>
  <si>
    <t>2.3.2.02.02.009.4502038.91114.267.501</t>
  </si>
  <si>
    <t>2.3.2.02.02.009.4502038.92919.267.201</t>
  </si>
  <si>
    <t>2.3.2.02.02.009.4502038.93304.267.201</t>
  </si>
  <si>
    <t>2.3.2.02.02.009.4104008.93491.201</t>
  </si>
  <si>
    <t>2.3.2.02.02.009.4103052.93491.262.201</t>
  </si>
  <si>
    <t>2.3.2.02.01.003.4104014.3812299.262.520</t>
  </si>
  <si>
    <t>2.3.2.02.01.003.4104014.3859099.262.520</t>
  </si>
  <si>
    <t>2.3.2.02.01.004.4104014.45250.262.520</t>
  </si>
  <si>
    <t>2.3.2.02.01.004.4104014.4526601.262.520</t>
  </si>
  <si>
    <t>2.3.2.02.01.004.4104014.4733004.262.520</t>
  </si>
  <si>
    <t>2.3.2.02.01.004.4104014.4731301.262.520</t>
  </si>
  <si>
    <t>2.3.2.02.01.003.4104014.3229903.262.520</t>
  </si>
  <si>
    <t>2.3.2.02.02.009.4104008.93491.220</t>
  </si>
  <si>
    <t>2.3.2.02.02.009.4104008.96290.201</t>
  </si>
  <si>
    <t>2.3.2.02.02.009.4104008.91123.201</t>
  </si>
  <si>
    <t>2.3.2.02.02.009.4104008.93491.262.501</t>
  </si>
  <si>
    <t>2.3.2.02.02.009.4104008.93491.262.201</t>
  </si>
  <si>
    <t>2.3.2.02.02.009.4104008.93491.262.220</t>
  </si>
  <si>
    <t>2.3.2.02.02.009.4104008.93491.262.288</t>
  </si>
  <si>
    <t>2.3.2.02.02.009.4104008.93491.262.520</t>
  </si>
  <si>
    <t>2.3.2.02.02.009.4104008.93491.288</t>
  </si>
  <si>
    <t>2.3.2.02.02.009.4104008.93491.262.587</t>
  </si>
  <si>
    <t>2.3.2.02.02.009.4104008.93304.262.587</t>
  </si>
  <si>
    <t>2.3.2.02.02.009.4104008.93304.262.558</t>
  </si>
  <si>
    <t>2.3.2.02.02.009.4104008.93304.262.520</t>
  </si>
  <si>
    <t>2.3.2.02.02.009.4104008.93304.262.288</t>
  </si>
  <si>
    <t>2.3.2.02.02.009.4104008.93304.262.258</t>
  </si>
  <si>
    <t>2.3.2.02.02.009.4104008.93304.262.220</t>
  </si>
  <si>
    <t>2.3.2.02.02.009.4104008.93304.220</t>
  </si>
  <si>
    <t>2.3.2.02.02.009.4104008.93304.258</t>
  </si>
  <si>
    <t>2.3.2.02.02.009.4104008.93304.288</t>
  </si>
  <si>
    <t>2.3.2.02.01.002.4104008.2399926.220</t>
  </si>
  <si>
    <t>2.3.2.02.01.002.4104008.2399926.201</t>
  </si>
  <si>
    <t>2.3.2.02.01.002.4103017.2399926.262.220</t>
  </si>
  <si>
    <t>2.3.2.02.02.009.4599006.91114.201</t>
  </si>
  <si>
    <t>2.3.2.02.02.009.4599031.91114.201</t>
  </si>
  <si>
    <t>2.3.2.02.01.004.4599031.4526601.266.201</t>
  </si>
  <si>
    <t>2.3.2.02.02.009.4599031.91114.266.201</t>
  </si>
  <si>
    <t>2.3.2.02.02.009.4599031.91114.266.501</t>
  </si>
  <si>
    <t>2.3.2.02.02.009.4104020.93411.201</t>
  </si>
  <si>
    <t>2.3.2.02.02.009.4104020.91119.201</t>
  </si>
  <si>
    <t>2.3.2.02.02.009.4103067.91119.260.201</t>
  </si>
  <si>
    <t>2.3.2.02.02.009.4103067.91119.260.501</t>
  </si>
  <si>
    <t>2.3.2.02.02.009.4502038.91114.268.201</t>
  </si>
  <si>
    <t>2.3.2.02.02.008.4502038.8912197.268.201</t>
  </si>
  <si>
    <t>2.3.2.02.02.009.4502001.91114.201</t>
  </si>
  <si>
    <t>2.3.2.02.02.009.4502001.96290.201</t>
  </si>
  <si>
    <t>2.3.2.02.02.008.4502001.86312.201</t>
  </si>
  <si>
    <t>2.3.2.02.02.008.4502001.86330.201</t>
  </si>
  <si>
    <t>2.3.2.02.02.008.4502001.84131.201</t>
  </si>
  <si>
    <t>2.3.2.02.02.008.4502001.84210.201</t>
  </si>
  <si>
    <t>2.3.2.02.02.009.4502038.91114.264.201</t>
  </si>
  <si>
    <t>2.3.2.02.02.009.4502038.91114.264.501</t>
  </si>
  <si>
    <t>2.3.2.02.01.003.4502038.3899998.264.201</t>
  </si>
  <si>
    <t>2.3.2.02.02.009.4502001.91310.201</t>
  </si>
  <si>
    <t>2.3.2.02.02.009.4502001.91310.264.201</t>
  </si>
  <si>
    <t>2.3.2.02.02.009.4502001.71358.264.201</t>
  </si>
  <si>
    <t>2.3.2.02.02.009.4502001.71358.264.501</t>
  </si>
  <si>
    <t>2.3.2.02.01.002.4502001.2823605.201</t>
  </si>
  <si>
    <t>2.3.2.02.01.003.4502001.3899998.201</t>
  </si>
  <si>
    <t>2.3.2.02.02.009.4502001.92919.201</t>
  </si>
  <si>
    <t>2.3.2.02.02.009.4502001.91114.264.201</t>
  </si>
  <si>
    <t>2.3.2.02.02.009.4502001.92919.264.201</t>
  </si>
  <si>
    <t>2.3.2.02.02.009.4502022.91114.201</t>
  </si>
  <si>
    <t>2.3.2.02.02.009.4502001.8912197.265.201</t>
  </si>
  <si>
    <t>2.3.2.02.02.009.4502001.91114.265.201</t>
  </si>
  <si>
    <t>2.3.2.02.02.009.4502022.96290.201</t>
  </si>
  <si>
    <t>2.3.2.02.02.009.4502034.91114.265.201</t>
  </si>
  <si>
    <t>2.3.2.02.02.009.4502034.92919.265.201</t>
  </si>
  <si>
    <t>2.3.2.02.02.009.4502034.92919.265.501</t>
  </si>
  <si>
    <t>2.3.2.02.01.002.4104020.2399926.201</t>
  </si>
  <si>
    <t>2.3.2.02.01.002.4103017.2399926.260.501</t>
  </si>
  <si>
    <t>2.3.2.02.02.009.4103052.91119.260.201</t>
  </si>
  <si>
    <t>2.3.2.02.02.009.4103052.91119.260.501</t>
  </si>
  <si>
    <t>2.3.2.02.02.009.3605012.91114.265.201</t>
  </si>
  <si>
    <t>2.3.2.02.02.009.3605012.91114.265.501</t>
  </si>
  <si>
    <t>FECHA</t>
  </si>
  <si>
    <t>RP</t>
  </si>
  <si>
    <t>RUBRO</t>
  </si>
  <si>
    <t>DESCRIPCION RUBRO</t>
  </si>
  <si>
    <t>CONCEPTO</t>
  </si>
  <si>
    <t>NIT TERCERO</t>
  </si>
  <si>
    <t>NOMBRE TERCERO</t>
  </si>
  <si>
    <t>CONTRATO</t>
  </si>
  <si>
    <t>VALOR COMPROMETIDO</t>
  </si>
  <si>
    <t>TOTAL OBLIGACIONES</t>
  </si>
  <si>
    <t>TOTAL PAGOS</t>
  </si>
  <si>
    <t>IND</t>
  </si>
  <si>
    <t>N° META</t>
  </si>
  <si>
    <t>META</t>
  </si>
  <si>
    <t>N°PROYECTO</t>
  </si>
  <si>
    <t>PROYECTO</t>
  </si>
  <si>
    <t>ACTIVIDAD PROYECTO</t>
  </si>
  <si>
    <t>ESTUDIOS DE PREINVERSION 201</t>
  </si>
  <si>
    <t xml:space="preserve">PRESTAR SERVICIOS PROFESIONALES PARA APOYAR LA GESTIÓN ADMINISTRATIVA MEDIANTE LA FORMULACIÓN, ACTUALIZACIÓN Y SEGUIMIENTO A PROYECTOS DE INVERSIÓN, LA ELABORACIÓN DE ESTUDIOS DEL SECTOR Y LA EVALUACIÓN TÉCNICA-FINANCIERA, CONTRACTUAL EN EL MARCO DEL PROYECTO “MEJORAMIENTO DE LOS PROCESOS TRANSVERSALES PARA UNA ADMINISTRACIÓN PUBLICA MODERNA Y EFICIENTE EN LA SECRETARÍA DE DESARROLLO SOCIAL DEL MUNICIPIO BUCARAMANGA
</t>
  </si>
  <si>
    <t>88241490</t>
  </si>
  <si>
    <t>JUAN CARLOS ROPERO RANGEL</t>
  </si>
  <si>
    <t xml:space="preserve">1. Realizar los procesos de estructuración, actualización, seguimiento de proyectos de inversión y apoyo en la gestión administrativa y contractual
2. Realizar actividades de ejecución presupuestal, seguimiento a los diferentes planes, informes de gestión y financieros.
3. Apoyar en el actualización, consolidación, análisis e interpretación de datos, formulación y seguimiento de políticas públicas
4. Desarrollar actividades de territorialización de la oferta con la población adscrita a los diferentes programas </t>
  </si>
  <si>
    <t>SERVICIO DE ASISTENCIA TECNICA 201</t>
  </si>
  <si>
    <t xml:space="preserve">PRESTAR SERVICIOS PROFESIONALES COMO ABOGADO (A) PARA APOYAR LA GESTION JURIDICA Y CONTRACTUAL DE LA SECRETARIA, EN EL MARCO DEL PROYECTO “MEJORAMIENTO DE LOS PROCESOS TRANSVERSALES PARA UNA ADMINISTRACIÓN PUBLICA MODERNA Y EFICIENTE EN LA SECRETARÍA DE DESARROLLO SOCIAL DEL MUNICIPIO BUCARAMANGA
</t>
  </si>
  <si>
    <t>1095820856</t>
  </si>
  <si>
    <t>ELKIN ALAN GARCIA BOHORQUEZ</t>
  </si>
  <si>
    <t>1098743979</t>
  </si>
  <si>
    <t>CRISTHIAN FABIAN CUBIDES MENDOZA</t>
  </si>
  <si>
    <t xml:space="preserve">PRESTAR SERVICIOS DE APOYO EN LA GESTIÓN ADMINISTRATIVA Y MANEJO DE LOS SISTEMAS INFORMÁTICOS EN EL MARCO DEL PROYECTO "MEJORAMIENTO DE LOS PROCESOS TRANSVERSALES PARA UNA ADMINISTRACIÓN PUBLICA MODERNA Y EFICIENTE EN LA SECRETARÍA DE DESARROLLO SOCIAL DEL MUNICIPIO BUCARAMANGA
</t>
  </si>
  <si>
    <t>91528566</t>
  </si>
  <si>
    <t>HUGO ALEXANDER RIOS ROMAN</t>
  </si>
  <si>
    <t xml:space="preserve">PRESTAR SERVICIOS PROFESIONALES COMO ABOGADO (A) PARA APOYAR LA SUPERVISIÓN DE CONTRATOS Y CONVENIO EN VIRTUD DE LA GESTION JURIDICA Y CONTRACTUAL DE LA SECRETARIA, EN EL MARCO DEL PROYECTO "MEJORAMIENTO DE LOS PROCESOS TRANSVERSALES PARA UNA ADMINISTRACIÓN PUBLICA MODERNA Y EFICIENTE EN LA SECRETARÍA DE DESARROLLO SOCIAL DEL MUNICIPIO BUCARAMANGA
</t>
  </si>
  <si>
    <t>1098795352</t>
  </si>
  <si>
    <t>DAVID ALEJANDRO HERRERA RINCÓN</t>
  </si>
  <si>
    <t xml:space="preserve">PRESTAR SERVICIOS PROFESIONALES PARA APOYAR LA ELABORACIÓN DE INFORMES FINANCIEROS, DE GESTION Y SEGUIMIENTO A LAS METAS DE LOS PROGRAMAS SOCIALES DE CONFORMIDAD CON EL PLAN DE DESARROLLO MUNICIPAL, EN EL MARCO DEL PROYECTO “MEJORAMIENTO DE LOS PROCESOS TRANSVERSALES PARA UNA ADMINISTRACIÓN PUBLICA MODERNA Y EFICIENTE EN LA SECRETARÍA DE DESARROLLO SOCIAL DEL MUNICIPIO BUCARAMANGA
</t>
  </si>
  <si>
    <t>1095797332</t>
  </si>
  <si>
    <t>LEYDI JOHANA ZAMBRANO AVELLANEDA</t>
  </si>
  <si>
    <t xml:space="preserve">PRESTAR SERVICIOS PROFESIONALES PARA APOYAR LOS PROCESOS DE PLANEACION PRESUPUESTAL, CONTRACTUAL Y ADMINISTRATIVA, ASÍ COMO LA ELABORACIÓN DE INFORMES FINANCIEROS, DE GESTION Y SEGUIMIENTO A LAS METAS DE LOS PROGRAMAS SOCIALES DE CONFORMIDAD CON EL PLAN DE DESARROLLO MUNICIPAL, EN EL MARCO DEL PROYECTO “MEJORAMIENTO DE LOS PROCESOS TRANSVERSALES PARA UNA ADMINISTRACIÓN PUBLICA MODERNA Y EFICIENTE EN LA SECRETARÍA DE DESARROLLO SOCIAL DEL MUNICIPIO BUCARAMANGA
</t>
  </si>
  <si>
    <t>80172769</t>
  </si>
  <si>
    <t>JHON MIGUEL SANDOVAL ACEVEDO</t>
  </si>
  <si>
    <t>1098793008</t>
  </si>
  <si>
    <t>FREDY ALEXANDER RIBERO MARULANDA</t>
  </si>
  <si>
    <t xml:space="preserve">PPRESTAR SERVICIOS DE APOYO A LA GESTIÓN LOGISTICA ADMINISTRATIVA EN LOS PROCESOS CONTRACTUALES EN EL MARCO DEL PROYECTO “MEJORAMIENTO DE LOS PROCESOS TRANSVERSALES PARA UNA ADMINISTRACIÓN PUBLICA MODERNA Y EFICIENTE EN LA SECRETARÍA DE DESARROLLO SOCIAL DEL MUNICIPIO BUCARAMANGA
</t>
  </si>
  <si>
    <t>49655387</t>
  </si>
  <si>
    <t>BLANCA NIEVES GONGORA CARTAGENA</t>
  </si>
  <si>
    <t xml:space="preserve">PRESTAR SERVICIOS PROFESIONALES PARA APOYAR LA GESTIÓN PRESUPUESTAL EN EL MARCO DEL PROYECTO “MEJORAMIENTO DE LOS PROCESOS TRANSVERSALES PARA UNA ADMINISTRACIÓN PUBLICA MODERNA Y EFICIENTE EN LA SECRETARÍA DE DESARROLLO SOCIAL DEL MUNICIPIO BUCARAMANGA
</t>
  </si>
  <si>
    <t>88208820</t>
  </si>
  <si>
    <t>JUAN CRISOSTOMO DAVILA CASTAÑO</t>
  </si>
  <si>
    <t xml:space="preserve">PRESTAR SERVICIOS PROFESIONALES COMO ABOGADO (A) PARA APOYAR LA GESTIÓN JURÍDICA, CONTRACTUAL Y ADMINISTRATIVA EN EL MARCO DEL PROYECTO “MEJORAMIENTO DE LOS PROCESOS TRANSVERSALES PARA UNA ADMINISTRACIÓN PUBLICA MODERNA Y EFICIENTE EN LA SECRETARÍA DE DESARROLLO SOCIAL DEL MUNICIPIO BUCARAMANGA
</t>
  </si>
  <si>
    <t>63360121</t>
  </si>
  <si>
    <t>LEONOR PEREZ ROJAS</t>
  </si>
  <si>
    <t xml:space="preserve">PRESTAR SERVICIOS PROFESIONALES PARA APOYAR LA GESTIÓN ADMINISTRATIVA MEDIANTE LA RECOLECCIÓN, ANÁLISIS, CARGUE Y RENDICIÓN DE INFORMES CONTRACTUALES EN LAS DIFERENTES PLATAFORMAS DISPUESTAS POR LA ENTIDAD Y ENTES DE CONTROL, EN EL MARCO DEL PROYECTO “MEJORAMIENTO DE LOS PROCESOS TRANSVERSALES PARA UNA ADMINISTRACIÓN PUBLICA MODERNA Y EFICIENTE EN LA SECRETARÍA DE DESARROLLO SOCIAL DEL MUNICIPIO BUCARAMANGA
</t>
  </si>
  <si>
    <t>37754687</t>
  </si>
  <si>
    <t>ETNA MILENA GARNICA MAYORGA</t>
  </si>
  <si>
    <t xml:space="preserve">PRESTAR SERVICIOS PROFESIONALES COMO ABOGADO (A) PARA APOYAR LA GESTIÓN JURIDICA Y CONTRACTUAL DE LA SECRETARIA, EN EL MARCO DEL PROYECTO “MEJORAMIENTO DE LOS PROCESOS TRANSVERSALES PARA UNA ADMINISTRACIÓN PUBLICA MODERNA Y EFICIENTE EN LA SECRETARÍA DE DESARROLLO SOCIAL DEL MUNICIPIO BUCARAMANGA
</t>
  </si>
  <si>
    <t>1098605899</t>
  </si>
  <si>
    <t>DARLY LILIANA NEGRON QUIROGA</t>
  </si>
  <si>
    <t>63559081</t>
  </si>
  <si>
    <t>CINDY EYLEN ROJAS QUINTERO</t>
  </si>
  <si>
    <t>SERVICIO DE PROMOCION A LA PARTICIPACION CIUDADANA 201</t>
  </si>
  <si>
    <t xml:space="preserve">PRESTAR SERVICIOS PROFESIONALES PARA BRINDAR APOYO JURÍDICO EN LA ATENCIÓN A JUNTAS DE ACCIÓN COMUNAL Y JUNTAS ADMINISTRADORAS LOCALES EN EL MARCO DEL PROYECTO "FORTALECIMIENTO DE LA PARTICIPACION CIUDADANA EN EL MUNICIPIO DE BUCARAMANGA
</t>
  </si>
  <si>
    <t>1098667237</t>
  </si>
  <si>
    <t>HERSON  REINALDO MATEUS CACERES</t>
  </si>
  <si>
    <t>1. Fortalecer el programa Ágoras a través de actividades que fortalezcan lazos de integración familiar y social.
2.  Implementar estrategias que promocionen espacios de participación y fomento de la Democracia en el ejercicio de sus funciones de inspección, vigilancia y control</t>
  </si>
  <si>
    <t xml:space="preserve">PRESTAR SERVICIOS DE APOYO A LA GESTIÓN EN LA ATENCIÓN Y ORIENTACIÓN AL CIUDADANO DE LOS SALONES COMUNALES Y APOYO LOGISTICO PARA LA SOCIALIZACION DE LOS PROGRAMAS SOCIALES DE LA SECRETARIA DE DESARROLLO SOCIAL DEL MUNICIPIO DE BUCARAMANGA EN EL MARCO DEL PROYECTO "FORTALECIMIENTO DE LA PARTICIPACION CIUDADANA EN EL MUNICIPIO DE BUCARAMANGA
</t>
  </si>
  <si>
    <t>63532110</t>
  </si>
  <si>
    <t>DIANA MATILDE GOMEZ GOMEZ</t>
  </si>
  <si>
    <t xml:space="preserve">PRESTAR SERVICIOS PROFESIONALES PARA APOYAR CON ORIENTACIÓN FINANCIERA Y CONTABLE LAS ORGANIZACIONES COMUNITARIAS DE PRIMER Y SEGUNDO GRADO DENTRO DEL PROGRAMA DE "FORTALECIMIENTO DE LA PARTICIPACION CIUDADANA EN EL MUNICIPIO DE BUCARAMANGA
</t>
  </si>
  <si>
    <t>1098681425</t>
  </si>
  <si>
    <t>JENNY JYBEDH PINTO SANCHEZ</t>
  </si>
  <si>
    <t xml:space="preserve">PRESTAR SERVICIOS PROFESIONALES COMO ABOGADO (A) ESPECIALIZADO (A) PARA APOYAR LA COORDINACIÓN DE LA GESTIÓN JURÍDICA Y CONTRACTUAL EN EL MARCO DEL PROYECTO “MEJORAMIENTO DE LOS PROCESOS TRANSVERSALES PARA UNA ADMINISTRACIÓN PUBLICA MODERNA Y EFICIENTE EN LA SECRETARÍA DE DESARROLLO SOCIAL DEL MUNICIPIO BUCARAMANGA
</t>
  </si>
  <si>
    <t>28214849</t>
  </si>
  <si>
    <t>SONIA LUCIA LARA NAVARRO</t>
  </si>
  <si>
    <t>SERVICIO DE ATENCION INTEGRAL A LA PRIMERA INFANCIA 201</t>
  </si>
  <si>
    <t xml:space="preserve">PAGO DE SERVICIO DE GAS NATURAL CASA BUHO SEGUN FACTURA NO F18I13371914 PERIODO COMPRENDIDO NOVIEMBRE 15-2023 HASTA DICIEMBRE 16 DEL 2023
</t>
  </si>
  <si>
    <t>890205952</t>
  </si>
  <si>
    <t>GASORIENTE S A  ESP</t>
  </si>
  <si>
    <t/>
  </si>
  <si>
    <t>Desarrollar campañas de promoción y partipación en seguridad mental, emocional y fisica NNA.</t>
  </si>
  <si>
    <t>SERVICIO DE ATENCION Y PROTECCION INTEGRAL AL ADULTO MAYOR 201</t>
  </si>
  <si>
    <t xml:space="preserve">PAGO DE SERVICIO DE GAS NATURAL CENTRO VIDA KENNEDY FACTURA NO F18I13372012 PERIODO COMPRENDIDO DE NOVIEMBRE 16 DEL 2023 HASTA DICIEMBRE 14-2023 - CENTRO VIDA ALVAREZ FACTURA NO F18I13372076 PERIODO COMPRENDIDO DE NOVIEMBRE 14 DEL 2023 HASTA DICIEMBRE 15-2023 - CENTRO VIDA AÑOS MARAVILLOSOS FACTURA NO F18I13372064 PERIODO COMPRENDIDO DE NOVIEMBRE 14 DEL 2023 HASTA DICIEMBRE 15-2023
</t>
  </si>
  <si>
    <t>Brindar atención integral a las personas mayores en salud, recreación y buen uso del tiempo libre mediante espacios culturales, artísticos y recreativos.</t>
  </si>
  <si>
    <t xml:space="preserve">ADQUISICIÓN DE SEGURO VIDA GRUPO PÓLIZA PARA LOS EDILES DE LAS JUNTAS ADMINISTRADORAS LOCALES ELEGIDOS Y POSESIONADOS PARA EL PERIODO 2024-2027 DEL MUNICIPIO DE BUCARAMANGA
</t>
  </si>
  <si>
    <t>860002400</t>
  </si>
  <si>
    <t>LA PREVISORA SA COMPANIA DE SEGUROS</t>
  </si>
  <si>
    <t>Brindar el beneficio de seguridad social y póliza de vida a los ediles.</t>
  </si>
  <si>
    <t xml:space="preserve">PAGO DE SERVICIO DE INTERNET CASA BUHO POR EL PERIODO COMPRENDIDO DE ENERO 02 DEL 2024 HASTA FEREBRERO 01 DEL 2024, SEGUN FACTURA DE VENTA BEC-347689003.
</t>
  </si>
  <si>
    <t>830122566</t>
  </si>
  <si>
    <t>COLOMBIA TELECOMUNICACIONES S.A E.S.P BIC</t>
  </si>
  <si>
    <t xml:space="preserve">PAGO SERVICIO DE INTENERT FIJO Y TEELFONIA FIJA DEL CENTRO VIDA KENNEDDY POR EL PERIODO COMPRENDIDO DICIEMBRE 17 DEL 2023 HASTA ENERO 16 DEL 2024 SEGUN FACTURA BEC- 350850240.
</t>
  </si>
  <si>
    <t xml:space="preserve">PRESTAR SERVICIOS PROFESIONALES COMO ABOGADO PARA APOYAR EN LA ASISTENCIA JURÍDICA Y REPRESENTACIÓN JUDICIAL EN LA SECRETARÍA DE DESARROLLO SOCIAL EN EL MARCO DEL PROYECTO "MEJORAMIENTO DE LOS PROCESOS TRANSVERSALES PARA UNA ADMINISTRACIÓN PUBLICA MODERNA Y EFICIENTE EN LA SECRETARÍA DE DESARROLLO SOCIAL DEL MUNICIPIO BUCARAMANGA
</t>
  </si>
  <si>
    <t>1095838995</t>
  </si>
  <si>
    <t>MANUEL ALEJANDRO TELLEZ MOGOLLON</t>
  </si>
  <si>
    <t>SERVICIO DE ARTICULACION DE OFERTA SOCIAL PARA LA POBLACION HABITANTE DE CALLE 201</t>
  </si>
  <si>
    <t xml:space="preserve">PRESTAR SERVICIOS PROFESIONALES EN LA COORDINACIÓN DEL PROGRAMA DE ATENCIÓN A LA POBLACIÓN VULNERABLE BENEFICIARIA DEL PROGRAMA HABITANTE DE CALLE, DE LA SECRETARIA DE DESARROLLO SOCIAL DEL MUNICIPIO DE BUCARAMANGA EN EL MARCO DEL PROYECTO "DESARROLLO DE ACCIONES ENCAMINADAS A GENERAR ATENCIÓN INTEGRAL HACIA LA POBLACIÓN HABITANTES DE CALLE DEL MUNICIPIO DE BUCARAMANGA
</t>
  </si>
  <si>
    <t>13744456</t>
  </si>
  <si>
    <t>PEDRO IGNACIO DOMINGUEZ BARRIOS</t>
  </si>
  <si>
    <t>Realizar la identificación, caracterización y seguimiento de cada persona sin hogar atendida por la Secretaría de Desarrollo Social</t>
  </si>
  <si>
    <t xml:space="preserve">PRESTAR SERVICIOS PROFESIONALES EN LAS ACTIVIDADES FÍSICO - RECREATIVAS Y DEPORTIVAS EN EL PROGRAMA HABITANTES EN SITUACIÓN DE CALLE DEL MUNICIPIO DE BUCARAMANGA EN EL MARCO DEL PROYECTO "DESARROLLO DE ACCIONES ENCAMINADAS A GENERAR ATENCIÓN INTEGRAL HACIA LA POBLACIÓN HABITANTES DE CALLE DEL MUNICIPIO DE BUCARAMANGA
</t>
  </si>
  <si>
    <t>63516745</t>
  </si>
  <si>
    <t>CLAUDIA PATRICIA VEGA MONSALVE</t>
  </si>
  <si>
    <t xml:space="preserve">PRESTAR SERVICIOS DE APOYO EN LOS DISTINTOS PROCESOS DE GESTION ADMINISTRATIVA EN EL MARCO DE LOS PROYECTOS “MEJORAMIENTO DE LOS PROCESOS TRANSVERSALES PARA UNA ADMINISTRACIÓN PUBLICA MODERNA Y EFICIENTE EN LA SECRETARÍA DE DESARROLLO SOCIAL DEL MUNICIPIO BUCARAMANGA
</t>
  </si>
  <si>
    <t>1096215540</t>
  </si>
  <si>
    <t>DIANA CATALINA LAZARO JIMENEZ</t>
  </si>
  <si>
    <t>1098766393</t>
  </si>
  <si>
    <t>ANLLY TATIANA MENDOZA TORRES</t>
  </si>
  <si>
    <t xml:space="preserve">PRESTAR SERVICIOS COMO PROFESIONAL EN ECONOMÍA PARA EL ANÁLISIS, LA INTERPRETACIÓN DE DATOS; LA FORMULACIÓN Y SEGUIMIENTO DE PROYECTOS Y POLÍTICAS PÚBLICAS EN EL MARCO DEL PROYECTO "MEJORAMIENTO DE LOS PROCESOS TRANSVERSALES PARA UNA ADMINISTRACIÓN PUBLICA MODERNA Y EFICIENTE EN LA SECRETARÍA DE DESARROLLO SOCIAL DEL MUNICIPIO BUCARAMANGA
</t>
  </si>
  <si>
    <t>1098795028</t>
  </si>
  <si>
    <t>LAURA JULIANA BELTRAN REYES</t>
  </si>
  <si>
    <t xml:space="preserve">PRESTAR SERVICIOS PROFESIONALES PARA EL ENLACE, GESTIÓN, Y ATENCIÓN A LAS DIFERENTES ESTRATEGIAS QUE SE COORDINAN CON LOS DIFERENTES ORGANISMOS DE COOPERACIÓN INTERNACIONAL EN EL MARCO DEL PROYECTO "MEJORAMIENTO DE LOS PROCESOS TRANSVERSALES PARA UNA ADMINISTRACIÓN PUBLICA MODERNA Y EFICIENTE EN LA SECRETARÍA DE DESARROLLO SOCIAL DEL MUNICIPIO BUCARAMANGA
</t>
  </si>
  <si>
    <t>1091675412</t>
  </si>
  <si>
    <t>LIBARDO LUIS BALLESTEROS ALSINA</t>
  </si>
  <si>
    <t xml:space="preserve">PRESTAR SERVICIOS DE APOYO COMO ASISTENTE EN LA GESTIÓN DE LOS PROCESOS ADMINISTRATIVOS EN EL MARCO DE LOS PROYECTOS "MEJORAMIENTO DE LOS PROCESOS TRANSVERSALES PARA UNA ADMINISTRACIÓN PUBLICA MODERNA Y EFICIENTE EN LA SECRETARÍA DE DESARROLLO SOCIAL DEL MUNICIPIO DE BUCARAMANGA
</t>
  </si>
  <si>
    <t>28152791</t>
  </si>
  <si>
    <t>CAROLINA VELASCO DIAZ</t>
  </si>
  <si>
    <t>52963811</t>
  </si>
  <si>
    <t>LAURA VICTORIA CASTAÑEDA NIEVES</t>
  </si>
  <si>
    <t>SERVICIO DIRIGIDOS A LA ATENCION DE NIÑOS, NIÑAS, ADOLESCENTES Y JOVENES, CON ENFOQUE PEDAGOGICO Y RESTAURATIVO ENCAMINADOS A LA INCLUSION SOCIAL 201</t>
  </si>
  <si>
    <t xml:space="preserve">PRESTAR SERVICIOS PROFESIONALES PARA EL APOYO EN LA COORDINACIÓN DE LAS INICIATIVAS Y ESTRATEGIAS QUE SE IMPLEMENTEN EN EL MARCO DEL PROGRAMA "IMPLEMENTACIÓN DE ESTRATEGIAS PSICOPEDAGÓGICAS PARA LA DISMINUCIÓN DE FACTORES DE RIESGO EN NIÑOS, NIÑAS Y ADOLESCENTES EN EL MUNICIPIO DE BUCARAMANGA
</t>
  </si>
  <si>
    <t>63509014</t>
  </si>
  <si>
    <t>MARIA JULIANA LOZANO PICON</t>
  </si>
  <si>
    <t>SERVICIO DE PROMOCION DE LA GARANTIA DE DERECHOS 201</t>
  </si>
  <si>
    <t xml:space="preserve">PRESTAR SERVICIOS PROFESIONALES AL INTERIOR DE LOS PROGRAMAS BUCARAMANGA, HÁBITAT PARA EL CUIDADO Y LA CORRESPONSABILIDAD Y MÁS EQUIDAD PARA LAS MUJERES APOYANDO LA COORDINACIÓN DE LAS ESTRATEGIAS ORIENTADAS AL BIENESTAR SOCIAL DE LA POBLACIÓN LGBTIQ DEL MUNICIPIO DE BUCARAMANGA EN EL MARCO DEL PROYECTO "FORTALECIMIENTO DE ESPACIOS DE PARTICIPACIÓN Y PREVENCIÓN DE VIOLENCIAS EN MUJERES Y POBLACIÓN CON ORIENTACIONES SEXUALES E IDENTIDADES DE GÉNERO DIVERSAS DEL MUNICIPIO DE BUCARAMANGA
</t>
  </si>
  <si>
    <t>1098711241</t>
  </si>
  <si>
    <t>MIGUEL ANGEL RUIZ MACIAS</t>
  </si>
  <si>
    <t>Desarrollar estrategias y campañas de pre¿vención para la promoción de la garantía de derechos y la no discriminación de la población con orientación sexual e identidad de género diversa</t>
  </si>
  <si>
    <t xml:space="preserve">PRESTAR SERVICIOS PROFESIONALES DE LICENCIATURA EN EDUCACIÓN BASICA APOYANDO LA GESTIÓN DE LA CASA DE ALBERGUE "CASA BÚHO" DE LA SECRETARIA DE DESARROLLO SOCIAL DEL MUNICIPIO DE BUCARAMANGA EN EL MARCO DEL PROYECTO "APOYO EN LOS PROCESOS DE ATENCION INTEGRAL DE LOS NIÑOS Y NIÑAS EN EL ESPACIO DE CUIDADO Y ALBERGUE “CASA BUHO” EN EL MUNICIPIO DE BUCARAMANGA
</t>
  </si>
  <si>
    <t>1102351443</t>
  </si>
  <si>
    <t>LEIDY CAROLINA CACERES BARRAGAN</t>
  </si>
  <si>
    <t xml:space="preserve">PAGO DE SERVICIO DE ENERGIA ELECTRICA DE LOS CENTROS VIDA AÑOS MARAVILLOSOS ALVAREZ,KENEDDY CORRESPONDIENTE AL PERIODO DE DICIEMBRE 01 A DICIEMBRE 31 DEL 2023, SEGUN FACTURAS DE VENTAS NO 215821015-215823009-215819399.
</t>
  </si>
  <si>
    <t>890201230</t>
  </si>
  <si>
    <t>ELECTRIFICADORA DE SANTANDER S.A. ESP</t>
  </si>
  <si>
    <t xml:space="preserve">PAGO DE SERVICIO DE ENERGIA ELECTRICA DE CASA BUHO CORRESPONDIENTE AL PERIODO DE DICIEMBRE 01 A DICIEMBRE 31 DEL 2023, SEGUN FACTURA DE VENTA NO 215823029.
</t>
  </si>
  <si>
    <t xml:space="preserve">PAGO DE SERVICIO DE ACUEDUCTO,ALCANTARILLADO Y ASEO DE CASA BUHO CORRESPONDIENTE AL PERIODO DE NOVIEMBRE 01 AL 30 DEL 2023, SEGUN FACTURA 2310671.
</t>
  </si>
  <si>
    <t>890200162</t>
  </si>
  <si>
    <t>ACUEDUCTO METROPOLITANO DE BUCARAMANGA AMB S.A.  ESP</t>
  </si>
  <si>
    <t xml:space="preserve">PAGO DE RIESGO PROFESIONALES CORRESPONDIENTE AL PERIODO DE ENERO DEL 2024 A 126 EDILES DEL MUNICIPIO DE BUCARAMANGA, SEGUN PLANILLA NO 9462395103.
</t>
  </si>
  <si>
    <t>860011153</t>
  </si>
  <si>
    <t>POSITIVA COMPAÑIA DE SEGUROS</t>
  </si>
  <si>
    <t xml:space="preserve">PAGO DE SEGURIDAD SOCIAL CORRESPONDIENTE AL PERIODO DE ENERO DEL 2024 A 126 EDILES DEL MUNICIPIO DE BUCARAMANGA, SEGUN PLANILLA NO 9462395103.
</t>
  </si>
  <si>
    <t>900935126</t>
  </si>
  <si>
    <t>ASMETD SALUD EPS SAS</t>
  </si>
  <si>
    <t>900226715</t>
  </si>
  <si>
    <t>COOSALUD MOVILIDAD</t>
  </si>
  <si>
    <t>800088702</t>
  </si>
  <si>
    <t>EPS SURA</t>
  </si>
  <si>
    <t>830003564</t>
  </si>
  <si>
    <t>FAMISANAR</t>
  </si>
  <si>
    <t>901037916</t>
  </si>
  <si>
    <t>ADRES</t>
  </si>
  <si>
    <t>900156264</t>
  </si>
  <si>
    <t>NUEVA EPS S A</t>
  </si>
  <si>
    <t>900914254</t>
  </si>
  <si>
    <t>FUNDACION SALUD MIA EPS</t>
  </si>
  <si>
    <t>800130907</t>
  </si>
  <si>
    <t>SALUD TOTAL</t>
  </si>
  <si>
    <t>800251440</t>
  </si>
  <si>
    <t>SANITAS E P S</t>
  </si>
  <si>
    <t xml:space="preserve">PRESTACIÓN DE SERVICIOS EXEQUIALES Y/O FUNERARIOS PARA SATISFACER LAS NECESIDADES DE LA SECRETARÍA DE DESARROLLO SOCIAL, EN MARCO DE LA EJECUCIÓN DE SUS PLANES Y PROGRAMAS
</t>
  </si>
  <si>
    <t>91237413</t>
  </si>
  <si>
    <t>JESUS ALBERTO REY OLARTE</t>
  </si>
  <si>
    <t>Brindar servicio exequial de la población en condición de pobreza y vulnerabilidad</t>
  </si>
  <si>
    <t>SERVICIO DE ATENCION INTEGRAL AL HABITANTE DE LA CALLE 201</t>
  </si>
  <si>
    <t xml:space="preserve">PRESTAR SERVICIOS PROFESIONALES EN EL APOYO OPERATIVO Y DE ASISTENCIA ADMINISTRATIVA ENCAMINADAS A FACILITAR EL DESARROLLO Y EJECUCIÓN DE LAS ACTIVIDADES DEL PROGRAMA ADULTO MAYOR Y DIGNO ADSCRITO A LA SECRETARÍA DE DESARROLLO SOCIAL EN EL MARCO DEL PROYECTO "IMPLEMENTACIÓN DE ACCIONES TENDIENTES A MEJORAR LAS CONDICIONES DE LOS ADULTOS MAYORES DEL MUNICIPIO DE BUCARAMANGA
</t>
  </si>
  <si>
    <t>1098650116</t>
  </si>
  <si>
    <t>LAURA PATRICIA CONTRERAS GARCIA</t>
  </si>
  <si>
    <t xml:space="preserve">PRESTAR SERVICIOS PROFESIONALES EN PSICOLOGÍA PARA FORTALECER LOS PROCESOS DE ATENCIÓN INTEGRAL DESDE UN ENFOQUE TÉCNICO A LA POBLACIÓN VULNERABLE BENEFICIARIOS DEL PROGRAMA HABITANTE DE CALLE EN EL MARCO DEL PROYECTO "DESARROLLO DE ACCIONES ENCAMINADAS A GENERAR ATENCIÓN INTEGRAL HACIA LA POBLACIÓN HABITANTES DE CALLE DEL MUNICIPIO DE BUCARAMANGA
</t>
  </si>
  <si>
    <t>91533818</t>
  </si>
  <si>
    <t>JHERSON DANIEL URIBE SIZA</t>
  </si>
  <si>
    <t xml:space="preserve">PRESTAR SERVICIOS DE APOYO A LA GESTIÓN, ACOMPAÑAMIENTO, Y SEGUIMIENTO DE ACTIVIDADES RELACIONADAS CON LA ATENCIÓN A LA POBLACIÓN VULNERABLE BENEFICIARIA DEL PROGRAMA HABITANTE DE CALLE DE LA SECRETARIA DE DESARROLLO SOCIAL DEL MUNICIPIO DE BUCARAMANGA EN EL MARCO DEL PROYECTO "DESARROLLO DE ACCIONES ENCAMINADAS A GENERAR ATENCIÓN INTEGRAL HACIA LA POBLACIÓN HABITANTES DE CALLE DEL MUNICIPIO DE BUCARAMANGA
</t>
  </si>
  <si>
    <t>63512954</t>
  </si>
  <si>
    <t>ADRIANA  MILENA SERRANO  PEREZ</t>
  </si>
  <si>
    <t xml:space="preserve">PRESTAR SERVICIOS COMO APOYO A LA GESTION LOGISTICA Y ADMINISTRATIVA PARA LA REALIZACIÓN DE ACTIVIDADES CON EL PROPÓSITO DE TERRITORIALIZAR LA OFERTA INSTITUCIONAL DEL PROGRAMA HABITANTE DE CALLE DE LA SECRETARIA DE DESARROLLO SOCIAL DEL MUNICIPIO DE BUCARAMANGA EN EL MARCO DEL PROYECTO "DESARROLLO DE ACCIONES ENCAMINADAS A GENERAR ATENCIÓN INTEGRAL HACIA LA POBLACIÓN HABITANTES DE CALLE DEL MUNICIPIO DE BUCARAMANGA
</t>
  </si>
  <si>
    <t>13746980</t>
  </si>
  <si>
    <t>WILLIAM HUMBERTO CACERES DUARTE</t>
  </si>
  <si>
    <t xml:space="preserve">PRESTAR SERVICIOS DE APOYO A LA GESTIÓN EN LA OPERATIVIDAD ADMINISTRATIVA DEL PROGRAMA “COLOMBIA MAYOR” Y EL PROGRAMA ADULTO MAYOR Y DIGNO ADSCRITO A LA SECRETARÍA DE DESARROLLO SOCIAL EN EL MARCO DEL PROYECTO "IMPLEMENTACIÓN DE ACCIONES TENDIENTES A MEJORAR LAS CONDICIONES DE LOS ADULTOS MAYORES DEL MUNICIPIO DE BUCARAMANGA
</t>
  </si>
  <si>
    <t>91220471</t>
  </si>
  <si>
    <t>IGNACIO CORZO MOLINA</t>
  </si>
  <si>
    <t xml:space="preserve">PRESTAR SERVICIOS PROFESIONALES COMO TRABAJADORA SOCIAL PARA APOYAR LA IMPLEMENTACIÓN DE INICIATIVAS ORIENTADAS A LA GENERACIÓN DE ENTORNOS PROTECTORES, FORTALECIMIENTO DE LOS LIDERAZGOS Y PARTICIPACIÓN EN EL MARCO DEL PROYECTO "IMPLEMENTACIÓN DE ESTRATEGIAS PSICOPEDAGOGICAS PARA LA DISMINUCIÓN DE FACTORES DE RIESGO EN NIÑOS, NIÑAS Y ADOLESCENTES EN EL MUNICIPIO DE BUCARAMANGA
</t>
  </si>
  <si>
    <t>1095938084</t>
  </si>
  <si>
    <t>DAYANNA MARCELA GUTIERREZ VARGAS</t>
  </si>
  <si>
    <t>SERVICIO DE ATENCION Y PROTECCION INTEGRAL AL ADULTO MAYOR ESTAMPILLA PARA EL BIENESTAR DEL ADULTO MAYOR DEPARTAMENTAL 288</t>
  </si>
  <si>
    <t xml:space="preserve">AUNAR ESFUERZOS PARA LA ASISTENCIA Y ATENCIÓN INTEGRAL DE LAS PERSONAS MAYORES EN CONDICIONES DE VULNERABILIDAD PARA EL DESARROLLO DE LOS PROGRAMAS CENTRO VIDA Y CENTRO DE BIENESTAR
</t>
  </si>
  <si>
    <t>804008381</t>
  </si>
  <si>
    <t>FUNDACION DE LAS TINIEBLAS A LA LUZ</t>
  </si>
  <si>
    <t>Fortalecer la cobertura de personas mayores vinculadas a los procesos de atención integral modalidad Centro Bienestar</t>
  </si>
  <si>
    <t>SERVICIO DE ATENCION Y PROTECCION INTEGRAL AL ADULTO MAYOR DEPARTAMENTAL 288</t>
  </si>
  <si>
    <t>atención integral modalidad Centro Bienestar</t>
  </si>
  <si>
    <t>SERVICIO DE ATENCION Y PROTECCION INTEGRAL EL BIENESTAR DEL ADULTO MAYOR MUNICIPAL 220</t>
  </si>
  <si>
    <t>Brindar la atención a personas mayores con servicios integrales en modalidad Centros Vida mediante espacios culturales, artísticos y recreativos.</t>
  </si>
  <si>
    <t>890203983</t>
  </si>
  <si>
    <t>ASOCIACION VOLUNTARIA DE APOYO INTEGRAL AL ENFERMO DE CANCER AVAC</t>
  </si>
  <si>
    <t>SERVICIO DE ATENCION Y PROTECCION INTEGRAL ESTAMPILLA PARA EL BIENESTAR DEL ADULTO MAYOR MUNICIPAL 220 80%</t>
  </si>
  <si>
    <t>900632931</t>
  </si>
  <si>
    <t>FUNDACION CENTRO DIA TERESA DE JESUS</t>
  </si>
  <si>
    <t>804011531</t>
  </si>
  <si>
    <t>FUNDACION CRISTO REDENTOR</t>
  </si>
  <si>
    <t>900212003</t>
  </si>
  <si>
    <t>FUNDACION HOGAR  JERUSALEN</t>
  </si>
  <si>
    <t>890201317</t>
  </si>
  <si>
    <t>ASILO SAN RAFAEL</t>
  </si>
  <si>
    <t>890201229</t>
  </si>
  <si>
    <t>ASILO DE ANCIANOS SAN ANTONIO DE LA CONGREGACIÓN DE LAS HERMANITAS DE LOS ANCIAN</t>
  </si>
  <si>
    <t>890203963</t>
  </si>
  <si>
    <t>CENTRO DE BIENESTAR DEL ANCIANO</t>
  </si>
  <si>
    <t>804016326</t>
  </si>
  <si>
    <t>FUNDACION HOGAR GERIATRICO LUZ DE ESPERANZA</t>
  </si>
  <si>
    <t>804008547</t>
  </si>
  <si>
    <t>FUNDACION CASA DE CARIDAD SANTA RITA DE CASIA</t>
  </si>
  <si>
    <t>804001267</t>
  </si>
  <si>
    <t>SHALOM CASA DE PAZ</t>
  </si>
  <si>
    <t>800169294</t>
  </si>
  <si>
    <t>FUNDACION ALBEIRO VARGAS Y ANGELES CUSTODIOS</t>
  </si>
  <si>
    <t xml:space="preserve">PRESTAR SERVICIOS PROFESIONALES PARA LA COORDINACIÓN, GESTIÓN Y DESARROLLO DE LAS ACTIVIDADES DEL PROGRAMA ADULTO MAYOR Y DIGNO PROMOVIENDO LA GARANTÍA Y RESTABLECIMIENTO DE DERECHOS DE LAS PERSONAS MAYORES VULNERABLES DEL MUNICIPIO DE BUCARAMANGA EN EL MARCO DEL PROYECTO "IMPLEMENTACIÓN DE ACCIONES TENDIENTES A MEJORAR LAS CONDICIONES DE LOS ADULTOS MAYORES DEL MUNICIPIO DE BUCARAMANGA
</t>
  </si>
  <si>
    <t>1098651692</t>
  </si>
  <si>
    <t>INGRID CATALINA NIÑO JEREZ</t>
  </si>
  <si>
    <t>SERVICIO DE ATENCION INTEGRAL A POBLACION EN CONDICION DE DISCAPACIDAD 201</t>
  </si>
  <si>
    <t xml:space="preserve">PRESTAR SERVICIOS DE APOYO LOGISTICO Y ADMINISTRATIVO A LA GESTION PARA EL ACOMPAÑAMIENTO DE LAS DIFERENTES ACTIVIDADES REQUERIDAS PARA LA ATENCIÓN INTEGRAL DE LA POBLACIÓN CON DISCAPACIDAD EN EXTREMA VULNERABILIDAD Y COADYUVAR EN LA GESTIÓN ADMINISTRATIVA DEL MUNICIPIO DE BUCARAMANGA EN EL MARCO DEL PROYECTO "APOYO A LA OPERATIVIDAD DE LOS PROGRAMAS DE ATENCION INTEGRAL A LAS PERSONAS CON DISCAPACIDAD, FAMILIARES Y/O CUIDADORES DEL MUNICIPIO DE BUCARAMANGA
</t>
  </si>
  <si>
    <t>91507140</t>
  </si>
  <si>
    <t>DAVID ORDOÑEZ PICO</t>
  </si>
  <si>
    <t>Formular e implementar el documento de estrategia de promoción de derechos de las personas con discapacidad y sus familias dentro de la sociedad</t>
  </si>
  <si>
    <t xml:space="preserve">PRESTAR SERVICIOS PROFESIONALES COMO EDUCADOR (A) DE NIÑOS Y NIÑAS DE LA PRIMERA INFANCIA E INFANCIA BENEFICIARIOS DEL ESPACIO DE ALBERGUE Y CUIDADO CASA BÚHO ADSCRITO A LA SECRETARÍA DE DESARROLLO SOCIAL DEL MUNICIPIO DE BUCARAMANGA EN EL MARCO DEL PROYECTO "APOYO EN LOS PROCESOS DE ATENCIÓN INTEGRAL DE LOS NIÑOS EN EL ESPACIO DE CUIDADO Y ALBERGUE “CASA BÚHO” EN EL MUNICIPIO DE BUCARAMANGA
</t>
  </si>
  <si>
    <t>1098700587</t>
  </si>
  <si>
    <t>NANCY PAOLA GOMEZ OROZCO</t>
  </si>
  <si>
    <t xml:space="preserve">PAGO DE SERVICIO DE INTERNET DE LOS PROGRAMAS PROGRAMA MUJER Y EQUIDAD DE GENERO CRARRERA 34 NO 35-39 BARRIO ALVAREZ(CENTRO INTEGRAL DE LA MUJER) PROGRAMA ADULTO MAYOR DIAGONAL 14 NO 56-02 BARRIO GOMEZ NIÑO (CENTRO VIDA AÑOS MARAVILLOSOS) PROGRAMA ADULTO MAYOR CALLE 33 NO 40-18 BARRIO ALVAREZ (CENTRO VIDA ALVAREZ) PROGRAMA HABITANTE DE CALLE CALLE 30 NO 17-74 BARRIO CENTRO POR EL PERIODO ENERO 01 HASTA ENERO 31DEL 2024 SEGÚN FACTURA DE SERVICIO NO 3 -291553740
</t>
  </si>
  <si>
    <t>800153993</t>
  </si>
  <si>
    <t>COMCEL S A</t>
  </si>
  <si>
    <t>Brindar asistencia técnica y acompañamiento en temas de financiamiento y empleabilidad a las mujeres emprendedoras</t>
  </si>
  <si>
    <t xml:space="preserve">PRESTAR SERVICIOS PROFESIONALES COMO PSICÓLOGO EN EL DESARROLLO DE ACTIVIDADES PARA LA PROMOCIÓN DE LA SALUD MENTAL DE LAS PERSONAS MAYORES EN CONDICIÓN DE VULNERABILIDAD ADSCRITAS A LOS CENTROS VIDA DEL MUNICIPIO DE BUCARAMANGA EN EL MARCO DEL PROYECTO "IMPLEMENTACIÓN DE ACCIONES TENDIENTES A MEJORAR LAS CONDICIONES DE LOS ADULTOS MAYORES DEL MUNICIPIO DE BUCARAMANGA
</t>
  </si>
  <si>
    <t>1067727160</t>
  </si>
  <si>
    <t>GLORIA LUZ TARIFA ARAUJO</t>
  </si>
  <si>
    <t>63515745</t>
  </si>
  <si>
    <t>AYDA MARITHZA CAMACHO GUIZA</t>
  </si>
  <si>
    <t>SERVICIOS PARA LA COMUNIDAD, SOCIALES Y PERSONALES 201</t>
  </si>
  <si>
    <t xml:space="preserve">PRESTAR LOS SERVICIOS PROFESIONALES PARA LA ASISTENCIA TÉCNICA Y ACOMPAÑAMIENTO DE LOS PROYECTOS AGROINDUSTRIALES QUE EJECUTE LA SECRETARIA DE DESARROLLO SOCIAL DEL MUNICIPIO DE BUCARAMANGA EN EL MARCO DEL PROYECTO "FORTALECIMIENTO DE LA PRODUCTIVIDAD Y COMPETITIVIDAD AGROPECUARIA EN EL SECTOR RURAL DEL MUNICIPIO DE BUCARAMANGA
</t>
  </si>
  <si>
    <t>1098726322</t>
  </si>
  <si>
    <t>MAYRA ALEJANDRA LEAL OTALORA</t>
  </si>
  <si>
    <t>Brindar Asesoría, acompañamiento en la conformación, constitución y/o fortalecimiento de asociaciones de pequeños productores que progresan.</t>
  </si>
  <si>
    <t xml:space="preserve">PRESTAR SERVICIOS COMO TÉCNICO EN PRODUCCIÓN AGROPECUARIA PARA APOYAR LAS DIFERENTES ACTIVIDADES DEL PROGRAMA DESARROLLO DEL CAMPO DE LA SECRETARIA DE DESARROLLO SOCIAL DEL MUNICIPIO EN EL MARCO DEL PROYECTO "FORTALECIMIENTO DE LA PRODUCTIVIDAD Y COMPETITIVIDAD AGROPECUARIA EN EL SECTOR RURAL DEL MUNICIPIO DE BUCARAMANGA
</t>
  </si>
  <si>
    <t>1098409456</t>
  </si>
  <si>
    <t>DIEGO ALEJANDRO NARANJO PINZON</t>
  </si>
  <si>
    <t>SERVICIO DE ASISTENCIA TECNICA AGROPECUARIA DIRIGIDA A PEQUEÑOS PRODUCTORES 201</t>
  </si>
  <si>
    <t xml:space="preserve">PRESTAR LOS SERVICIOS DE APOYO LOGÍSTICO EN LA COORDINACIÓN DE LOS DIFERENTES EVENTOS Y ACTIVIDADES DESARROLLADAS POR LA SECRETARIA DE DESARROLLO SOCIAL DEL MUNICIPIO DE BUCARAMANGA EN EL MARCO DEL PROYECTO "FORTALECIMIENTO DE LA PRODUCTIVIDAD Y COMPETITIVIDAD AGROPECUARIA EN EL SECTOR RURAL DEL MUNICIPIO DE BUCARAMANGA
</t>
  </si>
  <si>
    <t>1098780305</t>
  </si>
  <si>
    <t>JHON JAIRO GUARIN ARENAS</t>
  </si>
  <si>
    <t xml:space="preserve">Mantener en operación y acompañar la estrategia de progreso de mercadillos campesinos </t>
  </si>
  <si>
    <t xml:space="preserve">PAGO DE SERVICIO DE ACUEDUCTO, ALCANTARILLADO Y ASEO POR EL PERIODO DE NOVIEMBRE 01 AL 30 DEL 2023 DE LOS CENTROS VIDA AÑOS MARAVILLOSOS,ALVAREZ Y KENNEDY SEGUN FACTURAS NO 2342331-2333257-2381484.
</t>
  </si>
  <si>
    <t xml:space="preserve">PRESTAR SERVICIOS PROFESIONALES DE APOYO A LA COORDINACIÓN DE LOS PROGRAMAS MÁS EQUIDAD PARA LAS MUJERES Y BUCARAMANGA HÁBITAT PARA EL CUIDADO Y LA CORRESPONSABILIDAD DE LA SECRETARÍA DE DESARROLLO SOCIAL EN EL MUNICIPIO DE BUCARAMANGA DESDE EL COMPENENTE TÉCNICO Y SOCIAL EN EL MARCO DEL PROYECTO "FORTALECIMIENTO DE ESPACIOS DE PARTICIPACIÓN Y PREVENCIÓN DE VIOLENCIAS EN MUJERES Y POBLACIÓN CON ORIENTACIONES SEXUALES E IDENTIDADES DE GÉNERO DIVERSAS DEL MUNICIPIO DE BUCARAMANGA
</t>
  </si>
  <si>
    <t>63510388</t>
  </si>
  <si>
    <t>HILDA DEL PILAR FARELO FELIZZOLA</t>
  </si>
  <si>
    <t>Mantener la atención, orientación psicosocial, jurídica y capacitación a las mujeres</t>
  </si>
  <si>
    <t xml:space="preserve">PRESTAR SERVICIOS DE APOYO A LA GESTIÓN EN EL COMPONENTE PEDAGÓGICO EN CASA BÚHO DE LA SECRETARÍA DE DESARROLLO SOCIAL DEL MUNICIPIO DE BUCARAMANGA EN EL MARCO DEL PROYECTO "APOYO EN LOS PROCESOS DE ATENCIÓN INTEGRAL DE LOS NIÑOS EN EL ESPACIO DE CUIDADO Y ALBERGUE “CASA BÚHO” EN EL MUNICIPIO DE BUCARAMANGA
</t>
  </si>
  <si>
    <t>1098796841</t>
  </si>
  <si>
    <t>ANGELLY VANESSA RUEDA CARRILLO</t>
  </si>
  <si>
    <t xml:space="preserve">PRESTAR SERVICIOS DE APOYO A LA GESTIÓN PARA LA COORDINACIÓN, GESTION E IMPLEMENTACION DE LAS ACTIVIDADES INTEGRALES DEL CENTRO VIDA ÁLVAREZ ADSCRITO AL MUNICIPIO DE BUCARAMANGA EN EL MARCO DEL PROYECTO "IMPLEMENTACIÓN DE ACCIONES TENDIENTES A MEJORAR LAS CONDICIONES DE LOS ADULTOS MAYORES DEL MUNICIPIO DE BUCARAMANGA
</t>
  </si>
  <si>
    <t>1098676200</t>
  </si>
  <si>
    <t>RUBEN DARIO ROJAS FONSECA</t>
  </si>
  <si>
    <t>SERVICIO DE ACOMPAÑAMIENTO FAMILIAR Y COMUNITARIO PARA LA SUPERACION DE LA POBREZA 201</t>
  </si>
  <si>
    <t xml:space="preserve">PRESTAR SERVICIOS DE APOYO A LA GESTIÓN PARA LA OPERATIVIDAD ADMINISTRATIVA DEL PROGRAMA MAS FAMILIAS EN ACCIÓN N EL MARCO DEL PROYECTO "APOYO A LA OPERATIVIDAD DEL PROGRAMA NACIONAL MÁS FAMILIAS EN ACCIÓN EN EL MUNICIPIO DE BUCARAMANGA
</t>
  </si>
  <si>
    <t>1098808998</t>
  </si>
  <si>
    <t>CRISTIAN CAMILO FLOREZ BECERRA</t>
  </si>
  <si>
    <t>Coordinar, brindar y mantener la atención a los beneficiarios del programa de transferencias monetarias, asi como la verificación y cargue de las diferentes novedades del mismo</t>
  </si>
  <si>
    <t xml:space="preserve">PRESTAR SERVICIOS PROFESIONALES PARA APOYAR LAS ACTIVIDADES RELACIONADAS CON EL SISTEMA DE INFORMACIÓN SIFA EN EL COMPONENTE DE SALUD DEL PROGRAMA FAMILIAS EN ACCIÓN EN EL MARCO DEL PROYECTO "APOYO A LA OPERATIVIDAD DEL PROGRAMA NACIONAL MÁS FAMILIAS EN ACCIÓN EN EL MUNICIPIO DE BUCARAMANGA
</t>
  </si>
  <si>
    <t>63490779</t>
  </si>
  <si>
    <t>LILIAM TERESA CALDERON APONTE</t>
  </si>
  <si>
    <t xml:space="preserve">PRESTAR SERVICIOS DE APOYO A LA GESTIÓN EN LA ATENCIÓN Y ORIENTACIÓN AL CIUDADANO EN LAS ÁGORAS PARA LA SOCIALIZACIÓN DE LOS PROGRAMAS SOCIALES DE LA SECRETARÍA DE DESARROLLO SOCIAL DEL MUNICIPIO DE BUCARAMANGA EN EL MARCO DEL PROYECTO "FORTALECIMIENTO DE LA PARTICIPACIÓN CIUDADANA EN EL MUNICIPIO DE BUCARAMANGA
</t>
  </si>
  <si>
    <t>1098638585</t>
  </si>
  <si>
    <t>JORGE ENRIQUE USEDA PÉREZ</t>
  </si>
  <si>
    <t>1098701773</t>
  </si>
  <si>
    <t>MAYRA BIBIANA JAIMES PARRA</t>
  </si>
  <si>
    <t xml:space="preserve">PRESTAR SERVICIOS PROFESIONALES EN PSICOLOGÍA ORIENTADOS A LA PROMOCIÓN DE LOS SERVICIOS DE LOS PROGRAMAS MÁS EQUIDAD PARA LAS MUJERES Y BUCARAMANGA HÁBITAT PARA EL CUIDADO Y LA CORRESPONSABILIDAD ENFOCADO A VIOLENCIAS BASADAS EN GÉNERO DESDE EL COMPONENTE DE INTERVENCIÓN PSICOSOCIAL EN EL MARCO EL PROYECTO "FORTALECIMIENTO DE ESPACIOS DE PARTICIPACIÓN Y PREVENCIÓN DE VIOLENCIAS EN MUJERES Y POBLACIÓN CON ORIENTACIONES SEXUALES E IDENTIDADES DE GÉNERO DIVERSAS DEL MUNICIPIO DE BUCARAMANGA
</t>
  </si>
  <si>
    <t>1098728390</t>
  </si>
  <si>
    <t>LUISA DANIELA PATIÑO ALVAREZ</t>
  </si>
  <si>
    <t xml:space="preserve">PRESTAR SERVICIOS PROFESIONALES PARA FORTALECER LAS ACTIVIDADES EN LA GESTION, ARTICULACIÓN, ACOMPAÑAMIENTO, GESTION DE LA INFORMACION Y SEGUIMIENTO DE ACTIVIDADES RELACIONADAS CON LA ATENCIÓN A LA POBLACIÓN SEXUALMENTE DIVERSA EN EL MARCO DEL PROYECTO "FORTALECIMIENTO DE ESPACIOS DE PARTICIPACIÓN Y PREVENCIÓN DE VIOLENCIAS EN MUJERES Y POBLACIÓN CON ORIENTACIONES SEXUALES E IDENTIDADES DE GÉNERO DIVERSAS DEL MUNICIPIO DE BUCARAMANGA
</t>
  </si>
  <si>
    <t>1098666212</t>
  </si>
  <si>
    <t>CHRISTIAN CAMILO JAIMES TAMI</t>
  </si>
  <si>
    <t xml:space="preserve">PRESTAR SERVICIOS PROFESIONALES PARA BRINDAR APOYO EN LA INMERSIÓN Y MATERIALIZACIÓN DE LA ESTRATEGIA DE PARTICIPACIÓN DEMOCRÁTICA ENTRE LA POBLACIÓN JOVEN DEL MUNICIPIO DE BUCARAMANGA EN EL MARCO DEL PROYECTO "MEJORAMIENTO DE LOS PROCESOS TRANSVERSALES PARA UNA ADMINISTRACIÓN PUBLICA MODERNA Y EFICIENTE EN LA SECRETARÍA DE DESARROLLO SOCIAL DEL MUNICIPIO BUCARAMANGA
</t>
  </si>
  <si>
    <t>1102380984</t>
  </si>
  <si>
    <t>EDWING STEEVEN RODRIGUEZ BONILLA</t>
  </si>
  <si>
    <t xml:space="preserve">PRESTAR SERVICIOS PROFESIONALES PARA LA COORDINACION DE LAS LUDOTECAS ADSCRITAS A LA SECRETARÍA DE DESARROLLO SOCIAL DEL MUNICIPIO DE BUCARAMANGA PARA APOYAR LA IMPLEMENTACIÓN DE ESTRATEGIAS ORIENTADAS A LA GENERACION DE ENTORNOS PROTECTORES PARA NIÑOS Y NIÑAS EN EL MARCO DEL PROYECTO "IMPLEMENTACIÓN DE ESTRATEGIAS PSICOPEDAGOGICAS PARA LA DISMINUCIÓN DE FACTORES DE RIESGO EN NIÑOS, NIÑAS Y ADOLESCENTES EN EL MUNICIPIO DE BUCARAMANGA
</t>
  </si>
  <si>
    <t>1098731876</t>
  </si>
  <si>
    <t>KELLY JOHANNA BARAJAS GARCÍA</t>
  </si>
  <si>
    <t xml:space="preserve">PRESTAR SERVICIOS PROFESIONALES EN PSICOLOGIA PARA APOYAR LA IMPLEMENTACION DE LOS PROCESOS DEL PROYECTO CASA BÚHO DEL MUNICIPIO DE BUCARAMANGA EN EL MARCO DEL PROYECTO "APOYO EN LOS PROCESOS DE ATENCIÓN INTEGRAL DE LOS NIÑOS EN EL ESPACIO DE CUIDADO Y ALBERGUE “CASA BÚHO” EN EL MUNICIPIO DE BUCARAMANGA
</t>
  </si>
  <si>
    <t>1098705082</t>
  </si>
  <si>
    <t>TATIANA MOLANO ATUESTA</t>
  </si>
  <si>
    <t xml:space="preserve">PRESTAR SERVICIOS PROFESIONALES COMO ABOGADO (A) PARA EL FORTALECIMIENTO DE LAS ACCIONES PARA LA PREVENCIÓN Y ATENCIÓN JURÍDICA DE LA POBLACIÓN SEXUALMENTE DIVERSA DESDE LA SECRETARIA DE DESARROLLO SOCIAL DEL MUNICIPIO DE BUCARAMANGA EN EL MARCO DEL PROYECTO "FORTALECIMIENTO DE ESPACIOS DE PARTICIPACIÓN Y PREVENCIÓN DE VIOLENCIAS EN MUJERES Y POBLACIÓN CON ORIENTACIONES SEXUALES E IDENTIDADES DE GÉNERO DIVERSAS DEL MUNICIPIO DE BUCARAMANGA
</t>
  </si>
  <si>
    <t>1098780384</t>
  </si>
  <si>
    <t>JUAN DAVID PRADA BETANCOURT</t>
  </si>
  <si>
    <t xml:space="preserve">PRESTAR SERVICIOS DE APOYO LOGISTICO Y ADMINISTRACION A LA GESTION PARA EL ACOMPAÑAMIENTO DE LAS DIFERENTES ACTIVIDADES REQUERIDAS PARA LA ATENCION INTEGRAL DE LA POBLACION CON DISCAPACIDAD EN EXTREMA VULNERABILIDAD Y COADYUVAR EN LA GESTION ADMINISTRATIVA DEL MUNICIPIO DE BUCARAMANGA EN EL MARCO DEL PROYECTO "APOYO A LA OPERATIVIDAD DE LOS PROGRAMAS DE ATENCION INTEGRAL A LAS PERSONAS CON DISCAPACIDAD, FAMILIARES Y/O CUIDADORES DEL MUNICIPIO DE BUCARAMANGA
</t>
  </si>
  <si>
    <t>63363950</t>
  </si>
  <si>
    <t>MARIA EUGENIA CORREA ARDILA</t>
  </si>
  <si>
    <t>63356359</t>
  </si>
  <si>
    <t>MARY LUZ TORRES ALVAREZ</t>
  </si>
  <si>
    <t xml:space="preserve">PRESTAR LOS SERVICIOS DE APOYO LOGÍSTICO A LOS MERCADILLO CAMPESINOS Y A LOS DIFERENTES PROGRAMAS DE LA SECRETARIA DE DESARROLLO SOCIAL DEL MUNICIPIO DE BUCARAMANGA EN EL MARCO DEL PROYECTO "FORTALECIMIENTO DE LA PRODUCTIVIDAD Y COMPETITIVIDAD AGROPECUARIA EN EL SECTOR RURAL DEL MUNICIPIO DE BUCARAMANGA
</t>
  </si>
  <si>
    <t>1098769063</t>
  </si>
  <si>
    <t>BRAIAN CAMILO GUZMAN ARIAS</t>
  </si>
  <si>
    <t xml:space="preserve">PRESTAR SERVICIOS COMO TÉCNICO LABORAL EN AUXILIAR DE ENFERMERÍA PARA LA ATENCIÓN A LA POBLACIÓN DE PRIMERA INFANCIA E INFANCIA DESDE EL COMPONENTE DE SALUD Y NUTRICIÓN EN CASA BÚHO DE LA SECRETARÍA DE DESARROLLO SOCIAL DEL MUNICIPIO DE BUCARAMANGA EN EL MARCO DEL PROYECTO "APOYO EN LOS PROCESOS DE ATENCIÓN INTEGRAL DE LOS NIÑOS EN EL ESPACIO DE CUIDADO Y ALBERGUE “CASA BÚHO” EN EL MUNICIPIO DE BUCARAMANGA
</t>
  </si>
  <si>
    <t>63358191</t>
  </si>
  <si>
    <t>NANCY BECERRA SALAZAR</t>
  </si>
  <si>
    <t>1098637766</t>
  </si>
  <si>
    <t>JACKELINE DURAN QUINTERO</t>
  </si>
  <si>
    <t>63348708</t>
  </si>
  <si>
    <t>MARIA  EUGENIA GARCIA GARCIA</t>
  </si>
  <si>
    <t>52998777</t>
  </si>
  <si>
    <t>MONICA LISSETTE TORRES RAMIREZ</t>
  </si>
  <si>
    <t xml:space="preserve">PRESTAR SERVICIOS PROFESIONALES EN TRABAJO SOCIAL ORIENTADOS AL ACOMPAÑAMIENTO PSICOSOCIAL DE MUJERES Y PERSONAS SEXUALMENTE DIVERSAS, ASI COMO EL DESARROLLO DE PROCESOS DE INTERVENCIÓN COMUNITARIA Y ESTRATEGIAS DE PREVENCIÓN EN EL MARCO EL PROYECTO "FORTALECIMIENTO DE ESPACIOS DE PARTICIPACIÓN Y PREVENCIÓN DE VIOLENCIAS EN MUJERES Y POBLACIÓN CON ORIENTACIONES SEXUALES E IDENTIDADES DE GÉNERO DIVERSAS DEL MUNICIPIO DE BUCARAMANGA
</t>
  </si>
  <si>
    <t>1098723889</t>
  </si>
  <si>
    <t>LIZETH VANESSA TRUJILLO LAGOS</t>
  </si>
  <si>
    <t xml:space="preserve">PRESTAR SERVICIOS DE APOYO LOGISTICO Y ADMINISTRATIVO A LA GESTION PARA EL ACOMPAÑAMIENTO DE LAS DIFERENTES ACTIVIDADES REQUERIDAS PARA LA ATENCIÓN INTEGRAL DE LAS PERSONAS MAYORES EN CONDICIÓN DE VULNERABILIDAD DEL MUNICIPIO DE BUCARAMANGA EN EL MARCO DEL PROYECTO "IMPLEMENTACIÓN DE ACCIONES TENDIENTES A MEJORAR LAS CONDICIONES DE LOS ADULTOS MAYORES DEL MUNICIPIO DE BUCARAMANGA
</t>
  </si>
  <si>
    <t>63510846</t>
  </si>
  <si>
    <t>OLGA LUCIA RODRIGUEZ FLOREZ</t>
  </si>
  <si>
    <t xml:space="preserve">PRESTAR SERVICIOS PROFESIONALES COMO LICENCIADA PARA LA IMPLEMENTACIÓN DE ESTRATEGIAS LUDICOPEDAGOGICAS ORIENTADAS A LA GENERACIÓN DE ENTORNOS PROTECTORES Y LA PREVENCION DE VIOLENCIAS EN EL MARCO DEL PROYECTO "IMPLEMENTACIÓN DE ESTRATEGIAS PSICOPEDAGOGICAS PARA LA DISMINUCIÓN DE FACTORES DE RIESGO EN NIÑOS, NIÑAS Y ADOLESCENTES EN EL MUNICIPIO DE BUCARAMANGA
</t>
  </si>
  <si>
    <t>63525625</t>
  </si>
  <si>
    <t>ANDREA  DEL PILAR VEGA SILVA</t>
  </si>
  <si>
    <t xml:space="preserve">PRESTAR SERVICIOS PROFESIONALES COMO ABOGADA PARA APOYAR EN LOS TEMAS JURÍDICOS DE CONOCIMIENTO DEL PROGRAMA DE DISCAPACIDAD DEL MUNICIPIO DE BUCARAMANGA EN EL MARCO DEL PROYECTO "APOYO A LA OPERATIVIDAD DE LOS PROGRAMAS DE ATENCION INTEGRAL A LAS PERSONAS CON DISCAPACIDAD, FAMILIARES Y/O CUIDADORES DEL MUNICIPIO DE BUCARAMANGA
</t>
  </si>
  <si>
    <t>39023997</t>
  </si>
  <si>
    <t>MILAGROS VAN STRAHLEN GONZALEZ</t>
  </si>
  <si>
    <t>37558393</t>
  </si>
  <si>
    <t>SANDRA  MILENA SALINAS  LUNA</t>
  </si>
  <si>
    <t xml:space="preserve">PRESTAR SERVICIOS PROFESIONALES PARA BRINDAR APOYO PSICOSOCIAL EN LA INMERSIÓN Y MATERIALIZACIÓN DE LA ESTRATEGIA DE PARTICIPACIÓN CIUDADANA EN EL MUNICIPIO DE BUCARAMANGA EN EL MARCO DEL PROYECTO "FORTALECIMIENTO DE LA PARTICIPACIÓN E INCIDENCIA DE LAS EXPRESIONES E INSTITUCIONES DEMOCRÁTICAS JUVENILES DE LA CIUDAD DE BUCARAMANGA
</t>
  </si>
  <si>
    <t>1102382413</t>
  </si>
  <si>
    <t>ANGIE CAROLINA VILLAMIZAR CARVAJAL</t>
  </si>
  <si>
    <t>Fortalecer la participación ciudadana en redes, encuentros, escuelas de liderazgo que generen valor a jóvenes urbanos y rurales.</t>
  </si>
  <si>
    <t xml:space="preserve">PRESTAR SERVICIOS PROFESIONALES EN DERECHO PARA EL FORTALECIMIENTO DE LAS RUTAS DE ATENCIÓN A CASOS DE VIOLENCIA DE GÉNERO, DERECHOS HUMANOS DE LAS MUJERES Y ESTRATEGIAS DE PROMOCIÓN DE ESPACIOS DE PARTICIPACIÓN SOCIAL Y LIDERAZGO EN EL MARCO DEL PROYECTO "FORTALECIMIENTO DE ESPACIOS DE PARTICIPACIÓN Y PREVENCIÓN DE VIOLENCIAS EN MUJERES Y POBLACIÓN CON ORIENTACIONES SEXUALES E IDENTIDADES DE GÉNERO DIVERSAS DEL MUNICIPIO DE BUCARAMANGA
</t>
  </si>
  <si>
    <t>37891488</t>
  </si>
  <si>
    <t>MONICA ISLENA SANCHEZ BAEZ</t>
  </si>
  <si>
    <t xml:space="preserve">PRESTAR SERVICIOS PROFESIONALES COMO FISIOTERAPEUTA PARA APOYAR LOS PROCESOS DE ATENCIÓN INTEGRAL E INCLUSIÓN SOCIAL A LA POBLACIÓN CON DISCAPACIDAD BENEFICIARIA DEL MUNICIPIO DE BUCARAMANGA EN EL MARCO DEL PROYECTO "APOYO A LA OPERATIVIDAD DE LOS PROGRAMAS DE ATENCION INTEGRAL A LAS PERSONAS CON DISCAPACIDAD, FAMILIARES Y/O CUIDADORES DEL MUNICIPIO DE BUCARAMANGA
</t>
  </si>
  <si>
    <t>63355918</t>
  </si>
  <si>
    <t>ANGELA DEL ROSARIO FORERO OROZCO</t>
  </si>
  <si>
    <t>Realizar actividades de asistencia, asesoría y orientación a personas con discapacidad y familiares y/o cuidadores</t>
  </si>
  <si>
    <t xml:space="preserve">PRESTAR SERVICIOS PROFESIONALES EN COMUNICACIÓN SOCIAL PARA EL DISEÑO E IMPLEMENTACIÓN DE ESTRATEGIAS COMUNICATIVAS ORIENTADAS AL FOMENTO DE LA PARTICIPACIÓN Y LIDERAZGO ENTRE LA POBLACIÓN JUVENIL DEL MUNICIPIO DE BUCARAMANGA EN EL MARCO DEL PROYECTO "FORTALECIMIENTO DE LA PARTICIPACIÓN E INCIDENCIA DE LAS EXPRESIONES E INSTITUCIONES DEMOCRÁTICAS JUVENILES DE LA CIUDAD DE BUCARAMANGA
</t>
  </si>
  <si>
    <t>80851916</t>
  </si>
  <si>
    <t>ANDRES ARMANDO DUARTE PRIETO</t>
  </si>
  <si>
    <t>Fortalecer la habilidades y competencias de los jóvenes como sujetos de derechos y protagonistas del desarrollo local.</t>
  </si>
  <si>
    <t xml:space="preserve">PRESTAR SERVICIOS PROFESIONALES APOYANDO LA COORDINACIÓN GENERAL DEL CENTRO INTEGRAL DE LA MUJER DEL MUNICIPIO DE BUCARAMANGA EN EL MARCO DEL PROYECTO "FORTALECIMIENTO DE ESPACIOS DE PARTICIPACIÓN Y PREVENCIÓN DE VIOLENCIAS EN MUJERES Y POBLACIÓN CON ORIENTACIONES SEXUALES E IDENTIDADES DE GÉNERO DIVERSAS DEL MUNICIPIO DE BUCARAMANGA
</t>
  </si>
  <si>
    <t>63556632</t>
  </si>
  <si>
    <t>DIANA CAROLINA VALCARCEL VILLARREAL</t>
  </si>
  <si>
    <t xml:space="preserve">PRESTAR SERVICIOS DE APOYO A LA GESTIÓN PARA EL DESARROLLO DE ACTIVIDADES DE AUTO CUIDADO E HIGIENE EN LAS PERSONAS MAYORES EN CONDICIÓN DE VULNERABILIDAD ADSCRITAS A LOS CENTROS VIDA DEL MUNICIPIO DE BUCARAMANGA EN EL MARCO DEL PROYECTO "IMPLEMENTACIÓN DE ACCIONES TENDIENTES A MEJORAR LAS CONDICIONES DE LOS ADULTOS MAYORES DEL MUNICIPIO DE BUCARAMANGA
</t>
  </si>
  <si>
    <t>63490711</t>
  </si>
  <si>
    <t>HEIDY BENAYA ARCHILA MEJIA</t>
  </si>
  <si>
    <t xml:space="preserve">PRESTAR SERVICIOS PROFESIONALES APOYANDO LA COORDINACIÓN, GESTIÓN Y DESARROLLO DE LAS ACTIVIDADES DEL PROGRAMA DE DISCAPACIDAD ADSCRITO A LA SECRETARÍA DE DESARROLLO SOCIAL DEL MUNICIPIO DE BUCARAMANGA EN EL MARCO DEL PROYECTO "APOYO A LA OPERATIVIDAD DE LOS PROGRAMAS DE ATENCION INTEGRAL A LAS PERSONAS CON DISCAPACIDAD, FAMILIARES Y/O CUIDADORES DEL MUNICIPIO DE BUCARAMANGA
</t>
  </si>
  <si>
    <t>91494027</t>
  </si>
  <si>
    <t>HENRY MURILLO SALAZAR</t>
  </si>
  <si>
    <t xml:space="preserve">PRESTAR SERVICIOS PROFESIONALES COMO LICENCIADA EN PEDAGOGÍA INFANTIL PARA LA IMPLEMENTACIÓN DE ESTRATEGIAS LUDICOPEDAGOGICAS ORIENTADAS A LA GENERACIÓN DE ENTORNOS PROTECTORES Y LA PREVENCION DE VIOLENCIAS EN EL MARCO DEL PROYECTO "IMPLEMENTACIÓN DE ESTRATEGIAS PSICOPEDAGOGICAS PARA LA DISMINUCIÓN DE FACTORES DE RIESGO EN NIÑOS, NIÑAS Y ADOLESCENTES EN EL MUNICIPIO DE BUCARAMANGA
</t>
  </si>
  <si>
    <t>37748579</t>
  </si>
  <si>
    <t>HEIDI SULAY LEON SUAREZ</t>
  </si>
  <si>
    <t xml:space="preserve">PRESTAR SERVICIOS PROFESIONALES COMO PSICÓLOGO EN EL DESARROLLO DE ACTIVIDADES PARA LA PROMOCIÓN DE LA SALUD MENTAL DE LAS PERSONAS MAYORES EN CONDICIÓN DE VULNERABILIDAD DEL MUNICIPIO DE BUCARAMANGA EN EL MARCO DEL PROYECTO "IMPLEMENTACIÓN DE ACCIONES TENDIENTES A MEJORAR LAS CONDICIONES DE LOS ADULTOS MAYORES DEL MUNICIPIO DE BUCARAMANGA
</t>
  </si>
  <si>
    <t>63540117</t>
  </si>
  <si>
    <t>GLADYS ZULEIMA RUEDA VILLAMIZAR</t>
  </si>
  <si>
    <t xml:space="preserve">PAGO DE SEGURIDAD SOCIAL CORRESPONDIENTE AL PERIODO DE ENERO DEL 2024 A 01 EDILES DEL MUNICIPIO DE BUCARAMANGA, SEGUN PLANILLA NO 9462815059
</t>
  </si>
  <si>
    <t xml:space="preserve">PAGO DE RIESGO PROFESIONALES CORRESPONDIENTE AL PERIODO DE ENERO DEL 2024 A 01 EDILES DEL MUNICIPIO DE BUCARAMANGA, SEGUN PLANILLA NO 9462815059.
</t>
  </si>
  <si>
    <t xml:space="preserve">PRESTAR SERVICIOS PROFESIONALES EN TRABAJO SOCIAL ORIENTADOS AL ACOMPAÑAMIENTO PSICOSOCIAL DE MUJERES Y POBLACIÓN SEXUALMENTE DIVERSA, ACCIONES DE ARTICULACIÓN PARA EL ACCESO A SUS DERECHOS A TRAVÉS DE LA ARTICULACIÓN INTERINSTITUCIONAL, EL FORTALECIMIENTO DE REDES FAMILIARES Y COMUNITARIAS A TRAVÉS DEL CENTRO INTEGRAL DE LA MUJER DEL MUNICIPIO DE BUCARAMANGA EN EL MARCO DEL PROYECTO "FORTALECIMIENTO DE ESPACIOS DE PARTICIPACIÓN Y PREVENCIÓN DE VIOLENCIAS EN MUJERES Y POBLACIÓN CON ORIENTACIONES SEXUALES E IDENTIDADES DE GÉNERO DIVERSAS DEL MUNICIPIO DE BUCARAMANGA
</t>
  </si>
  <si>
    <t>1053780612</t>
  </si>
  <si>
    <t>JENNY CAROLINA VASCO ALZATE</t>
  </si>
  <si>
    <t xml:space="preserve">PRESTAR SERVICIOS PROFESIONALES EN PSICOLOGÍA ORIENTADOS A LA PROMOCIÓN DE LOS SERVICIOS PARA LA INTERVENCIÓN PSICOSOCIAL A LA POBLACIÓN SEXUALMENTE DIVERSA EN EL MARCO DEL PROYECTO "FORTALECIMIENTO DE ESPACIOS DE PARTICIPACIÓN Y PREVENCIÓN DE VIOLENCIAS EN MUJERES Y POBLACIÓN CON ORIENTACIONES SEXUALES E IDENTIDADES DE GÉNERO DIVERSAS DEL MUNICIPIO DE BUCARAMANGA
</t>
  </si>
  <si>
    <t>1098753504</t>
  </si>
  <si>
    <t>DIANA XIMENA CARREÑO MAYORGA</t>
  </si>
  <si>
    <t>Prestar los servicios de atención, capacitación y asesoría para la población con orientación sexual e identidad de género diversa</t>
  </si>
  <si>
    <t>18922052</t>
  </si>
  <si>
    <t>DIOS EMEL TORRES QUINTERO</t>
  </si>
  <si>
    <t xml:space="preserve">PRESTAR SERVICIO DE APOYO COMO CONDUCTOR A LOS DIFERENTES PROGRAMAS DE LA SECRETARIA DE DESARROLLO SOCIAL DEL MUNICIPIO DE BUCARAMANGA "MEJORAMIENTO DE LOS PROCESOS TRANSVERSALES PARA UNA ADMINISTRACIÓN PUBLICA MODERNA Y EFICIENTE EN LA SECRETARÍA DE DESARROLLO SOCIAL DEL MUNICIPIO BUCARAMANGA
</t>
  </si>
  <si>
    <t>91263509</t>
  </si>
  <si>
    <t>LUIS EDUARDO PEDRAZA MORA</t>
  </si>
  <si>
    <t xml:space="preserve">PRESTAR SERVICIOS PROFESIONALES PARA BRINDAR APOYO EN LA GESTIÓN DOCUMENTAL Y ADMINISTRATIVA EN EL PARA EL FORTALECIMIENTO DE LA ATENCIÓN DE LAS PERSONAS CON DISCAPACIDAD EN EL MUNICIPIO DE BUCARAMANGA EN EL MARCO DEL PROYECTO "APOYO A LA OPERATIVIDAD DE LOS PROGRAMAS DE ATENCION INTEGRAL A LAS PERSONAS CON DISCAPACIDAD, FAMILIARES Y/O CUIDADORES DEL MUNICIPIO DE BUCARAMANGA
</t>
  </si>
  <si>
    <t>37840386</t>
  </si>
  <si>
    <t>SARA JULIANA BERMUDEZ ALVARADO</t>
  </si>
  <si>
    <t>1102369206</t>
  </si>
  <si>
    <t>KATHERINE YURLEY ARIAS ORDUZ</t>
  </si>
  <si>
    <t>63507038</t>
  </si>
  <si>
    <t>YOLANDA JIMENEZ  ORTIZ</t>
  </si>
  <si>
    <t xml:space="preserve">PRESTAR SERVICIOS DE APOYO A LA GESTION EN EL COMPONENTE PEDAGOGICO EN CASA BUHO DE LA SECRETARIA DE DESAROLLO SOCIAL DEL MUNICIPIO DE BUCARAMANGA EN EL MARCO DEL PROYECTO APOYO EN LOS PROCESOS DE ATENCIÓN INTEGRAL DE LOS NIÑOS EN EL ESPACIO DE CUIDADO Y ALBERGUE CASA BUHO EN EL MUNICIPIO DE BUCARAMANGA
</t>
  </si>
  <si>
    <t>1098826350</t>
  </si>
  <si>
    <t>INGRID LIZETH OROZCO BECERRA</t>
  </si>
  <si>
    <t>1095946446</t>
  </si>
  <si>
    <t>JORGE ALEXIS DIAZ GUTIERREZ</t>
  </si>
  <si>
    <t>1068348175</t>
  </si>
  <si>
    <t>DIANA PATRICIA VEGA BERRIO</t>
  </si>
  <si>
    <t>37512746</t>
  </si>
  <si>
    <t>LILIANA PATRICIA ARGUELLO PLATA</t>
  </si>
  <si>
    <t xml:space="preserve">PRESTAR SERVICIOS PROFESIONALES EN EL DESARROLLO DE LAS ESTRATEGIAS Y ACTIVIDADES DE LOS PROGRAMAS PRIMERA INFANCIA, INFANCIA Y ADOLESCENCIA DE LA SECRETARIA DE DESARROLLO SOCIAL DEL MUNICIPIO DE BUCARAMANGA EN EL MARCO DEL PROYECTO "IMPLEMENTACIÓN DE ESTRATEGIAS PSICOPEDAGOGICAS PARA LA DISMINUCIÓN DE FACTORES DE RIESGO EN NIÑOS, NIÑAS Y ADOLESCENTES EN EL MUNICIPIO DE BUCARAMANGA
</t>
  </si>
  <si>
    <t>1098632393</t>
  </si>
  <si>
    <t>LAURA PAOLA RANGEL HERNANDEZ</t>
  </si>
  <si>
    <t>63517662</t>
  </si>
  <si>
    <t>NOHRA MILENA AGUILAR HERNANDEZ</t>
  </si>
  <si>
    <t xml:space="preserve">PAGO DE SERVICIO DE INTERNET CASA BUHO POR EL PERIODO COMPRENDIDO DE FEREBRERO 02 DEL 2024 HASTA MARZO 01 DEL 2024 , SEGUN FACTURA DE VENTA BEC-354360711
</t>
  </si>
  <si>
    <t xml:space="preserve">PRESTAR SERVICIOS PROFESIONALES PARA BRINDAR APOYO EN LA GESTIÓN E INNOVACIÓN SOCIAL Y CULTURAL DESDE UN ENFOQUE PSICOSOCIAL EN LA POBLACIÓN JUVENIL DEL MUNICIPIO DE BUCARAMANGA EN EL MARCO DEL PROYECTO "FORTALECIMIENTO DE LA PARTICIPACIÓN E INCIDENCIA DE LAS EXPRESIONES E INSTITUCIONES DEMOCRÁTICAS JUVENILES DE LA CIUDAD DE BUCARAMANGA
</t>
  </si>
  <si>
    <t>91533401</t>
  </si>
  <si>
    <t>LUIS MIGUEL ARCE RANGEL</t>
  </si>
  <si>
    <t xml:space="preserve">PRESTAR SERVICIOS PROFESIONALES PARA LA ASISTENCIA TÉCNICA Y ACOMPAÑAMIENTO DE LOS PROYECTOS QUE SE EJECUTEN EN EL SECTOR AGRICOLA DEL MUNICIPIO DE BUCARAMANGA EN EL MARCO DEL PROYECTO "FORTALECIMIENTO DE LA PRODUCTIVIDAD Y COMPETITIVIDAD AGROPECUARIA EN EL SECTOR RURAL DEL MUNICIPIO DE BUCARAMANGA
</t>
  </si>
  <si>
    <t>13905840</t>
  </si>
  <si>
    <t>GILDARDO EFRAIN PALENCIA CALDERON</t>
  </si>
  <si>
    <t xml:space="preserve">PRESTAR SERVICIOS PROFESIONALES PARA LA ACTUALIZACIÓN, CONSOLIDACIÓN Y ANÁLISIS DE DATOS DEL OBSERVATORIO SOCIAL DE LA SECRETARÍA DE DESARROLLO SOCIAL EN EL MARCO DEL PROYECTO "MEJORAMIENTO DE LOS PROCESOS TRANSVERSALES PARA UNA ADMINISTRACIÓN PUBLICA MODERNA Y EFICIENTE EN LA SECRETARÍA DE DESARROLLO SOCIAL DEL MUNICIPIO BUCARAMANGA
</t>
  </si>
  <si>
    <t>1094274935</t>
  </si>
  <si>
    <t>CESAR ALVEIRO PARADA GELVEZ</t>
  </si>
  <si>
    <t xml:space="preserve">PRESTAR SERVICIOS PROFESIONALES EN TRABAJO SOCIAL ORIENTADOS LA IMPLEMENTACIÓN DE LAS POLITICAS PUBLICAS DE MUJER Y POBLACION CON ORIENTACIONES SEXUAES DIVERSAS, LA PARTICIPACIÓN SOCIAL, COMUNITARIA Y POLITICA EN EL MUNICIPIO DE BUCARAMANGA EN EL MARCO DEL PROYECTO "FORTALECIMIENTO DE ESPACIOS DE PARTICIPACIÓN Y PREVENCIÓN DE VIOLENCIAS EN MUJERES Y POBLACIÓN CON ORIENTACIONES SEXUALES E IDENTIDADES DE GÉNERO DIVERSAS DEL MUNICIPIO DE BUCARAMANGA
</t>
  </si>
  <si>
    <t>1102550110</t>
  </si>
  <si>
    <t>MATEO FRANCO QUIJANO</t>
  </si>
  <si>
    <t>63362882</t>
  </si>
  <si>
    <t>RUTH BAUTISTA VARGAS</t>
  </si>
  <si>
    <t xml:space="preserve">PRESTAR SERVICIOS PROFESIONALES EN TRABAJO SOCIAL PARA FORTALECER LOS PROCESOS DE ATENCIÓN INTEGRAL DESDE UN ENFOQUE TÉCNICO A LA POBLACIÓN VULNERABLE BENEFICIARIOS DEL PROGRAMA HABITANTE DE CALLE EN EL MARCO DEL PROYECTO "DESARROLLO DE ACCIONES ENCAMINADAS A GENERAR ATENCIÓN INTEGRAL HACIA LA POBLACIÓN HABITANTES DE CALLE DEL MUNICIPIO DE BUCARAMANGA
</t>
  </si>
  <si>
    <t>1098796118</t>
  </si>
  <si>
    <t>VICTORIA EUGENIA BAUTISTA OTALORA</t>
  </si>
  <si>
    <t xml:space="preserve">PRESTAR SERVICIOS DE APOYO LOGÍSTICO Y ADMINISTRATIVO EN EL MARCO DEL PROYECTO "MEJORAMIENTO DE LOS PROCESOS TRANSVERSALES PARA UNA ADMINISTRACIÓN PUBLICA MODERNA Y EFICIENTE EN LA SECRETARÍA DE DESARROLLO SOCIAL DEL MUNICIPIO BUCARAMANGA
</t>
  </si>
  <si>
    <t>91536655</t>
  </si>
  <si>
    <t>CHRISTIAN FABIAN ROJAS LEON</t>
  </si>
  <si>
    <t xml:space="preserve">PRESTAR SERVICIOS PROFESIONALES EN PSICOLOGIA PARA APOYAR LA IMPLEMENTACION DE ESTREATEGIAS AL INTERIOR DEL PROGRAMA PRIMERA INFANCIA ,INFANCIA Y ADOLESCENCIA DEL MUNICIPIO DE BUCARAMANGA EN EL MARCO DEL PROYECTO IMPLEMENTACION DE ESTRATEGIAS PSICOPEDAGOGICAS PARA LA DISMINUCIÓN DE FACTORES DE RIESGO DE NIÑOS,NIÑAS Y ADOLESCENCIA EN EL MUNICIPIO DE BUCARAMANGA
</t>
  </si>
  <si>
    <t>63546794</t>
  </si>
  <si>
    <t>LAURA  XIMENA PATIÑO  ALVAREZ</t>
  </si>
  <si>
    <t xml:space="preserve">PRESTAR SERVICIOS PROFESIONALES APOYANDO EL DESARROLLO DE ACCIONES Y ACTIVIDADES EN TRABAJO SOCIAL PARA PROCURAR LA PROTECCIÓN, PROMOCIÓN Y DEFENSA DE LOS DERECHOS DE LAS PERSONAS MAYORES DEL MUNICIPIO DE BUCARAMANGA EN EL MARCO DEL PROYECTO "IMPLEMENTACIÓN DE ACCIONES TENDIENTES A MEJORAR LAS CONDICIONES DE LOS ADULTOS MAYORES DEL MUNICIPIO DE BUCARAMANGA
</t>
  </si>
  <si>
    <t>1098765876</t>
  </si>
  <si>
    <t>HILLARY HISETH NAVAS DIAZ</t>
  </si>
  <si>
    <t xml:space="preserve">PRESTAR SERVICIOS PROFESIONALES APOYANDO EL DESARROLLO DE ACTIVIDADES EN TERAPIA OCUPACIONAL PARA LAS PERSONAS MAYORES DEL MUNICIPIO DE BUCARAMANGA EN EL MARCO DEL PROYECTO "IMPLEMENTACIÓN DE ACCIONES TENDIENTES A MEJORAR LAS CONDICIONES DE LOS ADULTOS MAYORES DEL MUNICIPIO DE BUCARAMANGA
</t>
  </si>
  <si>
    <t>1098706441</t>
  </si>
  <si>
    <t>JHON FREDY PINTO CASTELLANOS</t>
  </si>
  <si>
    <t>63515988</t>
  </si>
  <si>
    <t>CAROLINA GOMEZ PINTO</t>
  </si>
  <si>
    <t>63544956</t>
  </si>
  <si>
    <t>CLAUDIA JOHANNA FIERRO LOPEZ</t>
  </si>
  <si>
    <t xml:space="preserve">PRESTAR SERVICIOS COMO TÉCNICO LABORAL EN AUXILIAR DE ENFERMERÍA PARA LA ATENCIÓN DESDE EL COMPONENTE DE SALUD Y NUTRICIÓN DE LOS ADULTOS MAYORES BENEFICIARIOS DE LOS PROGRAMAS DE LA SECRETARÍA DE DESARROLLO SOCIAL DEL MUNICIPIO DE BUCARAMANGA EN EL MARCO DEL PROYECTO "IMPLEMENTACIÓN DE ACCIONES TENDIENTES A MEJORAR LAS CONDICIONES DE LOS ADULTOS MAYORES DEL MUNICIPIO DE BUCARAMANGA
</t>
  </si>
  <si>
    <t>39046501</t>
  </si>
  <si>
    <t>DINA MELISSA ROSADO CABARCAS</t>
  </si>
  <si>
    <t>12457284</t>
  </si>
  <si>
    <t>BENJAMIN DE JESUS ARISMENDY CIRO</t>
  </si>
  <si>
    <t>1118551281</t>
  </si>
  <si>
    <t>YENNIFER YURLEY NOCOVE SALAMANCA</t>
  </si>
  <si>
    <t xml:space="preserve">PRESTAR SERVICIOS PROFESIONALES COMO TRABAJADOR SOCIAL PARA APOYAR LA IMPLEMENTACIÓN DE LOS PROCESOS DEL COMPONENTE PSICOSOCIAL DEL PROYECTO CASA BÚHO EN EL MARCO DEL PROYECTO "APOYO EN LOS PROCESOS DE ATENCIÓN INTEGRAL DE LOS NIÑOS EN EL ESPACIO DE CUIDADO Y ALBERGUE “CASA BÚHO” EN EL MUNICIPIO DE BUCARAMANGA
</t>
  </si>
  <si>
    <t>1098757373</t>
  </si>
  <si>
    <t>YENNY  TATIANA ABREO  CORDERO</t>
  </si>
  <si>
    <t>63529694</t>
  </si>
  <si>
    <t>LUZ STELLA GUZMAN CARDENAS</t>
  </si>
  <si>
    <t>37658677</t>
  </si>
  <si>
    <t>MIREYA MUÑOZ URIBE</t>
  </si>
  <si>
    <t xml:space="preserve">PRESTAR SERVICIOS DE APOYO A LA GESTIÓN PARA EL DESARROLLO DE ACTIVIDADES GASTRONÓMICAS Y COCINA PRODUCTIVA DIRIGIDA A LAS PERSONAS MAYORES DEL MUNICIPIO DE BUCARAMANGA EN EL MARCO DEL PROYECTO "IMPLEMENTACIÓN DE ACCIONES TENDIENTES A MEJORAR LAS CONDICIONES DE LOS ADULTOS MAYORES DEL MUNICIPIO DE BUCARAMANGA
</t>
  </si>
  <si>
    <t>91255987</t>
  </si>
  <si>
    <t>HARVEY PALOMINO RAMIREZ</t>
  </si>
  <si>
    <t xml:space="preserve">PRESTAR SERVICIOS DE APOYO A LA GESTIÓN EN LA PROMOCIÓN DE LA OFERTA INSTITUCIONAL DEL PROGRAMA MUJERES Y EQUIDAD DE GÉNERO EN EL MARCO DEL PROYECTO "FORTALECIMIENTO DE ESPACIOS DE PARTICIPACIÓN Y PREVENCIÓN DE VIOLENCIAS EN MUJERES Y POBLACIÓN CON ORIENTACIONES SEXUALES E IDENTIDADES DE GÉNERO DIVERSAS DEL MUNICIPIO DE BUCARAMANGA
</t>
  </si>
  <si>
    <t>45489826</t>
  </si>
  <si>
    <t>IRENE DEL CARMEN LUJAN RUZ</t>
  </si>
  <si>
    <t xml:space="preserve">PRESTAR SERVICIOS PROFESIONALES PARA LA IMPLEMENTACIÓN DE LA ESTRATEGIA DE ORIENTACIÓN Y ATENCIÓN PSICOSOCIAL A PERSONAS CON DISCAPACIDAD EN EL MARCO DEL PROYECTO "APOYO A LA OPERATIVIDAD DE LOS PROGRAMAS DE ATENCION INTEGRAL A LAS PERSONAS CON DISCAPACIDAD, FAMILIARES Y/O CUIDADORES DEL MUNICIPIO DE BUCARAMANGA
</t>
  </si>
  <si>
    <t>1090380802</t>
  </si>
  <si>
    <t>MARIA  FERNANDA AVILA LOZANO</t>
  </si>
  <si>
    <t>63324247</t>
  </si>
  <si>
    <t>EDITH URIBE SIZA</t>
  </si>
  <si>
    <t xml:space="preserve">PRESTAR SERVICIOS COMO PROFESIONAL APOYANDO LA IMPLEMENTACIÓN DE ACTIVIDADES FÍSICAS Y RECREATIVAS PARA LA PROMOCIÓN DE LOS DERECHOS PARA LA PROMOCIÓN DE LOS DERECHOS DE LOS NIÑOS, NIÑAS Y ADOLESCENTES DEL MUNICIPIO DE BUCARAMANGA EN EL MARCO DEL PROYECTO "IMPLEMENTACIÓN DE ESTRATEGIAS PSICOPEDAGOGICAS PARA LA DISMINUCIÓN DE FACTORES DE RIESGO EN NIÑOS, NIÑAS Y ADOLESCENTES EN EL MUNICIPIO DE BUCARAMANGA
</t>
  </si>
  <si>
    <t>1098667739</t>
  </si>
  <si>
    <t>FABIAN URIBE RUEDA</t>
  </si>
  <si>
    <t xml:space="preserve">Desarrollar campañas de promoción e integración para el homenaje a la </t>
  </si>
  <si>
    <t xml:space="preserve">PRESTAR SERVICIOS PROFESIONALES PARA LA COORDINACIÓN, GESTION E IMPLEMENTACION DE LAS ACTIVIDADES INTEGRALES DEL CENTRO VIDA AÑOS MARAVILLOSOS ADSCRITO AL MUNICIPIO DE BUCARAMANGA EN EL MARCO DEL PROYECTO "IMPLEMENTACIÓN DE ACCIONES TENDIENTES A MEJORAR LAS CONDICIONES DE LOS ADULTOS MAYORES DEL MUNICIPIO DE BUCARAMANGA
</t>
  </si>
  <si>
    <t>1098707363</t>
  </si>
  <si>
    <t>LEONARDO FABIO ULLOA  RANGEL</t>
  </si>
  <si>
    <t>niñez para la visibilización de los derechos de la infancia</t>
  </si>
  <si>
    <t xml:space="preserve">PAGO DE RIESGO PROFESIONALES CORRESPONDIENTE AL PERIODO DE FEBRERO DEL 2024 A 130 EDILES DEL MUNICIPIO DE BUCARAMANGA, SEGUN PLANILLA NO 9463065367
</t>
  </si>
  <si>
    <t xml:space="preserve">PAGO DE SEGURIDAD SOCIAL CORRESPONDIENTE AL PERIODO DE FEBRERO DEL 2024 A 130 EDILES DEL MUNICIPIO DE BUCARAMANGA, SEGUN PLANILLA NO 9463065367
</t>
  </si>
  <si>
    <t xml:space="preserve">PAGO DE SERVICIO DE TELEFONÍA MÓVIL DE LOS PROGRAMAS FORTALECIMIENTO DE LAS INSTITUCIONES DEMOCRÁTICAS Y CUIDADANA PARTICIPATIVA,ACELERADORES DE DESARROLLO SOCIAL,ADULTO MAYOR Y DIGNO POR EL PERIODO DE (26 DE NOVIEMBRE A DICIEMBRE 25 DEL 2023) (DICIEMBRER 26 DEL 2023 A ENERO 25 DEL 2024)SEGÚN FACTURA ELECTRÓNICA DE VENTA NO E 5775303655
</t>
  </si>
  <si>
    <t xml:space="preserve">PRESTAR SERVICIOS COMO PROFESIONAL APOYANDO LA IMPLEMENTACIÓN DE ACTIVIDADES FÍSICAS Y RECREATIVAS PARA LA PROMOCIÓN DE LOS DERECHOS DE LAS PERSONAS MAYORES DEL MUNICIPIO DE BUCARAMANGA EN EL MARCO DEL PROYECTO "IMPLEMENTACIÓN DE ACCIONES TENDIENTES A MEJORAR LAS CONDICIONES DE LOS ADULTOS MAYORES DEL MUNICIPIO DE BUCARAMANGA
</t>
  </si>
  <si>
    <t>37861501</t>
  </si>
  <si>
    <t>AURA MARIA QUIÑONES PLATA</t>
  </si>
  <si>
    <t xml:space="preserve">PRESTAR SERVICIOS DE APOYO A LA GESTION EN LA ATENCION Y ORIENTACION AL CIUDADANO Y DEMÁS ORGANIZACIONES COMUNALES PARA LA SOCIALIZACION DE LOS PROGRAMAS SOCIALES DE LA SECRETARIA DE DESARROLLO SOCIAL DEL MUNICIPIO DE BUCARAMANGA EN EL MARCO DEL PROYECTO "FORTALECIMIENTO DE LA PARTICIPACIÓN CIUDADANA EN EL MUNICIPIO DE BUCARAMANGA
</t>
  </si>
  <si>
    <t>1095918864</t>
  </si>
  <si>
    <t>YURI ANDREA LOZANO ACEVEDO</t>
  </si>
  <si>
    <t xml:space="preserve">PRESTAR SERVICIOS DE APOYO A LA GESTIÓN PARA EL DESARROLLO DE LAS ESTRATEGIAS Y ACTIVIDADES DE LOS PROGRAMAS PRIMERA INFANCIA, INFANCIA Y ADOLESCENCIA DE LA SECRETARIA DE DESARROLLO SOCIAL DEL MUNICIPIO DE BUCARAMANGA EN EL MARCO DEL PROYECTO "IMPLEMENTACIÓN DE ESTRATEGIAS PSICOPEDAGOGICAS PARA LA DISMINUCIÓN DE FACTORES DE RIESGO EN NIÑOS, NIÑAS Y ADOLESCENTES EN EL MUNICIPIO DE BUCARAMANGA
</t>
  </si>
  <si>
    <t>1098609947</t>
  </si>
  <si>
    <t>JENNY MILENA FIGUEROA COLMENARES</t>
  </si>
  <si>
    <t>Desarrollar estrategías encaminadas al restablecimiento de los derechos de niños, niñas y adolescentes</t>
  </si>
  <si>
    <t>SERVICIO DE ATENCION INTEGRAL A LA PRIMERA INFANCIA .201</t>
  </si>
  <si>
    <t xml:space="preserve">PRESTACIÓN DE SERVICIOS DE CATERING PARA EL SUMINISTRO DEL COMPLEMENTO ALIMENTARIO DIARIO PREPARADO FUERA DEL SITIO DE CONSUMO Y RACIONES INDUSTRIALIZADAS PARA NIÑOS Y NIÑAS BENEFICIARIOS DEL SERVICIO DE CASA BÚHO, EN EL MARCO DEL PROYECTO "APOYO EN LOS PROCESOS DE ATENCIÓN INTEGRAL DE LOS NIÑOS Y NIÑAS EN EL ESPACIO DE CUIDADO Y ALBERGUE CASA BUHO, EN EL MUNICIPIO DE BUCARAMANGA
</t>
  </si>
  <si>
    <t>900544013</t>
  </si>
  <si>
    <t>ELABORACIÓN DE PRODUCTOS ALIMENTICIOS DE COLOMBIA S.A.S.</t>
  </si>
  <si>
    <t xml:space="preserve">PRESTAR SERVICIOS DE APOYO A LA GESTIÓN PARA EL DESARROLLO DE ACTIVIDADES EN MÚSICA PARA LA PROMOCIÓN DE LOS DERECHOS DE LAS PERSONAS MAYORES DEL MUNICIPIO DE BUCARAMANGA EN EL MARCO DEL PROYECTO "IMPLEMENTACIÓN DE ACCIONES TENDIENTES A MEJORAR LAS CONDICIONES DE LOS ADULTOS MAYORES DEL MUNICIPIO DE BUCARAMANGA
</t>
  </si>
  <si>
    <t>91534552</t>
  </si>
  <si>
    <t>ALVARO JOSUÉ NOVA ACUÑA</t>
  </si>
  <si>
    <t>1095799002</t>
  </si>
  <si>
    <t>MARYORY ORTEGA ANDRADE</t>
  </si>
  <si>
    <t xml:space="preserve">PRESTAR SERVICIOS PROFESIONALES PARA APOYAR LA COORDINACION EN LA PROMOCION Y FORTALECIMIENTO DE LAS JUNTAS DE ACCION COMUNAL Y JUNTAS ADMINISTRADORAS LOCALES DEL MUNICIPIO DE BUCARAMANGA EN EL MARCO DEL PROYECTO "FORTALECIMIENTO DE LA PARTICIPACIÓN CIUDADANA EN EL MUNICIPIO DE BUCARAMANGA
</t>
  </si>
  <si>
    <t>13840153</t>
  </si>
  <si>
    <t>REYNALDO BARRERA BONILLA</t>
  </si>
  <si>
    <t>1098671159</t>
  </si>
  <si>
    <t>GUILLERMO MATTOS BARRERA</t>
  </si>
  <si>
    <t xml:space="preserve">PAGO SERVICIO DE INTERNET Y TELEFONIA FIJA DEL CENTRO VIDA KENNEDY POR EL PERIODO COMPRENDIDO ENERO 17 DEL 2024 HASTA FEBRERO 16 DEL 2024 SEGUN FACTURA BEC-357429305
</t>
  </si>
  <si>
    <t xml:space="preserve">PRESTAR SERVICIOS DE APOYO A LA GESTIÓN EN EL COMPONENTE PEDAGÓGICO PARA LA IMPLEMENTACION DE ACCIONES ORIENTADAS A LA GARANTIA DE DERECHOS DE NIÑOS,NIÑAS, Y ADOLECENTES DEL MUNICIPIO DE BUCARAMANGA EN EL MARCO DEL PROYECTO IMPLEMENTACION DE ESTRATEGIAS PSICOPEDAGOGICAS PARA LA DISMINUCIÓN DE FACTORES DE RIESGO EN NIÑOS,NIÑAS Y ADOLESCENTES EN EL MUNICIPIO DE BUCARAMANGA
</t>
  </si>
  <si>
    <t>63367873</t>
  </si>
  <si>
    <t>GLORIA YANETH LINARES</t>
  </si>
  <si>
    <t xml:space="preserve">PRESTAR SERVICIOS PROFESIONALES PARA BRINDAR APOYO JURÍDICO EN LA MATERIALIZACIÓN DE LA ESTRATEGIA DE PARTICIPACIÓN DEMOCRÁTICA ENTRE LA POBLACIÓN JUVENIL DEL MUNICIPIO DE BUCARAMANGA EN EL MARCO DEL PROYECTO "FORTALECIMIENTO DE LA PARTICIPACIÓN E INCIDENCIA DE LAS EXPRESIONES E INSTITUCIONES DEMOCRÁTICAS JUVENILES DE LA CIUDAD DE BUCARAMANGA
</t>
  </si>
  <si>
    <t>1095836302</t>
  </si>
  <si>
    <t>BRIAN ANDRES ROJAS JAIMES</t>
  </si>
  <si>
    <t xml:space="preserve">PRESTAR SERVICIOS DE APOYO LOGÍSTICO Y ADMINISTRATIVO PARA EL DESARROLLO DE LAS ACTIVIDADES EN LAS LUDOTECAS ADSCRITAS A LA SECRETARÍA DE DESARROLLO SOCIAL DEL MUNICIPIO DE BUCARAMANGA EN EL MARCO DEL PROYECTO "IMPLEMENTACIÓN DE ESTRATEGIAS PSICOPEDAGOGICAS PARA LA DISMINUCIÓN DE FACTORES DE RIESGO EN NIÑOS, NIÑAS Y ADOLESCENTES EN EL MUNICIPIO DE BUCARAMANGA
</t>
  </si>
  <si>
    <t>37546994</t>
  </si>
  <si>
    <t>JOHANNA TERESA BELTRAN GIL</t>
  </si>
  <si>
    <t>1095950567</t>
  </si>
  <si>
    <t>IVAN ALEXANDER NARIÑO VARGAS</t>
  </si>
  <si>
    <t xml:space="preserve">PAGO DE SERVICIO DE INTERNET DE LAS ÁGORAS (CAFÉ MADRID ,SAN CRISTOBAL,ESPERANZA,CENTRO,FERIA,MONTERREDONDO,MIRAMAR,NUEVA COLOMBIA,REGADERO,CORDONCILLO) PERIODO:ENERO 18 DEL 2024 HASTA FEBRERO 18 DEL 2024 CONTRATO NO 9006040864-46 CON COLOMBIA MÓVIL S.A E.S.P SEGUN FACTURA NO BCPT 60823560
</t>
  </si>
  <si>
    <t>830114921</t>
  </si>
  <si>
    <t>COLOMBIA MOVIL S.A. ESP</t>
  </si>
  <si>
    <t xml:space="preserve">PAGO SERVICIO DE INTERNET DE 13 ÁGORAS DE UBICADAS EN LOS SECTORES DE LIBERTAD,NORTE BAJO,BUCARAMANGA,VILLA PRADO,GRANJAS DE PROVENZA,DIAMANTE,GAITAN,JOYA,PORVENIR,EL ROCIO ,SAN MIGUEL,SANTANDER,KENNEDY PERIODO DE CONSUMO DE ENERO 01 HASTA ENERO 31 DEL 2024,FEBRERO 01 HASTA FEBRERO 29-2024 FACTURAS NO R 1050973743;R 1050931846;R 1050931869;R 1050973756;R 1050931874;R 1050931899;R 1050973778; R1050931913;R 1050931888;R 1050931854;R 1050973730;R 1050969685;R 1050973768.
</t>
  </si>
  <si>
    <t xml:space="preserve">PAGO DE SERVICIO DE INTERNET AGORA PROVENZA PERIODO: (ENERO 01 HASTA ENERO 31 DEL 2024)SEGÚN REFERENCIA DE PAGO 9529044810-90,CONTRATO DE SERVICIO NO 19166503 - UNE EPM TELECOMUNICACIONES S-A
</t>
  </si>
  <si>
    <t>900092385</t>
  </si>
  <si>
    <t>UNE EPM TELECOMUNICACIONES S A</t>
  </si>
  <si>
    <t xml:space="preserve">PAGO DE SERVICIO DE ACUEDUCTO, ALCANTARILLADO Y ASEO POR EL PERIODO DE DICIEMBRE 01 AL 31 DEL 2023 DE LOS CENTROS VIDA AÑOS MARAVILLOSOS,ALVAREZ Y KENNEDY SEGUN FACTURAS NO 2665177-2656097-2704445.
</t>
  </si>
  <si>
    <t xml:space="preserve">PAGO DE SERVICIO DE ACUEDUCTO,ALCANTARILLADO Y ASEO POR EL PERIODO DE DICIEMBRE 01 DEL 2023 HASTA DICIEMBRE 31 DEL 2023 DE LAS NORTE BAJO- SAN MIGUEL- BUCARAMANGA -LA FERIA SEGÚN FACTURAS DE SERVICIOS NO 2691689-2663307-2674863-2742162.
</t>
  </si>
  <si>
    <t xml:space="preserve">PAGO DE SERVICIO DE ACUEDUCTO,ALCANTARILLADO Y ASEO DE CASA BUHO CORRESPONDIENTE AL PERIODO DE DICIEMBRE 01 AL 30 DEL 2023, SEGUN FACTURA 2633415.
</t>
  </si>
  <si>
    <t xml:space="preserve">PRESTAR SERVICIOS PROFESIONALES PARA EL ANÁLISIS Y MANEJO DE DATOS DE LOS DISTINTOS SISTEMA DE INFORMACIÓN DE LA SECRETARÍA DE DESARROLLO SOCIAL EN EL MARCO DEL PROYECTO “MEJORAMIENTO DE LOS PROCESOS TRANSVERSALES PARA UNA ADMINISTRACIÓN PUBLICA MODERNA Y EFICIENTE EN LA SECRETARÍA DE DESARROLLO SOCIAL DEL MUNICIPIO BUCARAMANGA
</t>
  </si>
  <si>
    <t>1095920641</t>
  </si>
  <si>
    <t>JORGE ENRIQUE SERRANO ROMERO</t>
  </si>
  <si>
    <t>1102370471</t>
  </si>
  <si>
    <t>SERGIO ANDRES ALMEIDA PARRA</t>
  </si>
  <si>
    <t xml:space="preserve">PRESTAR SERVICIOS PROFESIONALES PARA BRINDAR APOYO JURÍDICO EN LA ATENCIÓN A JUNTAS DE ACCIÓN COMUNAL Y JUNTAS ADMINISTRADORAS LOCALES EN EL MARCO DEL PROYECTO "FORTALECIMIENTO DE LA PARTICIPACIÓN CIUDADANA EN EL MUNICIPIO DE BUCARAMANGA
</t>
  </si>
  <si>
    <t>1098764302</t>
  </si>
  <si>
    <t>JAVIER ENRIQUE CUPABAN MANTILLA</t>
  </si>
  <si>
    <t xml:space="preserve">PAGO DE SERVICIO DE TELEFONÍA MÓVIL DE LOS PROGRAMAS FORTALECIMIENTO DE LAS INSTITUCIONES DEMOCRÁTICAS Y CUIDADANA PARTICIPATIVA,ACELERADORES DE DESARROLLO SOCIAL,ADULTO MAYOR Y DIGNO POR EL PERIODO DE (ENERO 26 DEL 2023 A FEBRERO 25 DEL 2024)SEGÚN FACTURA ELECTRÓNICA DE VENTA NO E 5785937127
</t>
  </si>
  <si>
    <t xml:space="preserve">PRESTAR LOS SERVICIOS PROFESIONALES APOYANDO LA COORDINACIÓN, GESTIÓN Y DESARROLLO DEL PROGRAMA DESARROLLO DEL CAMPO ADSCRITO A LA SECRETARIA DE DESARROLLO SOCIAL DEL MUNICIPIO DE BUCARAMANGA EN EL MARCO DEL PROYECTO "MEJORAMIENTO DE LOS PROCESOS TRANSVERSALES PARA UNA ADMINISTRACIÓN PUBLICA MODERNA Y EFICIENTE EN LA SECRETARÍA DE DESARROLLO SOCIAL DEL MUNICIPIO BUCARAMANGA
</t>
  </si>
  <si>
    <t>63548356</t>
  </si>
  <si>
    <t>DIANA CAROLINA PEREZ CORTES</t>
  </si>
  <si>
    <t xml:space="preserve">PRESTAR SERVICIOS DE APOYO A LA GESTIÓN EN EL COMPONENTE PEDAGÓGICO PARA LA IMPLEMENTACIÓN DE ACCIONES ORIENTADAS A LA GARANTÍA DE DERECHOS DE NIÑOS, NIÑAS Y ADOLESCENTES DEL MUNICIPIO DE BUCARAMANGA EN EL MARCO DEL PROYECTO "IMPLEMENTACIÓN DE ESTRATEGIAS PSICOPEDAGOGICAS PARA LA DISMINUCIÓN DE FACTORES DE RIESGO EN NIÑOS, NIÑAS Y ADOLESCENTES EN EL MUNICIPIO DE BUCARAMANGA
</t>
  </si>
  <si>
    <t>91529524</t>
  </si>
  <si>
    <t>EDWIN FABIAN LARROTA RUEDA</t>
  </si>
  <si>
    <t>91516625</t>
  </si>
  <si>
    <t>URIEL ROJAS PORTILLA</t>
  </si>
  <si>
    <t>1098737099</t>
  </si>
  <si>
    <t>LAURA MARCELA FERRER URIBE</t>
  </si>
  <si>
    <t xml:space="preserve">BRINDAR ATENCIÓN INTEGRAL PARA LA POBLACIÓN EN HABITABILIDAD EN CALLE, CON ALTA DEPENDENCIA FÍSICA, MENTAL O COGNITIVA EN EL MUNICIPIO DE BUCARAMANGA
</t>
  </si>
  <si>
    <t>Garantizar el bienestar integral de la población en situación de calle, proporcionándoles servicios básicos y asistencia especializada a través de un sistema de cupos.</t>
  </si>
  <si>
    <t xml:space="preserve">PRESTAR SERVICIOS PROFESIONALES PARA LA COORDINACION DE LA CASA BÚHO, ESPACIO DE CUIDADO Y ATENCIÓN A NIÑOS Y NIÑAS DEL MUNICIPIO DE BUCARAMANGA EN EL MARCO DEL PROYECTO "APOYO EN LOS PROCESOS DE ATENCIÓN INTEGRAL DE LOS NIÑOS EN EL ESPACIO DE CUIDADO Y ALBERGUE “CASA BÚHO” EN EL MUNICIPIO DE BUCARAMANGA
</t>
  </si>
  <si>
    <t>37729693</t>
  </si>
  <si>
    <t>CONSTANZA PEREZ HENAO</t>
  </si>
  <si>
    <t xml:space="preserve">PAGO DE SERVICIO DE INTERNET DE LOS PROGRAMAS PROGRAMA MUJER Y EQUIDAD DE GENERO CRARRERA 34 NO 35-39 BARRIO ALVAREZ(CENTRO INTEGRAL DE LA MUJER) PROGRAMA ADULTO MAYOR DIAGONAL 14 NO 56-02 BARRIO GOMEZ NIÑO (CENTRO VIDA AÑOS MARAVILLOSOS) PROGRAMA ADULTO MAYOR CALLE 33 NO 40-18 BARRIO ALVAREZ (CENTRO VIDA ALVAREZ) PROGRAMA HABITANTE DE CALLE CALLE 30 NO 17-74 BARRIO CENTRO POR EL PERIODO FEBRERO 01 HASTA FEBRERO 29 DEL 2024 SEGÚN FACTURA DE SERVICIO NO 3 -291638659
</t>
  </si>
  <si>
    <t xml:space="preserve">PRESTAR SERVICIOS PROFESIONALES PARA APOYAR LA GESTIÓN ADMINISTRATIVA MEDIANTE LA ELABORACIÓN DE ESTUDIOS DEL SECTOR Y LA EVALUACIÓN TÉCNICA-FINANCIERA Y CONTRACTUAL EN EL MARCO DEL PROYECTO “MEJORAMIENTO DE LOS PROCESOS TRANSVERSALES PARA UNA ADMINISTRACIÓN PUBLICA MODERNA Y EFICIENTE EN LA SECRETARÍA DE DESARROLLO SOCIAL DEL MUNICIPIO BUCARAMANGA
</t>
  </si>
  <si>
    <t>63454807</t>
  </si>
  <si>
    <t>CLAUDIA PATRICIA ROJAS SOTO</t>
  </si>
  <si>
    <t>1005162368</t>
  </si>
  <si>
    <t>SARA LUCIA ORDOÑEZ MAYORGA</t>
  </si>
  <si>
    <t>28215253</t>
  </si>
  <si>
    <t>ANA ANGELICA RONDON JAIMES</t>
  </si>
  <si>
    <t>63318017</t>
  </si>
  <si>
    <t>MARTHA CARREÑO DELGADO</t>
  </si>
  <si>
    <t xml:space="preserve">PRESTAR SERVICIOS COMO PROFESIONAL EN ENFERMERÍA PARA LA ATENCIÓN A LA POBLACIÓN DE PRIMERA INFANCIA E INFANCIA DESDE EL COMPONENTE DE SALUD Y NUTRICIÓN EN CASA BÚHO DE LA SECRETARÍA DE DESARROLLO SOCIAL DEL MUNICIPIO DE BUCARAMANGA EN EL MARCO DEL PROYECTO "APOYO EN LOS PROCESOS DE ATENCIÓN INTEGRAL DE LOS NIÑOS Y NIÑAS EN EL ESPACIO DE CUIDADO Y ALBERGUE “CASA BÚHO” EN EL MUNICIPIO DE BUCARAMANGA
</t>
  </si>
  <si>
    <t>1098683327</t>
  </si>
  <si>
    <t>ABRAHAM ALEJANDRO ZAMORA RAMIREZ</t>
  </si>
  <si>
    <t xml:space="preserve">PAGO DE SERVICIO DE ENERGIA ELECTRICA DE CASA BUHO CORRESPONDIENTE AL PERIODO DE ENERO 01 A ENERO 31 DEL 2024, SEGUN FACTURA DE VENTA NO 217092606.
</t>
  </si>
  <si>
    <t xml:space="preserve">PAGO DE SERVICIO DE ENERGIA ELECTRICA DE LOS CENTROS VIDA AÑOS MARAVILLOSOS ALVAREZ,KENEDDY CORRESPONDIENTE AL PERIODO DE ENERO 01 A ENERO 202,SEGUN FACTURAS DE VENTAS NO 217092680,217094675,217094405.
</t>
  </si>
  <si>
    <t xml:space="preserve">PAGO DE SERVICIO DE ENERGÍA ELÉCTRICA DE LAS AGORA SAN MIGUEL,GAITAN,LA FERIA,BUCARAMANGA,BUENAVISTA CORRESPONDIENTE AL PERIODO DE DICIEMBRE 2023 Y ENERO 2024,SEGÚN FACTURA NO 217092689,217092374,217094782,217094839
</t>
  </si>
  <si>
    <t xml:space="preserve">PAGO DE SERVICIO DE GAS NATURAL CASA BUHO SEGUN FACTURA NO F 18I14110619 PERIODO COMPRENDIDO DICIEMBRE 16 DEL 2023 HASTA ENERO 13-2024
</t>
  </si>
  <si>
    <t xml:space="preserve">PAGO DE SERVICIO DE GAS NATURAL CENTRO VIDA KENNEDY FACTURA NO F18I14110700 PERIODO COMPRENDIDO DE DICIEMBRE 14-2023 HASTA ENERO 16-2024 - CENTRO VIDA ALVAREZ FACTURA NO F18I14110676 PERIODO COMPRENDIDO DE DICIEMBRE 15-2023 HASTA ENERO 13-2024 - CENTRO VIDA AÑOS MARAVILLOSOS FACTURA NO F18I14110668 PERIODO COMPRENDIDO DE DICIEMBRE 15-2023 HASTA ENERO 15-2024
</t>
  </si>
  <si>
    <t xml:space="preserve">PRESTAR SERVICIOS PROFESIONALES COMO PROFESIONAL ESPECIALIZADO, PARA EL APOYO EN PROCESOS DE FORMULACIÓN, IMPLEMENTACIÓN Y SEGUIMIENTO DE LAS POLÍTICAS PÚBLICAS DE LA SECRETARÍA DE DESARROLLO SOCIAL, EN EL MARCO DEL PROYECTO “MEJORAMIENTO DE LOS PROCESOS TRANSVERSALES PARA UNA ADMINISTRACIÓN PUBLICA MODERNA Y EFICIENTE EN LA SECRETARÍA DE DESARROLLO SOCIAL DEL MUNICIPIO BUCARAMANGA
</t>
  </si>
  <si>
    <t>1098721429</t>
  </si>
  <si>
    <t>DEYMAR ALFONSO ALZATE REY</t>
  </si>
  <si>
    <t>52836642</t>
  </si>
  <si>
    <t>MERLY JULIANA MANCILLA MARTINEZ</t>
  </si>
  <si>
    <t xml:space="preserve">PAGO DE SERVICIO DE GAS NATURAL CASA BUHO SEGUN FACTURA NO F 18I14110888 PERIODO COMPRENDIDO ENERO 13-2024 HASTA FEBRERO 20-2024
</t>
  </si>
  <si>
    <t xml:space="preserve">PAGO DE SERVICIO DE INTERNET CASA BUHO POR EL PERIODO COMPRENDIDO DE MARZO 02 HASTA ABRIL 01 DEL 2024 , SEGUN FACTURA DE VENTA BEC-360900709
</t>
  </si>
  <si>
    <t xml:space="preserve">PAGO DE SERVICIO DE GAS NATURAL CENTRO VIDA KENNEDY FACTURA NO F18I14111006 PERIODO COMPRENDIDO DE ENERO 16-2024 HASTA FEBRERO 21 DEL 2024 -CENTRO VIDA ALVAREZ FACTURA NO F18I14111042 PERIODO COMPRENDIDO DE ENERO 13-2024 HASTA FEBRERO 20 DEL 2024 - CENTRO VIDA AÑOS MARAVILLOSOS FACTURA NO F18I14111032 PERIODO COMPRENDIDO DE ENERO 15-2024 HASTA FEBRERO 19 DEL 2024
</t>
  </si>
  <si>
    <t xml:space="preserve">PRESTACIÓN DE SERVICIOS ESPECIALIZADOS DE VIGILANCIA Y SEGURIDAD PRIVADA CON ARMA, SIN ARMA, MEDIOS TECNOLÓGICOS Y MEDIO CANINO PARA LA PROTECCIÓN DE LAS PERSONAS Y CON EL FIN DE SALVAGUARDAR LOS BIENES MUEBLES E INMUEBLES QUE SE ENCUENTRAN BAJO LA TENENCIA, POSESIÓN O DOMINIO DE LA ADMINISTRACIÓN CENTRAL MUNICIPAL DE BUCARAMANGA Y DONDE LA ENTIDAD LOS REQUIERA
</t>
  </si>
  <si>
    <t>901153192</t>
  </si>
  <si>
    <t>DETECCIÓN SEGURIDAD PRIVADA LIMITADA -  DETECCIÓN LTDA</t>
  </si>
  <si>
    <t xml:space="preserve">PAGO DE SERVICIO DE INTERNET AGORA PROVENZA PERIODO: CONTRATO NO 19166503, REFERENCIA DE PAGO 9530886124-76 PERIODO: FEBRERO 01 DEL 2024 HASTA FEBRERO 29 DEL 2024) Y CONTRATO NO 19166503, REFERENCIA DE PAGO 95352764769-02 PERIODO: MARZO 01 DEL 2024 HASTA MARZO 31 DEL 2024) - UNE EPM TELECOMUNICACIONES S-A
</t>
  </si>
  <si>
    <t xml:space="preserve">PRESTAR SERVICIOS PROFESIONALES APOYANDO EL DESARROLLO DE ACTIVIDADES EN MÚSICA PARA LA PROMOCIÓN DE LOS DERECHOS DE LAS PERSONAS MAYORES DEL MUNICIPIO DE BUCARAMANGA EN EL MARCO DEL PROYECTO "IMPLEMENTACIÓN DE ACCIONES TENDIENTES A MEJORAR LAS CONDICIONES DE LOS ADULTOS MAYORES DEL MUNICIPIO DE BUCARAMANGA
</t>
  </si>
  <si>
    <t>1098632830</t>
  </si>
  <si>
    <t>WILLIAN FABIAN MOYANO GOMEZ</t>
  </si>
  <si>
    <t>64581597</t>
  </si>
  <si>
    <t>EMMA PATRICIA SIERRA CARRASCAL</t>
  </si>
  <si>
    <t>Formular e implementar estrategias de sistema de apoyo comunitario para la prevención y erradicación del maltrato y/o violencia contra las personas mayores del municipio</t>
  </si>
  <si>
    <t>63332457</t>
  </si>
  <si>
    <t>MARIA DEL CARMEN SEPULVEDA BUITRAGO</t>
  </si>
  <si>
    <t xml:space="preserve">ADQUISICIÓN DE SEGURO DE VIDA GRUPO POLIZA PARA LOS EDILES DE LAS JUNTAS ADMINISTRADORAS LOCALES ELEGIDOS Y POSESIONADOS PARA EL PERIODO 2024-2027, DEL MUNICIPIO DE BUCARMANGA
</t>
  </si>
  <si>
    <t>901528731</t>
  </si>
  <si>
    <t>COLMENA SEGUROS DE VIDA S.A.</t>
  </si>
  <si>
    <t xml:space="preserve">PRESTAR SERVICIOS PROFESIONALES EN BELLAS ARTES PARA LA PROMOCIÓN DE LOS DERECHOS DE LAS PERSONAS MAYORES DEL MUNICIPIO DE BUCARAMANGA EN EL MARCO DEL PROYECTO "IMPLEMENTACIÓN DE ACCIONES TENDIENTES A MEJORAR LAS CONDICIONES DE LOS ADULTOS MAYORES DEL MUNICIPIO DE BUCARAMANGA
</t>
  </si>
  <si>
    <t>63533023</t>
  </si>
  <si>
    <t>JENNIFER ARMERO TORRA</t>
  </si>
  <si>
    <t xml:space="preserve">PAGO DE RIESGO PROFESIONALES CORRESPONDIENTE AL PERIODO DE MARZO DEL 2024 A 131 EDILES DEL MUNICIPIO DE BUCARAMANGA, SEGUN PLANILLA NO 9464324133
</t>
  </si>
  <si>
    <t xml:space="preserve">PAGO DE SEGURIDAD SOCIAL CORRESPONDIENTE AL PERIODO DE MARZO DEL 2024 A 131 EDILES DEL MUNICIPIO DE BUCARAMANGA, SEGUN PLANILLA NO 9464324133
</t>
  </si>
  <si>
    <t xml:space="preserve">PAGO DE SERVICIO DE TELEFONÍA MÓVIL DE LOS PROGRAMAS FORTALECIMIENTO DE LAS INSTITUCIONES DEMOCRÁTICAS Y CUIDADANA PARTICIPATIVA,ACELERADORES DE DESARROLLO SOCIAL,ADULTO MAYOR Y DIGNO POR EL PERIODO DE (FEBRERO 26 DEL 2024 A MARZO 25 DEL 2024)SEGÚN FACTURA ELECTRÓNICA DE VENTA NO E 5796211373
</t>
  </si>
  <si>
    <t xml:space="preserve">PAGO DE SERVICIO DE ENERGIA ELECTRICA DE LOS CENTROS VIDA AÑOS MARAVILLOSOS ALVAREZ,KENEDDY CORRESPONDIENTE AL PERIODO DE FEBRERO 01 HASTA FEBRERO 29 DEL 2024 ,SEGUN FACTURAS DE VENTAS NO 218125744 -218125413-218127207
</t>
  </si>
  <si>
    <t xml:space="preserve">PAGO DE SERVICIO DE ENERGIA ELECTRICA DE CASA BUHO CORRESPONDIENTE AL PERIODO DE FEBRERO 01 HASTA FEBRERO 29 DEL 2024, SEGUN FACTURA DE VENTA NO 218125582
</t>
  </si>
  <si>
    <t xml:space="preserve">PAGO DE SERVICIO DE ACUEDUCTO, ALCANTARILLADO Y ASEO POR EL PERIODO DE ENERO 01 AL 31 DEL 2024 DE LOS CENTROS VIDA AÑOS MARAVILLOSOS,ALVAREZ Y KENNEDY SEGUN FACTURAS NO 2988592-2979504-3027988
</t>
  </si>
  <si>
    <t xml:space="preserve">PAGO DE SERVICIO DE ACUEDUCTO,ALCANTARILLADO Y ASEO DE CASA BUHO CORRESPONDIENTE AL PERIODO DE ENERO 01 AL 31 DEL 2024, SEGUN FACTURA 2956812
</t>
  </si>
  <si>
    <t xml:space="preserve">AUNAR ESFUERZO PARA REALIZAR EL PROCESO DE HABILITACIÓN Y REHABILITACIÓN DE NIÑOS, NIÑAS, ADOLESCENTES, JÓVENES Y ADULTOS CON DISCAPACIDAD DEL MUNICIPIO DE BUCARAMANGA CON EL FIN DE MEJORAR SU CALIDAD DE VIDA Y PROPENDER POR SU FUNCIONALIDAD, INDEPENDENCIA E INCLUSIÓN SOCIAL
</t>
  </si>
  <si>
    <t>900822161</t>
  </si>
  <si>
    <t>FUNDACION PINTANDO HUELLAS</t>
  </si>
  <si>
    <t>Prestar servicios de atención a personas con discapacidad a través de instituciones especializadas.</t>
  </si>
  <si>
    <t>63449851</t>
  </si>
  <si>
    <t>RUTH GIOVANNA LEON BARRIOS</t>
  </si>
  <si>
    <t xml:space="preserve">PAGO SERVICIO DE INTERNET Y TELEFONIA FIJA DEL CENTRO VIDA KENNEDY POR EL PERIODO COMPRENDIDO FEBRERO 17 DEL 2024 HASTA MARZO 16 DEL 2024 SEGUN FACTURA BEC-364056472
</t>
  </si>
  <si>
    <t xml:space="preserve">PAGO DE SERVICIO DE ACUEDUCTO,ALCANTARILLADO Y ASEO POR EL PERIODO DE ENERO 01 DEL 2024 HASTA ENERO 31 DEL 2024 DE LAS NORTE BAJO- SAN MIGUEL- BUCARAMANGA -LA FERIA - SAN LUIS, SEGÚN FACTURAS DE SERVICIOS NO 3015226-2986722-2998283-3065725-2921780
</t>
  </si>
  <si>
    <t xml:space="preserve">PAGO DE SERVICIO DE INTERNET DE LAS ÁGORAS (CAFÉ MADRID ,SAN CRISTOBAL,ESPERANZA,CENTRO,FERIA,MONTERREDONDO,MIRAMAR,NUEVA COLOMBIA,REGADERO,CORDONCILLO) PERIODO:MARZO 01 DEL 2024 HASTA ABRIL 18 DEL 2024 CONTRATO NO 9006040864-46 CON COLOMBIA MÓVIL S.A E.S.P SEGUN FACTURA NO BCPT 69710481
</t>
  </si>
  <si>
    <t xml:space="preserve">PAGO DE SERVICIO DE ENERGÍA ELÉCTRICA DE LAS AGORA SAN MIGUEL,GAITAN,LA FERIA,BUCARAMANGA,BUENAVISTA, CORDONCILLO,LAS AMERICAS CORRESPONDIENTE AL PERIODO DE FEBRERO 2024,SEGÚN FACTURA NO 218125753,218125177,218125198,218123475,218125618,218410133,218125400.
</t>
  </si>
  <si>
    <t>28345488</t>
  </si>
  <si>
    <t>CARMEN CECILIA VELASQUEZ GARCIA</t>
  </si>
  <si>
    <t>63545871</t>
  </si>
  <si>
    <t>BELKYS ROCIO ESPINOSA OVALLE</t>
  </si>
  <si>
    <t xml:space="preserve">PAGO DE SERVICIO DE INTERNET DE LOS PROGRAMAS PROGRAMA MUJER Y EQUIDAD DE GENERO CRARRERA 34 NO 35-39 BARRIO ALVAREZ(CENTRO INTEGRAL DE LA MUJER) PROGRAMA ADULTO MAYOR DIAGONAL 14 NO 56-02 BARRIO GOMEZ NIÑO (CENTRO VIDA AÑOS MARAVILLOSOS) PROGRAMA ADULTO MAYOR CALLE 33 NO 40-18 BARRIO ALVAREZ (CENTRO VIDA ALVAREZ) PROGRAMA HABITANTE DE CALLE CALLE 30 NO 17-74 BARRIO CENTRO POR EL PERIODO MARZO 01 HASTA MARZO 31 DEL 2024 SEGÚN FACTURA DE SERVICIO NO 3 -291680517
</t>
  </si>
  <si>
    <t>37844100</t>
  </si>
  <si>
    <t>ARLEIDA RODRIGUEZ MARTINEZ</t>
  </si>
  <si>
    <t xml:space="preserve">BRINDAR ATENCIÓN BÁSICA E INCLUSIÓN SOCIAL EN HOGAR DE PASO DIA Y NOCHE A LOS CIUDADANOS EN HABITABILIDAD EN CALLE DEL MUNICIPIO DE BUCARAMANGA
</t>
  </si>
  <si>
    <t>900396855</t>
  </si>
  <si>
    <t>FUNDACION UN PASO A LA LIBERTAD, UN NUEVO NACIMIENTO, UN NUEVO AMANECER</t>
  </si>
  <si>
    <t xml:space="preserve">AUNAR ESFUERZOS PARA BRINDAR ATENCIÓN INTEGRAL E INCLUSIÓN SOCIAL EN ESCENARIOS DE PROMOCIÓN DE LAS PERSONAS EN HABITABILIDAD EN CALLE EN EL MUNICIPIO DE BUCARAMANGA
</t>
  </si>
  <si>
    <t xml:space="preserve">PAGO DE SERVICIO DE INTERNET AGORA PROVENZA, CONTRATO NO 19166503 PERIODO DE ABRIL 01 HASTA ABRIL 30 DEL 2024 REFERENCIA DE PAGO 9534599185-61 - UNE EPM TELECOMUNICACIONES S-A
</t>
  </si>
  <si>
    <t xml:space="preserve">PAGO DE SERVICIO DE GAS NATURAL CASA BUHO SEGUN FACTURA NO F18I14480100 PERIODO COMPRENDIDO FEBRERO 20-2024 HASTA MARZO 18-2024
</t>
  </si>
  <si>
    <t xml:space="preserve">PAGO DE SERVICIO DE GAS NATURAL CENTRO VIDA KENNEDY FACTURA NO F18I14480214 PERIODO COMPRENDIDO DE FEBRERO 21 DEL 2024 HASTA MARZO 15-2024 -CENTRO VIDA ALVAREZ FACTURA NO F18I14480249 PERIODO COMPRENDIDO DE FEBRERO 21 DEL 2024 HASTA MARZO 15 DEL 2024 - CENTRO VIDA AÑOS MARAVILLOSOS FACTURA NO FACTURA NO F18I14480239 PERIODO COMPRENDIDO DE FEBRERO 19 DEL 2024 HASTA MARZO 18-2024
</t>
  </si>
  <si>
    <t>1193442201</t>
  </si>
  <si>
    <t>JULIETH TATIANA CURCIO CAMACHO</t>
  </si>
  <si>
    <t>63299122</t>
  </si>
  <si>
    <t>MARGARITA RUIZ URIBE</t>
  </si>
  <si>
    <t>63510932</t>
  </si>
  <si>
    <t>YAKELYNE FLOREZ BALLESTEROS</t>
  </si>
  <si>
    <t xml:space="preserve">AUNAR ESFUERZOS PARA BRINDAR ATENCIÓN INTEGRAL MEDIANTE ALOJAMIENTO TEMPORAL PARA LA ACTIVACIÓN DE RUTAS DE PROTECCIÓN Y ATENCIÓN A LA POBLACIÓN LGBTIQ Y MUJERES EN SITUACIÓN DE RIESGO POR RAZON DE GENERO DEL MUNICIPIO DE BUCARAMANGA
</t>
  </si>
  <si>
    <t>804003003</t>
  </si>
  <si>
    <t>CORPORACION DE PROFESIONALES PARA EL DESARROLLO INTEGRAL COMUNITARIO</t>
  </si>
  <si>
    <t>Brindar alojamiento temporal para sobrevivientes de VBG, de acuerdo con lo establecido en la ley 1257 de 2008 y sus decretos reglamentarios</t>
  </si>
  <si>
    <t xml:space="preserve">PAGO DE SERVICIO DE INTERNET CASA BUHO POR EL PERIODO COMPRENDIDO DE ABRIL 02 HASTA MAYO 01 DEL 2024 , SEGUN FACTURA DE VENTA BEC- 367598854
</t>
  </si>
  <si>
    <t>Apoyar los emprendimientos, comités articuladores, rutas de atención y demás actividades del programa de mujer</t>
  </si>
  <si>
    <t xml:space="preserve">PRESTACIÓN DE SERVICIOS DE TRANSPORTE TERRESTRE PARA LA IMPLEMENTACIÓN DE LAS RUTAS DE ATENCIÓN INTEGRAL A LAS PERSONAS EN SITUACIÓN DE CALLE DEL MUNICIPIO DE BUCARAMANGA
</t>
  </si>
  <si>
    <t>890200218</t>
  </si>
  <si>
    <t>COOPERATIVA MULTIACTIVA DE TAXISTAS Y TRANSPORTADORES UNIDOS</t>
  </si>
  <si>
    <t xml:space="preserve">PRESTAR SERVICIOS PROFESIONALES EN COMUNICACIÓN SOCIAL PARA EL DISEÑO E IMPLEMENTACIÓN DE ESTRATEGIAS COMUNICATIVAS ORIENTADAS AL FOMENTO DE LA PARTICIPACIÓN Y LIDERAZGOS DE NIÑOS, NIÑAS Y ADOLESCENTES EN EL MARCO DEL PROYECTO “IMPLEMENTACIÓN DE ESTRATEGIAS PSICOPEDAGÓGICAS PARA LA DISMINUCIÓN DE FACTORES DE RIESGO EN NIÑOS, NIÑAS Y ADOLESCENTES EN EL MUNICIPIO DE BUCARAMANGA
</t>
  </si>
  <si>
    <t>37545653</t>
  </si>
  <si>
    <t>CLARA INES VIDAL LOPEZ</t>
  </si>
  <si>
    <t>Desarrollar estrategias pedagógicas para las madres comunitarias Cuidadoras y familias enfocadas en habilidades de crianza</t>
  </si>
  <si>
    <t xml:space="preserve">PAGO SERVICIO DE INTERNET DE 13 ÁGORAS DE UBICADAS EN LOS SECTORES DE LIBERTAD,NORTE BAJO,BUCARAMANGA,VILLA PRADO,GRANJAS DE PROVENZA,DIAMANTE,GAITAN,JOYA,PORVENIR,EL ROCIO ,SAN MIGUEL,SANTANDER,KENNEDY PERIODO DE CONSUMO DE PERIODO: MARZO 01 HASTA MARZO 31 DEL 2024 Y ABRIL 01 HASTA ABRIL 30 DEL 2024 R 1057908645 R 1057908661 R 1057957786 R 1057957805 R 1057957819 R 1057908628 R 1057957772 R 1057908701 R1057908694 R 1057957758 R 1057908668 R1057908682 R1057953341
</t>
  </si>
  <si>
    <t xml:space="preserve">PAGO DE RIESGO PROFESIONALES CORRESPONDIENTE AL PERIODO DE ABRIL DEL 2024 A 130 EDILES DEL MUNICIPIO DE BUCARAMANGA, SEGUN PLANILLA NO 9465497504
</t>
  </si>
  <si>
    <t xml:space="preserve">PAGO DE SEGURIDAD SOCIAL CORRESPONDIENTE AL PERIODO DE ABRIL DEL 2024, A 130 EDILES DEL MUNICIPIO DE BUCARAMANGA, SEGUN PLANILLA NO 9465497504
</t>
  </si>
  <si>
    <t>1098664738</t>
  </si>
  <si>
    <t>JOHANA HERNANDEZ MENESES</t>
  </si>
  <si>
    <t>63397939</t>
  </si>
  <si>
    <t>YUDY AMINTA CARDENAS ARCHILA</t>
  </si>
  <si>
    <t xml:space="preserve">PRESTAR SERVICIOS PROFESIONALES EN PSICOLOGIA PARA APOYAR LA IMPLEMENTACION DE ESTRATEGIAS AL INTERIOR DEL PROGRAMA PRIMERA INFANCIA, INFANCIA Y ADOLESCENCIA DEL MUNICIPIO DE BUCARAMANGA EN EL MARCO DEL PROYECTO "IMPLEMENTACIÓN DE ESTRATEGIAS PSICOPEDAGOGICAS PARA LA DISMINUCIÓN DE FACTORES DE RIESGO EN NIÑOS, NIÑAS Y ADOLESCENTES EN EL MUNICIPIO DE BUCARAMANGA
</t>
  </si>
  <si>
    <t>1098678980</t>
  </si>
  <si>
    <t>TATIANA CARVAJAL BERNAL</t>
  </si>
  <si>
    <t xml:space="preserve">PRESTAR SERVICIOS PROFESIONALES ORIENTADOS A LA VISIBILIZACIÓN, PROMOCIÓN, CONVOCATORIA Y ESTRATEGIAS COMUNICATIVAS DE LA SECRETARÍA DE DESARROLLO SOCIAL EN EL MARCO DEL PROYECTO "MEJORAMIENTO DE LOS PROCESOS TRANSVERSALES PARA UNA ADMINISTRACIÓN PUBLICA MODERNA Y EFICIENTE EN LA SECRETARÍA DE DESARROLLO SOCIAL DEL MUNICIPIO DE BUCARAMANGA
</t>
  </si>
  <si>
    <t>1098746657</t>
  </si>
  <si>
    <t>SARAH FERNANDA ANTOLINEZ CARREÑO</t>
  </si>
  <si>
    <t>1095918486</t>
  </si>
  <si>
    <t>SINDY  MARCELA CAMPOS ESCOBAR</t>
  </si>
  <si>
    <t xml:space="preserve">PRESTAR SERVICIOS PROFESIONALES PARA LA IMPLEMENTACIÓN DE UNA INICIATIVA ORIENTADA AL FOMENTO DEL DESARROLLO TECNOLÓGICO E INNOVACIÓN DE NIÑOS, NIÑAS Y ADOLESCENTES EN EL MARCO DEL PROYECTO "IMPLEMENTACIÓN DE ESTRATEGIAS PSICOPEDAGOGICAS PARA LA DISMINUCIÓN DE FACTORES DE RIESGO EN NIÑOS, NIÑAS Y ADOLESCENTES EN EL MUNICIPIO DE BUCARAMANGA
</t>
  </si>
  <si>
    <t>1098771454</t>
  </si>
  <si>
    <t>JAVIER RANGEL CASTRO</t>
  </si>
  <si>
    <t>1098808594</t>
  </si>
  <si>
    <t>JUAN DIEGO VILLAMIZAR GARCIA</t>
  </si>
  <si>
    <t xml:space="preserve">PRESTAR SERVICIOS DE APOYO A LA GESTIÓN PARA LA IMPLEMENTACIÓN DE ESTRATEGIAS COMUNICATIVAS DE LA SECRETARÍA DE DESARROLLO SOCIAL EN EL MARCO DEL PROYECTO "MEJORAMIENTO DE LOS PROCESOS TRANSVERSALES PARA UNA ADMINISTRACIÓN PUBLICA MODERNA Y EFICIENTE EN LA SECRETARÍA DE DESARROLLO SOCIAL DEL MUNICIPIO DE BUCARAMANGA
</t>
  </si>
  <si>
    <t>1005334089</t>
  </si>
  <si>
    <t>DAVID HERNANDEZ CAPACHO</t>
  </si>
  <si>
    <t xml:space="preserve">PRESTAR SERVICIOS DE APOYO A LA GESTIÓN PARA EL DESARROLLO DE ACTIVIDADES DE AUTO CUIDADO E HIGIENE EN LAS PERSONAS MAYORES EN CONDICIÓN DE VULNERABILIDAD ADSCRITAS A LOS CENTROS VIDA DEL MUNICIPIO DE BUCARAMANGA EN EL MARCO DEL PROYECTO “IMPLEMENTACIÓN DE ACCIONESS TENDIENTES A MEJORAR LAS CONDICIONES DE LOS ADULTOS MAYORES DEL MUNICIPIO DE BUCARAMANGA
</t>
  </si>
  <si>
    <t>63367090</t>
  </si>
  <si>
    <t>NIDIA ARIZA BARAJAS</t>
  </si>
  <si>
    <t xml:space="preserve">BRINDAR ACCESO GRATUITO A ESPACIOS CULTURALES, RECREATIVOS Y DE CIENCIA Y TECNOLOGIA EN EL MARCO DEL HOMENAJE A LA NIÑEZ COMO ESTRATEGIA DE UTILIZACION DEL TIEMPO LIBRE EN EL MUNICIPIO DE BUCARAMANGA
</t>
  </si>
  <si>
    <t>804008684</t>
  </si>
  <si>
    <t>CORPORACION CENTRO DE CONVENCIONES, CIENCIA, TECNOLOGIA, INNOVACION Y CULTURA DE</t>
  </si>
  <si>
    <t xml:space="preserve">Realizar estrategias orientadas a la creatividad en NNA a través del uso de </t>
  </si>
  <si>
    <t xml:space="preserve">PAGO SERVICIO DE INTERNET Y TELEFONIA FIJA DEL CENTRO VIDA KENNEDY POR EL PERIODO COMPRENDIDO MARZO 17 DEL 2024 HASTA ABRIL 16 DEL 2024, SEGUN FACTURA BEC-370826651
</t>
  </si>
  <si>
    <t>tecnologías digitales, culturales. recreación y deporte</t>
  </si>
  <si>
    <t xml:space="preserve">PAGO DE SERVICIO DE INTERNET DE LAS ÁGORAS (CAFÉ MADRID ,SAN CRISTOBAL,ESPERANZA,CENTRO,FERIA,MONTERREDONDO,MIRAMAR,NUEVA COLOMBIA,REGADERO,CORDONCILLO) PERIODO:ABRIL 18 DEL 2024 HASTA MAYO 18 DEL 2024 CONTRATO NO 9006040864-46 CON COLOMBIA MÓVIL S.A E.S.P SEGUN FACTURA NO BCPT 73661848.
</t>
  </si>
  <si>
    <t xml:space="preserve">PAGO DE SERVICIO DE ENERGIA ELECTRICA DE CASA BUHO CORRESPONDIENTE AL PERIODO DE MARZO 01 A MARZO 31 DEL 2024, SEGUN FACTURA DE VENTA NO 21932381.
</t>
  </si>
  <si>
    <t xml:space="preserve">PAGO DE SERVICIO DE ENERGIA ELECTRICA DE LOS CENTROS VIDA AÑOS MARAVILLOSOS ALVAREZ,KENEDDY CORRESPONDIENTE AL PERIODO DE MARZO 01 HASTA MARZO 31 DEL 2024 ,SEGUN FACTURAS DE VENTAS NO 219323910-219326042-219325744.
</t>
  </si>
  <si>
    <t xml:space="preserve">PAGO DE SERVICIO DE ACUEDUCTO,ALCANTARILLADO Y ASEO DE CASA BUHO CORRESPONDIENTE AL PERIODO DE FEBRERO 01 AL 29 DEL 2024, SEGUN FACTURA 3280699
</t>
  </si>
  <si>
    <t xml:space="preserve">PAGO DE SERVICIO DE ACUEDUCTO,ALCANTARILLADO Y ASEO POR EL PERIODO DE FEBRERO 01 HASTA FEBRERO 29 DEL 2024 DE LAS AGORAS NORTE BAJO- SAN MIGUEL- BUCARAMANGA -LA FERIA - SAN LUIS, SEGÚN FACTURAS DE SERVICIOS NO 3339138-3310612-3322173-3389676-3245658.
</t>
  </si>
  <si>
    <t xml:space="preserve">PAGO DE SERVICIO DE ACUEDUCTO, ALCANTARILLADO Y ASEO POR EL PERIODO DE FEBRERO 01 AL 29 DEL 2024 DE LOS CENTROS VIDA AÑOS MARAVILLOSOS,ALVAREZ Y KENNEDY SEGUN FACTURAS NO 3312480-3303393-3351913.
</t>
  </si>
  <si>
    <t xml:space="preserve">PAGO DE SERVICIO DE ENERGÍA ELÉCTRICA DE LAS AGORA SAN MIGUEL,GAITAN,LA FERIA,BUCARAMANGA,BUENAVISTA, CORDONCILLO II,LAS AMERICAS CORRESPONDIENTE AL PERIODO DE MARZO 01 DEL 2024 HASTA MARZO 31 DEL 2024,SEGÚN FACTURA NO 219323919-219323610-219323630-219326229-219323846-219326217-219326030.
</t>
  </si>
  <si>
    <t xml:space="preserve">PAGO DE SERVICIO DE TELEFONÍA MÓVIL DE LOS PROGRAMAS FORTALECIMIENTO DE LAS INSTITUCIONES DEMOCRÁTICAS Y CUIDADANA PARTICIPATIVA,ACELERADORES DE DESARROLLO SOCIAL,ADULTO MAYOR Y DIGNO POR EL PERIODO DE ( MARZO 26 DEL 2024 - ABRIL 25 DEL 2024)SEGÚN FACTURA ELECTRÓNICA DE VENTA NO E 5806526101
</t>
  </si>
  <si>
    <t xml:space="preserve">PRESTAR SERVICIOS DE APOYO A LA GESTIÓN PARA LA IMPLEMENTACIÓN DE ESTRATEGIAS LUDICOPEDAGOGICAS ORIENTADAS A LA GENERACIÓN DE ENTORNOS PROTECTORES Y LA PREVENCION DE VIOLENCIAS EN EL MARCO DEL PROYECTO "IMPLEMENTACIÓN DE ESTRATEGIAS PSICOPEDAGOGICAS PARA LA DISMINUCIÓN DE FACTORES DE RIESGO EN NIÑOS, NIÑAS Y ADOLESCENTES EN EL MUNICIPIO DE BUCARAMANGA
</t>
  </si>
  <si>
    <t>1005448767</t>
  </si>
  <si>
    <t>MARIA CECILIA CHAPARRO GALVIS</t>
  </si>
  <si>
    <t>1065586625</t>
  </si>
  <si>
    <t>SINDY MILENA DURAN PALACIO</t>
  </si>
  <si>
    <t>1098802561</t>
  </si>
  <si>
    <t>IVAN FELIPE ACEVEDO FORERO</t>
  </si>
  <si>
    <t xml:space="preserve">OTRO SÍ ADICIONAL AL CONTRATO SDS-SDS-MC-008-2024 CUYO OBJETO ES "PRESTACIÓN DE SERVICIOS EXEQUIALES Y/O FUNERARIOS PARA SATISFACER LAS NECESIDADES DE LA SECRETARÍA DE DESARROLLO SOCIAL, EN MARCO DE LA EJECUCIÓN DE SUS PLANES Y PROGRAMAS
</t>
  </si>
  <si>
    <t>1095913069</t>
  </si>
  <si>
    <t>KAREN JASIRA VILLAVECES SUAREZ</t>
  </si>
  <si>
    <t xml:space="preserve">PRESTAR SERVICIOS COMO PROFESIONAL APOYANDO LA IMPLEMENTACIÓN DE ACTIVIDADES FÍSICAS Y RECREATIVAS PARA LA PROMOCIÓN DE LOS DERECHOS DE LAS PERSONAS MAYORES EN VULNERABILIDAD DEL MUNICIPIO DE BUCARAMANGA EN EL MARCO DEL PROYECTO "IMPLEMENTACIÓN DE ACCIONES TENDIENTES A MEJORAR LAS CONDICIONES DE LOS ADULTOS MAYORES DEL MUNICIPIO DE BUCARAMANGA
</t>
  </si>
  <si>
    <t>91241626</t>
  </si>
  <si>
    <t>RICARDO NEL MORALES GOMEZ</t>
  </si>
  <si>
    <t xml:space="preserve">PAGO DE SERVICIO DE INTERNET DE LOS PROGRAMAS PROGRAMA MUJER Y EQUIDAD DE GENERO CRARRERA 34 NO 35-39 BARRIO ALVAREZ(CENTRO INTEGRAL DE LA MUJER) PROGRAMA ADULTO MAYOR DIAGONAL 14 NO 56-02 BARRIO GOMEZ NIÑO (CENTRO VIDA AÑOS MARAVILLOSOS) PROGRAMA ADULTO MAYOR CALLE 33 NO 40-18 BARRIO ALVAREZ (CENTRO VIDA ALVAREZ) PROGRAMA HABITANTE DE CALLE CALLE 30 NO 17-74 BARRIO CENTRO POR EL PERIODO ABRIL 01 HASTA ABRIL 30 DEL 2024 SEGÚN FACTURA DE SERVICIO NO 3 -291721963
</t>
  </si>
  <si>
    <t xml:space="preserve">PRESTAR SERVICIOS DE APOYO TÉCNICO ADMINISTRATIVO PARA EL ACOMPAÑAMIENTO Y SEGUIMIENTO DE ACTIVIDADES RELACIONADAS CON LA ATENCIÓN A LA POBLACIÓN VULNERABLE BENEFICIARIA DEL PROGRAMA HABITANTE DE CALLE DE LA SECRETARIA DE DESARROLLO SOCIAL EN EL MARCO DEL PROYECTO "DESARROLLO DE ACCIONES ENCAMINADAS A GENERAR ATENCIÓN INTEGRAL HACIA LA POBLACIÓN HABITANTES DE CALLE DEL MUNICIPIO DE BUCARAMANGA
</t>
  </si>
  <si>
    <t>1098612765</t>
  </si>
  <si>
    <t>MAYERLY CACERES</t>
  </si>
  <si>
    <t>Diseñar e implementar campañas comunicativas de prevención y promoción de derechos de las mujeres.</t>
  </si>
  <si>
    <t xml:space="preserve">PRESTACION DE SERVICIOS EXEQUILAES Y/O FUNERARIOS PARA SATISFACER LAS NECESIDADES DEL MUNICPIO DE BUCARAMANGA
</t>
  </si>
  <si>
    <t xml:space="preserve">PRESTAR SERVICIOS DE APOYO A LA GESTIÓN PARA EL DESARROLLO DE LAS ACTIVIDADES ARTÍSTICAS PARA LA PROMOCIÓN DE LOS DERECHOS DE LOS NIÑOS, NIÑAS Y ADOLESCENTES DEL MUNICIPIO DE BUCARAMANGA EN EL MARCO DEL PROYECTO "IMPLEMENTACIÓN DE ESTRATEGIAS PSICOPEDAGOGICAS PARA LA DISMINUCIÓN DE FACTORES DE RIESGO EN NIÑOS, NIÑAS Y ADOLESCENTES EN EL MUNICIPIO DE BUCARAMANGA
</t>
  </si>
  <si>
    <t>63337935</t>
  </si>
  <si>
    <t>ALBA LILIANA ISAZA VELANDIA</t>
  </si>
  <si>
    <t xml:space="preserve">PAGO DE SERVICIO DE GAS NATURAL CENTRO VIDA KENNEDY FACTURA NO F18I4850568 PERIODO COMPRENDIDO DE MARZO 15 DEL 2024 HASTA ABRIL 20 DEL 2024 -CENTRO VIDA ALVAREZ FACTURA NO F18I4850601 PERIODO COMPRENDIDO DE MARZO 15 DEL 2024 HASTA ABRIL 18 DEL 2024 - CENTRO VIDA AÑOS MARAVILLOSOS FACTURA NO F18I14850591 PERIODO COMPRENDIDO DE MARZO 18-2024 HASTA ABRIL 20 DEL 2024
</t>
  </si>
  <si>
    <t xml:space="preserve">PAGO DE SERVICIO DE GAS NATURAL CASA BUHO SEGUN FACTURA NO F18I14850456 PERIODO COMPRENDIDO MARZO 18-2024 HASTA ABRIL 18 DEL 2024
</t>
  </si>
  <si>
    <t xml:space="preserve">PAGO DE SERVICIO DE INTERNET AGORA PROVENZA, CONTRATO NO 19166503 REFERENCIA DE PAGO 9536439261-24 PERIODO: MAYO 01 DEL 2024 HASTA MAYO 31 DEL 2024 - UNE EPM TELECOMUNICACIONES S-A
</t>
  </si>
  <si>
    <t xml:space="preserve">AUNAR ESFUERZOS PARA LA IMPLEMENTACIÓN DE LAS ESTRATEGIAS DE ORIENTACION OCUPACIONAL, INCLUSION LABORAL Y PROYECTO DE VIDA Y PARA EL FORTALECIMIENTO DE LOS HÁBITOS DE LA VIDA DIARIA Y DESARROLLO HUMANO DE PERSONAS CON DISCAPACIDAD
</t>
  </si>
  <si>
    <t>901408433</t>
  </si>
  <si>
    <t>FUNDACIÓN SERVIR &amp; RENACER</t>
  </si>
  <si>
    <t xml:space="preserve">PAGO DE SERVICIO DE INTERNET CASA BUHO POR EL PERIODO COMPRENDIDO DE MAYO 02 HASTA JUNIO 01 DEL 2024 , SEGUN FACTURA DE VENTA BEC- 3742215556
</t>
  </si>
  <si>
    <t xml:space="preserve">PRESTAR SERVICIO DE APOYO A LA GESTIÓN EN LA ATENCIÓN Y ORIENTACIÓN A LOS ORGANISMOS COMUNALES DE SEGUNDO GRADO, ASÍ COMO APOYO LOGÍSTICO PARA LA SOCIALIZACIÓN DE LOS PROGRAMAS SOCIALES DE LA SECRETARÍA DE DESARROLLO SOCIAL EN EL MARCO DEL PROYECTO "FORTALECIMIENTO DE LA PARTICIPACIÓN CIUDADANA EN EL MUNICIPIO DE BUCARAMANGA
</t>
  </si>
  <si>
    <t>1102376283</t>
  </si>
  <si>
    <t>LENIS FERNANDA MEDINA MARIN</t>
  </si>
  <si>
    <t xml:space="preserve">PRESTAR SERVICIOS PROFESIONALES COMO PSICÓLOGO EN EL DESARROLLO DE ACTIVIDADES PARA LA PROMOCIÓN DE LA SALUD MENTAL DE LA POBLACIÓN CON DISCAPACIDAD BENEFICIARIA DEL MUNICIPIO DE BUCARAMANGA EN EL MARCO DEL PROYECTO "APOYO A LA OPERATIVIDAD DE LOS PROGRAMAS DE ATENCION INTEGRAL A LAS PERSONAS CON DISCAPACIDAD, FAMILIARES Y/O CUIDADORES DEL MUNICIPIO DE BUCARAMANGA
</t>
  </si>
  <si>
    <t>37749164</t>
  </si>
  <si>
    <t>FABIOLA BUENO LEON</t>
  </si>
  <si>
    <t>PRESTAR SERVICIOS PROFESIONALES PARA LA REALIZACION DE ACCIONES PERTINENTES EN LOS PROCESOS DE TIPO NUTRICIONAL PARA LA PROMOCION DE LOS DERECHOS DE LAS PERSONAS MAYORES EN VULNERABILIDAD DEL MUNICIPIO DE BUCARAMANGA EN MARCO DEL PROYECTO IMPLEMENTACION DE ACCIONES TENDIENTES A MEJORAR LAS CONDICIONES DE LOS ADULTOS MAYORES DEL MUNICIPIO DE BUCARAMANGA.</t>
  </si>
  <si>
    <t>1098693332</t>
  </si>
  <si>
    <t>LIZETH ANDREA GARZON SAAVEDRA</t>
  </si>
  <si>
    <t xml:space="preserve">PAGO SERVICIO DE INTERNET DE 13 ÁGORAS DE UBICADAS EN LOS SECTORES DE LIBERTAD,NORTE BAJO,BUCARAMANGA,VILLA PRADO,GRANJAS DE PROVENZA,DIAMANTE,GAITAN,JOYA,PORVENIR,EL ROCIO ,SAN MIGUEL,SANTANDER,KENNEDY PERIODO DE CONSUMO DE PERIODO: MAYO 01 DEL 2024 HASTA MAYO 31 DEL 2024 SEGUN FACTURAS R 1061392363 R 1061392376 R 1061392353 R 1061434369 R 1061392389 R 1061392404 R 1061392414 R 1061392424 R 1061430215 R 1061434322 R 1061434333 R 1061434342 R 1061434359
</t>
  </si>
  <si>
    <t xml:space="preserve">PAGO DE RIESGO PROFESIONALES CORRESPONDIENTE AL PERIODO DE MAYO DEL 2024 A 130 EDILES DEL MUNICIPIO DE BUCARAMANGA, SEGUN PLANILLA NO 9467036917
</t>
  </si>
  <si>
    <t xml:space="preserve">PAGO DE SEGURIDAD SOCIAL CORRESPONDIENTE AL PERIODO DE MAYO DEL 2024, A 130 EDILES DEL MUNICIPIO DE BUCARAMANGA, SEGUN PLANILLA NO 9467036917
</t>
  </si>
  <si>
    <t xml:space="preserve">PRESTAR SERVICIOS PROFESIONALES APOYANDO LA COORDINACIÓN, GESTIÓN Y DESARROLLO DE LAS ACTIVIDADES DEL PROGRAMA DE DISCAPACIDAD ADSCRITO A LA SECRETARIA DE DESARROLLO SOCIAL DEL MUNICIPIO DE BUCARAMANGA EN EL MARCO DEL PROYECTO “APOYO A LA OPERATIVIDAD DE LOS PROGRAMAS DE ATENCIÓN INTEGRAL A LAS PERSONAS CON DISCAPACIDAD, FAMILIARES Y/O CUIDADORES DEL MUNICIPIO DE BUCARAMANGA
</t>
  </si>
  <si>
    <t xml:space="preserve">ADICIONAL NO 01 EN TIEMPO Y VALOR DEL CONTRATO DE PRESTACION DE SERVICIO NO 14 DEL 2024 CUYO OBJETO ES RESTAR SERVICIOS PROFESIONALES PARA APOYAR LOS PROCESOS DE PLANEACION PRESUPUESTAL, CONTRACTUAL Y ADMINISTRATIVA, ASÍ COMO LA ELABORACIÓN DE INFORMES FINANCIEROS, DE GESTION Y SEGUIMIENTO A LAS METAS DE LOS PROGRAMAS SOCIALES DE CONFORMIDAD CON EL PLAN DE DESARROLLO MUNICIPAL, EN EL MARCO DEL PROYECTO “MEJORAMIENTO DE LOS PROCESOS TRANSVERSALES PARA UNA ADMINISTRACIÓN PUBLICA MODERNA Y EFICIENTE EN LA SECRETARÍA DE DESARROLLO SOCIAL DEL MUNICIPIO BUCARAMANGA
</t>
  </si>
  <si>
    <t xml:space="preserve">ADICIONAL NO 01 EN TIEMPO Y VALOR DEL CONTRATO DE PRESTACION DE SERVICIO NO 17 DEL 2024 CUYO OBJETO ES PRESTAR SERVICIOS PROFESIONALES COMO ABOGADO (A) PARA APOYAR LA GESTIÓN JURIDICA Y CONTRACTUAL DE LA SECRETARIA, EN EL MARCO DEL PROYECTO “MEJORAMIENTO DE LOS PROCESOS TRANSVERSALES PARA UNA ADMINISTRACIÓN PUBLICA MODERNA Y EFICIENTE EN LA SECRETARÍA DE DESARROLLO SOCIAL DEL MUNICIPIO BUCARAMANGA
</t>
  </si>
  <si>
    <t xml:space="preserve">ADICIONAL NO 01 EN TIEMPO Y VALOR DEL CONTRATO DE PRESTACION DE SERVICIO NO 08 DEL 2024 CUYO OBJETO ES PRESTAR SERVICIOS PROFESIONALES COMO ABOGADO (A) PARA APOYAR LA GESTION JURIDICA Y CONTRACTUAL DE LA SECRETARIA, EN EL MARCO DEL PROYECTO “MEJORAMIENTO DE LOS PROCESOS TRANSVERSALES PARA UNA ADMINISTRACIÓN PUBLICA MODERNA Y EFICIENTE EN LA SECRETARÍA DE DESARROLLO SOCIAL DEL MUNICIPIO BUCARAMANGA
</t>
  </si>
  <si>
    <t xml:space="preserve">ADICIONAL NO 01 EN TIEMPO Y VALOR DEL CONTRATO DE PRESTACION DE SERVICIO NO 19 DEL 2024 CUYO OBJETO ES PRESTAR SERVICIOS PROFESIONALES PARA APOYAR LA GESTIÓN ADMINISTRATIVA MEDIANTE LA FORMULACIÓN, ACTUALIZACIÓN Y SEGUIMIENTO A PROYECTOS DE INVERSIÓN, LA ELABORACIÓN DE ESTUDIOS DEL SECTOR Y LA EVALUACIÓN TÉCNICA-FINANCIERA, CONTRACTUAL EN EL MARCO DEL PROYECTO “MEJORAMIENTO DE LOS PROCESOS TRANSVERSALES PARA UNA ADMINISTRACIÓN PUBLICA MODERNA Y EFICIENTE EN LA SECRETARÍA DE DESARROLLO SOCIAL DEL MUNICIPIO BUCARAMANGA
</t>
  </si>
  <si>
    <t xml:space="preserve">ADICIONAL NO 01 EN TIEMPO Y VALOR DEL CONTRATO DE PRESTACION DE SERVICIO NO 20 DEL 2024 CUYO OBJETO ES PRESTAR SERVICIOS PROFESIONALES COMO ABOGADO (A) PARA APOYAR LA GESTION JURIDICA Y CONTRACTUAL DE LA SECRETARIA, EN EL MARCO DEL PROYECTO “MEJORAMIENTO DE LOS PROCESOS TRANSVERSALES PARA UNA ADMINISTRACIÓN PUBLICA MODERNA Y EFICIENTE EN LA SECRETARÍA DE DESARROLLO SOCIAL DEL MUNICIPIO BUCARAMANGA
</t>
  </si>
  <si>
    <t xml:space="preserve">ADICIONAL NO 01 EN TIEMPO Y VALOR DEL CONTRATO DE PRESTACION DE SERVICIO NO 10 DEL 2024 CUYO OBJETO ES PRESTAR SERVICIOS PROFESIONALES PARA APOYAR LA GESTIÓN PRESUPUESTAL EN EL MARCO DEL PROYECTO “MEJORAMIENTO DE LOS PROCESOS TRANSVERSALES PARA UNA ADMINISTRACIÓN PUBLICA MODERNA Y EFICIENTE EN LA SECRETARÍA DE DESARROLLO SOCIAL DEL MUNICIPIO BUCARAMANGA
</t>
  </si>
  <si>
    <t xml:space="preserve">ADICIONAL NO 01 EN TIEMPO Y VALOR DEL CONTRATO DE PRESTACION DE SERVICIO NO 11 DEL 2024 CUYO OBJETO ES PRESTAR SERVICIOS PROFESIONALES PARA APOYAR LA GESTIÓN ADMINISTRATIVA MEDIANTE LA RECOLECCIÓN, ANÁLISIS, CARGUE Y RENDICIÓN DE INFORMES CONTRACTUALES EN LAS DIFERENTES PLATAFORMAS DISPUESTAS POR LA ENTIDAD Y ENTES DE CONTROL, EN EL MARCO DEL PROYECTO “MEJORAMIENTO DE LOS PROCESOS TRANSVERSALES PARA UNA ADMINISTRACIÓN PUBLICA MODERNA Y EFICIENTE EN LA SECRETARÍA DE DESARROLLO SOCIAL DEL MUNICIPIO BUCARAMANGA
</t>
  </si>
  <si>
    <t xml:space="preserve">ADICIONAL NO 01 EN TIEMPO Y VALOR DEL CONTRATO DE PRESTACION DE SERVICIO NO 12 DEL 2024 CUYO OBJETO ES PRESTAR SERVICIOS DE APOYO A LA GESTIÓN LOGISTICA ADMINISTRATIVA EN LOS PROCESOS CONTRACTUALES EN EL MARCO DEL PROYECTO “MEJORAMIENTO DE LOS PROCESOS TRANSVERSALES PARA UNA ADMINISTRACIÓN PUBLICA MODERNA Y EFICIENTE EN LA SECRETARÍA DE DESARROLLO SOCIAL DEL MUNICIPIO BUCARAMANGA
</t>
  </si>
  <si>
    <t xml:space="preserve">ADICIONAL NO 01 EN TIEMPO Y VALOR DEL CONTRATO DE PRESTACION DE SERVICIO NO 15 DEL 2024 CUYO OBJETO ES PRESTAR SERVICIOS PROFESIONALES PARA APOYAR LA GESTIÓN ADMINISTRATIVA MEDIANTE LA FORMULACIÓN, ACTUALIZACIÓN Y SEGUIMIENTO A PROYECTOS DE INVERSIÓN, LA ELABORACIÓN DE ESTUDIOS DEL SECTOR Y LA EVALUACIÓN TÉCNICA-FINANCIERA, CONTRACTUAL EN EL MARCO DEL PROYECTO “MEJORAMIENTO DE LOS PROCESOS TRANSVERSALES PARA UNA ADMINISTRACIÓN PUBLICA MODERNA Y EFICIENTE EN LA SECRETARÍA DE DESARROLLO SOCIAL DEL MUNICIPIO BUCARAMANGA
</t>
  </si>
  <si>
    <t xml:space="preserve">ADICIONAL NO 01 EN TIEMPO Y VALOR DEL CONTRATO DE PRESTACION DE SERVICIO NO 09 DEL 2024 CUYO OBJETO ES PRESTAR SERVICIOS PROFESIONALES COMO ABOGADO (A) PARA APOYAR LA GESTIÓN JURÍDICA, CONTRACTUAL Y ADMINISTRATIVA EN EL MARCO DEL PROYECTO “MEJORAMIENTO DE LOS PROCESOS TRANSVERSALES PARA UNA ADMINISTRACIÓN PUBLICA MODERNA Y EFICIENTE EN LA SECRETARÍA DE DESARROLLO SOCIAL DEL MUNICIPIO BUCARAMANGA
</t>
  </si>
  <si>
    <t xml:space="preserve">ADICIONAL NO 01 EN TIEMPO Y VALOR DEL CONTRATO DE PRESTACION DE SERVICIO NO 18 DEL 2024 CUYO OBJETO ES PRESTAR SERVICIOS PROFESIONALES COMO ABOGADO (A) PARA APOYAR LA GESTION JURIDICA Y CONTRACTUAL DE LA SECRETARIA, EN EL MARCO DEL PROYECTO “MEJORAMIENTO DE LOS PROCESOS TRANSVERSALES PARA UNA ADMINISTRACIÓN PUBLICA MODERNA Y EFICIENTE EN LA SECRETARÍA DE DESARROLLO SOCIAL DEL MUNICIPIO BUCARAMANGA
</t>
  </si>
  <si>
    <t xml:space="preserve">ADICIONAL NO 01 EN TIEMPO Y VALOR DEL CONTRATO DE PRESTACION DE SERVICIO NO 13 DEL 2024 CUYO OBJETO ES PRESTAR SERVICIOS PROFESIONALES PARA APOYAR LA ELABORACIÓN DE INFORMES FINANCIEROS, DE GESTION Y SEGUIMIENTO A LAS METAS DE LOS PROGRAMAS SOCIALES DE CONFORMIDAD CON EL PLAN DE DESARROLLO MUNICIPAL, EN EL MARCO DEL PROYECTO “MEJORAMIENTO DE LOS PROCESOS TRANSVERSALES PARA UNA ADMINISTRACIÓN PUBLICA MODERNA Y EFICIENTE EN LA SECRETARÍA DE DESARROLLO SOCIAL DEL MUNICIPIO BUCARAMANGA
</t>
  </si>
  <si>
    <t xml:space="preserve">ADICIONAL NO 01 EN TIEMPO Y VALOR DEL CONTRATO DE PRESTACION DE SERVICIO NO 21 DEL 2024 CUYO OBJETO ES PRESTAR SERVICIOS PROFESIONALES COMO ABOGADO (A) PARA APOYAR LA SUPERVISIÓN DE CONTRATOS Y CONVENIO EN VIRTUD DE LA GESTION JURIDICA Y CONTRACTUAL DE LA SECRETARIA, EN EL MARCO DEL PROYECTO "MEJORAMIENTO DE LOS PROCESOS TRANSVERSALES PARA UNA ADMINISTRACIÓN PUBLICA MODERNA Y EFICIENTE EN LA SECRETARÍA DE DESARROLLO SOCIAL DEL MUNICIPIO BUCARAMANGA
</t>
  </si>
  <si>
    <t xml:space="preserve">ADICIONAL NO 01 EN TIEMPO Y VALOR DEL CONTRATO DE PRESTACION DE SERVICIO NO 16 DEL 2024 PRESTAR SERVICIOS DE APOYO EN LA GESTION ADMINISTRATIVA Y MANEJO DE LOS SISTEMAS INFORMÁTICOS EN EL MARCO DEL PROYECTO "MEJORAMIENTO DE LOS PROCESOS TRANSVERSALES PARA UNA ADMINISTRACIÓN PUBLICA MODERNA Y EFICIENTE EN LA SECRETARÍA DE DESARROLLO SOCIAL DEL MUNICIPIO BUCARAMANGA
</t>
  </si>
  <si>
    <t xml:space="preserve">ADICIONAL NO 01 EN TIEMPO Y VALOR DEL CONTRATO DE PRESTACION DE SERVICIO NO 38 DEL 2024 CUYO OBJETO ES PRESTAR SERVICIOS PROFESIONALES COMO ABOGADO (A) ESPECIALIZADO (A) PARA APOYAR LA COORDINACIÓN DE LA GESTIÓN JURÍDICA Y CONTRACTUAL EN EL MARCO DEL PROYECTO “MEJORAMIENTO DE LOS PROCESOS TRANSVERSALES PARA UNA ADMINISTRACIÓN PUBLICA MODERNA Y EFICIENTE EN LA SECRETARÍA DE DESARROLLO SOCIAL DEL MUNICIPIO BUCARAMANGA
</t>
  </si>
  <si>
    <t xml:space="preserve">ADICIONAL NO 01 EN TIEMPO Y VALOR DEL CONTRATO DE PRESTACION DE SERVICIO NO 40 DEL 2024 CUYO OBJETO ES PRESTAR SERVICIOS PROFESIONALES PARA APOYAR CON ORIENTACIÓN FINANCIERA Y CONTABLE LAS ORGANIZACIONES COMUNITARIAS DE PRIMER Y SEGUNDO GRADO DENTRO DEL PROGRAMA DE "FORTALECIMIENTO DE LA PARTICIPACIÓN CIUDADANA EN EL MUNICIPIO DE BUCARAMANGA
</t>
  </si>
  <si>
    <t xml:space="preserve">ADICIONAL NO 01 EN TIEMPO Y VALOR DEL CONTRATO DE PRESTACION DE SERVICIO NO 37 DEL 2024 CUYO OBJETO ES PRESTAR SERVICIOS DE APOYO A LA GESTIÓN EN LA ATENCIÓN Y ORIENTACIÓN AL CIUDADANO DE LOS SALONES COMUNALES Y APOYO LOGÍSTICO PARA LA SOCIALIZACION DE LOS PROGRAMAS SOCIALES DE LA SECRETARIA DE DESARROLLO SOCIAL DEL MUNICIPIO DE BUCARAMANGA EN EL MARCO DEL PROYECTO “FORTALECIMIENTO DE LA PARTICIPACIÓN CIUDADANA EN EL MUNICIPIO DE BUCARAMANGA
</t>
  </si>
  <si>
    <t xml:space="preserve">ADICIONAL NO 01 EN TIEMPO Y VALOR DEL CONTRATO DE PRESTACION DE SERVICIO NO 39 DEL 2024 CUYO OBJETO ES PRESTAR SERVICIOS PROFESIONALES PARA BRINDAR APOYO JURÍDICO EN LA ATENCIÓN A JUNTAS DE ACCIÓN COMUNAL Y JUNTAS ADMINISTRADORAS LOCALES EN EL MARCO DEL PROYECTO "FORTALECIMIENTO DE LA PARTICIPACIÓN CIUDADANA EN EL MUNICIPIO DE BUCARAMANGA
</t>
  </si>
  <si>
    <t xml:space="preserve">PAGO DE SERVICIO DE ENERGÍA ELÉCTRICA DE LAS AGORA SAN MIGUEL,GAITAN,BUENAVISTA, CORDONCILLO II,CORRESPONDIENTE AL PERIODO DE ABRIL 01 DEL 2024 HASTA ABRIL 30 DEL 2024,SEGÚN FACTURA NO 220464304,220461823,220460026,220461973;
</t>
  </si>
  <si>
    <t xml:space="preserve">PAGO DE SERVICIO DE ENERGIA ELECTRICA DE LOS CENTROS VIDA AÑOS MARAVILLOSOS ALVAREZ,KENEDDY CORRESPONDIENTE AL PERIODO DE ABRIL 01 HASTA ABRIL 30 DEL 2024 ,SEGUN FACTURAS DE VENTAS NO 220464295 - 220464091 - 220463750
</t>
  </si>
  <si>
    <t xml:space="preserve">ADICIONAL NO 01 EN TIEMPO Y VALOR DEL CONTRATO DE PRESTACION DE SERVICIO NO 98 DEL 2024 CUYO OBJETO ES PRESTAR SERVICIOS PROFESIONALES EN LAS ACTIVIDADES FÍSICO - RECREATIVAS Y DEPORTIVAS EN EL PROGRAMA HABITANTES EN SITUACIÓN DE CALLE DEL MUNICIPIO DE BUCARAMANGA EN EL MARCO DEL PROYECTO ”DESARROLLO DE ACCIONES ENCAMINADAS A GENERAR ATENCIÓN INTEGRAL HACIA LA POBLACIÓN HABITANTES DE CALLE DEL MUNICIPIO DE BUCARAMANGA
</t>
  </si>
  <si>
    <t xml:space="preserve">ADICIONAL NO 01 EN TIEMPO Y VALOR DEL CONTRATO DE PRESTACION DE SERVICIO NO 94 DEL 2024 CUYO OBJETO ES PRESTAR SERVICIOS DE APOYO EN LOS DISTINTOS PROCESOS DE GESTION ADMINISTRATIVA EN EL MARCO DE LOS PROYECTOS “MEJORAMIENTO DE LOS PROCESOS TRANSVERSALES PARA UNA ADMINISTRACIÓN PUBLICA MODERNA Y EFICIENTE EN LA SECRETARÍA DE DESARROLLO SOCIAL DEL MUNICIPIO BUCARAMANGA
</t>
  </si>
  <si>
    <t xml:space="preserve">PAGO SERVICIO DE INTERNET Y TELEFONIA FIJA DEL CENTRO VIDA KENNEDY POR EL PERIODO COMPRENDIDO ABRIL 17 DEL 2024 HASTA MAYO 16 DEL 2024, SEGUN FACTURA BEC-377479615
</t>
  </si>
  <si>
    <t xml:space="preserve">ADICIONAL NO 01 EN TIEMPO Y VALOR DEL CONTRATO DE PRESTACION DE SERVICIO NO 100 DEL 2024 CUYO OBJETO ES PRESTAR SERVICIOS PROFESIONALES EN LA COORDINACIÓN DEL PROGRAMA DE ATENCIÓN A LA POBLACIÓN VULNERABLE BENEFICIARIA DEL PROGRAMA HABITANTE DE CALLE DE LA SECRETARIA DE DESARROLLO SOCIAL DEL MUNICIPIO DE BUCARAMANGA EN EL MARCO DEL PROYECTO “DESARROLLO DE ACCIONES ENCAMINADAS A GENERAR ATENCIÓN INTEGRAL HACIA LA POBLACIÓN HABITANTES DE CALLE DEL MUNICIPIO DE BUCARAMANGA
</t>
  </si>
  <si>
    <t xml:space="preserve">ADICIONAL NO 01 EN TIEMPO Y VALOR DEL CONTRATO DE PRESTACION DE SERVICIO NO 224 DEL 2024 CUYO OBJETO ES PRESTAR SERVICIOS PROFESIONALES AL INTERIOR DE LOS PROGRAMAS BUCARAMANGA, HÁBITAT PARA EL CUIDADO Y LA CORRESPONSABILIDAD Y MÁS EQUIDAD PARA LAS MUJERES APOYANDO LA COORDINACIÓN DE LAS ESTRATEGIAS ORIENTADAS AL BIENESTAR SOCIAL DE LA POBLACIÓN LGBTIQ DEL MUNICIPIO DE BUCARAMANGA EN EL MARCO DEL PROYECTO “FORTALECIMIENTO DE ESPACIOS DE PARTICIPACIÓN Y PREVENCIÓN DE VIOLENCIAS EN MUJERES Y POBLACIÓN CON ORIENTACIONES SEXUALES E IDENTIDADES DE GENERO DIVERSAS DEL MUNICIPIO DE BUCARAMANGA
</t>
  </si>
  <si>
    <t xml:space="preserve">ADICIONAL NO 01 EN TIEMPO Y VALOR DEL CONTRATO DE PRESTACION DE SERVICIO NO 136 DEL 2024 CUYO OBJETO ES PRESTAR SERVICIOS DE APOYO COMO ASISTENTE EN LA GESTIÓN DE LOS PROCESOS ADMINISTRATIVOS EN EL MARCO DE LOS PROYECTOS “MEJORAMIENTO DE LOS PROCESOS TRANSVERSALES PARA UNA ADMINISTRACIÓN PUBLICA MODERNA Y EFICIENTE EN LA SECRETARIA DE DESARROLLO SOCIAL DEL MUNICIPIO DE BUCARAMANGA
</t>
  </si>
  <si>
    <t>1005332956</t>
  </si>
  <si>
    <t>KAROL  DANIELA SANCHEZ SANCHEZ</t>
  </si>
  <si>
    <t xml:space="preserve">ADICIONAL NO 01 EN TIEMPO Y VALOR DEL CONTRATO DE PRESTACION DE SERVICIO NO 269 DEL 2024 CUYO OBJETO ES PRESTAR SERVICIOS DE APOYO A LA GESTIÓN, ACOMPAÑAMIENTO, Y SEGUIMIENTO DE ACTIVIDADES RELACIONADAS CON LA ATENCIÓN A LA POBLACIÓN VULNERABLE BENEFICIARIA DEL PROGRAMA HABITANTE DE CALLE DE LA SECRETARIA DE DESARROLLO SOCIAL DEL MUNICIPIO DE BUCARAMANGA EN EL MARCO DEL PROYECTO “DESARROLLO DE ACCIONES ENCAMINADAS A GENERAR ATENCIÓN INTEGRAL HACIA LA POBLACIÓN HABITANTES DE CALLE DEL MUNICIPIO DE BUCARAMANGA
</t>
  </si>
  <si>
    <t xml:space="preserve">ADICIONAL NO 01 EN TIEMPO Y VALOR DEL CONTRATO DE PRESTACION DE SERVICIO NO 257 DEL 2024 CUYO OBJETO ES PRESTAR SERVICIOS PROFESIONALES EN EL APOYO OPERATIVO Y DE ASISTENCIA ADMINISTRATIVA ENCAMINADAS A FACILITAR EL DESARROLLO Y EJECUCIÓN DE LAS ACTIVIDADES DEL PROGRAMA ADULTO MAYOR Y DIGNO ADSCRITO A LA SECRETARÍA DE DESARROLLO SOCIAL EN EL MARCO DEL PROYECTO “IMPLEMENTACIÓN DE ACCIONES TENDIENTES A MEJORAR LAS CONDICIONES DE LOS ADULTOS MAYORES DEL MUNICIPIO DE BUCARAMANGA
</t>
  </si>
  <si>
    <t xml:space="preserve">ADICIONAL NO 01 EN TIEMPO Y VALOR DEL CONTRATO DE PRESTACION DE SERVICIO NO 171 DEL 2024 CUYO OBJETO ES PRESTAR SERVICIOS DE APOYO EN LOS DISTINTOS PROCESOS DE GESTION ADMINISTRATIVA EN EL MARCO DE LOS PROYECTOS “MEJORAMIENTO DE LOS PROCESOS TRANSVERSALES PARA UNA ADMINISTRACIÓN PUBLICA MODERNA Y EFICIENTE EN LA SECRETARÍA DE DESARROLLO SOCIAL DEL MUNICIPIO BUCARAMANGA
</t>
  </si>
  <si>
    <t xml:space="preserve">ADICIONAL NO 01 EN TIEMPO Y VALOR DEL CONTRATO DE PRESTACION DE SERVICIO NO 267 DEL 2024 CUYO OBJETO ES PRESTAR SERVICIOS PROFESIONALES EN PSICOLOGÍA PARA FORTALECER LOS PROCESOS DE ATENCIÓN INTEGRAL DESDE UN ENFOQUE TÉCNICO A LA POBLACIÓN VULNERABLE BENEFICIARIOS DEL PROGRAMA HABITANTE DE CALLE EN EL MARCO DEL PROYECTO “DESARROLLO DE ACCIONES ENCAMINADAS A GENERAR ATENCIÓN INTEGRAL HACIA LA POBLACIÓN HABITANTES DE CALLE DEL MUNICIPIO DE BUCARAMANGA
</t>
  </si>
  <si>
    <t xml:space="preserve">ADICIONAL NO 01 EN TIEMPO Y VALOR DEL CONTRATO DE PRESTACION DE SERVICIO NO 277 DEL 2024 CUYO OBJETO ES “PRESTAR SERVICIOS COMO APOYO A LA GESTIÓN LOGÍSTICA Y ADMINISTRATIVA PARA LA REALIZACIÓN DE ACTIVIDADES CON EL PROPÓSITO DE TERRITORIALIZAR LA OFERTA INSTITUCIONAL DEL PROGRAMA HABITANTE DE CALLE DE LA SECRETARIA DE DESARROLLO SOCIAL DEL MUNICIPIO DE BUCARAMANGA EN EL MARCO DEL PROYECTO “DESARROLLO DE ACCIONES ENCAMINADAS A GENERAR ATENCIÓN INTEGRAL HACIA LA POBLACIÓN HABITANTES DE CALLE DEL MUNICIPIO DE BUCARAMANGA
</t>
  </si>
  <si>
    <t xml:space="preserve">ADICIONAL NO 01 EN TIEMPO Y VALOR DEL CONTRATO DE PRESTACION DE SERVICIO NO 192 DEL 2024 CUYO OBJETO ES PRESTAR SERVICIOS PROFESIONALES PARA EL APOYO EN LA COORDINACION DE LAS INICIATIVAS Y ESTRATEGIAS QUE SE IMPLEMENTEN EN EL MARCO DEL PROGRAMA “IMPLEMENTACIÓN DE ESTRATEGIAS PSICOPEDAGÓGICAS PARA LA DISMINUCIÓN DE FACTORES DE RIESGO EN NIÑOS, NIÑAS Y ADOLESCENTES EN EL MUNICIPIO DE BUCARAMANGA
</t>
  </si>
  <si>
    <t xml:space="preserve">ADICIONAL NO 01 EN TIEMPO Y VALOR DEL CONTRATO DE PRESTACION DE SERVICIO NO 282 DEL 2024 CUYO OBJETO ES PRESTAR SERVICIOS DE APOYO A LA GESTIÓN EN LA OPERATIVIDAD ADMINISTRATIVA DEL PROGRAMA “COLOMBIA MAYOR” Y EL PROGRAMA ADULTO MAYOR Y DIGNO ADSCRITO A LA SECRETARÍA DE DESARROLLO SOCIAL EN EL MARCO DEL PROYECTO “IMPLEMENTACIÓN DE ACCIONES TENDIENTES A MEJORAR LAS CONDICIONES DE LOS ADULTOS MAYORES DEL MUNICIPIO DE BUCARAMANGA
</t>
  </si>
  <si>
    <t xml:space="preserve">ADICIONAL NO 01 EN TIEMPO Y VALOR DEL CONTRATO DE PRESTACION DE SERVICIO NO 135 DEL 2024 CUYO OBJETO ES PRESTAR SERVICIOS PROFESIONALES PARA EL ENLACE, GESTIÓN Y ATENCIÓN A LAS DIFERENTES ESTRATEGIAS QUE SE COORDINAN CON LOS DIFERENTES ORGANISMOS DE COOPERACIÓN INTERNACIONAL EN EL MARCO DEL PROYECTO “MEJORAMIENTO DE LOS PROCESOS TRANSVERSALES PARA UNA ADMINISTRACIÓN PÚBLICA MODERNA Y EFICIENTE EN LA SECRETARIA DE DESARROLLO SOCIAL DEL MUNICIPIO DE BUCARAMANGA
</t>
  </si>
  <si>
    <t xml:space="preserve">ADICIONAR NO 01 EN TIEMPO Y VALOR DEL CONTRATO DE PRESTACION DE SERVICIO NO 380 DEL 2024 CUYO OBJETO ES PRESTAR SERVICIOS DE APOYO A LA GESTIÓN PARA LA OPERATIVIDAD ADMINISTRATIVA DEL PROGRAMA MÁS FAMILIAS EN ACCIÓN, EN EL MARCO DEL PROYECTO “APOYO A LA OPERATIVIDAD DEL PROGRAMA NACIONAL MÁS FAMILIAS EN ACCIÓN EN EL MUNICIPIO DE BUCARAMANGA
</t>
  </si>
  <si>
    <t xml:space="preserve">ADICIONAR NO 01 EN TIEMPO Y VALOR DEL CONTRATO DE PRESTACION DE SERVICIO NO 368 DEL 2024 CUYO OBJETO ES PRESTAR SERVICIOS PROFESIONALES PARA APOYAR LAS ACTIVIDADES RELACIONADAS CON EL SISTEMA DE INFORMACIÓN SIFA EN EL COMPONENTE DE SALUD DEL PROGRAMA FAMILIAS EN ACCIÓN EN EL MARCO DEL PROYECTO “APOYO A LA OPERATIVIDAD DEL PROGRAMA NACIONAL MAS FAMILIAS EN ACCION EN EL MUNICIPIO DE BUCARAMANGA
</t>
  </si>
  <si>
    <t xml:space="preserve">PAGO DE SERVICIO DE ACUEDUCTO,ALCANTARILLADO Y ASEO DE CASA BUHO CORRESPONDIENTE AL PERIODO DE MARZO 01 AL 31 DEL 2024, SEGUN FACTURA 3604977
</t>
  </si>
  <si>
    <t xml:space="preserve">PAGO DE SERVICIO DE ACUEDUCTO, ALCANTARILLADO Y ASEO POR EL PERIODO DE MARZO 01 AL 31 DEL 2024 DE LOS CENTROS VIDA AÑOS MARAVILLOSOS,ALVAREZ Y KENNEDY SEGUN FACTURAS NO 3636774-3627682-3676241
</t>
  </si>
  <si>
    <t xml:space="preserve">PAGO DE SERVICIO DE ACUEDUCTO,ALCANTARILLADO Y ASEO POR EL PERIODO DE MARZO 01 HASTA MARZO 31 DEL 2024 DE LAS AGORAS NORTE BAJO- SAN MIGUEL- BUCARAMANGA -LA FERIA - SAN LUIS, SEGÚN FACTURAS DE SERVICIOS NO 3663448-3634901-3646472-3714112-3569912.
</t>
  </si>
  <si>
    <t xml:space="preserve">ADICIONAR NO 01 EN TIEMPO Y VALOR DEL CONTRATO DE PRESTACION DE SERVICIO NO 508 DEL 2024 CUYO OBJETO ES PRESTAR SERVICIOS PROFESIONALES COMO LICENCIADA EN PEDAGOGÍA INFANTIL PARA LA IMPLEMENTACIÓN DE ESTRATEGIAS LUDICOPEDAGOGICAS ORIENTADAS A LA GENERACIÓN DE ENTORNOS PROTECTORES Y LA PREVENCIÓN DE VIOLENCIAS EN EL MARCO DEL PROYECTO “IMPLEMENTACIÓN DE ESTRATEGIAS PSICOPEDAGÓGICAS PARA LA DISMINUCIÓN DE FACTORES DE RIESGO EN NIÑOS, NIÑAS Y ADOLESCENTES EN EL MUNICIPIO DE BUCARAMANGA
</t>
  </si>
  <si>
    <t xml:space="preserve">ADICIONAR NO 01 EN TIEMPO Y VALOR DEL CONTRATO DE PRESTACION DE SERVICIO NO 305 DEL 2024 CUYO OBJETO ES “PRESTAR SERVICIOS DE APOYO LOGÍSTICO Y ADMINISTRATIVO A LA GESTIÓN PARA EL ACOMPAÑAMIENTO DE LAS DIFERENTES ACTIVIDADES REQUERIDAS PARA LA ATENCIÓN INTEGRAL DE LA POBLACIÓN CON DISCAPACIDAD EN EXTREMA VULNERABILIDAD Y COADYUVAR EN LA GESTIÓN ADMINISTRATIVA DEL MUNICIPIO DE BUCARAMANGA EN EL MARCO DEL PROYECTO “APOYO A LA OPERATIVIDAD DE LOS PROGRAMAS DE ATENCIÓN INTEGRAL A LAS PERSONAS CON DISCAPACIDAD, FAMILIARES Y/O CUIDADORES DEL MUNICIPIO DE BUCARAMANGA
</t>
  </si>
  <si>
    <t xml:space="preserve">ADICIONAR NO 01 EN TIEMPO Y VALOR DEL CONTRATO DE PRESTACION DE SERVICIO NO 384 DEL 2024 CUYO OBJETO ES PRESTAR SERVICIOS PROFESIONALES PARA BRINDAR APOYO EN LA INMERSIÓN Y MATERIALIZACIÓN DE LA ESTRATEGIA DE PARTICIPACIÓN DEMOCRÁTICA ENTRE LA POBLACIÓN JOVEN DEL MUNICIPIO DE BUCARAMANGA EN EL MARCO DEL PROYECTO “MEJORAMIENTO DE LOS PROCESOS TRANSVERSALES PARA UNA ADMINISTRACIÓN PUBLICA MODERNA Y EFICIENTE EN LA SECRETARÍA DE DESARROLLO SOCIAL DEL MUNICIPIO BUCARAMANGA
</t>
  </si>
  <si>
    <t xml:space="preserve">ADICIONAR NO 01 EN TIEMPO Y VALOR DEL CONTRATO DE PRESTACION DE SERVICIO NO 406 DEL 2024 CUYO OBJETO ES PRESTAR SERVICIOS PROFESIONALES DE APOYO A LA COORDINACIÓN DE LOS PROGRAMAS MÁS EQUIDAD PARA LAS MUJERES Y BUCARAMANGA HÁBITAT PARA EL CUIDADO Y LA CORRESPONSABILIDAD DE LA SECRETARÍA DE DESARROLLO SOCIAL EN EL MUNICIPIO DE BUCARAMANGA DESDE EL COMPENENTE TÉCNICO Y SOCIAL EN EL MARCO DEL PROYECTO “FORTALECIMIENTO DE ESPACIOS DE PARTICIPACIÓN Y PREVENCIÓN DE VIOLENCIAS EN MUJERES Y POBLACIÓN CON ORIENTACIONES SEXUALES E IDENTIDADES DE GENERO DIVERSAS DEL MUNICIPIO DE BUCARAMANGA
</t>
  </si>
  <si>
    <t xml:space="preserve">ADICIONAR NO 01 EN TIEMPO Y VALOR DEL CONTRATO DE PRESTACION DE SERVICIO NO 353 DEL 2024 CUYO OBJETO ES PRESTAR SERVICIOS PROFESIONALES PARA FORTALECER LAS ACTIVIDADES EN LA GESTION, ARTICULACIÓN, ACOMPAÑAMIENTO, GESTION DE LA INFORMACION Y SEGUIMIENTO DE ACTIVIDADES RELACIONADAS CON LA ATENCIÓN A LA POBLACIÓN SEXUALMENTE DIVERSA EN EL MARCO DEL PROYECTO "FORTALECIMIENTO DE ESPACIOS DE PARTICIPACIÓN Y PREVENCIÓN DE VIOLENCIAS EN MUJERES Y POBLACIÓN CON ORIENTACIONES SEXUALES E IDENTIDADES DE GÉNERO DIVERSAS DEL MUNICIPIO DE BUCARAMANGA
</t>
  </si>
  <si>
    <t xml:space="preserve">ADICIONAR NO 01 EN TIEMPO Y VALOR DEL CONTRATO DE PRESTACION DE SERVICIO NO 383 DEL 2024 CUYO OBJETO ES PRESTAR SERVICIOS DE APOYO A LA GESTIÓN PARA LA OPERATIVIDAD ADMINISTRATIVA DEL PROGRAMA MÁS FAMILIAS EN ACCIÓN, EN EL MARCO DEL PROYECTO “APOYO A LA OPERATIVIDAD DEL PROGRAMA NACIONAL MÁS FAMILIAS EN ACCIÓN EN EL MUNICIPIO DE BUCARAMANGA
</t>
  </si>
  <si>
    <t xml:space="preserve">ADICIONAR NO 01 EN TIEMPO Y VALOR DEL CONTRATO DE PRESTACION DE SERVICIO NO 465 DEL 2024 CUYO OBJETO ES PRESTAR SERVICIOS PROFESIONALES COMO ABOGADA PARA APOYAR EN LOS TEMAS JURÍDICOS DE CONOCIMIENTO DEL PROGRAMA DE DISCAPACIDAD DEL MUNICIPIO DE BUCARAMANGA EN EL MARCO DEL PROYECTO “APOYO A LA OPERATIVIDAD DE LOS PROGRAMAS DE ATENCIÓN INTEGRAL A LAS PERSONAS CON DISCAPACIDAD, FAMILIARES Y/O CUIDADORES DEL MUNICIPIO DE BUCARAMANGA
</t>
  </si>
  <si>
    <t xml:space="preserve">ADICIONAR NO 01 EN TIEMPO Y VALOR DEL CONTRATO DE PRESTACION DE SERVICIO NO 321 DEL 2024 CUYO OBJETO ES PRESTAR SERVICIOS PROFESIONALES COMO PSICÓLOGO EN EL DESARROLLO DE ACTIVIDADES PARA LA PROMOCIÓN DE LA SALUD MENTAL DE LAS PERSONAS MAYORES EN CONDICIÓN DE VULNERABILIDAD ADSCRITAS A LOS CENTROS VIDA DEL MUNICIPIO DE BUCARAMANGA EN EL MARCO DEL PROYECTO “IMPLEMENTACIÓN DE ACCIONES TENDIENTES A MEJORAR LAS CONDICIONES DE LOS ADULTOS MAYORES DEL MUNICIPIO DE BUCARAMANGA
</t>
  </si>
  <si>
    <t xml:space="preserve">ADICIONAR NO 01 EN TIEMPO Y VALOR DEL CONTRATO DE PRESTACION DE SERVICIO NO 341 DEL 2024 CUYO OBJETO ES PRESTAR LOS SERVICIOS DE APOYO LOGÍSTICO EN LA COORDINACIÓN DE LOS DIFERENTES EVENTOS Y ACTIVIDADES DESARROLLADAS POR LA SECRETARIA DE DESARROLLO SOCIAL DEL MUNICIPIO DE BUCARAMANGA EN EL MARCO DEL PROYECTO "FORTALECIMIENTO DE LA PRODUCTIVIDAD Y COMPETITIVIDAD AGROPECUARIA EN EL SECTOR RURAL DEL MUNICIPIO DE BUCARAMANGA
</t>
  </si>
  <si>
    <t xml:space="preserve">ADICIONAR NO 01 EN TIEMPO Y VALOR DEL CONTRATO DE PRESTACION DE SERVICIO NO 510 DEL 2024 CUYO OBJETO ES PRESTAR SERVICIOS PROFESIONALES EN DERECHO PARA EL FORTALECIMIENTO DE LAS RUTAS DE ATENCIÓN A CASOS DE VIOLENCIA DE GÉNERO, DERECHOS HUMANOS DE LAS MUJERES Y ESTRATEGIAS DE PROMOCIÓN DE ESPACIOS DE PARTICIPACIÓN SOCIAL Y LIDERAZGO EN EL MARCO DEL PROYECTO “FORTALECIMIENTO DE ESPACIOS DE PARTICIPACIÓN Y PREVENCIÓN DE VIOLENCIA EN MUJERES Y POBLACIÓN CON ORIENTACIONES SEXUALES E IDENTIDADES DE GÉNERO DIVERSAS, DEL MUNICIPIO DE BUCARAMANGA
</t>
  </si>
  <si>
    <t xml:space="preserve">ADICIONAR NO 01 EN TIEMPO Y VALOR DEL CONTRATO DE PRESTACION DE SERVICIO NO 501 DEL 2024 CUYO OBJETO ES “PRESTAR SERVICIOS DE APOYO A LA GESTIÓN PARA EL DESARROLLO DE ACTIVIDADES DE AUTO CUIDADO E HIGIENE EN LAS PERSONAS MAYORES EN CONDICIÓN DE VULNERABILIDAD ADSCRITAS A LOS CENTROS VIDA DEL MUNICIPIO DE BUCARAMANGA EN EL MARCO DEL PROYECTO “IMPLEMENTACIÓN DE ACCIONESS TENDIENTES A MEJORAR LAS CONDICIONES DE LOS ADULTOS MAYORES DEL MUNICIPIO DE BUCARAMANGA
</t>
  </si>
  <si>
    <t xml:space="preserve">ADICIONAR NO 01 EN TIEMPO Y VALOR DEL CONTRATO DE PRESTACION DE SERVICIO NO 377 DEL 2024 CUYO OBJETO ES PRESTAR SERVICIOS DE APOYO A LA GESTIÓN EN LA ATENCIÓN Y ORIENTACIÓN AL CIUDADANO EN LAS ÁGORAS PARA LA SOCIALIZACIÓN DE LOS PROGRAMAS SOCIALES DE LA SECRETARÍA DE DESARROLLO SOCIAL DEL MUNICIPIO DE BUCARAMANGA EN EL MARCO DEL PROYECTO "FORTALECIMIENTO DE LA PARTICIPACIÓN CIUDADANA EN EL MUNICIPIO DE BUCARAMANGA
</t>
  </si>
  <si>
    <t xml:space="preserve">ADICIONAR NO 01 EN TIEMPO Y VALOR DEL CONTRATO DE PRESTACION DE SERVICIO NO 572 DEL 2024 CUYO OBJETO ES PRESTAR SERVICIO DE APOYO A LA GESTIÓN COMO CONDUCTOR A LOS DIFERENTES PROGRAMAS DE LA SECRETARÍA DE DESARROLLO SOCIAL DEL MUNICIPIO DE BUCARAMANGA “MEJORAMIENTO DE LOS PROCESOS TRANSVERSALES PARA UNA ADMINISTRACIÓN PÚBLICA MODERNA Y EFICIENTE EN LA SECRETARIA DE DESARROLLO SOCIAL DEL MUNICIPIO DE BUCARAMANGA
</t>
  </si>
  <si>
    <t xml:space="preserve">ADICIONAR NO 01 EN TIEMPO Y VALOR DEL CONTRATO DE PRESTACION DE SERVICIO NO 374 DEL 2024 CUYO OBJETO ES PRESTAR SERVICIOS PROFESIONALES EN PSICOLOGIA ORIENTADOS A LA PROMOCION DE LOS SERVICIOS DE LOS PROGRAMAS MAS EQUIDAD PARA LAS MUJERES Y BUCARAMANGA HABITAT PARA EL CUIDADO Y LA CORRESPONSABILIDAD ENFOCADO A VIOLENCIA BASADAS EN GÉNERO DESDE EL COMPONENTE DE INTERVENCION PSICOLOSOCIAL EN EL MARCO EL PROYECTO. “FORTALECIMIENTO DE ESPACIOS DE PARTICIPACION Y PREVENCION DE VIOLENCIA EN MUJERES Y POBLACION CON ORIENTACIONES SEXUALES E IDENTIDADES DE GENERO DIVERSAS DEL MUNICIPIO DE BUCARAMANGA
</t>
  </si>
  <si>
    <t xml:space="preserve">ADICIONAR NO 01 EN TIEMPO Y VALOR DEL CONTRATO DE PRESTACION DE SERVICIO NO 712 DEL 2024 CUYO OBJETO ES PRESTAR SERVICIOS COMO TÉCNICO LABORAL EN AUXILIAR DE ENFERMERIA PARA LA ATENCIÓN DESDE EL COMPONENTE DE SALUD Y NUTRICIÓN DE LOS ADULTOS MAYORES BENEFICIARIOS DE LOS PROGRAMAS DE LA SECRETARIA DE DESARROLLO SOCIAL DEL MUNICIPIO DE BUCARAMANGA, EN EL MARCO DEL PROYECTO “IMPLEMENTACIÓN DE ACCIONES TENDIENTES A MEJORAR LAS CONDICIONES DE LOS ADULTOS MAYPRES DEL MUNICIPIO DE BUCARAMANGA
</t>
  </si>
  <si>
    <t xml:space="preserve">ADICIONAR NO 01 EN TIEMPO Y VALOR DEL CONTRATO DE PRESTACION DE SERVICIO NO 682 DEL 2024 CUYO OBJETO ES PRESTAR SERVICIOS PROFESIONALES EN TRABAJO SOCIAL ORIENTADOS A LA IMPLEMENTACIÓN DE LAS POLÍTICAS PÚBLICAS DE MUJER Y POBLACIÓN CON ORIENTACIONES SEXUALES DIVERSAS, LA PARTICIPACIÓN SOCIAL, COMUNITARIA Y POLÍTICA EN EL MUNICIPIO DE BUCARAMANGA EN EL MARCO DEL PROYECTO “FORTALECIMIENTO DE ESPACIOS DE PARTICIPACIÓN Y PREVENCIÓN DE VIOLENCIAS EN MUJERES Y POBLACIÓN CON ORIENTACIONES SEXUALES E IDENTIDADES DE GÉNERO DIVERSAS DEL MUNICIPIO DE BUCARAMANGA
</t>
  </si>
  <si>
    <t xml:space="preserve">ADICIONAR NO 01 EN TIEMPO Y VALOR DEL CONTRATO DE PRESTACION DE SERVICIO NO 679 DEL 2024 CUYO OBJETO ES PRESTAR SERVICIOS PROFESIONALES EN TRABAJO SOCIAL PARA FORTALECER LOS PROCESOS DE ATENCIÓN INTEGRAL DESDE UN ENFOQUE TÉCNICO A LA POBLACIÓN VULNERABLE BENEFICIARIOS DEL PROGRAMA HABITANTE DE CALLE EN EL MARCO DEL PROYECTO “DESARROLLO DE ACCIONES ENCAMINADAS A GENERAR ATENCIÓN INTEGRAL HACIA LA POBLACIÓN HABITANTES DE CALLE DEL MUNICIPIO DE BUCARAMANGA
</t>
  </si>
  <si>
    <t xml:space="preserve">ADICIONAR NO 01 EN TIEMPO Y VALOR DEL CONTRATO DE PRESTACION DE SERVICIO NO 381 DEL 2024 CUYO OBJETO ES PRESTAR SERVICIOS DE APOYO A LA GESTIÓN EN LA ATENCIÓN Y ORIENTACIÓN AL CIUDADANO EN LAS ÁGORAS PARA LA SOCIALIZACIÓN DE LOS PROGRAMAS SOCIALES DE LA SECRETARÍA DE DESARROLLO SOCIAL DEL MUNICIPIO DE BUCARAMANGA EN EL MARCO DEL PROYECTO "FORTALECIMIENTO DE LA PARTICIPACIÓN CIUDADANA EN EL MUNICIPIO DE BUCARAMANGA
</t>
  </si>
  <si>
    <t xml:space="preserve">ADICIONAR NO 01 EN TIEMPO Y VALOR DEL CONTRATO DE PRESTACION DE SERVICIO NO 513 DEL 2024 CUYO OBJETO ES PRESTAR SERVICIOS PROFESIONALES PARA BRINDAR APOYO PSICOSOCIAL EN LA INMERSIÓN Y MATERIALIZACIÓN DE LA ESTRATEGIA DE PARTICIPACIÓN CIUDADANA EN EL MUNICIPIO DE BUCARAMANGA EN EL MARCO DEL PROYECTO “FORTALECIMIENTO DE LA PARTICIPACIÓN E INCIDENCIA DE LAS EXPRESIONES E INSTITUCIONES DEMOCRÁTICAS JUVENILES DE LA CIUDAD DE BUCARAMANGA
</t>
  </si>
  <si>
    <t xml:space="preserve">ADICIONAR NO 01 EN TIEMPO Y VALOR DEL CONTRATO DE PRESTACION DE SERVICIO NO 453 DEL 2024 CUYO OBJETO ES PRESTAR SERVICIOS PROFESIONALES EN TRABAJO SOCIAL ORIENTADOS AL ACOMPAÑAMIENTO PSICOSOCIAL DE MUJERES Y PERSONAS SEXUALMENTE DIVERSAS, ASI COMO EL DESARROLLO DE PROCESOS DE INTERVENCIÓN COMUNITARIA Y ESTRATEGIAS DE PREVENCIÓN EN EL MARCO DEL PROYECTO “FORTALECIMIENTO DE ACCIONES ORIENTADAS AL CIERRE DE BRECHAS DE GÉNERO PARA MUJERES Y POBLACIÓN CON ORIENTACIONES SEXUALES E IDENTIDADES DE GÉNERO DIVERSAS DEL MUNICIPIO DE BUCARAMANGA
</t>
  </si>
  <si>
    <t xml:space="preserve">ADICIONAR NO 01 EN TIEMPO Y VALOR DEL CONTRATO DE PRESTACION DE SERVICIO NO 360 DEL 2024 CUYO OBJETO ES PRESTAR SERVICIOS PROFESIONALES PARA LA COORDINACIÓN DE LAS LUDOTECAS ADSCRITAS A LA SECRETARIA DE DESARROLLO SOCIAL DEL MUNICIPIO DE BUCARAMANGA, PARA APOYAR LA IMPLEMENTACIÓN DE ESTRATEGIAS ORIENTADAS A LA GENERACIÓN DE ENTORNOS PROTECTORES PARA NIÑOS Y NIÑAS EN EL MARCO DEL PROYECTO “IMPLEMENTACIÓN DE ESTRATEGIAS PSICOPEDAGÓGICAS PARA LA DISMINUCIÓN DE FACTORES DE RIESGO EN NIÑOS, NIÑAS Y ADOLESCENTES EN EL MUNICIPIO DE BUCARAMANGA
</t>
  </si>
  <si>
    <t xml:space="preserve">ADICIONAR NO 01 EN TIEMPO Y VALOR DEL CONTRATO DE PRESTACION DE SERVICIO NO 389 DEL 2024 CUYO OBJETO ES PRESTAR SERVICIOS PROFESIONALES COMO ABOGADO (A) PARA EL FORTALECIMIENTO DE LAS ACCIONES PARA LA PREVENCIÓN Y ATENCIÓN JURÍDICA DE LA POBLACIÓN SEXUALMENTE DIVERSA DESDE LA SECRETARIA DE DESARROLLO SOCIAL DEL MUNICIPIO DE BUCARAMANGA EN EL MARCO DEL PROYECTO "FORTALECIMIENTO DE ESPACIOS DE PARTICIPACIÓN Y PREVENCIÓN DE VIOLENCIAS EN MUJERES Y POBLACIÓN CON ORIENTACIONES SEXUALES E IDENTIDADES DE GÉNERO DIVERSAS DEL MUNICIPIO DE BUCARAMANGA
</t>
  </si>
  <si>
    <t xml:space="preserve">ADICIONAR NO 01 EN TIEMPO Y VALOR DEL CONTRATO DE PRESTACION DE SERVICIO NO 582 DEL 2024 CUYO OBJETO ES PRESTAR SERVICIOS PROFESIONALES EN PSICOLOGÍA ORIENTADOS A LA PROMOCIÓN DE LOS SERVICIOS PARA LA INTERVENCIÓN PSICOSOCIAL A LA POBLACIÓN SEXUALMENTE DIVERSA EN EL MARCO DEL PROYECTO “FORTALECIMIENTO DE ESPACIOS DE PARTICIPACIÓN Y PREVENCIÓN DE VIOLENCIAS EN MUJERES Y POBLACIÓN CON ORIENTACIONES SEXUALES E IDENTIDADES DE GÉNERO DIVERSAS DEL MUNICIPIO DE BUCARAMANGA
</t>
  </si>
  <si>
    <t xml:space="preserve">ADICIONAR NO 01 EN TIEMPO Y VALOR DEL CONTRATO DE PRESTACION DE SERVICIO NO 316 DEL 2024 CUYO OBJETO ES PRESTAR SERVICIOS PROFESIONALES PARA LA COORDINACIÓN, GESTIÓN Y DESARROLLO DE LAS ACTIVIDADES DE LAS PERSONAS MAYORES VULNERABLES DEL MUNICIPIO DE BUCARAMANGAEN EL MARCO DEL PROYECTO “IMPLEMENTACIÓN DE ACCIONES TENDIENTES A MEJORAR LAS CONDICIONES DE LOS ADULTOS MAYORES DEL MUNCIPIO DE BUCARAMANGA
</t>
  </si>
  <si>
    <t xml:space="preserve">ADICIONAR NO 01 EN TIEMPO Y VALOR DEL CONTRATO DE PRESTACION DE SERVICIO NO 506 DEL 2024 CUYO OBJETO ES PRESTAR SERVICIOS PROFESIONALES COMO PSICÓLOGO EN EL DESARROLLO DE ACTIVIDADES PARA LA PROMOCIÓN DE LA SALUD MENTAL DE LAS PERSONAS MAYORES EN CONDICIÓN DE VULNERABILIDAD DEL MUNICIPIO DE BUCARAMANGA EN EL MARCO DEL PROYECTO “IMPLEMENTACIÓN DE ACCIONES TENDIENTES A MEJORAR LAS CONDICIONES DE LOS ADULTOS MAYORES DEL MUNICIPIO DE BUCARAMANGA
</t>
  </si>
  <si>
    <t xml:space="preserve">PRESTAR SERVICIOS PROFESIONALES PARA LA GESTION E IMPLEMENTACION DE LAS ACTIVIDADES INTEGRALES DEL CENTRO VIDA ÁLVAREZ ADSCRITO AL MUNICIPIO DE BUCARAMANGA EN EL MARCO DEL PROYECTO "IMPLEMENTACIÓN DE ACCIONES TENDIENTES A MEJORAR LAS CONDICIONES DE LOS ADULTOS MAYORES DEL MUNICIPIO DE BUCARAMANGA
</t>
  </si>
  <si>
    <t>37728232</t>
  </si>
  <si>
    <t>NIDIA YANYD BOHORQUEZ BERMUDEZ</t>
  </si>
  <si>
    <t>37535807</t>
  </si>
  <si>
    <t>YADY MARLEIFY DOMINGUEZ SALAS</t>
  </si>
  <si>
    <t xml:space="preserve">PRESTAR SERVICIOS PROFESIONALES EN ENFERMERÍA PARA EL CUIDADO Y LA ATENCIÓN DE LAS PERSONAS MAYORES EN CONDICIÓN DE VULNERABILIDAD ADSCRITAS A LOS CENTROS VIDA DEL MUNICIPIO DE BUCARAMANGA EN EL MARCO DEL PROYECTO "MPLEMENTACIÓN DE ACCIONES TENDIENTES A MEJORAR LAS CONDICIONES DE LOS ADULTOS MAYORES DEL MUNICIPIO DE BUCARAMANGA
</t>
  </si>
  <si>
    <t xml:space="preserve">PRESTAR SERVICIOS PROFESIONALES PARA LA IMPLEMENTACIÓN DE LA ESTRATEGIA DE ORIENTACIÓN Y ATENCIÓN PSICOSOCIAL A PERSONAS CON DISCAPACIDAD EN EL MARCO DEL PROYECTO “APOYO A LA OPERATIVIDAD DE LOS PROGRAMAS DE ATENCIÓN INTEGRAL A LAS PERSONAS CON DISCAPACIDAD, FAMILIARES Y/O CUIDADORES DEL MUNICIPIO DE BUCARAMANGA
</t>
  </si>
  <si>
    <t>1098796290</t>
  </si>
  <si>
    <t>JISSELL  DANIELA SANABRIA  GONZALEZ</t>
  </si>
  <si>
    <t>37514627</t>
  </si>
  <si>
    <t>EDNA LILIANA GONZALEZ JAIMES</t>
  </si>
  <si>
    <t>63271105</t>
  </si>
  <si>
    <t>INES PINILLA FORERO</t>
  </si>
  <si>
    <t xml:space="preserve">PRESTAR SERVICIOS PROFESIONALES COMO ABOGADO PARA APOYAR EN LA ASISTENCIA JURIDICA Y REPRESENTACIÓN JUDICIAL EN LA SECRETARIA DE DESARROLLO SOCIAL EN EL MARCO DEL PROYECTO “MEJORAMIENTO DE LOS PROCESOS TRANSVERSALES PARA UNA ADMINISTRACIÓN PUBLICA MODERNA Y EFICIENTE EN LA SECRETARÍA DE DESARROLLO SOCIAL DEL MUNICIPIO BUCARAMANGA
</t>
  </si>
  <si>
    <t>1098773451</t>
  </si>
  <si>
    <t>LUZ MERY ARCINIEGAS DIAZ</t>
  </si>
  <si>
    <t xml:space="preserve">ADICIONAR NO 01 EN TIEMPO Y VALOR DEL CONTRATO DE PRESTACION DE SERVICIO NO 393 DEL 2024 CUYO OBJETO ES PRESTAR SERVICIOS DE APOYO LOGISTICO Y ADMINISTRACION A LA GESTION PARA EL ACOMPAÑAMIENTO DE LAS DIFERENTES ACTIVIDADES REQUERIDAS PARA LA ATENCION INTEGRAL DE LA POBLACION CON DISCAPACIDAD EN EXTREMA VULNERABILIDAD Y COADYUVAR EN LA GESTION ADMINISTRATIVA DEL MUNICIPIO DE BUCARAMANGA, EN EL MARCO DEL PROYECTO “APOYO A LA OPERATIVIDAD DE LOS PROGRAMAS DE ATENCIÓN INTEGRAL A LAS PERSONAS CON DISCAPACIDAD, FAMILIARES Y/O CUIDADORES DEL MUNICIPIO DE BUCARAMANGA
</t>
  </si>
  <si>
    <t>24098252</t>
  </si>
  <si>
    <t>MARINA ARAQUE VARGAS</t>
  </si>
  <si>
    <t xml:space="preserve">ADICIONAR NO 01 EN TIEMPO Y VALOR DEL CONTRATO DE PRESTACION DE SERVICIO NO 342 DEL 2024 CUYO OBJETO ES PRESTAR SERVICIOS COMO TÉCNICO EN PRODUCCIÓN AGROPECUARIA PARA APOYAR LAS DIFERENTES ACTIVIDADES DEL PROGRAMA DESARROLLO DEL CAMPO DE LA SECRETARIA DE DESARROLLO SOCIAL DEL MUNICIPIO EN EL MARCO DEL PROYECTO "FORTALECIMIENTO DE LA PRODUCTIVIDAD Y COMPETITIVIDAD AGROPECUARIA EN EL SECTOR RURAL DEL MUNICIPIO DE BUCARAMANGA
</t>
  </si>
  <si>
    <t>63332356</t>
  </si>
  <si>
    <t>NUBIA PARDO RIOS</t>
  </si>
  <si>
    <t xml:space="preserve">ADICIONAR NO 01 EN TIEMPO Y VALOR DEL CONTRATO DE PRESTACION DE SERVICIO NO 446 DEL 2024 CUYO OBJETO ES PRESTAR SERVICIOS DE APOYO LOGISTICO Y ADMINISTRATIVO A LA GESTION PARA EL ACOMPAÑAMIENTO DE LAS DIFERENTES ACTIVIDADES REQUERIDAS PARA LA ATENCION INTEGRAL DE LAS PERSONAS MAYORES EN CONDICION DE VULNERABILIDAD DEL MUNICIPIO DE BUCARAMANGA EN EL MARCO DEL PROYECTO "IMPLEMENTACION DE ACCIONES TENDIENTES A MEJORAR LAS CONDICIONES DE LOS ADULTOS MAYORES DEL MUNICIPIO DE BUCARAMANGA
</t>
  </si>
  <si>
    <t xml:space="preserve">ADICIONAR NO 01 EN TIEMPO Y VALOR DEL CONTRATO DE PRESTACION DE SERVICIO NO 512 DEL 2024 CUYO OBJETO ES PRESTAR SERVICIOS PROFESIONALES APOYANDO LA COORDINACIÓN GENERAL DEL CENTRO INTEGRAL DE LA MUJER DEL MUNICIPIO DE BUCARAMANGA, EN EL MARCO DEL PROYECTO “FORTALECIMIENTO DE ESPACIOS DE PARTICIPACIÓN Y PREVENCIÓN DE VIOLENCIAS EN MUJERES Y POBLACIÓN CON MUJERES Y POBLACIÓN CON ORIENTACIONES SEXUALES E IDENTIDADES DE GÉNERO DIVERSAS DEL MUNICIPIO DE BUCARAMANGA
</t>
  </si>
  <si>
    <t xml:space="preserve">ADICIONAR NO 01 EN TIEMPO Y VALOR DEL CONTRATO DE PRESTACION DE SERVICIO NO 686 DEL 2024 CUYO OBJETO ES PRESTAR SERVICIOS DE APOYO LOGÍSTICO Y ADMINISTRATIVO EN EL MARCO DEL PROYECTO “MEJORAMIENTO DE LOS PROCESOS TRANSVERSALES PARA UNA ADMINISTRACIÓN PUBLICA MODERNA Y EFICIENTE EN LA SECRETARIA DE DESARROLLO SOCIAL DEL MUNICIPIO DE BUCARAMANGA
</t>
  </si>
  <si>
    <t xml:space="preserve">ADICIONAR NO 01 EN TIEMPO Y VALOR DEL CONTRATO DE PRESTACION DE SERVICIO NO 576 DEL 2024 CUYO OBJETO ES PRESTAR LOS SERVICIOS DE APOYO LOGÍSTICO A LOS MERCADILLO CAMPESINOS Y A LOS DIFERENTES PROGRAMAS DE LA SECRETARIA DE DESARROLLO SOCIAL DEL MUNICIPIO DE BUCARAMANGA EN EL MARCO DEL PROYECTO “FORTALECIMIENTO DE LA PRODUCTIVIDAD Y COMPETITIVIDAD AGROPECUARIA EN EL SECTOR RURAL DEL MUNICIPIO DE BUCARAMANGA
</t>
  </si>
  <si>
    <t xml:space="preserve">ADICIONAR NO 01 EN TIEMPO Y VALOR DEL CONTRATO DE PRESTACION DE SERVICIO NO 407 DEL 2024 CUYO OBJETO ES PRESTAR SERVICIOS DE APOYO LOGÍSTICO A LOS MERCADILLO CAMPESINOS Y A LOS DIFERENTES PROGRAMAS DE LA SECRETARIA DE DESARROLLO SOCIAL DEL MUNICIPIO DE BUCARAMANGA EN EL MARCO DEL PROYECTO “FORTALECIMIENTO DE LA PRODUCTIVIDAD Y COMPETITIVIDAD AGROPECUARIA EN EL SECTOR RURAL DEL MUNICIPIO DE BUCARAMANGA
</t>
  </si>
  <si>
    <t xml:space="preserve">ADICIONAR NO 01 EN TIEMPO Y VALOR DEL CONTRATO DE PRESTACION DE SERVICIO NO 719 DEL 2024 CUYO OBJETO ES PRESTAR SERVICIOS DE APOYO A LA GESTIÓN EN LA OPERATIVIDAD ADMINISTRATIVA DEL PROGRAMA “COLOMBIA MAYOR” Y EL PROGRAMA ADULTO MAYOR Y DIGNO ADSCRITO A LA SECRETARÍA DE DESARROLLO SOCIAL EN EL MARCO DEL PROYECTO “IMPLEMENTACIÓN DE ACCIONES TENDIENTES A MEJORAR LAS CONDICIONES DE LOS ADULTOS MAYORES DEL MUNICIPIO DE BUCARAMANGA
</t>
  </si>
  <si>
    <t xml:space="preserve">PRESTAR SERVICIOS COMO TÉCNICO LABORAL EN AUXILIAR DE ENFERMERÍA PARA LA ATENCIÓN DESDE EL COMPONENTE DE SALUD Y NUTRICIÓN DE LOS ADULTOS MAYORES BENEFICIARIOS DE LOS PROGRAMAS DE LA SECRETARIA DE DESARROLLO SOCIAL DEL MUNICIPIO DE BUCARAMANGA EN EL MARCO DEL PROYECTO "IMPLEMENTACIÓN DE ACCIONES TENDIENTES A MEJORAR LAS CONDICIONES DE LOS ADULTOS MAYORES DEL MUNICIPIO DE BUCARAMANGA
</t>
  </si>
  <si>
    <t xml:space="preserve">PRESTAR SERVICIOS DE APOYO EN LA ATENCIÓN AL CIUDADANO DEL PROGRAMA FAMILIAS EN ACCIÓN A CARGO DE LA SECRETARIA DE DESARROLLO SOCIAL DEL MUNICIPIO DE BUCARAMANGA EN EL MARCO DEL PROYECTO "APOYO A LA OPERATIVIDAD DEL PROGRAMA NACIONAL MAS FAMILIAS EN ACCIÓN EN EL MUNICIPIO DE BUCARAMANGA
</t>
  </si>
  <si>
    <t xml:space="preserve">AUNAR ESFUERZOS PARA LA IMPLEMENTACIÓN DE LAS ESTRATEGIAS DE ORIENTACION OCUPACIONAL, INCLUSION LABORAL Y PROYECTO DE VIDA DE PERSONAS CON DISCAPACIDAD
</t>
  </si>
  <si>
    <t>901836639</t>
  </si>
  <si>
    <t>UNIÓN TEMPORAL MI VIDA IDEAL</t>
  </si>
  <si>
    <t xml:space="preserve">SUMINISTRO DE ELEMENTOS DE PAPELERIA PARA LA SECRETARIA DE DESARROLLO SOCIAL DEL MUNICIPIO DE BUCARAMANGA
</t>
  </si>
  <si>
    <t>804001612</t>
  </si>
  <si>
    <t>COMRED SAS</t>
  </si>
  <si>
    <t>SERVICIO DE PROMOCION A LA PARTICIPACION CIUDADANA</t>
  </si>
  <si>
    <t>Apoyar los Eventos participativos a ediles que conforman las Juntas Administradoras Locales en el municipio de Bucaramanga+G50</t>
  </si>
  <si>
    <t xml:space="preserve">ADICIONAR EN TIEMPO Y VALOR LOS CONVENIOS DE ASOCIACION CUYO OBJETO ES AUNAR ESFUERZOS PARA LA ASISTENCIA Y ATENCIÓN INTEGRAL DE LAS PERSONAS MAYORES EN CONDICIONES DE VULNERABILIDAD PARA EL DESARROLLO DE LOS PROGRAMAS CENTRO VIDA Y CENTRO DE BIENESTAR
</t>
  </si>
  <si>
    <t>SERVICIO DE ATENCION Y PROTECCION INTEGRAL AL ADULTO MAYOR ESTAMPILLA MUNICIPAL 258</t>
  </si>
  <si>
    <t>ADICIONAR EN TIEMPO Y VALOR LOS CONVENIOS DE ASOCIACION CUYO OBJETO ES AUNAR ESFUERZOS PARA LA ASISTENCIA Y ATENCIÓN INTEGRAL DE LAS PERSONAS MAYORES EN CONDICIONES DE VULNERABILIDAD PARA EL DESARROLLO DE LOS PROGRAMAS CENTRO VIDA Y CENTRO DE BIENESTAR</t>
  </si>
  <si>
    <t xml:space="preserve">SUMINISTRO DE COMPLEMENTOS NUTRICIONALES (TIPO MERCADO) PARA LA SECRETARIA DE DESARROLLO SOCIAL DEL MUNICIPIO DE BUCARAMANGA
</t>
  </si>
  <si>
    <t>Suministrar raciones alimentaria para los niños, niñas adolescentes en condiciones vulnerables del municipio</t>
  </si>
  <si>
    <t>Suministrar raciones alimentarias a las personas con discapacidad</t>
  </si>
  <si>
    <t>ESTAMPILLA PARA EL BIENESTAR DEL ADULTO MAYOR MUNICIPAL 220 80%</t>
  </si>
  <si>
    <t>Suministrar raciones alimentarias a las personas mayores</t>
  </si>
  <si>
    <t xml:space="preserve">PRESTAR SERVICIOS COMO OPERADOR EN LA LOGISTICA PARA LA ASISTENCIA Y PARTICIPACION DE LA ASOCIACION DE EDILESAS DE BUCARAMANGA 2024-2027 - III CONGRESO NACIONAL DE MUJERES EDILES Y EXEDILES DE COLOMBIA
</t>
  </si>
  <si>
    <t>1005334548</t>
  </si>
  <si>
    <t>STEFANIA CELIS RAMIREZ</t>
  </si>
  <si>
    <t xml:space="preserve">PROMOVER EL BIENESTAR SOCIAL DE LA POBLACIÓN SEXUALMENTE DIVERSA DEL MUNICIPIO DE BUCARAMANGA, ATRAVES DE ACTIVIDADES ARTISTITICAS, CULTURALES Y EDUCATIVAS
</t>
  </si>
  <si>
    <t>900409974</t>
  </si>
  <si>
    <t>FUNDACION GENERANDO OPCIONES</t>
  </si>
  <si>
    <t xml:space="preserve">ADQUISICION DE PRENDAS DISTINTIVAS PARA EL PROGRAMA FORTALECIMIENTO DE LA PARTICIPACIÓN CIUDADANA EN EL MUNICIPIO DE BUCARAMANGA DE LA SECRETARIA DE DESARROLLO SOCIAL
</t>
  </si>
  <si>
    <t>829003812</t>
  </si>
  <si>
    <t>OLIMPICAS SPORT LTDA</t>
  </si>
  <si>
    <t xml:space="preserve">PAGO DE RIESGO PROFESIONALES DE 132 EDILES DEL MUNICIPIO DE BUCARAMANGA POR EL PERIODO COMPRENDIDO DE JUNIO 01 AL 30 DEL 2024, SEGUN PLANILLA NO 9469898824
</t>
  </si>
  <si>
    <t xml:space="preserve">PAGO DE SEGURIDAD SOCIAL DE 132 EDILES DEL MUNICIPIO DE BUCARAMANGA POR EL PERIODO COMPRENDIDO DE JUNIO 01 AL 30 DEL 2024, SEGUN PLANILLA NO 9469898824
</t>
  </si>
  <si>
    <t>SERVICIOS DE VACUNACION PARA ESPECIES ANIMALES DE INTERES AGROPECUARIO 201</t>
  </si>
  <si>
    <t xml:space="preserve">PRESTACIÓN DE SERVICIOS PARA LLEVAR A CABO LOS DOS CICLOS DE VACUNACIÓN CONTRA LA FIEBRE AFTOSA Y BRUCELOSIS BOVINA PARA EL AÑO 2024 EN EL MUNICIPIO DE BUCARAMANGA – SANTANDER
</t>
  </si>
  <si>
    <t>890200366</t>
  </si>
  <si>
    <t>FEDERACION DE GANADEROS DE SANTANDER Y SUS ZONAS DE INFLUENCIA – FEDEGASAN</t>
  </si>
  <si>
    <t>Realizar los ciclos de vacunación contra la fiebre aftosa y la brucelosis en el municipio de Bucaramanga.</t>
  </si>
  <si>
    <t>SERVICIO DE ASISTENCIA TECNICA4599031 501</t>
  </si>
  <si>
    <t xml:space="preserve">PRESTAR SERVICIO DE APOYO A LA GESTIÓN COMO CONDUCTOR DE LA SECRETARÍA DE DESARROLLO SOCIAL EN EL MARCO DEL PROYECTO "FORTALECIMIENTO DE LOS PROCESOS TRANSVERSALES DE LA SECRETARIA DE DESARROLLO SOCIAL EN EL MUNICIPIO DE BUCARAMANGA
</t>
  </si>
  <si>
    <t xml:space="preserve">1.  Apoyar la gestión administrativa, jurídica, contractual y de seguimiento a los procesos de contratación realizados por la Secretaria de Desarrollo Social.
2. Brindar apoyo en la gestión administrativa, atender solicitudes de los usuarios, apoyo logístico y archivo documental.
3. Efectuar revisión, análisis y evaluación legal de los procesos de contratación y respuesta de requerimientos jurídicos.
4. Realizar actividades de ejecución presupuestal, seguimiento a los diferentes planes, informes de gestión y financieros.
5. Desarrollar actividades de territorialización de la oferta con la población adscrita a los diferentes programas </t>
  </si>
  <si>
    <t xml:space="preserve">PRESTAR SERVICIOS PROFESIONALES PARA APOYAR LA GESTIÓN PRESPUESTAL, ACTUALIZACIÓN Y SEGUIMIENTO DEL PLAN ANUAL DE ADQUISICIONES, SEGUIMIENTO Y CONTROL FINANCIERO A LOS DIFERENTES PROGRAMAS DE LA SECRETARIA DE DESARROLLO SOCIAL, EN EL MARCO DEL PROYECTO "FORTALECIMIENTO DE LOS PROCESOS TRANSVERSALES DE LA SECRETARIA DE DESARROLLO SOCIAL EN EL MUNICIPIO DE BUCARAMANGA
</t>
  </si>
  <si>
    <t xml:space="preserve">PRESTAR SERVICIOS PROFESIONALES COMO ABOGADO (A) PARA APOYAR LA GESTION JURIDICA Y CONTRACTUAL DE LA SECRETARIA DE DESARROLLO SOCIAL, EN EL MARCO DEL PROYECTO “FORTALECIMIENTO DE LOS PROCESOS TRANSVERSALES DE LA SECRETARIA DE DESARROLLO SOCIAL EN EL MUNICIPIO DE BUCARAMANGA
</t>
  </si>
  <si>
    <t xml:space="preserve">PRESTAR SERVICIOS COMO PROFESIONAL ESPECIALIZADO PARA APOYAR LA ELABORACIÓN DE INFORMES FINANCIEROS, DE GESTION Y SEGUIMIENTO A LAS METAS DE LOS PROGRAMAS SOCIALES DE LA SECRETARIA DE DESARROLLO SOCIAL CONTENIDAS EN EL PLAN DE DESARROLLO MUNICIPAL, EN EL MARCO DEL PROYECTO "FORTALECIMIENTO DE LOS PROCESOS TRANSVERSALES DE LA SECRETARIA DE DESARROLLO SOCIAL EN EL MUNICIPIO DE BUCARAMANGA
</t>
  </si>
  <si>
    <t xml:space="preserve">PRESTAR SERVICIOS DE APOYO A LA GESTIÓN ADMINISTRATIVA Y CONTRACTUAL DE LA SECRETARIA DE DESARROLLO SOCIAL EN EL MARCO DEL PROYECTO "FORTALECIMIENTO DE LOS PROCESOS TRANSVERSALES DE LA SECRETARIA DE DESARROLLO SOCIAL EN EL MUNICIPIO DE BUCARAMANGA
</t>
  </si>
  <si>
    <t xml:space="preserve">PRESTAR SERVICIOS PROFESIONALES PARA APOYAR LA GESTIÓN ADMINISTRATIVA MEDIANTE LA RECOLECCIÓN, ANÁLISIS, CARGUE Y RENDICIÓN DE INFORMES CONTRACTUALES EN LAS DIFERENTES PLATAFORMAS DISPUESTAS POR LA ENTIDAD Y ENTES DE CONTROL, EN EL MARCO DEL PROYECTO "FORTALECIMIENTO DE LOS PROCESOS TRANSVERSALES DE LA SECRETARIA DE DESARROLLO SOCIAL EN EL MUNICIPIO DE BUCARAMANGA
</t>
  </si>
  <si>
    <t xml:space="preserve">PRESTAR SERVICIOS DE APOYO A LA GESTION EN LOS DIFERENTES TRAMITES ADMINISTRATIVOS QUE SE GENERE DEL DESPACHO LA SECRETARIA DE DESARROLLO SOCIAL EN EL MARCO DEL PROYECTO "FORTALECIMIENTO DE LOS PROCESOS TRANSVERSALES DE LA SECRETARIA DE DESARROLLO SOCIAL EN EL MUNICIPIO DE BUCARAMANGA".
</t>
  </si>
  <si>
    <t xml:space="preserve">PRESTAR SERVICIOS PROFESIONALES COMO ABOGADO (A) MAGISTER PARA APOYAR LA GESTIÓN JURÍDICA, CONTRACTUAL Y ADMINISTRATIVA DE LA SECRETARIA DE DESARROLLO SOCIAL EN EL MARCO DEL PROYECTO "FORTALECIMIENTO DE LOS PROCESOS TRANSVERSALES DE LA SECRETARIA DE DESARROLLO SOCIAL EN EL MUNICIPIO DE BUCARAMANGA
</t>
  </si>
  <si>
    <t xml:space="preserve">PRESTAR SERVICIOS PROFESIONALES COMO ABOGADO (A) ESPECIALIZADO (A) PARA ARTICULAR Y LIDERAR LA GESTIÓN CONTRACTUAL DE LA SECRETARIA DE DESARROLLO SOCIAL EN EL MARCO DEL PROYECTO "FORTALECIMIENTO DE LOS PROCESOS TRANSVERSALES DE LA SECRETARIA DE DESARROLLO SOCIAL EN EL MUNICIPIO DE BUCARAMANGA
</t>
  </si>
  <si>
    <t>SERVICIO DE ASISTENCIA TECNICA4599031 201</t>
  </si>
  <si>
    <t xml:space="preserve">PRESTAR SERVICIOS PROFESIONALES PARA APOYAR LA GESTIÓN ADMINISTRATIVA MEDIANTE LA FORMULACIÓN, ACTUALIZACIÓN Y SEGUIMIENTO A PROYECTOS DE INVERSIÓN DE LA SECRETARIA DE DESARROLLO SOCIAL EN EL MARCO DEL PROYECTO "FORTALECIMIENTO DE LOS PROCESOS TRANSVERSALES DE LA SECRETARIA DE DESARROLLO SOCIAL EN EL MUNICIPIO DE BUCARAMANGA
</t>
  </si>
  <si>
    <t xml:space="preserve">PRESTAR SERVICIOS COMO PROFESIONAL ESPECIALIZADO PARA APOYAR LA GESTIÓN ADMINISTRATIVA MEDIANTE LA FORMULACIÓN, ACTUALIZACIÓN Y SEGUIMIENTO A PROYECTOS DE INVERSIÓN DE LA SECRETARIA DE DESARROLLO SOCIAL EN EL MARCO DEL PROYECTO "FORTALECIMIENTO DE LOS PROCESOS TRANSVERSALES DE LA SECRETARIA DE DESARROLLO SOCIAL EN EL MUNICIPIO DE BUCARAMANGA
</t>
  </si>
  <si>
    <t xml:space="preserve">PRESTAR SERVICIOS PROFESIONALES PARA APOYAR LA GESTIÓN CONTRACTUAL MEDIANTE LA ELABORACIÓN DE ESTUDIOS DEL SECTOR Y LA EVALUACIÓN FINANCIERA EN LOS DIFERENTES PROCESOS DE SELECCIÓN QUE ADELANTE LA SECRETARIA DE DESARROLLO SOCIAL EN EL MARCO DEL PROYECTO "FORTALECIMIENTO DE LOS PROCESOS TRANSVERSALES DE LA SECRETARIA DE DESARROLLO SOCIAL EN EL MUNICIPIO DE BUCARAMANGA
</t>
  </si>
  <si>
    <t xml:space="preserve">PRESTAR SERVICIOS PROFESIONALES PARA APOYAR LA GESTIÓN ADMINISTRATIVA MEDIANTE LA FORMULACIÓN, ACTUALIZACIÓN Y SEGUIMIENTO A PROYECTOS DE INVERSIÓN DE LA SECRETARIA DE DESARROLLO SOCIAL EN EL MARCO DEL PROYECTO "FORTALECIMIENTO DE LOS PROCESOS TRANSVERSALES DE LA SECRETARIA DE DESARROLLO SOCIAL EN EL MUNICIPIO DE BUCARAMANGA".
</t>
  </si>
  <si>
    <t xml:space="preserve">PRESTAR SERVICIOS COMO PROFESIONAL ESPECIALIZADO PARA APOYAR LOS PROCESOS DE PLANEACION PRESUPUESTAL, CONTRACTUAL Y ADMINISTRATIVA, ASÍ COMO LA ELABORACIÓN DE INFORMES FINANCIEROS, DE GESTION Y SEGUIMIENTO A LAS METAS DE LOS PROGRAMAS SOCIALES DE LA SECRETARIA DE DESARROLLO SOCIAL CONTENIDAS EN EL PLAN DE DESARROLLO MUNICIPAL, EN EL MARCO DEL PROYECTO "FORTALECIMIENTO DE LOS PROCESOS TRANSVERSALES DE LA SECRETARIA DE DESARROLLO SOCIAL EN EL MUNICIPIO DE BUCARAMANGA
</t>
  </si>
  <si>
    <t xml:space="preserve">PRESTAR SERVICIOS PROFESIONALES PARA ARTICULAR Y LIDERAR ACCIONES EN LOS PROGRAMAS DIRIGIDOS A LA POBLACIÓN JOVEN DEL MUNICIPIO DE BUCARAMANGA DE LA SECRETARIA DE DESARROLLO SOCIAL
</t>
  </si>
  <si>
    <t xml:space="preserve">PRESTAR SERVICIOS PROFESIONALES PARA ARTICULAR Y LIDERAR ACCIONES EN LOS PROGRAMAS DIRIGIDOS CON MUJER Y EQUIDAD DE GENERO DE LA SECRETARIA DE DESARROLLO SOCIAL DEL MUNICIPIO DE BUCARAMANGA
</t>
  </si>
  <si>
    <t xml:space="preserve">PRESTAR SERVICIOS PROFESIONALES PARA ARTICULAR Y LIDERAR ACCIONES EN LOS PROGRAMAS DIRIGIDOS A LA POBLACIÓN EN HABITANZA EN CALLE DE LA SECRETARIA DE DESARROLLO SOCIAL DEL MUNICIPIO DE BUCARAMANGA
</t>
  </si>
  <si>
    <t xml:space="preserve">PRESTAR SERVICIOS PROFESIONALES PARA ARTICULAR Y LIDERAR ACCIONES EN LOS PROGRAMAS DIRIGIDOS A LOS PRODUCTORES DEL SECTOR RURAL DEL MUNICIPO DE BUCARAMANGA DE LA SECRETARIA DE DESARROLLO SOCIAL
</t>
  </si>
  <si>
    <t xml:space="preserve">PRESTAR SERVICIOS PROFESIONALES BRINDANDO APOYO EN LA CONSOLIDACION DE INFORMACION, DEPURACION, ANÁLISIS Y MANEJO DE LAS BASE DE DATOS DE LOS PROGRAMAS SOCIALES DE LA SECRETARÍA DE DESARROLLO SOCIAL EN EL MARCO DEL PROYECTO "FORTALECIMIENTO DE LOS PROCESOS TRANSVERSALES DE LA SECRETARIA DE DESARROLLO SOCIAL EN EL MUNICIPIO DE BUCARAMANGA
</t>
  </si>
  <si>
    <t xml:space="preserve">PRESTAR SERVICIOS PROFESIONALES PARA ARTICULAR Y LIDERAR ACCIONES EN LOS PROGRAMAS DIRIGIDOS A LA POBLACIÓN DE PRIMERA INFANCIA, INFANCIA Y ADOLESCENCIA DE LA SECRETARIA DE DESARROLLO SOCIAL DEL MUNICIPIO DE BUCARAMANGA
</t>
  </si>
  <si>
    <t xml:space="preserve">PRESTAR SERVICIOS PROFESIONALES PARA ARTICULAR Y LIDERAR ACCIONES EN LA PROMOCIÓN Y FORTALECIMIENTO DE LAS JUNTAS DE ACCION COMUNAL Y JUNTAS ADMINISTRADORAS LOCALES DEL MUNICIPIO DE BUCARAMANGA EN EL MARCO DEL PROYECTO "FORTALECIMIENTO DE LOS ESPACIOS DE PARTICIPACIÓN CIUDADANA Y BUEN GOBIERNO EN EL MUNICIPIO DE BUCARAMANGA
</t>
  </si>
  <si>
    <t xml:space="preserve">PRESTAR SERVICIOS PROFESIONALES COMO ABOGADO (A) PARA BRINDAR APOYO JURÍDICO EN LA ATENCIÓN A JUNTAS DE ACCIÓN COMUNAL Y JUNTAS ADMINISTRADORAS LOCALES EN EL MARCO DEL PROYECTO "FORTALECIMIENTO DE LOS ESPACIOS DE PARTICIPACIÓN CIUDADANA Y BUEN GOBIERNO EN EL MUNICIPIO DE BUCARAMANGA
</t>
  </si>
  <si>
    <t xml:space="preserve">PRESTAR SERVICIOS DE APOYO A LA GESTIÓN EN LA ATENCIÓN Y ORIENTACIÓN AL CIUDADANO EN LAS ÁGORAS PARA LA SOCIALIZACIÓN DE LOS PROGRAMAS SOCIALES DE LA SECRETARÍA DE DESARROLLO SOCIAL EN EL MARCO DEL PROYECTO "FORTALECIMIENTO DE LOS ESPACIOS DE PARTICIPACIÓN CIUDADANA Y BUEN GOBIERNO EN EL MUNICIPIO DE BUCARAMANGA
</t>
  </si>
  <si>
    <t xml:space="preserve">PAGO DE RIESGO PROFESIONALES CORRESPONDIENTE AL PERIODO DE JULIO DEL 2024 A 132 EDILES DEL MUNICIPIO DE BUCARAMANGA, SEGUN PLANILLA NO 9469966679.
</t>
  </si>
  <si>
    <t xml:space="preserve">PAGO DE SEGURIDAD SOCIAL CORRESPONDIENTE AL PERIODO DE JULIO DEL 2024 A 132 EDILES DEL MUNICIPIO DE BUCARAMANGA, SEGUN PLANILLA NO 9469966679.
</t>
  </si>
  <si>
    <t>DOCUMENTOS DE PLANEACION4103067 201</t>
  </si>
  <si>
    <t xml:space="preserve">PRESTAR SERVICIOS PROFESIONALES PARA ARTICULAR Y LIDERAR ACCIONES EN LOS PROGRAMAS DIRIGIDOS A LA POBLACIÓN CON DISCAPACIDAD EN EL MARCO DEL PROYECTO DE LA SECRETARIA DE DESARROLLO SOCIAL "DESARROLLO DE ACCIONES ENCAMINADAS A MEJORAR LA CALIDAD DE VIDA DE LAS PERSONAS CON DISCAPACIDAD DEL MUNICIPIO DE BUCARAMANGA
</t>
  </si>
  <si>
    <t xml:space="preserve">PRESTAR SERVICIOS PROFESIONALES PARA EL APOYO EN LOS PROCESOS DE FORMULACIÓN, IMPLEMENTACIÓN Y SEGUIMIENTO DE LAS POLÍTICAS PÚBLICAS, ALERTAS TEMPRANAS Y CONSEJO MUNICIPAL DE POLITICA SOCIAL DE LA SECRETARÍA DE DESARROLLO SOCIAL, EN EL MARCO DEL PROYECTO "FORTALECIMIENTO DE LOS PROCESOS TRANSVERSALES DE LA SECRETARIA DE DESARROLLO SOCIAL EN EL MUNICIPIO DE BUCARAMANGA
</t>
  </si>
  <si>
    <t xml:space="preserve">PRESTAR SERVICIOS DE APOYO A LA GESTIÓN EN LA ATENCIÓN Y ORIENTACIÓN AL CIUDADANO DE LOS SALONES COMUNALES Y APOYO LOGÍSTICO PARA LA SOCIALIZACION DE LOS PROGRAMAS SOCIALES DE LA SECRETARIA DE DESARROLLO SOCIAL EN EL MARCO DEL PROYECTO "FORTALECIMIENTO DE LOS ESPACIOS DE PARTICIPACIÓN CIUDADANA Y BUEN GOBIERNO EN EL MUNICIPIO DE BUCARAMANGA
</t>
  </si>
  <si>
    <t xml:space="preserve">ADICIONAL N°1 AL CONVENIO DE ASOCIACIÓN SDS-SDS-PC-026-2024 CUYO OBJETO ES BRINDAR ATENCIÓN INTEGRAL PARA LA POBLACIÓN EN HABITABILIDAD EN CALLE, CON ALTA DEPENDENCIA FÍSICA, MENTAL O COGNITIVA EN EL MUNICIPIO DE BUCARAMANGA
</t>
  </si>
  <si>
    <t xml:space="preserve">PRESTAR SERVICIOS DE APOYO A LA GESTIÓN EN LOS PROCESOS ADMINISTRATIVOS Y ATENCION AL USUARIO INFORMANDO LA OFERTA INSTITUCIONAL DE LA SECRETARIA DE DESARROLLO SOCIAL EN EL MARCO DEL PROYECTO "FORTALECIMIENTO DE LOS PROCESOS TRANSVERSALES DE LA SECRETARIA DE DESARROLLO SOCIAL EN EL MUNICIPIO DE BUCARAMANGA
</t>
  </si>
  <si>
    <t xml:space="preserve">PRESTAR SERVICIOS DE APOYO A LA GESTION EN LA ATENCIÓN Y ORIENTACIÓN AL CIUDADANO Y DEMÁS ORGANIZACIONES COMUNALES PARA LA SOCIALIZACION DE LOS PROGRAMAS SOCIALES DE LA SECRETARIA DE DESARROLLO SOCIAL EN EL MARCO DEL PROYECTO ""FORTALECIMIENTO DE LOS ESPACIOS DE PARTICIPACIÓN CIUDADANA Y BUEN GOBIERNO EN EL MUNICIPIO DE BUCARAMANGA
</t>
  </si>
  <si>
    <t xml:space="preserve">PRESTAR SERVICIOS PROFESIONALES PARA APOYAR CON ORIENTACIÓN FINANCIERA Y CONTABLE LAS ORGANIZACIONES COMUNITARIAS DE PRIMER Y SEGUNDO GRADO EN EL MARCO DEL PROYECTO "FORTALECIMIENTO DE LOS ESPACIOS DE PARTICIPACIÓN CIUDADANA Y BUEN GOBIERNO EN EL MUNICIPIO DE BUCARAMANGA
</t>
  </si>
  <si>
    <t>91249349</t>
  </si>
  <si>
    <t>OSWALDO REYES HERNANDEZ</t>
  </si>
  <si>
    <t>SERVICIO DE GESTION DE OFERTA SOCIAL PARA LA POBLACION VULNERABLE 501</t>
  </si>
  <si>
    <t xml:space="preserve">PRESTAR SERVICIOS PROFESIONALES COMO ABOGADO (A) PARA APOYAR EN LOS TEMAS JURÍDICOS DE CONOCIMIENTO DEL PROGRAMA DE DISCAPACIDAD EN EL MARCO DEL PROYECTO DE LA SECRETARIA DE DESARROLLO SOCIAL "DESARROLLO DE ACCIONES ENCAMINADAS A MEJORAR LA CALIDAD DE VIDA DE LAS PERSONAS CON DISCAPACIDAD DEL MUNICIPIO DE BUCARAMANGA
</t>
  </si>
  <si>
    <t>SERVICIO DE ARTICULACION DE OFERTA SOCIAL PARA LA POBLACION HABITANTE DE CALLE 501</t>
  </si>
  <si>
    <t xml:space="preserve">PRESTAR SERVICIOS PROFESIONALES EN LAS ACTIVIDADES FÍSICO - RECREATIVAS Y DEPORTIVAS DIRIGIDAS A LA POBLACIÓN EN HABITANZA EN CALLE EN EL MARCO DEL PROYECTO DE LA SECRETARIA DE DESARROLLO SOCIAL "FORTALECIMIENTO DE LAS ACCIONES DE ATENCIÒN INTEGRAL PARA LA POBLACIÒN EN HABITANZA EN CALLE EN EL MUNICIPIO DE BUCARAMANGA
</t>
  </si>
  <si>
    <t xml:space="preserve">PRESTAR SERVICIOS PROFESIONALES EN TRABAJO SOCIAL PARA FORTALECER LOS PROCESOS DE ATENCIÓN INTEGRAL DESDE UN ENFOQUE TÉCNICO, DIRIGIDA A LA POBLACIÓN EN HABITANZA EN CALLE DE LA SECRETARIA DE DESARROLLO SOCIAL EN EL MARCO DEL PROYECTO "FORTALECIMIENTO DE LAS ACCIONES DE ATENCIÒN INTEGRAL PARA LA POBLACIÒN EN HABITANZA EN CALLE EN EL MUNICIPIO DE BUCARAMANGA
</t>
  </si>
  <si>
    <t xml:space="preserve">PRESTAR SERVICIOS PROFESIONALES COMO ENLACE, GESTIÓN Y ATENCIÓN A LAS DIFERENTES ESTRATEGIAS QUE SE ARTICULEN CON LOS DIFERENTES ORGANISMOS DE COOPERACIÓN INTERNACIONAL EN EL MARCO DEL PROYECTO "FORTALECIMIENTO DE LOS PROCESOS TRANSVERSALES DE LA SECRETARIA DE DESARROLLO SOCIAL EN EL MUNICIPIO DE BUCARAMANGA
</t>
  </si>
  <si>
    <t>1019011778</t>
  </si>
  <si>
    <t>DIANA REMOLINA CORREDOR</t>
  </si>
  <si>
    <t>SERVICIO DE PROMOCION DE LA GARANTIA DE DERECHOS 501</t>
  </si>
  <si>
    <t xml:space="preserve">PRESTAR SERVICIOS PROFESIONALES PARA ASESORAR LA FORMULACIÒN DE PROYECTOS EN EL MARCO DEL PROYECTO "FORTALECIMIENTO DE LOS ESPACIOS DE PARTICIPACIÓN CIUDADANA Y BUEN GOBIERNO EN EL MUNICIPIO DE BUCARAMANGA”, ASI COMO EVALUAR LOS ASPECTOS TÉCNICOS Y FINANCIEROS DE LOS PROCESOS DE SELECCIÓN DE CONTRATISTAS QUE ADELANTE LA SECRETARIA DE DESARROLLO SOCIAL
</t>
  </si>
  <si>
    <t>1014274234</t>
  </si>
  <si>
    <t>DAIRO ALEJANDRO SANABRIA ROJAS</t>
  </si>
  <si>
    <t xml:space="preserve">PRESTAR SERVICIOS PROFESIONALES PARA LA IMPLEMENTACIÓN DE LA ESTRATEGIA DE ORIENTACIÓN Y ATENCIÓN PSICOSOCIAL A LAS PERSONAS CON DISCAPACIDAD EN EL MARCO DEL PROYECTO DE LA SECRETARIA DE DESARROLLO SOCIAL "DESARROLLO DE ACCIONES ENCAMINADAS A MEJORAR LA CALIDAD DE VIDA DE LAS PERSONAS CON DISCAPACIDAD DEL MUNICIPIO DE BUCARAMANGA
</t>
  </si>
  <si>
    <t xml:space="preserve">PRESTAR SERVICIOS PROFESIONALES PARA EL APOYO EN PROMOCIÓN, CONVOCATORIA Y ESTRATEGIAS COMUNICATIVAS DE LOS PROGRAMAS SOCIALES DE LA SECRETARÍA DE DESARROLLO SOCIAL EN EL MARCO DEL PROYECTO "FORTALECIMIENTO DE LOS PROCESOS TRANSVERSALES DE LA SECRETARIA DE DESARROLLO SOCIAL EN EL MUNICIPIO DE BUCARAMANGA
</t>
  </si>
  <si>
    <t>1098102162</t>
  </si>
  <si>
    <t>DEILY NAIDU CASTRO DUEÑEZ</t>
  </si>
  <si>
    <t xml:space="preserve">PRESTAR SERVICIOS DE APOYO A LA GESTIÓN, EN EL ACOMPAÑAMIENTO Y SEGUIMIENTO DE ACTIVIDADES RELACIONADAS CON LA ATENCIÓN A LA POBLACIÓN VULNERABLE BENEFICIARIA DEL PROGRAMA HABITANZA EN CALLE DE LA SECRETARIA DE DESARROLLO SOCIAL EN EL MARCO DEL PROYECTO "FORTALECIMIENTO DE LAS ACCIONES DE ATENCIÒN INTEGRAL PARA LA POBLACIÒN EN HABITANZA EN CALLE EN EL MUNICIPIO DE BUCARAMANGA
</t>
  </si>
  <si>
    <t xml:space="preserve">PRESTAR SERVICIOS PROFESIONALES EN PSICOLOGÍA PARA FORTALECER LOS PROCESOS DE ATENCIÓN INTEGRAL DESDE UN ENFOQUE TÉCNICO, DIRIGIDA A LA POBLACIÓN EN HABITANZA EN CALLE DEL MUNICIPIO DE BUCARAMANGA EN EL MARCO DEL PROYECTO "FORTALECIMIENTO DE LAS ACCIONES DE ATENCIÒN INTEGRAL PARA LA POBLACIÒN EN HABITANZA EN CALLE EN EL MUNICIPIO DE BUCARAMANGA
</t>
  </si>
  <si>
    <t>1005199007</t>
  </si>
  <si>
    <t>GRACE  GIANELLA RODRIGUEZ RESTREPO</t>
  </si>
  <si>
    <t xml:space="preserve">PRESTAR SERVICIOS DE APOYO A LA GESTIÓN EN LA ATENCIÓN Y ORIENTACIÓN A LOS ORGANISMOS COMUNALES DE SEGUNDO GRADO, ASÍ COMO APOYO LOGÍSTICO PARA LA SOCIALIZACIÓN DE LOS PROGRAMAS SOCIALES DE LA SECRETARIA DE DESARROLLO SOCIAL EN EL MARCO DEL PROYECTO ""FORTALECIMIENTO DE LOS ESPACIOS DE PARTICIPACIÓN CIUDADANA Y BUEN GOBIERNO EN EL MUNICIPIO DE BUCARAMANGA
</t>
  </si>
  <si>
    <t xml:space="preserve">PRESTAR SERVICIOS DE APOYO A LA GESTIÓN LOGÍSTICA Y ADMINISTRATIVA CON EL PROPÓSITO DE TERRITORIALIZAR LA OFERTA INSTITUCIONAL DEL PROGRAMA HABITANZA EN CALLE DE LA SECRETARIA DE DESARROLLO SOCIAL EN EL MARCO DEL PROYECTO "FORTALECIMIENTO DE LAS ACCIONES DE ATENCIÒN INTEGRAL PARA LA POBLACIÒN EN HABITANZA EN CALLE EN EL MUNICIPIO DE BUCARAMANGA
</t>
  </si>
  <si>
    <t xml:space="preserve">Total </t>
  </si>
  <si>
    <t>Totales</t>
  </si>
  <si>
    <t>Diferencias</t>
  </si>
  <si>
    <t>02-12</t>
  </si>
  <si>
    <t xml:space="preserve">Municipio de Bucaramanga, sector rural en sus tres corrimientos y urbano en sus 17 comunas </t>
  </si>
  <si>
    <t>Niños, niñas, adolescentes y familias</t>
  </si>
  <si>
    <t>Realizar estrategias orientadas a la creatividad en NNA a través del uso de tecnologías digitales, culturales. recreación y deporte. Brindar el servicio de recreación para la integración de niños, niñas, adolescentes y jóvenes</t>
  </si>
  <si>
    <t xml:space="preserve">Municipio de Bucaramanga, sector rural </t>
  </si>
  <si>
    <t>Habitantes del sector rural del Municipio</t>
  </si>
  <si>
    <t xml:space="preserve">Suministrar los insumos, plántulas, semillas, herramientas y equipos para el progreso de pequeños productores. Actualizar el Plan General de Asistencia Técnica Agropecuaria para generar progreso en el sector rural del Municipio. Realizar actividades de conmemoración en el marco de la exaltación de la labor de los campesinos que progresan instaurada en el Decreto Nacional No. 135 de 1965	
</t>
  </si>
  <si>
    <t>Suministrar los insumos, maquinaria, herramientas y equipos para el progreso de los proyectos productivos.</t>
  </si>
  <si>
    <t xml:space="preserve">Productores agropecuarios </t>
  </si>
  <si>
    <t>Mantener en operación y acompañar la estrategia de progreso de mercadillos campesinos.</t>
  </si>
  <si>
    <t>Corregimientos 1,2 y 3 del Municipio de Bucaramanga</t>
  </si>
  <si>
    <t>Productores con predios de producción pecuaria</t>
  </si>
  <si>
    <t>Personas del sector rural del municipio</t>
  </si>
  <si>
    <t>1Realizar acompañamiento a las cadenas productivas apoyadas por el municipio. Disponer de insumos para la adecuación y/o mejoramiento de las cadenas productivas del municipio.</t>
  </si>
  <si>
    <t>META NO PROGRAMADA 2024</t>
  </si>
  <si>
    <t>Centro poblado: Rural - Corregimiento 1,2 y 3 de Bucaramanga.
Centro poblado: Urbano – 17 comunas del Municipio de Bucaramanga</t>
  </si>
  <si>
    <t>Hombres, mujeres y NNA que conforman las familias en situación de Pobreza, Extrema pobreza y vulnerabilidad en el municipio de Bucaramanga</t>
  </si>
  <si>
    <t>Brindar servicio exequial de la población en condición de pobreza y vulnerabilidad.</t>
  </si>
  <si>
    <t>Desarrollar estrategias comunitarias que promuevan espacios seguros para las familias del municipio de Bucaramanga. Desarrollar campañas comunitarias de socialización y difusión de la oferta institucional para las familias en el municipio de Bucaramanga.</t>
  </si>
  <si>
    <t>Coordinar, brindar y mantener la atención a los beneficiarios del programa de transferencias monetarias, asi como la verificación y cargue de las diferentes novedades del mismo. Brindar soporte permanente en el mantenimiento de las bases de datos y herramientas tecnológicas a disposición del programa de transferencias monetarias. Brindar acceso a espacios de recreación y cultura a los beneficiarios de los programas de transferencias monetarias.</t>
  </si>
  <si>
    <t>Las 17 Comunas del Municipio de Bucaramanga.</t>
  </si>
  <si>
    <t xml:space="preserve"> Ciudadanos en habitabilidad en calle</t>
  </si>
  <si>
    <t>Garantizar el bienestar integral de la población en situación de calle, proporcionándoles servicios básicos y asistencia especializada a través de un sistema de cupos. Impulsar programas educativos y de sensibilización sobre salud e higiene personal dirigidos a las personas con situación de habitanza en calle. Implementar unidades móviles para la atención integral y social para la población en habitanza en calle. Formular e implementar estrategias con propósitos restaurativos de la ciudadanía en Habitanza en Calle</t>
  </si>
  <si>
    <t>Realizar la identificación, caracterización y seguimiento de cada persona sin hogar atendida por la Secretaría de Desarrollo Social . Activar el Servicio de identificación para el programa de habitanza en calle</t>
  </si>
  <si>
    <t>Bucaramanga – Comunas 1 a la 17, Corregimientos 1, 2 y 3.</t>
  </si>
  <si>
    <t>Realizar actividades de enlace, gestión y atención para población migrante, retornada, refugiada y de acogida en el Municipio de Bucaramanga. Desarrollar mecanismos de articulación, inclusión social, cohesión social y prevención para la población migrante, retornada, refugiada y de acogida. Implementar la estrategia del Centro Intégrate dirigida a población migrante, retornada, refugiada y de acogida.</t>
  </si>
  <si>
    <t xml:space="preserve">Rural - Corregimiento 1,2 y 3 de Bucaramanga.
Centro poblado: Urbano – 17 comunas del Municipio de Bucaramanga. </t>
  </si>
  <si>
    <t>Mujeres del Municipio de Bucaramanga</t>
  </si>
  <si>
    <t>Mantener la atención, orientación psicosocial, jurídica y capacitación a las mujeres. Desarrollar acciones en el marco de la estrategia comunitaria de prevención de violencias basadas en género. Diseñar e implementar campañas comunicativas de prevención y promoción de derechos de las mujeres.</t>
  </si>
  <si>
    <t xml:space="preserve">Centro poblado: Rural - Corregimiento 1,2 y 3 de Bucaramanga.
Centro poblado: Urbano – 17 comunas del Municipio de Bucaramanga. </t>
  </si>
  <si>
    <t>Brindar asistencia técnica y acompañamiento en temas de financiamiento y empleabilidad a las mujeres emprendedoras. Desarrollar campañas educomunicativas de promoción y prevención. Brindar alojamiento temporal para sobrevivientes de VBG, de acuerdo con lo establecido en la ley 1257 de 2008 y sus decretos reglamentarios. Apoyar los emprendimientos, comités articuladores, rutas de atención y demás actividades del programa de mujer. Fortalecer la Escuela de Liderazgo y Participación Política para mujeres.</t>
  </si>
  <si>
    <t>Personas Mayores del Municipio de Bucaramanga</t>
  </si>
  <si>
    <t>Formular e implementar estrategias de sistema de apoyo comunitario para la prevención y erradicación del maltrato y/o violencia contra las personas mayores del municipio.</t>
  </si>
  <si>
    <t>Municipio de Bucaramanga, Centros Vida del Municipio</t>
  </si>
  <si>
    <t>Personas Mayores adscritas a los Centros Vida del Municipio</t>
  </si>
  <si>
    <t>Adquirir mobiliario los Centros Vida del Municipio básicos y asistencia especializada a través de un sistema de cupos. Suministar material lúdico, pedagógico, libros y demás elementos de papelería e impresiones los Centros Vida del Municipio. Proveer elementos técnicos y tecnológicos los Centros Vida del Municipio. Proveer los elementos que permitan la realización de talleres ocupacionales, productivos y de emprendimiento</t>
  </si>
  <si>
    <t xml:space="preserve">Brindar atención integral a las personas mayores en salud, recreación y buen uso del tiempo libre mediante espacios culturales, artísticos y recreativos.
</t>
  </si>
  <si>
    <t>Personas con discapacidad</t>
  </si>
  <si>
    <t>Prestar servicios de atención a personas con discapacidad a través de instituciones especializadas. Suministrar ayudas técnicas y tecnológicas a personas caracterizadas con discapacidad en el Municipio de Bucaramanga. Desarrollar las estrategias de orientación ocupacional y fortalecimiento de hábitos de la vida diaria en personas con discapacidad</t>
  </si>
  <si>
    <t>Personas con discapacidad y cuidadores</t>
  </si>
  <si>
    <t>Bucaramanga – Área urbana y rural</t>
  </si>
  <si>
    <t>Personas con orieentación sexual e identidad de género diversa</t>
  </si>
  <si>
    <t>Prestar los servicios de atención, capacitación y asesoría para la población con orientación sexual e identidad de género diversa. Desarrollar estrategias y campañas de prevención para la promoción de la garantía de derechos y la no discriminación de la población con orientación sexual e identidad de género diversa. Realizar acciones de visibilización de población con orientación sexual e identidad de género diversa en ámbitos sociales, económicos, políticos, culturales, deportivos, recreativos, entre otros</t>
  </si>
  <si>
    <t>Desarrollar estrategias encaminadas al restablecimiento de los derechos de niños, niñas y adolescentes. Desarrollar campañas de promoción e integración para el homenaje a la niñez para la visibilización de los derechos de la infancia.</t>
  </si>
  <si>
    <t>Madres cuidadoras y familias de NNA</t>
  </si>
  <si>
    <t>Cuidadoras y familias enfocadas en habilidades de crianza</t>
  </si>
  <si>
    <t xml:space="preserve">Desarrollar campañas de promoción y partición en seguridad mental, emocional y física NNA. Realizar actividades direccionadas a Sensibilización y prevención en contra del trabajo infantil	</t>
  </si>
  <si>
    <t>Desarrollo de la estrategia Ruta de la empatía y la atención integral a población vulnerable con difícil acceso a la oferta institucional en el municipio de Bucaramanga</t>
  </si>
  <si>
    <t>Área urbana y rural</t>
  </si>
  <si>
    <t xml:space="preserve">Usuarios de oferta social </t>
  </si>
  <si>
    <t>Apoyar la gestión administrativa, jurídica, contractual y de seguimiento a los procesos de contratación realizados por la Secretaría de Desarrollo Social. Realizar los procesos de estructuración, actualización, seguimiento de proyectos de inversión y apoyo en la gestión administrativa y contractual. Brindar apoyo en la gestión administrativa, atender solicitudes de los usuarios, apoyo logístico y archivo documental. Efectuar revisión, análisis y evaluación legal de los procesos de contratación y respuesta de requerimientos jurídicos. Realizar actividades de ejecución presupuestal, seguimiento a los diferentes planes, informes de gestión y financieros. Apoyar en el actualización, consolidación, análisis e interpretación de datos, formulación y seguimiento de políticas públicas. Desarrollar actividades de territorialización de la oferta con la población adscrita a los diferentes programas. Adquirir herramientas técnicas y tecnológicas para mejorar la atención a los usuarios</t>
  </si>
  <si>
    <t>Municipio de Bucaramanga, sector rural y urbano</t>
  </si>
  <si>
    <t>Representantes comunales</t>
  </si>
  <si>
    <t>Apoyar los Eventos participativos a ediles que conforman las Juntas Administradoras Locales en el municipio de Bucaramanga. Dotar con elementos de oficina e indumentaria a ediles que conforman las Juntas Administradoras Locales. Realizar actividades de conmemoración y/o exaltación del día del Comunero y de la acción comunal</t>
  </si>
  <si>
    <t>Ediles</t>
  </si>
  <si>
    <t>Dignatarios de juntas de acción comunal y ediles</t>
  </si>
  <si>
    <t>Implementar estrategias que promocionen espacios de participación y fomento de la Democracia en el ejercicio de sus funciones de inspección, vigilancia y control</t>
  </si>
  <si>
    <t>Jóvenes del municipio de Bucaramanga</t>
  </si>
  <si>
    <t xml:space="preserve"> Fortalecer la participación ciudadana en redes, encuentros, escuelas de liderazgo que generen valor a jóvenes urbanos y rurales.</t>
  </si>
  <si>
    <t>Suministrar raciones alimentarias para los niños, niñas adolescentes en condiciones vulnerables del municipio</t>
  </si>
  <si>
    <t>Personas mayores en condición de vulnerabilidad</t>
  </si>
  <si>
    <t>Suministrar raciones alimentarias a personas mayores en condición de vulnerabilidad</t>
  </si>
  <si>
    <t>Suministrar raciones de alimentos a personas con discapacidad focalizadas y familiares y/o cuidadores</t>
  </si>
  <si>
    <t>Población jóvenes del Municipio de Bucaramanga</t>
  </si>
  <si>
    <t>Realizar acompañamiento a la ejecución a la Estrategia para el desarrollo de habilidades en los jóvenes y población barrista del municipio. Realizar talleres de formación dirigidos a jóvenes, población barrista y unidades productivas y/o iniciativas de emprendimiento creativo de intervención comunitario y ambiental. Apoyar la Estrategia Pazificándonos como espacio de diálogo y resolución de conflictos</t>
  </si>
  <si>
    <t xml:space="preserve">Personas migrantes regularizadas. 
</t>
  </si>
  <si>
    <t>DOCUMENTOS DE PLANEACION4103067 501</t>
  </si>
  <si>
    <t>PRESTAR SERVICIOS DE APOYO LOGÍSTICO Y ADMINISTRATIVO A LA GESTIÓN PARA EL ACOMPAÑAMIENTO DE LAS DIFERENTES ACTIVIDADES REQUERIDAS PARA LA  ATENCIÓN INTEGRAL DE LA POBLACIÓN CON DISCAPACIDAD EN EXTREMA VULNERABILIDAD EN EL MARCO DEL PROYECTO  DE LA SECRETARIA DE DESARROLLO SOCIAL "FORTALECIMIENTO DE LA ATENCIÓN INTEGRAL A PERSONAS CON DISCAPACIDAD Y SUS CUIDADORES EN EL MUNICIPIO DE BUCARAMANGA</t>
  </si>
  <si>
    <t xml:space="preserve">PRESTAR SERVICIOS PROFESIONALES COMO PSICÓLOGO (A) EN EL DESARROLLO DE ACTIVIDADES PARA LA PROMOCIÓN DE LA SALUD MENTAL DE LA POBLACIÓN CON DISCAPACIDAD BENEFICIARIA EN EL MARCO DEL PROYECTO DE LA SECRETARIA DE DESARROLLO SOCIAL "FORTALECIMIENTO DE LA ATENCIÓN INTEGRAL A PERSONAS CON DISCAPACIDAD Y SUS CUIDADORES EN EL MUNICIPIO DE BUCARAMANGA
</t>
  </si>
  <si>
    <t>SERVICIO DE EDUCACION INFORMAL 4502034 201</t>
  </si>
  <si>
    <t xml:space="preserve">PRESTAR SERVICIOS PROFESIONALES COMO PSICOLOGO (A) PARA APOYAR LA EJECUCIÒN Y MATERIALIZACIÓN DE LA ESTRATEGIA DE PARTICIPACIÓN CIUDADANA EN EL MARCO DEL PROYECTO DE LA SECRETARIA DE DESARROLLO SOCIAL "FORTALECIMIENTO DE LOS ESPACIOS DE PARTICIPACIÓN CIUDADANA Y BUEN GOBIERNO EN EL MUNICIPIO DE BUCARAMANGA
</t>
  </si>
  <si>
    <t>1100893497</t>
  </si>
  <si>
    <t>EDGAR EMIRO BUENO MARTINEZ</t>
  </si>
  <si>
    <t xml:space="preserve">PRESTAR SERVICIOS PROFESIONALES COMO ABOGADO ( A) PARA APOYAR EN LA ASISTENCIA JURIDICA Y REPRESENTACION JUDICIAL EN LOS PROCESOS JURÍDICOS Y ACCIONES CONSTITUCIONALES A LA SECRETARIA DE DESARROLLO SOCIAL EN EL MARCO DEL PROYECTO "FORTALECIMIENTO DE LOS PROCESOS TRANSVERSALES DE LA SECRETARIA DE DESARROLLO SOCIAL EN EL MUNICIPIO DE BUCARAMANGA
</t>
  </si>
  <si>
    <t>1098684152</t>
  </si>
  <si>
    <t>JUAN DAVID SANABRIA RODRIGUEZ</t>
  </si>
  <si>
    <t>SERVICIO DE ATENCION Y PROTECCION INTEGRAL AL ADULTO MAYOR 501</t>
  </si>
  <si>
    <t xml:space="preserve">PRESTAR SERVICIOS DE APOYO A LA GESTIÓN EN LA OPERATIVIDAD ADMINISTRATIVA DEL PROGRAMA “COLOMBIA MAYOR” Y EL PROGRAMA ATENCIÓN INTEGRAL DE POBLACIÓN EN SITUACIÓN PERMANENTE DE DESPROTECCIÓN SOCIAL Y/O FAMILIAR DEL MUNICIPIO DE BUCARAMANGA EN EL MARCO DEL PROYECTO DE LA SECRETARIA DE DESARROLLO SOCIAL “FORTALECIMIENTO DE LOS PROCESOS DE ATENCIÓN INTEGRAL DE LA POBLACIÓN ADULTA MAYOR EN EL MUNICIPIO DE BUCARAMANGA
</t>
  </si>
  <si>
    <t xml:space="preserve">PRESTAR SERVICIOS PROFESIONALES PARA ARTICULAR Y LIDERAR ACCIONES EN EL PROGRAMA ATENCIÓN INTEGRAL DE POBLACIÓN EN SITUACIÓN PERMANENTE DE DESPROTECCIÓN SOCIAL Y/O FAMILIAR EN EL MARCO DEL PROYECTO DE LA SECRETARIA DE DESARROLLO SOCIAL “FORTALECIMIENTO DE LOS PROCESOS DE ATENCIÓN INTEGRAL DE LA POBLACIÓN ADULTA MAYOR EN EL MUNICIPIO DE BUCARAMANGA
</t>
  </si>
  <si>
    <t xml:space="preserve">PRESTAR SERVICIOS DE APOYO A LA GESTIÓN EN LA OPERATIVIDAD ADMINISTRATIVA DEL PROGRAMA “COLOMBIA MAYOR” Y EL PROGRAMA ATENCIÓN INTEGRAL DE POBLACIÓN EN SITUACIÓN PERMANENTE DE DESPROTECCIÓN SOCIAL Y/O FAMILIAR DEL MUNICIPIO DE BUCARAMANGA EN EL MARCO DEL PROYECTO DE LA SECRETARIA DE DESARROLLO SOCIAL“FORTALECIMIENTO DE LOS PROCESOS DE ATENCIÓN INTEGRAL DE LA POBLACIÓN ADULTA MAYOR EN EL MUNICIPIO DE BUCARAMANGA
</t>
  </si>
  <si>
    <t>SERVICIO DE ATENCION Y PROTECCION INTEGRAL AL ADULTO MAYOR 220</t>
  </si>
  <si>
    <t xml:space="preserve">PRESTAR SERVICIOS DE APOYO A LA GESTIÓN COMO TÉCNICO LABORAL EN AUXILIAR DE ENFERMERIA PARA LA PROMOCIÓN DE HABITOS SALUDABLES Y PREVENCIÓN DE ENFERMEDADES PARA LOS ADULTOS MAYORES EN CONDICIÓN DE VULNERABILIDAD ADSCRITOS A LOS CENTROS VIDA DEL MUNICIPIO DE BUCARAMANGA EN EL MARCO DEL PROYECTO DE LA SECRETARIA DE DESARROLLO SOCIAL “FORTALECIMIENTO DE LOS PROCESOS DE ATENCIÓN INTEGRAL DE LA POBLACIÓN ADULTA MAYOR EN EL MUNICIPIO DE BUCARAMANGA
</t>
  </si>
  <si>
    <t xml:space="preserve">PRESTAR SERVICIOS PROFESIONALES COMO APOYO OPERATIVO Y DE ASISTENCIA ADMINISTRATIVA ENCAMINADAS A FACILITAR EL DESARROLLO Y EJECUCIÓN DE LAS ACTIVIDADES DEL PROGRAMA ATENCIÓN INTEGRAL DE POBLACIÓN EN SITUACIÓN PERMANENTE DE DESPROTECCIÓN SOCIAL Y/O FAMILIAR EN EL MARCO DEL PROYECTO DE LA SECRETARIA DE DESARROLLO SOCIAL “FORTALECIMIENTO DE LOS PROCESOS DE ATENCIÓN INTEGRAL DE LA POBLACIÓN ADULTA MAYOR EN EL MUNICIPIO DE BUCARAMANGA
</t>
  </si>
  <si>
    <t>SERVICIO DE ATENCION Y PROTECCION INTEGRAL AL ADULTO MAYOR 520</t>
  </si>
  <si>
    <t xml:space="preserve">PRESTAR SERVICIOS PROFESIONALES EN ENFERMERÍA PARA LA PROMOCIÓN DE HABITOS SALUDABLES Y PREVENCIÓN DE ENFERMEDADES DE LOS ADULTOS MAYORES EN CONDICIÓN DE VULNERABILIDAD ADSCRITOS A LOS CENTROS VIDA DEL MUNICIPIO DE BUCARAMANGA EN EL MARCO DEL PROYECTO DE LA SECRETARIA DE DESARROLLO SOCIAL “FORTALECIMIENTO DE LOS PROCESOS DE ATENCIÓN INTEGRAL DE LA POBLACIÓN ADULTA MAYOR EN EL MUNICIPIO DE BUCARAMANGA
</t>
  </si>
  <si>
    <t xml:space="preserve">PRESTAR SERVICIOS PROFESIONALES COMO PSICÓLOGO (A) EN EL DESARROLLO DE ACTIVIDADES DE PROMOCIÓN DE LA SALUD MENTAL DIRIGADA A LOS ADULTOS MAYORES EN CONDICIÓN DE VULNERABILIDAD ADSCRITOS A LOS CENTROS VIDA DEL MUNICIPIO DE BUCARAMANGA EN EL MARCO DEL PROYECTO DE LA SECRETARIA DE DESARROLLO SOCIAL “FORTALECIMIENTO DE LOS PROCESOS DE ATENCIÓN INTEGRAL DE LA POBLACIÓN ADULTA MAYOR EN EL MUNICIPIO DE BUCARAMANGA
</t>
  </si>
  <si>
    <t>88158985</t>
  </si>
  <si>
    <t>NELSON  JAVIER PABON  VERA</t>
  </si>
  <si>
    <t xml:space="preserve">PRESTAR SERVICIOS PROFESIONALES COMO PSICÓLOGO (A) EN EL DESARROLLO DE ACTIVIDADES DE PROMOCIÓN DE LA SALUD MENTAL DIRIGADA A LOS ADULTOS MAYORES EN CONDICIÓN DE VULNERABILIDAD DEL MUNICIPIO DE BUCARAMANGA EN EL MARCO DEL PROYECTO DE LA SECRETARIA DE DESARROLLO SOCIAL“FORTALECIMIENTO DE LOS PROCESOS DE ATENCIÓN INTEGRAL DE LA POBLACIÓN ADULTA MAYOR EN EL MUNICIPIO DE BUCARAMANGA
</t>
  </si>
  <si>
    <t xml:space="preserve">PRESTAR SERVICIOS DE APOYO LOGISTICO Y ADMINISTRATIVO A LA GESTIÓN PARA EL ACOMPAÑAMIENTO DE LAS DIFERENTES ACTIVIDADES REQUERIDAS EN LOS CENTROS VIDA PARA LA ATENCIÓN INTEGRAL DE LAS PERSONAS MAYORES EN CONDICIÓN DE VULNERABILIDAD DEL MUNICIPIO DE BUCARAMANGA EN EL MARCO DEL PROYECTO DE LA SECRETARIA DE DESARROLLO SOCIAL “FORTALECIMIENTO DE LOS PROCESOS DE ATENCIÓN INTEGRAL DE LA POBLACIÓN ADULTA MAYOR EN EL MUNICIPIO DE BUCARAMANGA
</t>
  </si>
  <si>
    <t xml:space="preserve">PRESTAR SERVICIOS PROFESIONALES PARA LA IMPLEMENTACIÓN DE LA ESTRATEGIA DE ORIENTACIÓN Y ATENCIÓN PSICOSOCIAL A LAS PERSONAS CON DISCAPACIDAD EN EL MARCO DEL PROYECTO DE LA SECRETARIA DE DESARROLLO SOCIAL "FORTALECIMIENTO DE LA ATENCIÓN INTEGRAL A PERSONAS CON DISCAPACIDAD Y SUS CUIDADORES EN EL MUNICIPIO DE BUCARAMANGA
</t>
  </si>
  <si>
    <t>1007731729</t>
  </si>
  <si>
    <t>LUISA EVELIA CACERES JOYA</t>
  </si>
  <si>
    <t xml:space="preserve">PRESTAR SERVICIOS DE APOYO LOGÍSTICO Y ADMINISTRATIVO A LA GESTIÓN PARA EL ACOMPAÑAMIENTO DE LAS DIFERENTES ACTIVIDADES REQUERIDAS PARA LA ATENCIÓN INTEGRAL DE LA POBLACIÓN CON DISCAPACIDAD EN EXTREMA VULNERABILIDAD EN EL MARCO DEL PROYECTO DE LA SECRETARIA DE DESARROLLO SOCIAL "FORTALECIMIENTO DE LA ATENCIÓN INTEGRAL A PERSONAS CON DISCAPACIDAD Y SUS CUIDADORES EN EL MUNICIPIO DE BUCARAMANGA
</t>
  </si>
  <si>
    <t xml:space="preserve">PRESTAR SERVICIOS DE APOYO A LA GESTIÓN PARA LA FORMACIÓN Y PARTICIPACIÓN EN MUSICA DE LOS ADULTOS MAYORES ADSCRITOS A LOS CENTROS VIDA DEL MUNICIPIO DE BUCARAMANGA EN EL MARCO DEL PROYECTO DE LA SECRETARIA DE DESARROLLO SOCIAL “FORTALECIMIENTO DE LOS PROCESOS DE ATENCIÓN INTEGRAL DE LA POBLACIÓN ADULTA MAYOR EN EL MUNICIPIO DE BUCARAMANGA
</t>
  </si>
  <si>
    <t xml:space="preserve">PRESTAR SERVICIOS DE APOYO LOGISTICO Y ADMINISTRATIVO A LA GESTIÓN PARA EL ACOMPAÑAMIENTO DE LAS DIFERENTES ACTIVIDADES REQUERIDAS EN LOS CENTROS VIDA PARA LA ATENCIÓN INTEGRAL DE LOS ADULTOS MAYORES EN CONDICIÓN DE VULNERABILIDAD DEL MUNICIPIO DE BUCARAMANGA EN EL MARCO DEL PROYECTO DE LA SECRETARIA DE DESARROLLO SOCIAL “FORTALECIMIENTO DE LOS PROCESOS DE ATENCIÓN INTEGRAL DE LA POBLACIÓN ADULTA MAYOR EN EL MUNICIPIO DE BUCARAMANGA
</t>
  </si>
  <si>
    <t xml:space="preserve">PRESTAR SERVICIOS DE APOYO LOGISTICO Y ADMINISTRATIVO A LA GESTIÓN PARA EL ACOMPAÑAMIENTO DE LAS DIFERENTES ACTIVIDADES REQUERIDAS DEL PROGRAMA ATENCIÓN INTEGRAL DE POBLACIÓN EN SITUACIÓN PERMANENTE DE DESPROTECCIÓN SOCIAL Y/O FAMILIAR DEL MUNICIPIO DE BUCARAMANGA EN EL MARCO DEL PROYECTO DE LA SECRETARIA DE DESARROLLO SOCIAL “FORTALECIMIENTO DE LOS PROCESOS DE ATENCIÓN INTEGRAL DE LA POBLACIÓN ADULTA MAYOR EN EL MUNICIPIO DE BUCARAMANGA
</t>
  </si>
  <si>
    <t>SERVICIO DE APOYO A LA PRODUCCION DE LAS CADENAS AGRICOLAS, FORESTALES, PECUARIAS, PESQUERAS Y ACUICOLAS 501</t>
  </si>
  <si>
    <t xml:space="preserve">PRESTAR SERVICIOS DE APOYO A LA GESTIÓN COMO TÉCNICO EN PRODUCCIÓN AGROPECUARIA PARA APOYAR LAS DIFERENTES ACTIVIDADES DEL SECTOR RURAL DEL MUNICIPIO DE BUCARAMANGA EN EL MARCO DEL PROYECTO DE LA SECRETARIA DE DESARROLLO SOCIAL "APOYO AL PROGRESO DE CADENAS PRODUCTIVAS AGRÍCOLAS FORESTALES PECUARIAS EN EL MUNICIPIO DE BUCARAMANGA
</t>
  </si>
  <si>
    <t>SERVICIO DE APOYO PARA EL FOMENTO ORGANIZATIVO DE LA AGRICULTURA CAMPESINA, FAMILIAR Y COMUNITARIA 201</t>
  </si>
  <si>
    <t xml:space="preserve">PRESTAR LOS SERVICIOS DE APOYO LOGÍSTICO PARA ARTICULAR Y LIDERAR ACCIONES EN LOS DIFERENTES EVENTOS Y ACTIVIDADES DESARROLLADAS POR LA SECRETARIA DE DESARROLLO SOCIAL EN EL MARCO DEL PROYECTO "APOYO A LA PRODUCTIVIDAD Y COMPETITIVIDAD DEL SECTOR RURAL DEL MUNICIPIO DE BUCARAMANGA
</t>
  </si>
  <si>
    <t>1098634448</t>
  </si>
  <si>
    <t>ALEXANDRA PEREZ SANTAMARIA</t>
  </si>
  <si>
    <t>91157106</t>
  </si>
  <si>
    <t>JULIAN ALEXANDER GARCIA RUGELES</t>
  </si>
  <si>
    <t>SERVICIO DE GESTION DE OFERTA SOCIAL PARA LA POBLACION VULNERABLE 201</t>
  </si>
  <si>
    <t xml:space="preserve">PRESTAR SERVICIOS PROFESIONALES COMO APOYO PARA EL DESARROLLO DE LAS ACTIVIDADES DEL COMPONENTE SOCIAL Y COMUNITARIO DE LOS PROGRAMAS DE TRANSFERENCIAS MONETARIAS EN EL MARCO DEL PROYECTO DE LA SECRETARIA DE DESARROLLO SOCIAL "FORTALECIMIENTO DE LAS ACCIONES ORIENTADAS A LA ATENCIÓN DE LA POBLACIÓN EN SITUACIÓN DE VULNERABILIDAD DEL MUNICIPIO DE BUCARAMANGA
</t>
  </si>
  <si>
    <t xml:space="preserve">PRESTAR SERVICIOS DE APOYO A LA GESTIÓN PARA EL DESARROLLO DE LAS ACTIVIDADES ADMINISTRATIVAS Y OPERATIVAS DE LOS PROGRAMAS DE TRANSFERENCIAS MONETARIAS EN EL MARCO DEL PROYECTO DE LA SECRETARIA DE DESARROLLO SOCIAL "FORTALECIMIENTO DE LAS ACCIONES ORIENTADAS A LA ATENCIÓN DE LA POBLACIÓN EN SITUACIÓN DE VULNERABILIDAD DEL MUNICIPIO DE BUCARAMANGA
</t>
  </si>
  <si>
    <t>1005331776</t>
  </si>
  <si>
    <t>MANUEL SANTIAGO OCHOA ANGARITA</t>
  </si>
  <si>
    <t xml:space="preserve">PRESTAR SERVICIOS DE APOYO A LA GESTIÓN EN EL ACOMPAÑAMIENTO Y SEGUIMIENTO DE ACTIVIDADES RELACIONADAS CON LA ATENCIÓN A LA POBLACIÓN VULNERABLE BENEFICIARIA DEL PROGRAMA HABITANZA EN CALLE EN EL MARCO DEL PROYECTO DE LA SECRETARIA DE DESARROLLO SOCIAL "FORTALECIMIENTO DE LAS ACCIONES DE ATENCIÒN INTEGRAL PARA LA POBLACIÒN EN HABITANZA EN CALLE EN EL MUNICIPIO DE BUCARAMANGA
</t>
  </si>
  <si>
    <t>1095812427</t>
  </si>
  <si>
    <t>LAURA MARCELA PINEDA CASTRILLON</t>
  </si>
  <si>
    <t>SERVICIO DE ATENCION Y PROTECCION INTEGRAL AL ADULTO MAYOR 288</t>
  </si>
  <si>
    <t xml:space="preserve">PRESTAR SERVICIOS PROFESIONALES APOYANDO EL DESARROLLO DE ACTIVIDADES EN TERAPIA OCUPACIONAL PARA LOS ADULTOS MAYORES ADSCRITOS A LOS CENTROS VIDA DEL MUNICIPIO DE BUCARAMANGA EN EL MARCO DEL PROYECTO DE LA SECRETARIA DE DESARROLLO SOCIAL “FORTALECIMIENTO DE LOS PROCESOS DE ATENCIÓN INTEGRAL DE LA POBLACIÓN ADULTA MAYOR EN EL MUNICIPIO DE BUCARAMANGA
</t>
  </si>
  <si>
    <t xml:space="preserve">PRESTAR LOS SERVICIOS PROFESIONALES PARA LA ASISTENCIA TÉCNICA Y ACOMPAÑAMIENTO DE LOS PROYECTOS AGROINDUSTRIALES QUE EJECUTEN EN EL MARCO DEL PROYECTO DE LA SECRETARIA DE DESARROLLO SOCIAL "APOYO AL PROGRESO DE CADENAS PRODUCTIVAS AGRÍCOLAS FORESTALES PECUARIAS EN EL MUNICIPIO DE BUCARAMANGA
</t>
  </si>
  <si>
    <t xml:space="preserve">PRESTAR LOS SERVICIOS DE APOYO LOGÍSTICO A LOS MERCADILLOS CAMPESINOS Y A LOS DIFERENTES PROGRAMAS DE LA SECRETARIA DE DESARROLLO SOCIAL EN EL MARCO DEL PROYECTO "APOYO A LA PRODUCTIVIDAD Y COMPETITIVIDAD DEL SECTOR RURAL DEL MUNICIPIO DE BUCARAMANGA
</t>
  </si>
  <si>
    <t xml:space="preserve">PRESTAR SERVICIOS PROFESIONALES COMO AGRONOMO (A) PARA LA ASISTENCIA TÉCNICA Y ACOMPAÑAMIENTO DE LOS PROYECTOS QUE SE EJECUTEN EN EL SECTOR AGRÍCOLA EN EL MARCO DEL PROYECTO DE LA SECRETARIA DE DESARROLLO SOCIAL "APOYO AL PROGRESO DE CADENAS PRODUCTIVAS AGRÍCOLAS FORESTALES PECUARIAS EN EL MUNICIPIO DE BUCARAMANGA
</t>
  </si>
  <si>
    <t>1098724300</t>
  </si>
  <si>
    <t>CAMILO  ANDRES PABON BARAJAS</t>
  </si>
  <si>
    <t xml:space="preserve">PRESTAR SERVICIOS DE APOYO LOGÍSTICO PARA EL DESARROLLO DE LAS ACTIVIDADES DE LOS DIFERENTES PROGRAMAS DE LA SECRETARÍA DE DESARROLLO SOCIAL DEL MUNICIPIO DE BUCARAMANGA
</t>
  </si>
  <si>
    <t>901292095</t>
  </si>
  <si>
    <t>SONAR EVENTOS &amp; PRODUCCIONES S.A.S. BIC</t>
  </si>
  <si>
    <t xml:space="preserve">PAGO DE RIESGO PROFESIONALES CORRESPONDIENTE AL PERIODO DE AGOSTO DEL 2024 A 132 EDILES DEL MUNICIPIO DE BUCARAMANGA, SEGUN PLANILLA NO 9471175999
</t>
  </si>
  <si>
    <t xml:space="preserve">PAGO DE SEGURIDAD SOCIAL CORRESPONDIENTE AL PERIODO DE AGOSTO DEL 2024 A 132 EDILES DEL MUNICIPIO DE BUCARAMANGA, SEGUN PLANILLA NO 9471175999.
</t>
  </si>
  <si>
    <t>SERVICIO DE APOYO PARA EL FOMENTO DE LA ASOCIATIVIDAD1702016 201</t>
  </si>
  <si>
    <t xml:space="preserve">PRESTAR SERVICIOS DE APOYO A LA GESTIÓN BRINDANDO APOYO EN LA CONSOLIDACION DE INFORMACION, DEPURACION, ANÁLISIS Y MANEJO DE LA BASE DE DATOS DEL SECTOR RURAL DEL MUNICIPIO DE BUCARAMANGA EN EL MARCO DEL PROYECTO DE LA SECRETARIA DE DESARROLLO SOCIAL "APOYO A LA PRODUCTIVIDAD Y COMPETITIVIDAD DEL SECTOR RURAL DEL MUNICIPIO DE BUCARAMANGA
</t>
  </si>
  <si>
    <t>63557556</t>
  </si>
  <si>
    <t>LEIDY ROCIO FONSECA MORENO</t>
  </si>
  <si>
    <t xml:space="preserve">PRESTAR SERVICIOS PROFESIONALES COMO PSICOLOGO (A) PARA ORIENTAR LA PROMOCIÓN DE INTERVENCIÓN PSICOSOCIAL EN LA ZONA SUR DE LA CIUDAD DE BUCARAMANGA EN EL MARCO DEL PROYECTO DE LA SECRETARIA DE DESARROLLO SOCIAL “DESARROLLO DE ACCIONES DE INTERVENCIÓN SOCIAL ENFOCADAS A LAS MUJERES EN EL ÁMBITO COMUNITARIO EN EL MUNICIPIO DE BUCARAMANGA
</t>
  </si>
  <si>
    <t xml:space="preserve">PRESTAR SERVICIOS PROFESIONALES EN TRABAJO SOCIAL, ORIENTADOS AL ACOMPAÑAMIENTO PSICOSOCIAL A TRAVÉS DEL CENTRO INTEGRAL DE LA MUJER DEL MUNICIPIO DE BUCARAMANGA, EN EL MARCO DEL PROYECTO “IMPLEMENTACIÓN DE ESTRATEGIAS DE ATENCIÓN INTEGRAL PARA LAS MUJERES DEL MUNICIPIO DE BUCARAMANGA
</t>
  </si>
  <si>
    <t xml:space="preserve">PRESTAR SERVICIOS PROFESIONALES COMO MEDICO VETERINARIO Y/O ZOOTECNISTA PARA LA ASISTENCIA TÉCNICA Y ACOMPAÑAMIENTO DE LOS PROYECTOS QUE SE EJECUTEN EN EL SECTOR RURAL DEL MUNICIPIO DE BUCARAMANGA EN EL MARCO DEL PROYECTO DE LA SECRETARIA DE DESARROLLO SOCIAL "APOYO A LA PRODUCTIVIDAD Y COMPETITIVIDAD DEL SECTOR RURAL DEL MUNICIPIO DE BUCARAMANGA
</t>
  </si>
  <si>
    <t>91474435</t>
  </si>
  <si>
    <t>JAVIER ARMANDO QUIROGA SANTAMARIA</t>
  </si>
  <si>
    <t xml:space="preserve">PRESTAR SERVICIOS PROFESIONALES PARA ARTICULAR Y LIDERAR ACCIONES DE GESTIÓN E IMPLEMENTACIÓN DE LAS ACTIVIDADES EN EL CENTRO VIDA ALVAREZ EN EL MARCO DEL PROYECTO DE LA SECRETARIA DE DESARROLLO SOCIAL “FORTALECIMIENTO DE LOS PROCESOS DE ATENCIÓN INTEGRAL DE LA POBLACIÓN ADULTA MAYOR EN EL MUNICIPIO DE BUCARAMANGA
</t>
  </si>
  <si>
    <t xml:space="preserve">ADICIONAL N° 1 AL CONTRATO DE SUMINISTRO SDS-SDS-MC-087-2024 CUYO OBJETO ES "SUMINISTRO DE PAPELERÍA PARA LA SECRETARIA DE DESARROLLO SOCIAL DEL MUNICIPIO DE BUCARAMANGA
</t>
  </si>
  <si>
    <t xml:space="preserve">PRESTAR SERVICIOS PROFESIONALES COMO PSICOLOGO (A), PARA ORIENTAR LA PROMOCIÓN DE LOS SERVICIOS E INTERVENCIÓN PSICOSOCIAL EN EL CENTRO INTEGRAL DE LA MUJER EN EL MARCO DEL PROYECTO “DESARROLLO DE ACCIONES DE INTERVENCIÓN SOCIAL ENFOCADAS A LAS MUJERES EN EL ÁMBITO COMUNITARIO EN EL MUNICIPIO DE BUCARAMANGA
</t>
  </si>
  <si>
    <t xml:space="preserve">PRESTAR SERVICIOS PROFESIONALES COMO PSICOLOGO (A) PARA ORIENTAR LA PROMOCIÓN DE INTERVENCIÓN PSICOSOCIAL EN LA ZONA NORTE DE LA CIUDAD DE BUCARAMANGA EN EL MARCO DEL PROYECTO DE LA SECRETARIA DE DESARROLLO SOCIAL “DESARROLLO DE ACCIONES DE INTERVENCIÓN SOCIAL ENFOCADAS A LAS MUJERES EN EL ÁMBITO COMUNITARIO EN EL MUNICIPIO DE BUCARAMANGA
</t>
  </si>
  <si>
    <t>63514885</t>
  </si>
  <si>
    <t>IGLIANA MILENA DIAZ RICAURTE</t>
  </si>
  <si>
    <t xml:space="preserve">PRESTAR SERVICIOS PROFESIONALES COMO ABOGADO (A) PROPORCIONANDO ASISTENCIA JURIDICA Y APOYO EN EL FORTALECIMIENTO DE LAS RUTAS DE ATENCIÓN A CASOS DE VIOLENCIA DE GÉNERO, EN EL MARCO DEL PROYECTO DE LA SECRETARIA DE DESARROLLO SOCIAL “IMPLEMENTACIÓN DE ESTRATEGIAS DE ATENCIÓN INTEGRAL PARA LAS MUJERES DEL MUNICIPIO DE BUCARAMANGA
</t>
  </si>
  <si>
    <t xml:space="preserve">PRESTAR SERVICIOS PROFESIONALES COMO PSICOLOGO (A) APOYANDO LA ARTICULACIÓN GENERAL DEL CENTRO INTEGRAL DE LA MUJER DEL MUNICIPIO DE BUCARAMANGA EN EL MARCO DEL PROYECTO “DESARROLLO DE ACCIONES DE INTERVENCIÓN SOCIAL ENFOCADAS A LAS MUJERES EN EL ÁMBITO COMUNITARIO EN EL MUNICIPIO DE BUCARAMANGA
</t>
  </si>
  <si>
    <t>PRESTAR SERVICIOS DE APOYO A LA GESTIÓN EN LA PROMOCIÓN DE LA OFERTA INSTITUCIONAL EN EL CENTRO INTEGRAL DE LA MUJER EN EL MARCO DEL PROYECTO “IMPLEMENTACIÓN DE ESTRATEGIAS DE ATENCIÓN INTEGRAL PARA LAS MUJERES DEL MUNICIPIO DE BUCARAMANGA</t>
  </si>
  <si>
    <t>52068464</t>
  </si>
  <si>
    <t>JENNY MARITZA CASTAÑEDA RUEDA</t>
  </si>
  <si>
    <t>91152863</t>
  </si>
  <si>
    <t>MARIO CHACON MENDEZ</t>
  </si>
  <si>
    <t xml:space="preserve">PRESTAR SERVICIOS DE APOYO A LA GESTIÓN EN LA PROMOCIÓN DE LA OFERTA INSTITUCIONAL EN EL CENTRO INTEGRAL DE LA MUJER EN EL MARCO DEL PROYECTO “DESARROLLO DE ACCIONES DE INTERVENCIÓN SOCIAL ENFOCADAS A LAS MUJERES EN EL ÁMBITO COMUNITARIO EN EL MUNICIPIO DE BUCARAMANGA
</t>
  </si>
  <si>
    <t xml:space="preserve">PRESTAR SERVICIOS PROFESIONALES COMO FISIOTERAPEUTA PARA APOYAR LOS PROCESOS DE ATENCIÓN INTEGRAL E INCLUSIÓN SOCIAL A LA POBLACIÓN CON DISCAPACIDAD BENEFICIARIA EN EL MARCO DEL PROYECTO DE LA SECRETARIA DE DESARROLLO SOCIAL "FORTALECIMIENTO DE LA ATENCIÓN INTEGRAL A PERSONAS CON DISCAPACIDAD Y SUS CUIDADORES EN EL MUNICIPIO DE BUCARAMANGA
</t>
  </si>
  <si>
    <t>1098744130</t>
  </si>
  <si>
    <t>MONICA ANDREA AMADOR ARIZA</t>
  </si>
  <si>
    <t xml:space="preserve">ADICIONAR EN TIEMPO Y VALOR EL CONTRATO DE PRESTACION DE SERVICIO NO 47 DEL 2024, CUYO OBJETO ES PRESTACIÓN DE SERVICIOS DE TRANSPORTE TERRESTRE PARA LA IMPLEMENTACIÓN DE LAS RUTAS DE ATENCIÓN INTEGRAL A LAS PERSONAS EN SITUACIÓN DE CALLE DEL MUNICIPIO DE BUCARAMANGA
</t>
  </si>
  <si>
    <t xml:space="preserve">PRESTAR SERVICIOS COMO OPERADOR EN LOGÍSTICA PARA LA ASISTENCIA Y PARTICIPACIÓN DE LAS ASOCIACIONES DE EDILES DE BUCARAMANGA- VIII CONGRESO NACIONAL DE JUNTAS ADMINISTRADORAS LOCALES A CELEBRARSE EN SAN ANDRÉS ISLAS Y EL XVII CONGRESO NACIONAL DE EDILES DE COLOMBIA A CELEBRARSE EN SINCELEJO, SUCRE.
</t>
  </si>
  <si>
    <t>901306483</t>
  </si>
  <si>
    <t>ASESORIAS TURISTICAS VIAJA POR EL MUNDO S.A.S</t>
  </si>
  <si>
    <t xml:space="preserve">PRESTAR SERVICIOS PROFESIONALES COMO TRABAJADOR (A) SOCIAL APOYANDO EL DESARROLLO DE ACCIONES Y ACTIVIDADES PARA PROCURAR LA PROTECCIÓN, PROMOCIÓN Y DEFENSA DE LOS DERECHOS DE LOS ADULTOS MAYORES ADSCRITOS A LOS CENTROS VIDA DEL MUNICIPIO DE BUCARAMANGA EN EL MARCO DEL PROYECTO DE LA SECRETARIA DE DESARROLLO SOCIAL“DESARROLLO E IMPLEMENTACIÓN DE ESTRATEGIAS PARA LA PROMOCIÓN PROTECCIÓN RESTABLECIMIENTO DE LOS DERECHOS DE LAS PERSONAS MAYORES EN EL MUNICIPIO DE BUCARAMANGA”
</t>
  </si>
  <si>
    <t>MODIFICACIÓN N° 2 A LOS CONVENIOS DE ASOCIACIÓN,CUYO OBJETO ES AUNAR ESFUERZOS PARA LA ASISTENCIA Y ATENCIÓN INTEGRAL DE LAS PERSONAS MAYORES EN CONDICIONES DE VULNERABILIDAD PARA EL DESARROLLO DE LOS PROGRAMAS CENTRO VIDA Y CENTRO DE BIENESTAR</t>
  </si>
  <si>
    <t xml:space="preserve">MODIFICACIÓN N° 2 A LOS CONVENIOS DE ASOCIACIÓN , CUYO OBJETO ES AUNAR ESFUERZOS PARA LA ASISTENCIA Y ATENCIÓN INTEGRAL DE LAS PERSONAS MAYORES EN CONDICIONES DE VULNERABILIDAD PARA EL DESARROLLO DE LOS PROGRAMAS CENTRO VIDA Y CENTRO DE BIENESTAR
</t>
  </si>
  <si>
    <t xml:space="preserve">MODIFICACIÓN N° 2 A LOS CONVENIOS DE ASOCIACIÓN,CUYO OBJETO ES AUNAR ESFUERZOS PARA LA ASISTENCIA Y ATENCIÓN INTEGRAL DE LAS PERSONAS MAYORES EN CONDICIONES DE VULNERABILIDAD PARA EL DESARROLLO DE LOS PROGRAMAS CENTRO VIDA Y CENTRO DE BIENESTAR
</t>
  </si>
  <si>
    <t>2.3.2.02.02.009.4104020.93500.260.501</t>
  </si>
  <si>
    <t>SERVICIO DE ATENCION INTEGRAL A POBLACION EN CONDICION DE DISCAPACIDAD 501</t>
  </si>
  <si>
    <t xml:space="preserve">MODIFICACIÓN N° 3 AL CONVENIO DE ASOCIACIÓN 037-2024 CUYO OBJETO ES AUNAR ESFUERZO PARA REALIZAR EL PROCESO DE HABILITACIÓN Y REHABILITACIÓN DE NIÑOS, NIÑAS, ADOLESCENTES, JÓVENES Y ADULTOS CON DISCAPACIDAD DEL MUNICIPIO DE BUCARAMANGA CON EL FIN DE MEJORAR SU CALIDAD DE VIDA Y PROPENDER POR SU FUNCIONALIDAD, INDEPENDENCIA E INCLUSIÓN SOCIAL
</t>
  </si>
  <si>
    <t xml:space="preserve">PRESTAR SERVICIOS PROFESIONALES APOYANDO LA IMPLEMENTACIÓN DE ACTIVIDADES FÍSICAS Y RECREATIVAS PARA LA PROMOCIÓN DE LOS DERECHOS DE LOS ADULTOS MAYORES EN CONDICIÓN VULNERABILIDAD ADSCRITOS A LOS CENTROS VIDA DEL MUNICIPIO DE BUCARAMANGA EN EL MARCO DEL PROYECTO DE LA SECRETARIA DE DESARROLLO SOCIAL “FORTALECIMIENTO DE LOS PROCESOS DE ATENCIÓN INTEGRAL DE LA POBLACIÓN ADULTA MAYOR EN EL MUNICIPIO DE BUCARAMANGA
</t>
  </si>
  <si>
    <t xml:space="preserve">PRESTAR SERVICIOS PROFESIONALES COMO ABOGADO (A) PARA BRINDAR APOYO JURÍDICO EN LA MATERIALIZACIÓN DE LA ESTRATEGIA DE PARTICIPACIÓN CIUDADANA ENTRE LA POBLACIÓN JUVENIL EN EL MARCO DEL PROYECTO DE LA SECRETARIA DE DESARROLLO SOCIAL "FORTALECIMIENTO DE LOS ESPACIOS DE PARTICIPACIÓN CIUDADANA Y BUEN GOBIERNO EN EL MUNICIPIO DE BUCARAMANGA
</t>
  </si>
  <si>
    <t>63490454</t>
  </si>
  <si>
    <t>FLOR  DE MARIA GUALDRON RUIZ</t>
  </si>
  <si>
    <t xml:space="preserve">PRESTAR SERVICIOS PROFESIONALES PARA ARTICULAR Y LIDERAR ACCIONES EN LOS PROGRAMAS DE LA SECRETARIA DE DESARROLLO SOCIAL DIRIGIDOS A LA POBLACIÓN LGBTIQ+ DEL MUNICIPIO DE BUCARAMANGA.
</t>
  </si>
  <si>
    <t>1098762830</t>
  </si>
  <si>
    <t>PAOLA ANDREA MORENO JAIMES</t>
  </si>
  <si>
    <t xml:space="preserve">PRESTAR SERVICIOS PROFESIONALES PARA EL DESARROLLO DE ACTIVIDADES ARTÍSTICAS A LOS ADULTOS MAYORES EN CONDICIÓN DE VULNERABILIDAD Y/O ADSCRITAS EN LOS CENTROS VIDA DEL MUNICIPIO DE BUCARAMANGA EN EL MARCO DEL PROYECTO DE LA SECRETARIA DE DESARROLLO SOCIAL “FORTALECIMIENTO DE LOS PROCESOS DE ATENCIÓN INTEGRAL DE LA POBLACIÓN ADULTA MAYOR EN EL MUNICIPIO DE BUCARAMANGA
</t>
  </si>
  <si>
    <t>88030538</t>
  </si>
  <si>
    <t>OSMEL YADIN ANGARITA PACHECO</t>
  </si>
  <si>
    <t>SERVICIOS DE PROMOCION DE LOS DERECHOS DE LOS NIÑOS, NIÑAS, ADOLESCENTES Y JOVENES 201</t>
  </si>
  <si>
    <t xml:space="preserve">PRESTAR SERVICIOS PROFESIONALES COMO ADMINISTRADOR (A) PUBLICO EN EL MARCO DEL PROYECTO "DESARROLLO DE INTERVENCIONES DE TIPO PSICOSOCIAL DIRIGIDO A LA REDUCCIÓN DE FACTORES DE RIESGO EN NIÑOS NIÑAS Y ADOLESCENTES EN EL MUNICIPIO DE BUCARAMANGA
</t>
  </si>
  <si>
    <t xml:space="preserve">PRESTAR SERVICIOS PROFESIONALES COMO LICENCIADO (A) EN PEDAGOGÍA INFANTIL PARA LA IMPLEMENTACIÓN DE ACTIVIDADES LUDICOPEDAGOGICAS ORIENTADAS A LA GENERACIÓN DE ENTORNOS PROTECTORES Y LA PREVENCIÓN DE VIOLENCIA EN EL MARCO DEL PROYECTO “DESARROLLO DE INTERVENCIONES DE TIPO PSICOSOCIAL DIRIGIDO A LA REDUCCIÓN DE FACTORES DE RIESGO EN NIÑOS NIÑAS Y ADOLESCENTES EN EL MUNICIPIO DE BUCARAMANGA
</t>
  </si>
  <si>
    <t xml:space="preserve">PRESTAR SERVICIOS PROFESIONALES COMO LICENCIADO ( A) EN PEDAGOGIA PARA LIDERAR Y ARTICULAR LAS LUDOTECAS ADSCRITAS A LA SECRETARIA DE DESARROLLO SOCIAL DEL MUNICIPIO DE BUCARAMANGA EN EL MARCO DEL PROYECTO "DESARROLLO DE INTERVENCIONES DE TIPO PSICOSOCIAL DIRIGIDO A LA REDUCCIÓN DE FACTORES DE RIESGO EN NIÑOS NIÑAS Y ADOLESCENTES EN EL MUNICIPIO DE BUCARAMANGA
</t>
  </si>
  <si>
    <t xml:space="preserve">PRESTAR SERVICIOS PROFESIONALES EN TRABAJO SOCIAL ORIENTADOS A LA IMPLEMENTACIÓN DE LAS POLÍTICAS PÚBLICAS DE LA POBLACIÓN CON ORIENTACIONES SEXUALES DIVERSAS, LA PARTICIPACIÓN SOCIAL Y COMUNITARIA EN EL MUNICIPIO DE BUCARAMANGA EN EL MARCO DEL PROYECTO “DESARROLLO DE ACCIONES DE ATENCIÓN INTEGRAL PARA LA POBLACIÓN CON ORIENTACIÓN SEXUAL E IDENTIDAD DE GÉNERO DIVERSA EN EL MUNICIPIO DE BUCARAMANGA
</t>
  </si>
  <si>
    <t xml:space="preserve">PRESTAR SERVICIOS DE APOYO A LA GESTIÓN PARA EL DESARROLLO DE LAS ACTIVIDADES ARTÍSTICAS DIRIGIDAS A LA PROMOCIÓN DE LOS DERECHOS DE LOS NIÑOS, NIÑAS Y ADOLESCENTES EN EL MARCO DEL PROYECTO "IMPLEMENTACIÓN DE ACCIONES PEDAGÓGICAS COMUNITARIAS Y DE SEGURIDAD ALIMENTARIA A MADRES CUIDADORAS Y FAMILIAS DE NIÑOS NIÑAS Y ADOLESCENTES EN EL MUNICIPIO DE BUCARAMANGA
</t>
  </si>
  <si>
    <t xml:space="preserve">PRESTAR SERVICIOS PROFESIONALES COMO LICENCIADO (A) EN PEDAGOGIA PARA EL DESARROLLO DE LAS ESTRATEGIAS Y ACTIVIDADES DE PRIMERA INFANCIA, INFANCIA Y ADOLESCENCIA EN EL MARCO DEL PROYECTO “DESARROLLO DE INTERVENCIONES DE TIPO PSICOSOCIAL DIRIGIDO A LA REDUCCIÓN DE FACTORES DE RIESGO EN NIÑOS NIÑAS Y ADOLESCENTES EN EL MUNICIPIO DE BUCARAMANGA
</t>
  </si>
  <si>
    <t xml:space="preserve">PRESTAR SERVICIOS DE APOYO A LA GESTIÓN PARA LA IMPLEMENTACION DE ACTIVIDADES DE LOS NIÑOS, NIÑAS, ADOLESCENTES Y SUS FAMILIAS EN EL MARCO DEL PROYECTO “DESARROLLO DE INTERVENCIONES DE TIPO PSICOSOCIAL DIRIGIDO A LA REDUCCIÓN DE FACTORES DE RIESGO EN NIÑOS NIÑAS Y ADOLESCENTES EN EL MUNICIPIO DE BUCARAMANGA
</t>
  </si>
  <si>
    <t xml:space="preserve">PRESTAR SERVICIOS DE APOYO A LA GESTIÓN PARA EL DESARROLLO DE ACTIVIDADES EN LOS NIÑOS NIÑAS Y ADOLESCENTES DE PRIMERA INFANCIA, INFANCIA Y ADOLESCENCIA DE LA SECRETARIA DE DESARROLLO SOCIAL DEL MUNICIPIO DE BUCARAMANGA EN EL MARCO DEL PROYECTO “DESARROLLO DE INTERVENCIONES DE TIPO PSICOSOCIAL DIRIGIDO A LA REDUCCIÓN DE FACTORES DE RIESGO EN NIÑOS, NIÑAS Y ADOLESCENTES EN EL MUNICIPIO DE BUCARAMANGA
</t>
  </si>
  <si>
    <t>Apoyo logistocos para familias y población vulnerable</t>
  </si>
  <si>
    <t>Actividades relacionadas con el día del campesino</t>
  </si>
  <si>
    <t>Implementar actividades logisticas para la atención integral y social para la población en habitanza en calle</t>
  </si>
  <si>
    <t>2.3.2.02.01.004.4104020.4817199.260.201</t>
  </si>
  <si>
    <t>2.3.2.02.01.004.1702010.4391402.263.201</t>
  </si>
  <si>
    <t>2.3.2.02.01.004.1702014.4212011.263.201</t>
  </si>
  <si>
    <t>2.3.2.02.01.003.1702014.3170002.263.201</t>
  </si>
  <si>
    <t>2.3.2.02.01.004.1709105.4212011.263.201</t>
  </si>
  <si>
    <t>2.3.2.02.01.004.1709105.4212011.263.807</t>
  </si>
  <si>
    <t>2.3.2.02.01.003.1702010.3649098.263.201</t>
  </si>
  <si>
    <t>2.3.2.02.02.009.4103052.91124.257.201</t>
  </si>
  <si>
    <t xml:space="preserve">PRESTAR SERVICIOS PROFESIONALES COMO PSICOLOGO (A) PARA LA IMPLEMENTACION DE LAS ACTIVIDADES DE LOS NIÑOS, NIÑAS, ADOLESCENTES Y SUS FAMILIAS EN EL MARCO DEL PROYECTO “ DESARROLLO DE INTERVENCIONES DE TIPO PSICOSOCIAL DIRIGIDO A LA REDUCCIÓN DE FACTORES DE RIESGO EN NIÑOS NIÑAS Y ADOLESCENTES EN EL MUNICIPIO DE BUCARAMANGA
</t>
  </si>
  <si>
    <t>1098787242</t>
  </si>
  <si>
    <t>LAURA LIZETH GARCIA  MARTINEZ</t>
  </si>
  <si>
    <t xml:space="preserve">PRESTAR SERVICIOS PROFESIONALES ORIENTADOS A LA VISIBILIZACIÓN, PROMOCIÓN, CONVOCATORIA Y ESTRATEGIAS COMUNICATIVAS DE LOS PROGRAMAS SOCIALES DE LA SECRETARÍA DE DESARROLLO SOCIAL EN EL MARCO DEL PROYECTO "FORTALECIMIENTO DE LOS PROCESOS TRANSVERSALES DE LA SECRETARIA DE DESARROLLO SOCIAL EN EL MUNICIPIO DE BUCARAMANGA 2024680010068
</t>
  </si>
  <si>
    <t xml:space="preserve">PRESTAR SERVICIOS PROFESIONALES COMO LICENCIADO (A) EN PEDAGOGIA PARA EL DESARROLLO DE LAS ESTRATEGIAS Y ACTIVIDADES DE PRIMERA INFANCIA, INFANCIA Y ADOLESCENCIA DE LA SECRETARIA DE DESARROLLO SOCIAL DEL MUNICIPIO DE BUCARAMANGA EN EL MARCO DEL PROYECTO “DESARROLLO DE INTERVENCIONES DE TIPO PSICOSOCIAL DIRIGIDO A LA REDUCCIÓN DE FACTORES DE RIESGO EN NIÑOS NIÑAS Y ADOLESCENTES EN EL MUNICIPIO DE BUCARAMANGA
</t>
  </si>
  <si>
    <t xml:space="preserve">MODIFICACIÓN N° 1 AL CONVENIO DE ASOCIACIÓN N° 039-2024 CUYO OBJETO ES "AUNAR ESFUERZOS PARA BRINDAR ATENCIÓN INTEGRAL E INCLUSIÓN SOCIAL EN ESCENARIOS DE PROMOCIÓN DE LAS PERSONAS EN HABITABILIDAD EN CALLE EN EL MUNICIPIO DE BUCARAMANGA
</t>
  </si>
  <si>
    <t xml:space="preserve">PRESTAR SERVICIOS PROFESIONALES COMO COMUNICADOR (A) SOCIAL PARA LA IMPLEMENTACIÓN Y DISEÑO DE ESTRATEGIAS COMUNICATIVAS ORIENTADAS AL FOMENTO DE LA PARTICIPACIÓN Y LIDERAZGOS DE LOS NIÑOS, NIÑAS Y ADOLESCENTES EN EL MARCO DEL PROYECTO “DESARROLLO DE INTERVENCIONES DE TIPO PSICOSOCIAL DIRIGIDO A LA REDUCCIÓN DE FACTORES DE RIESGO EN NIÑOS NIÑAS Y ADOLESCENTES EN EL MUNICIPIO DE BUCARAMANGA
</t>
  </si>
  <si>
    <t>2.3.2.02.02.009.4103052.91119.261.201</t>
  </si>
  <si>
    <t xml:space="preserve">PRESTAR SERVICIOS DE APOYO A LA GESTION ADMINISTRATIVA EN EL MARCO DEL PROYECTO “IMPLEMENTACION DE ACCIONES PARA LA GARANTIA DEL ACCESO A LA OFERTA SOCIAL EN POBLACION MIGRANTE RETORNADA, REFUGIADA Y DE ACOGIDA EN EL MUNICIPIO DE BUCARAMANGA
</t>
  </si>
  <si>
    <t>1102363523</t>
  </si>
  <si>
    <t>JHON  DIDIER MONTAÑEZ RANGEL</t>
  </si>
  <si>
    <t xml:space="preserve">PRESTAR SERVICIOS PROFESIONALES COMO PSICOLOGO (A) PARA LA IMPLEMENTACION DE LAS ACTIVIDADES QUE SE DESARROLLA CON NIÑOS, NIÑAS, ADOLESCENTES Y SUS FAMILIAS EN EL MARCO DEL PROYECTO " DESARROLLO DE INTERVENCIONES DE TIPO PSICOSOCIAL DIRIGIDO A LA REDUCCIÓN DE FACTORES DE RIESGO EN NIÑOS NIÑAS Y ADOLESCENTES EN EL MUNICIPIO DE BUCARAMANGA
</t>
  </si>
  <si>
    <t xml:space="preserve">PRESTAR SERVICIOS PROFESIONALES APOYANDO EL DESARROLLO DE ACTIVIDADES EN TERAPIA OCUPACIONAL PARA LOS ADULTOS MAYORES ADSCRITOS A LOS CENTROS VIDA DEL MUNICIPIO DE BUCARAMANGA EN EL MARCO DEL PROYECTO DE LA SECRETARIA DE DESARROLLO SOCIAL“DESARROLLO E IMPLEMENTACIÓN DE ESTRATEGIAS PARA LA PROMOCIÓN PROTECCIÓN RESTABLECIMIENTO DE LOS DERECHOS DE LAS PERSONAS MAYORES EN EL MUNICIPIO DE BUCARAMANGA
</t>
  </si>
  <si>
    <t xml:space="preserve">PRESTAR SERVICIOS PROFESIONALES PARA ARTICULAR Y LIDERAR ACCIONES DE GESTIÓN E IMPLEMENTACIÓN DE LAS ACTIVIDADES EN EL CENTRO VIDA AÑOS MARAVILLOSOS EN EL MARCO DEL PROYECTO DE LA SECRETARIA DE DESARROLLO SOCIAL “FORTALECIMIENTO DE LOS PROCESOS DE ATENCIÓN INTEGRAL DE LA POBLACIÓN ADULTA MAYOR EN EL MUNICIPIO DE BUCARAMANGA
</t>
  </si>
  <si>
    <t>1098758047</t>
  </si>
  <si>
    <t>MARLY  YERITZA PICO GARCIA</t>
  </si>
  <si>
    <t>13871573</t>
  </si>
  <si>
    <t>GILBERTO RUEDA HERNANDEZ</t>
  </si>
  <si>
    <t xml:space="preserve">MODIFICACIÓN N° 1 AL CONVENIO DE ASOCIACIÓN 059-2024, CUYO OBJETO CONTRACTUAL ES "AUNAR ESFUERZOS PARA EL FORTALECIMIENTO DE LOS HÁBITOS DE LA VIDA DIARIA Y DESARROLLO HUMANO DE PERSONAS CON DISCAPACIDAD
</t>
  </si>
  <si>
    <t xml:space="preserve">MODIFICACIÓN N° 2 AL CONVENIO DE ASOCIACIÓN 026-2024, CUYO OBJETO ES "BRINDAR ATENCIÓN INTEGRAL PARA LA POBLACIÓN EN HABITABILIDAD EN CALLE, CON ALTA DEPENDENCIA FÍSICA, MENTAL O COGNITIVA EN EL MUNICIPIO DE BUCARAMANGA
</t>
  </si>
  <si>
    <t xml:space="preserve">PRESTAR SERVICIOS PROFESIONALES PARA LA REALIZACIÓN DE ACCIONES PERTINENTES A LOS PROCESOS DE TIPO NUTRICIONAL PARA LA PROMOCIÓN DE HABITOS SALUDABLES DE LOS ADULTOS MAYORES EN CONDICIÓN DE VULNERABILIDAD DEL MUNICIPIO DE BUCARAMANGA EN EL MARCO DEL PROYECTO DE LA SECRETARIA DE DESARROLLO SOCIAL “FORTALECIMIENTO DE LOS PROCESOS DE ATENCIÓN INTEGRAL DE LA POBLACIÓN ADULTA MAYOR EN EL MUNICIPIO DE BUCARAMANGA
</t>
  </si>
  <si>
    <t>1096062367</t>
  </si>
  <si>
    <t>RICHARD STEEVEN CLAVIJO SANCHEZ</t>
  </si>
  <si>
    <t xml:space="preserve">PRESTAR SERVICIOS DE APOYO A LA GESTION PARA LA FORMACIÓN Y PARTICIPACIÓN EN GASTRONOMIA Y PRODUCTIVIDAD DE LOS ADULTOS MAYORES ADSCRITOS A LOS CENTROS VIDA DEL MUNICIPIO DE BUCARAMANGA EN EL MARCO DEL PROYECTO DE LA SECRETARIA DE DESARROLLO SOCIAL “FORTALECIMIENTO DE LOS PROCESOS DE ATENCIÓN INTEGRAL DE LA POBLACIÓN ADULTA MAYOR EN EL MUNICIPIO DE BUCARAMANGA
</t>
  </si>
  <si>
    <t>1098656860</t>
  </si>
  <si>
    <t>SINDY SARMIENTO MENESES</t>
  </si>
  <si>
    <t xml:space="preserve">PRESTAR LOS SERVICIOS DE APOYO LOGÍSTICO PARA ARTICULAR Y LIDERAR LAS ACTIVIDADES Y EVENTOS DE LA SECRETARIA DE DESARROLLO SOCIAL EN EL MARCO DEL PROYECTO "FORTALECIMIENTO DE LOS PROCESOS TRANSVERSALES DE LA SECRETARIA DE DESARROLLO SOCIAL EN EL MUNICIPIO DE BUCARAMANGA
</t>
  </si>
  <si>
    <t>1098694773</t>
  </si>
  <si>
    <t>FRANCISCO JAVIER AGUILLON ZABALA</t>
  </si>
  <si>
    <t xml:space="preserve">PRESTAR SERVICIOS DE APOYO A LA GESTIÓN PARA EL DESARROLLO DE ACTIVIDADES DE AUTO CUIDADO E HIGIENE A LOS ADULTOS MAYORES EN CONDICIÓN DE VULNERABILIDAD ADSCRITAS A LOS CENTROS VIDA DEL MUNICIPIO DE BUCARAMANGA EN EL MARCO DEL PROYECTO DE LA SECRETARIA DE DESARROLLO SOCIAL “FORTALECIMIENTO DE LOS PROCESOS DE ATENCIÓN INTEGRAL DE LA POBLACIÓN ADULTA MAYOR EN EL MUNICIPIO DE BUCARAMANGA
</t>
  </si>
  <si>
    <t xml:space="preserve">PRESTAR SERVICIOS PROFESIONALES COMO LICENCIADO (A) EN EDUCACION FISICA APOYANDO LA IMPLEMENTACIÓN DE ACTIVIDADES FÍSICAS Y RECREATIVAS PARA LA PROMOCIÓN DE LOS DERECHOS DE LOS NIÑOS, NIÑAS Y ADOLESCENTES DEL MUNICIPIO DE BUCARAMANGA EN EL MARCO DEL PROYECTO “IMPLEMENTACIÓN DE ACCIONES PEDAGÓGICAS COMUNITARIAS Y DE SEGURIDAD ALIMENTARIA A MADRES CUIDADORAS Y FAMILIAS DE NIÑOS NIÑAS Y ADOLESCENTES EN EL MUNICIPIO DE BUCARAMANGA
</t>
  </si>
  <si>
    <t xml:space="preserve">PRESTAR SERVICIOS PROFESIONALES PARA LA FORMACIÓN Y PARTICIPACIÓN EN MUSICA DE LOS ADULTOS MAYORES ADSCRITOS A LOS CENTROS VIDA DEL MUNICIPIO DE BUCARAMANGA EN EL MARCO DEL PROYECTO DE LA SECRETARIA DE DESARROLLO SOCIAL “FORTALECIMIENTO DE LOS PROCESOS DE ATENCIÓN INTEGRAL DE LA POBLACIÓN ADULTA MAYOR EN EL MUNICIPIO DE BUCARAMANGA
</t>
  </si>
  <si>
    <t>91181039</t>
  </si>
  <si>
    <t>OSCARY ALBERTO PRIETO PINZON</t>
  </si>
  <si>
    <t xml:space="preserve">PRESTAR SERVICIOS PROFESIONALES COMO LICENCIADO (A) EN PEDAGOGIA PARA LA IMPLEMENTACIÓN DE ACTIVIDADES LUDICOPEDAGOGICAS ORIENTADAS A LA GENERACIÓN DE ENTORNOS PROTECTORES Y LA PREVENCIÓN DE VIOLENCIA EN EL MARCO DEL PROYECTO “IMPLEMENTACIÓN DE ACCIONES PEDAGÓGICAS COMUNITARIAS Y DE SEGURIDAD ALIMENTARIA A MADRES CUIDADORAS Y FAMILIAS DE NIÑOS NIÑAS Y ADOLESCENTES EN EL MUNICIPIO DE BUCARAMANGA
</t>
  </si>
  <si>
    <t xml:space="preserve">PRESTAR SERVICIOS DE APOYO A LA GESTIÓN EN LA OPERATIVIDAD ADMINISTRATIVA DEL PROGRAMA ATENCIÓN INTEGRAL DE POBLACIÓN EN SITUACIÓN PERMANENTE DE DESPROTECCIÓN SOCIAL Y/O FAMILIAR DEL MUNICIPIO DE BUCARAMANGA EN EL MARCO DEL PROYECTO DE LA SECRETARIA DE DESARROLLO SOCIAL “FORTALECIMIENTO DE LOS PROCESOS DE ATENCIÓN INTEGRAL DE LA POBLACIÓN ADULTA MAYOR EN EL MUNICIPIO DE BUCARAMANGA
</t>
  </si>
  <si>
    <t>37513098</t>
  </si>
  <si>
    <t>HIDELBA VILLAMIZAR BARRAGAN</t>
  </si>
  <si>
    <t xml:space="preserve">PRESTAR SERVICIOS PROFESIONALES COMO PSICOLOGO (A) PARA ORIENTAR LA PROMOCIÓN DE LOS SERVICIOS DE INTERVENCIÓN PSICOSOCIAL A LA POBLACIÓN SEXUALMENTE DIVERSA EN EL MARCO DEL PROYECTO “DESARROLLO DE ACCIONES DE ATENCIÓN INTEGRAL PARA LA POBLACIÓN CON ORIENTACIÓN SEXUAL E IDENTIDAD DE GÉNERO DIVERSA EN EL MUNICIPIO DE BUCARAMANGA
</t>
  </si>
  <si>
    <t xml:space="preserve">PRESTAR SERVICIOS DE APOYO A LA GESTIÓN LOGÍSTICA Y ADMINISTRATIVA CON EL PROPÓSITO DE TERRITORIALIZAR LA OFERTA INSTITUCIONAL DEL PROGRAMA HABITANZA EN CALLE EN EL MARCO DEL PROYECTO DE LA SECRETARIA DE DESARROLLO SOCIAL "FORTALECIMIENTO DE LAS ACCIONES DE ATENCIÒN INTEGRAL PARA LA POBLACIÒN EN HABITANZA EN CALLE EN EL MUNICIPIO DE BUCARAMANGA
</t>
  </si>
  <si>
    <t>13716885</t>
  </si>
  <si>
    <t>JAIRO  ALONSO QUINTERO PADILLA</t>
  </si>
  <si>
    <t>PAGO DE RIESGO PROFESIONALES CORRESPONDIENTE AL PERIODO DE SEPTIEMBRE 01 DEL 2024 HASTA SEPTIEMBRE 30 DEL 2024 A 132 EDILES DEL MUNICIPIO DE BUCARAMANGA, SEGUN PLANILLA NO 9472703113</t>
  </si>
  <si>
    <t xml:space="preserve">PAGO DE SEGURIDAD SOCIAL CORRESPONDIENTE AL PERIODO DE SEPTIEMBRE 01 DEL 2024 HASTA SEPTIEMBRE 30 DEL 2024 A 132 EDILES DEL MUNICIPIO DE BUCARAMANGA, SEGUN PLANILLA NO 9472703113.
</t>
  </si>
  <si>
    <t xml:space="preserve">PRESTAR SERVICIOS PROFESIONALES COMO ABOGADO (A) PARA BRINDAR APOYO JURÍDICO EN LA ATENCIÓN A JUNTAS DE ACCIÓN COMUNAL Y ASOCIACIONES COMUNALES DEL MUNICIPIO DE BUCARAMANGA EN EL MARCO DEL PROYECTO "FORTALECIMIENTO DE LOS ESPACIOS DE PARTICIPACIÓN CIUDADANA Y BUEN GOBIERNO EN EL MUNICIPIO DE BUCARAMANGA
</t>
  </si>
  <si>
    <t>37864429</t>
  </si>
  <si>
    <t>DIANA CAROLINA BARRAGAN  REYES</t>
  </si>
  <si>
    <t>1102488007</t>
  </si>
  <si>
    <t>KIARA VALENTINA TORRES NEIRA</t>
  </si>
  <si>
    <t>1098617962</t>
  </si>
  <si>
    <t>ZENAIDA URIBE CASTILLO</t>
  </si>
  <si>
    <t xml:space="preserve">PRESTAR SERVICIOS PROFESIONALES EN BELLAS ARTES PARA LA PROMOCIÓN DE LOS DERECHOS DE LOS ADULTOS MAYORES DSCRITOS A LOS CENTROS VIDA DEL MUNICIPIO DE BUCARAMANGA EN EL MARCO DEL PROYECTO DE LA SECRETARIA DE DESARROLLO SOCIAL“FORTALECIMIENTO DE LOS PROCESOS DE ATENCIÓN INTEGRAL DE LA POBLACIÓN ADULTA MAYOR EN EL MUNICIPIO DE BUCARAMANGA
</t>
  </si>
  <si>
    <t xml:space="preserve">PRESTAR SERVICIOS PROFESIONALES COMO TRABAJADOR (A) SOCIAL APOYANDO EL DESARROLLO DE ACCIONES Y ACTIVIDADES PARA PROCURAR LA PROTECCIÓN, PROMOCIÓN Y DEFENSA DE LOS DERECHOS DE LOS ADULTOS MAYORES ADSCRITOS A LOS CENTROS VIDA DEL MUNICIPIO DE BUCARAMANGA EN EL MARCO DEL PROYECTO DE LA SECRETARIA DE DESARROLLO SOCIAL“DESARROLLO E IMPLEMENTACIÓN DE ESTRATEGIAS PARA LA PROMOCIÓN PROTECCIÓN RESTABLECIMIENTO DE LOS DERECHOS DE LAS PERSONAS MAYORES EN EL MUNICIPIO DE BUCARAMANGA
</t>
  </si>
  <si>
    <t>MODIFICACIÓN N° AL CONTRATO DE PRESTACIÓN DE SERVICIOS N° 120 CUYO OBJETO ES " PRESTAR SERVICIOS DE APOYO LOGÍSTICO PARA EL DESARROLLO DE LAS ACTIVIDADES DE LOS DIFERENTES PROGRAMAS DE LA SECRETARÍA DE DESARROLLO SOCIAL DEL MUNICIPIO DE BUCARAMANGA</t>
  </si>
  <si>
    <t>SERVICIO DE PROTECCION INTEGRAL A NIÑOS, NIÑAS, ADOLESCENTES Y JOVENES 201</t>
  </si>
  <si>
    <t xml:space="preserve">PRESTAR SERVICIOS DE APOYO A LA GESTIÓN PARA LA IMPLEMENTACIÓN DE ACTIVIDADES LUDICOPEDAGOGICAS ORIENTADAS A LA GENERACIÓN DE ENTORNOS PROTECTORES Y LA PREVENCIÓN DE VIOLENCIA EN EL MARCO DEL PROYECTO "DESARROLLO DE INTERVENCIONES DE TIPO PSICOSOCIAL DIRIGIDO A LA REDUCCIÓN DE FACTORES DE RIESGO EN NIÑOS NIÑAS Y ADOLESCENTES EN EL MUNICIPIO DE BUCARAMANGA
</t>
  </si>
  <si>
    <t xml:space="preserve">PRESTAR SERVICIOS DE APOYO A LA GESTIÓN EN LAS ACTIVIDADES QUE SE GENEREN PARA LA IMPLEMENTACIÓN DE ESTRATEGIAS COMUNICATIVAS DE LA SECRETARÍA DE DESARROLLO SOCIAL EN EL MARCO DEL PROYECTO "FORTALECIMIENTO DE LOS PROCESOS TRANSVERSALES DE LA SECRETARIA DE DESARROLLO SOCIAL EN EL MUNICIPIO DE BUCARAMANGA
</t>
  </si>
  <si>
    <t>1004095070</t>
  </si>
  <si>
    <t>INDRITH VANESSA PABUENA CARRANZA</t>
  </si>
  <si>
    <t>SERVICIO DE ENTREGA DE RACIONES DE ALIMENTOS 220</t>
  </si>
  <si>
    <t xml:space="preserve">MODIFICACIÓN N° 1 AL CONTRATO DE SUMINISTRO 094-2024 CUYO OBJETO ES "SUMINISTRO DE COMPLEMENTOS NUTRICIONALES (TIPO MERCADO) PARA LA SECRETARIA DE DESARROLLO SOCIAL DEL MUNICIPIO DE BUCARAMANGA
</t>
  </si>
  <si>
    <t>SERVICIO DE ENTREGA DE RACIONES DE ALIMENTOS 201</t>
  </si>
  <si>
    <t>1095806717</t>
  </si>
  <si>
    <t>EDINSON ROMAYRO ROA ORTIZ</t>
  </si>
  <si>
    <t xml:space="preserve">PRESTAR SERVICIOS PROFESIONALES COMO OPERADOR (A) DE AUDIO Y SONIDO DE LOS PROGRAMAS SOCIALES DE LA SECRETARÍA DE DESARROLLO SOCIAL EN EL MARCO DEL PROYECTO "FORTALECIMIENTO DE LOS PROCESOS TRANSVERSALES DE LA SECRETARIA DE DESARROLLO SOCIAL EN EL MUNICIPIO DE BUCARAMANGA
</t>
  </si>
  <si>
    <t>1032479140</t>
  </si>
  <si>
    <t>ESTEFANI DANIELA GALLO CORTES</t>
  </si>
  <si>
    <t>1098606516</t>
  </si>
  <si>
    <t>KARELIS MAILETH UTRERA MEJIA</t>
  </si>
  <si>
    <t xml:space="preserve">ATENCIÓN INTEGRAL EN HOGAR TRANSITORIO A LOS CIUDADANOS EN HABITANZA EN CALLE DEL MUNICIPIO DE BUCARAMANGA
</t>
  </si>
  <si>
    <t>1098650430</t>
  </si>
  <si>
    <t>MARIA VICTORIA CELIS BELTRAN</t>
  </si>
  <si>
    <t>Realizar acompañamiento a las cadenas productivas apoyadas por el municipio.</t>
  </si>
  <si>
    <t>Implementar unidades móviles para la atención integral y social para la población en habitanza en calle</t>
  </si>
  <si>
    <t>Apoyar los Eventos participativos a ediles que conforman las Juntas Administradoras Locales en el municipio de Bucaramanga</t>
  </si>
  <si>
    <t>Desarrollar campañas educomunicativas de promoción y prevención</t>
  </si>
  <si>
    <t>Fortalecer el programa Ágoras a través de actividades que fortalezcan lazos de integración familiar y social.</t>
  </si>
  <si>
    <t>Formular e implementar estrategias con propósitos restaurativos de la ciudadanía en Habitanza en Calle</t>
  </si>
  <si>
    <t>Dotar con elementos de oficina e indumentaria a ediles que conforman las Juntas Administradoras Locales.</t>
  </si>
  <si>
    <t>Realizar actividades de conmemoración en el marco de la exaltación de la labor de los campesinos que progresan instaurada en el Decreto Nacional No. 135 de 1965</t>
  </si>
  <si>
    <t>Brindar el servicio de recreación para la integración de niños, niñas, adolecentes y jovenes</t>
  </si>
  <si>
    <t>1. Realizar actividades de enlace, gestión y atención para población migrante, retornada, refugiada y de acogida en el Municipio de Bucaramanga.
2. Desarrollar mecanismos de articulación, inclusión social, cohesión social y prevención para la población migrante, retornada, refugiada y de acogida.
3.  Implementar la estrategia del Centro Intégrate dirigida a población migrante, retornada, refugiada y de acogida.</t>
  </si>
  <si>
    <t>Modalidad</t>
  </si>
  <si>
    <t>Tipo Contrato</t>
  </si>
  <si>
    <t>No. SECOP</t>
  </si>
  <si>
    <t>Url SECOP</t>
  </si>
  <si>
    <t>CONTRATOS Y CONVENIOS NO SOMETIDOS AL REGIMEN GENERAL DE LA CONTRATACION PUBLICA</t>
  </si>
  <si>
    <t>CONVENIO DE ASOCIACION</t>
  </si>
  <si>
    <t>SDS-SDS-PC-001-2024</t>
  </si>
  <si>
    <t>https://community.secop.gov.co/Public/Tendering/ContractNoticePhases/View?PPI=CO1.PPI.29401608&amp;isFromPublicArea=True&amp;isModal=False</t>
  </si>
  <si>
    <t xml:space="preserve">https://community.secop.gov.co/Public/Tendering/ContractNoticePhases/View?PPI=CO1.PPI.29401608&amp;isFromPublicArea=True&amp;isModal=False
</t>
  </si>
  <si>
    <t>CONTRATACIÓN DIRECTA</t>
  </si>
  <si>
    <t>CONTRATO DE PRESTACIÓN DE SERVICIOS PROFESIONALES</t>
  </si>
  <si>
    <t>SDS-SDS-CPS-014-2024</t>
  </si>
  <si>
    <t>https://community.secop.gov.co/Public/Tendering/OpportunityDetail/Index?noticeUID=CO1.NTC.5460542&amp;isFromPublicArea=True&amp;isModal=False</t>
  </si>
  <si>
    <t>MÍNIMA CUANTÍA</t>
  </si>
  <si>
    <t>CONTRATO DE PRESTACION DE SERVICIOS</t>
  </si>
  <si>
    <t>SDS-SDS-MC-002-2024</t>
  </si>
  <si>
    <t xml:space="preserve">https://community.secop.gov.co/Public/Tendering/ContractNoticePhases/View?PPI=CO1.PPI.29295671&amp;isFromPublicArea=True&amp;isModal=False
</t>
  </si>
  <si>
    <t>SDS-SDS-PC-003-2024</t>
  </si>
  <si>
    <t xml:space="preserve">https://community.secop.gov.co/Public/Tendering/ContractNoticePhases/View?PPI=CO1.PPI.30475325&amp;isFromPublicArea=True&amp;isModal=False
</t>
  </si>
  <si>
    <t>SDS-SDS-CA-002--2024</t>
  </si>
  <si>
    <t>https://community.secop.gov.co/Public/Tendering/ContractNoticePhases/View?PPI=CO1.PPI.30655739&amp;isFromPublicArea=True&amp;isModal=False</t>
  </si>
  <si>
    <t>SDS-SDS-CPS-016-2024</t>
  </si>
  <si>
    <t>https://community.secop.gov.co/Public/Tendering/ContractNoticePhases/View?PPI=CO1.PPI.29307621&amp;isFromPublicArea=True&amp;isModal=False</t>
  </si>
  <si>
    <t>SDS-SDS-CA-001-2024</t>
  </si>
  <si>
    <t>https://community.secop.gov.co/Public/Tendering/ContractNoticePhases/View?PPI=CO1.PPI.30268607&amp;isFromPublicArea=True&amp;isModal=False</t>
  </si>
  <si>
    <t xml:space="preserve">SEGUROS                                                     </t>
  </si>
  <si>
    <t>SDS-SDS-MC-001-2024</t>
  </si>
  <si>
    <t xml:space="preserve">https://community.secop.gov.co/Public/Tendering/ContractNoticePhases/View?PPI=CO1.PPI.29203019&amp;isFromPublicArea=True&amp;isModal=False
</t>
  </si>
  <si>
    <t>SDS-SDS-CPS-022-2024</t>
  </si>
  <si>
    <t>https://community.secop.gov.co/Public/Tendering/ContractNoticePhases/View?PPI=CO1.PPI.29442498&amp;isFromPublicArea=True&amp;isModal=False</t>
  </si>
  <si>
    <t>SDS-SDS-CPS-021-2024</t>
  </si>
  <si>
    <t>https://community.secop.gov.co/Public/Tendering/ContractNoticePhases/View?PPI=CO1.PPI.29440161&amp;isFromPublicArea=True&amp;isModal=False</t>
  </si>
  <si>
    <t>SDS-SDS-CPS-020-2024</t>
  </si>
  <si>
    <t xml:space="preserve">https://community.secop.gov.co/Public/Tendering/ContractNoticePhases/View?PPI=CO1.PPI.29439119&amp;isFromPublicArea=True&amp;isModal=False
</t>
  </si>
  <si>
    <t>SELECCION ABREVIADA</t>
  </si>
  <si>
    <t>CONTRATO DE SUMINISTROS</t>
  </si>
  <si>
    <t>SDS-SDS-SASI-001-2024</t>
  </si>
  <si>
    <t>https://community.secop.gov.co/Public/Tendering/ContractNoticePhases/View?PPI=CO1.PPI.31757947&amp;isFromPublicArea=True&amp;isModal=False</t>
  </si>
  <si>
    <t>SDS-SDS-CPS-023-2024</t>
  </si>
  <si>
    <t>https://community.secop.gov.co/Public/Tendering/ContractNoticePhases/View?PPI=CO1.PPI.29451213&amp;isFromPublicArea=True&amp;isModal=False</t>
  </si>
  <si>
    <t>SDS-SDS-CPS-024-2024</t>
  </si>
  <si>
    <t>https://community.secop.gov.co/Public/Tendering/ContractNoticePhases/View?PPI=CO1.PPI.29455214&amp;isFromPublicArea=True&amp;isModal=False</t>
  </si>
  <si>
    <t>SDS-SDS-CPS-025-2024</t>
  </si>
  <si>
    <t>https://community.secop.gov.co/Public/Tendering/ContractNoticePhases/View?PPI=CO1.PPI.29459991&amp;isFromPublicArea=True&amp;isModal=False</t>
  </si>
  <si>
    <t>CONTRATO DE PRESTACIÓN DE SERVICIOS DE APOYO A LA GESTIÓN</t>
  </si>
  <si>
    <t>SDS-SDS-CPS-027-2024</t>
  </si>
  <si>
    <t>https://community.secop.gov.co/Public/Tendering/ContractNoticePhases/View?PPI=CO1.PPI.29507156&amp;isFromPublicArea=True&amp;isModal=False</t>
  </si>
  <si>
    <t>SDS-SDS-CPS-028-2024</t>
  </si>
  <si>
    <t xml:space="preserve">https://community.secop.gov.co/Public/Tendering/ContractNoticePhases/View?PPI=CO1.PPI.29518488&amp;isFromPublicArea=True&amp;isModal=False
</t>
  </si>
  <si>
    <t>SDS-SDS-CPS-029-2024</t>
  </si>
  <si>
    <t>https://community.secop.gov.co/Public/Tendering/ContractNoticePhases/View?PPI=CO1.PPI.29581143&amp;isFromPublicArea=True&amp;isModal=False</t>
  </si>
  <si>
    <t>SDS-SDS-CPS-030-2024</t>
  </si>
  <si>
    <t xml:space="preserve">https://community.secop.gov.co/Public/Tendering/ContractNoticePhases/View?PPI=CO1.PPI.29585680&amp;isFromPublicArea=True&amp;isModal=False
</t>
  </si>
  <si>
    <t>SDS-SDS-CPS-031-2024</t>
  </si>
  <si>
    <t>https://community.secop.gov.co/Public/Tendering/ContractNoticePhases/View?PPI=CO1.PPI.29616473&amp;isFromPublicArea=True&amp;isModal=False</t>
  </si>
  <si>
    <t>SDS-SDS-CPS-033-2024</t>
  </si>
  <si>
    <t>https://community.secop.gov.co/Public/Tendering/ContractNoticePhases/View?PPI=CO1.PPI.29624817&amp;isFromPublicArea=True&amp;isModal=False</t>
  </si>
  <si>
    <t>SDS-SDS-CPS-032-2024</t>
  </si>
  <si>
    <t>https://community.secop.gov.co/Public/Tendering/ContractNoticePhases/View?PPI=CO1.PPI.29621891&amp;isFromPublicArea=True&amp;isModal=False</t>
  </si>
  <si>
    <t>SDS-SDS-CPS-034-2024</t>
  </si>
  <si>
    <t>https://community.secop.gov.co/Public/Tendering/ContractNoticePhases/View?PPI=CO1.PPI.29624667&amp;isFromPublicArea=True&amp;isModal=False</t>
  </si>
  <si>
    <t>SDS-SDS-CPS-035-2024</t>
  </si>
  <si>
    <t xml:space="preserve">https://community.secop.gov.co/Public/Tendering/ContractNoticePhases/View?PPI=CO1.PPI.29628227&amp;isFromPublicArea=True&amp;isModal=False
</t>
  </si>
  <si>
    <t>SDS-SDS-CPS-036-2024</t>
  </si>
  <si>
    <t>https://community.secop.gov.co/Public/Tendering/ContractNoticePhases/View?PPI=CO1.PPI.29641857&amp;isFromPublicArea=True&amp;isModal=False</t>
  </si>
  <si>
    <t>SDS-SDS-CPS-038-2024</t>
  </si>
  <si>
    <t>https://community.secop.gov.co/Public/Tendering/ContractNoticePhases/View?PPI=CO1.PPI.29652609&amp;isFromPublicArea=True&amp;isModal=False</t>
  </si>
  <si>
    <t>SDS-SDS-CPS-039-2024</t>
  </si>
  <si>
    <t>https://community.secop.gov.co/Public/Tendering/ContractNoticePhases/View?PPI=CO1.PPI.29653237&amp;isFromPublicArea=True&amp;isModal=False</t>
  </si>
  <si>
    <t>SDS-SDS-CPS-040-2024-1</t>
  </si>
  <si>
    <t>https://community.secop.gov.co/Public/Tendering/ContractNoticePhases/View?PPI=CO1.PPI.29657131&amp;isFromPublicArea=True&amp;isModal=False</t>
  </si>
  <si>
    <t>SDS-SDS-CPS-041-2024</t>
  </si>
  <si>
    <t xml:space="preserve">https://community.secop.gov.co/Public/Tendering/ContractNoticePhases/View?PPI=CO1.PPI.29656073&amp;isFromPublicArea=True&amp;isModal=False
</t>
  </si>
  <si>
    <t>SDS-SDS-CPS-042-2024</t>
  </si>
  <si>
    <t>https://community.secop.gov.co/Public/Tendering/ContractNoticePhases/View?PPI=CO1.PPI.29657816&amp;isFromPublicArea=True&amp;isModal=False</t>
  </si>
  <si>
    <t>SDS-SDS-CPS-045-2024</t>
  </si>
  <si>
    <t xml:space="preserve">https://community.secop.gov.co/Public/Tendering/ContractNoticePhases/View?PPI=CO1.PPI.29664457&amp;isFromPublicArea=True&amp;isModal=False
</t>
  </si>
  <si>
    <t>SDS-SDS-CPS-044-2024</t>
  </si>
  <si>
    <t xml:space="preserve">https://community.secop.gov.co/Public/Tendering/ContractNoticePhases/View?PPI=CO1.PPI.29664574&amp;isFromPublicArea=True&amp;isModal=False
</t>
  </si>
  <si>
    <t>SDS-SDS-CPS-043-2024</t>
  </si>
  <si>
    <t>https://community.secop.gov.co/Public/Tendering/ContractNoticePhases/View?PPI=CO1.PPI.29664366&amp;isFromPublicArea=True&amp;isModal=False</t>
  </si>
  <si>
    <t>SDS-SDS-CPS-055-2024</t>
  </si>
  <si>
    <t xml:space="preserve">https://community.secop.gov.co/Public/Tendering/ContractNoticePhases/View?PPI=CO1.PPI.29698322&amp;isFromPublicArea=True&amp;isModal=False
</t>
  </si>
  <si>
    <t>SDS-SDS-CPS-056-2024</t>
  </si>
  <si>
    <t>https://community.secop.gov.co/Public/Tendering/ContractNoticePhases/View?PPI=CO1.PPI.29698517&amp;isFromPublicArea=True&amp;isModal=False</t>
  </si>
  <si>
    <t>SDS-SDS-CPS-048-2024</t>
  </si>
  <si>
    <t>https://community.secop.gov.co/Public/Tendering/ContractNoticePhases/View?PPI=CO1.PPI.29691415&amp;isFromPublicArea=True&amp;isModal=False</t>
  </si>
  <si>
    <t>SDS-SDS-CPS-049-2024</t>
  </si>
  <si>
    <t>https://community.secop.gov.co/Public/Tendering/ContractNoticePhases/View?PPI=CO1.PPI.29690874&amp;isFromPublicArea=True&amp;isModal=False</t>
  </si>
  <si>
    <t>SDS-SDS-CPS-054-2024</t>
  </si>
  <si>
    <t>https://community.secop.gov.co/Public/Tendering/ContractNoticePhases/View?PPI=CO1.PPI.29697290&amp;isFromPublicArea=True&amp;isModal=False</t>
  </si>
  <si>
    <t>SDS-SDS-CPS-050-2024</t>
  </si>
  <si>
    <t xml:space="preserve">https://community.secop.gov.co/Public/Tendering/ContractNoticePhases/View?PPI=CO1.PPI.29693185&amp;isFromPublicArea=True&amp;isModal=False
</t>
  </si>
  <si>
    <t>SDS-SDS-CPS-053-2024</t>
  </si>
  <si>
    <t>https://community.secop.gov.co/Public/Tendering/ContractNoticePhases/View?PPI=CO1.PPI.29696996&amp;isFromPublicArea=True&amp;isModal=False</t>
  </si>
  <si>
    <t>SDS-SDS-CPS-047-2024-1</t>
  </si>
  <si>
    <t>https://community.secop.gov.co/Public/Tendering/ContractNoticePhases/View?PPI=CO1.PPI.29692928&amp;isFromPublicArea=True&amp;isModal=False</t>
  </si>
  <si>
    <t>SDS-SDS-CPS-051-2024</t>
  </si>
  <si>
    <t xml:space="preserve">https://community.secop.gov.co/Public/Tendering/ContractNoticePhases/View?PPI=CO1.PPI.29694527&amp;isFromPublicArea=True&amp;isModal=False
</t>
  </si>
  <si>
    <t>SDS-SDS-CPS-046-2024</t>
  </si>
  <si>
    <t xml:space="preserve">https://community.secop.gov.co/Public/Tendering/ContractNoticePhases/View?PPI=CO1.PPI.29689029&amp;isFromPublicArea=True&amp;isModal=False
</t>
  </si>
  <si>
    <t>SDS-SDS-CPS-037-2024</t>
  </si>
  <si>
    <t xml:space="preserve">
https://community.secop.gov.co/Public/Tendering/ContractNoticePhases/View?PPI=CO1.PPI.29652320&amp;isFromPublicArea=True&amp;isModal=False</t>
  </si>
  <si>
    <t>SDS-SDS-CPS-058-2024</t>
  </si>
  <si>
    <t>https://community.secop.gov.co/Public/Tendering/ContractNoticePhases/View?PPI=CO1.PPI.29701033&amp;isFromPublicArea=True&amp;isModal=False</t>
  </si>
  <si>
    <t>SDS-SDS-CPS-059-2024</t>
  </si>
  <si>
    <t>https://community.secop.gov.co/Public/Tendering/ContractNoticePhases/View?PPI=CO1.PPI.29700665&amp;isFromPublicArea=True&amp;isModal=False</t>
  </si>
  <si>
    <t>SDS-SDS-CPS-052-2024</t>
  </si>
  <si>
    <t>https://community.secop.gov.co/Public/Tendering/ContractNoticePhases/View?PPI=CO1.PPI.29695504&amp;isFromPublicArea=True&amp;isModal=False</t>
  </si>
  <si>
    <t>SDS-SDS-CPS-057-2024</t>
  </si>
  <si>
    <t>https://community.secop.gov.co/Public/Tendering/ContractNoticePhases/View?PPI=CO1.PPI.29699318&amp;isFromPublicArea=True&amp;isModal=False</t>
  </si>
  <si>
    <t>SDS-SDS-CPS-060-2024</t>
  </si>
  <si>
    <t xml:space="preserve">https://community.secop.gov.co/Public/Tendering/ContractNoticePhases/View?PPI=CO1.PPI.29722228&amp;isFromPublicArea=True&amp;isModal=False
</t>
  </si>
  <si>
    <t>SDS-SDS-CPS-061-2024</t>
  </si>
  <si>
    <t xml:space="preserve">https://community.secop.gov.co/Public/Tendering/ContractNoticePhases/View?PPI=CO1.PPI.29728786&amp;isFromPublicArea=True&amp;isModal=False
</t>
  </si>
  <si>
    <t>SDS-SDS-CPS-066-2024</t>
  </si>
  <si>
    <t xml:space="preserve">https://community.secop.gov.co/Public/Tendering/ContractNoticePhases/View?PPI=CO1.PPI.29755755&amp;isFromPublicArea=True&amp;isModal=False
</t>
  </si>
  <si>
    <t>SDS-SDS-CPS-063-2024</t>
  </si>
  <si>
    <t xml:space="preserve">https://community.secop.gov.co/Public/Tendering/ContractNoticePhases/View?PPI=CO1.PPI.29752944&amp;isFromPublicArea=True&amp;isModal=False
</t>
  </si>
  <si>
    <t>SDS-SDS-CPS-065-2024</t>
  </si>
  <si>
    <t xml:space="preserve">https://community.secop.gov.co/Public/Tendering/ContractNoticePhases/View?PPI=CO1.PPI.29754190&amp;isFromPublicArea=True&amp;isModal=False
</t>
  </si>
  <si>
    <t>SD-SDS-CPS-064-2024</t>
  </si>
  <si>
    <t>https://community.secop.gov.co/Public/Tendering/ContractNoticePhases/View?PPI=CO1.PPI.29753366&amp;isFromPublicArea=True&amp;isModal=False</t>
  </si>
  <si>
    <t>SDS-SDS-CPS-067-2024</t>
  </si>
  <si>
    <t>https://community.secop.gov.co/Public/Tendering/ContractNoticePhases/View?PPI=CO1.PPI.29756383&amp;isFromPublicArea=True&amp;isModal=False</t>
  </si>
  <si>
    <t>SDS-SDS-CPS-068-2024</t>
  </si>
  <si>
    <t xml:space="preserve">https://community.secop.gov.co/Public/Tendering/ContractNoticePhases/View?PPI=CO1.PPI.29759692&amp;isFromPublicArea=True&amp;isModal=False
</t>
  </si>
  <si>
    <t>SDS-SDS-CPS-077-2024</t>
  </si>
  <si>
    <t>https://community.secop.gov.co/Public/Tendering/ContractNoticePhases/View?PPI=CO1.PPI.29790571&amp;isFromPublicArea=True&amp;isModal=False</t>
  </si>
  <si>
    <t>SDS-SDS-CPS-075-2024</t>
  </si>
  <si>
    <t>https://community.secop.gov.co/Public/Tendering/ContractNoticePhases/View?PPI=CO1.PPI.29787138&amp;isFromPublicArea=True&amp;isModal=False</t>
  </si>
  <si>
    <t>SDS-SDS-CPS-074-2024</t>
  </si>
  <si>
    <t xml:space="preserve">https://community.secop.gov.co/Public/Tendering/ContractNoticePhases/View?PPI=CO1.PPI.29786830&amp;isFromPublicArea=True&amp;isModal=False
</t>
  </si>
  <si>
    <t>SDS-SDS-CPS-070-2024</t>
  </si>
  <si>
    <t xml:space="preserve">https://community.secop.gov.co/Public/Tendering/ContractNoticePhases/View?PPI=CO1.PPI.29781752&amp;isFromPublicArea=True&amp;isModal=False
</t>
  </si>
  <si>
    <t>SDS-SDS-CPS-072-2024</t>
  </si>
  <si>
    <t>https://community.secop.gov.co/Public/Tendering/ContractNoticePhases/View?PPI=CO1.PPI.29782946&amp;isFromPublicArea=True&amp;isModal=False</t>
  </si>
  <si>
    <t>SDS-SDS-CPS-078-2024</t>
  </si>
  <si>
    <t>https://community.secop.gov.co/Public/Tendering/ContractNoticePhases/View?PPI=CO1.PPI.29790594&amp;isFromPublicArea=True&amp;isModal=False</t>
  </si>
  <si>
    <t>SDS-SDS-CPS-073-2024</t>
  </si>
  <si>
    <t>https://community.secop.gov.co/Public/Tendering/ContractNoticePhases/View?PPI=CO1.PPI.29782901&amp;isFromPublicArea=True&amp;isModal=False</t>
  </si>
  <si>
    <t>SDS-SDS-CPS-071-2024</t>
  </si>
  <si>
    <t xml:space="preserve">https://community.secop.gov.co/Public/Tendering/ContractNoticePhases/View?PPI=CO1.PPI.29782803&amp;isFromPublicArea=True&amp;isModal=False
</t>
  </si>
  <si>
    <t>SDS-SDS-CPS-076-2024</t>
  </si>
  <si>
    <t xml:space="preserve">https://community.secop.gov.co/Public/Tendering/ContractNoticePhases/View?PPI=CO1.PPI.29788518&amp;isFromPublicArea=True&amp;isModal=False
</t>
  </si>
  <si>
    <t>SDS-SDS-CPS-069-2024</t>
  </si>
  <si>
    <t xml:space="preserve">https://community.secop.gov.co/Public/Tendering/ContractNoticePhases/View?PPI=CO1.PPI.29781156&amp;isFromPublicArea=True&amp;isModal=False
</t>
  </si>
  <si>
    <t>SDS-SDS-CPS-084-2024</t>
  </si>
  <si>
    <t>https://community.secop.gov.co/Public/Tendering/ContractNoticePhases/View?PPI=CO1.PPI.29849316&amp;isFromPublicArea=True&amp;isModal=False</t>
  </si>
  <si>
    <t>SDS-SDS-CPS-082-2024</t>
  </si>
  <si>
    <t>https://community.secop.gov.co/Public/Tendering/ContractNoticePhases/View?PPI=CO1.PPI.29848101&amp;isFromPublicArea=True&amp;isModal=False</t>
  </si>
  <si>
    <t>SDS-SDS-CPS-080-2024</t>
  </si>
  <si>
    <t>https://community.secop.gov.co/Public/Tendering/ContractNoticePhases/View?PPI=CO1.PPI.29846214&amp;isFromPublicArea=True&amp;isModal=False</t>
  </si>
  <si>
    <t>SDS-SDS-CPS-081-2024</t>
  </si>
  <si>
    <t>https://community.secop.gov.co/Public/Tendering/ContractNoticePhases/View?PPI=CO1.PPI.29846732&amp;isFromPublicArea=True&amp;isModal=False</t>
  </si>
  <si>
    <t>SDS-SDS-CPS-083-2024-1</t>
  </si>
  <si>
    <t xml:space="preserve">https://community.secop.gov.co/Public/Tendering/ContractNoticePhases/View?PPI=CO1.PPI.29849510&amp;isFromPublicArea=True&amp;isModal=False
</t>
  </si>
  <si>
    <t>SDS-SDS-CPS-086-2024</t>
  </si>
  <si>
    <t>https://community.secop.gov.co/Public/Tendering/ContractNoticePhases/View?PPI=CO1.PPI.29856200&amp;isFromPublicArea=True&amp;isModal=False</t>
  </si>
  <si>
    <t>SDS-SDS-CPS-090-2024</t>
  </si>
  <si>
    <t>https://community.secop.gov.co/Public/Tendering/ContractNoticePhases/View?PPI=CO1.PPI.29858482&amp;isFromPublicArea=True&amp;isModal=False</t>
  </si>
  <si>
    <t>SDS-SDS-CPS-085-2024</t>
  </si>
  <si>
    <t>https://community.secop.gov.co/Public/Tendering/ContractNoticePhases/View?PPI=CO1.PPI.29856310&amp;isFromPublicArea=True&amp;isModal=False</t>
  </si>
  <si>
    <t>SDS-SDS-CPS-088-2024</t>
  </si>
  <si>
    <t>https://community.secop.gov.co/Public/Tendering/ContractNoticePhases/View?PPI=CO1.PPI.29857374&amp;isFromPublicArea=True&amp;isModal=False</t>
  </si>
  <si>
    <t>SDS-SDS-CPS-087-2024</t>
  </si>
  <si>
    <t>https://community.secop.gov.co/Public/Tendering/ContractNoticePhases/View?PPI=CO1.PPI.29857025&amp;isFromPublicArea=True&amp;isModal=False</t>
  </si>
  <si>
    <t>SDS-SDS-CPS-079-2024</t>
  </si>
  <si>
    <t>https://community.secop.gov.co/Public/Tendering/ContractNoticePhases/View?PPI=CO1.PPI.29844499&amp;isFromPublicArea=True&amp;isModal=False</t>
  </si>
  <si>
    <t>SDS-SDS-CPS-091-2024</t>
  </si>
  <si>
    <t xml:space="preserve">https://community.secop.gov.co/Public/Tendering/ContractNoticePhases/View?PPI=CO1.PPI.29859244&amp;isFromPublicArea=True&amp;isModal=False
</t>
  </si>
  <si>
    <t>SDS-SDS-CPS-089-2024</t>
  </si>
  <si>
    <t xml:space="preserve">https://community.secop.gov.co/Public/Tendering/ContractNoticePhases/View?PPI=CO1.PPI.29858118&amp;isFromPublicArea=True&amp;isModal=False
</t>
  </si>
  <si>
    <t>SDS-SDS-CPS-092-2024</t>
  </si>
  <si>
    <t xml:space="preserve">https://community.secop.gov.co/Public/Tendering/ContractNoticePhases/View?PPI=CO1.PPI.29881015&amp;isFromPublicArea=True&amp;isModal=False
</t>
  </si>
  <si>
    <t>SDS-SDS-CPS-093-2024</t>
  </si>
  <si>
    <t>https://community.secop.gov.co/Public/Tendering/ContractNoticePhases/View?PPI=CO1.PPI.29884737&amp;isFromPublicArea=True&amp;isModal=False</t>
  </si>
  <si>
    <t>SDS-SDS-CPS-094-2024</t>
  </si>
  <si>
    <t xml:space="preserve">https://community.secop.gov.co/Public/Tendering/ContractNoticePhases/View?PPI=CO1.PPI.29913417&amp;isFromPublicArea=True&amp;isModal=False
</t>
  </si>
  <si>
    <t>SDS-SDS-CPS-095-2024</t>
  </si>
  <si>
    <t>https://community.secop.gov.co/Public/Tendering/ContractNoticePhases/View?PPI=CO1.PPI.29913749&amp;isFromPublicArea=True&amp;isModal=False</t>
  </si>
  <si>
    <t>SDS-SDS-CPS-097-2024</t>
  </si>
  <si>
    <t xml:space="preserve">https://community.secop.gov.co/Public/Tendering/ContractNoticePhases/View?PPI=CO1.PPI.29914899&amp;isFromPublicArea=True&amp;isModal=False
</t>
  </si>
  <si>
    <t>SDS-SDS-CPS-096-2024</t>
  </si>
  <si>
    <t>https://community.secop.gov.co/Public/Tendering/ContractNoticePhases/View?PPI=CO1.PPI.29914251&amp;isFromPublicArea=True&amp;isModal=False</t>
  </si>
  <si>
    <t>SDS-SDS-CPS-099-2024</t>
  </si>
  <si>
    <t>https://community.secop.gov.co/Public/Tendering/ContractNoticePhases/View?PPI=CO1.PPI.29928280&amp;isFromPublicArea=True&amp;isModal=False</t>
  </si>
  <si>
    <t>SDS-SDS-CPS-098-2024</t>
  </si>
  <si>
    <t xml:space="preserve">https://community.secop.gov.co/Public/Tendering/ContractNoticePhases/View?PPI=CO1.PPI.29926066&amp;isFromPublicArea=True&amp;isModal=False
</t>
  </si>
  <si>
    <t>SDS-SDS-CPS-100-2024</t>
  </si>
  <si>
    <t xml:space="preserve">https://community.secop.gov.co/Public/Tendering/ContractNoticePhases/View?PPI=CO1.PPI.29935899&amp;isFromPublicArea=True&amp;isModal=False
</t>
  </si>
  <si>
    <t>SDS-SDS-CPS-101-2024</t>
  </si>
  <si>
    <t>https://community.secop.gov.co/Public/Tendering/ContractNoticePhases/View?PPI=CO1.PPI.29939253&amp;isFromPublicArea=True&amp;isModal=False</t>
  </si>
  <si>
    <t>SDS-SDS-CPS-103-2024</t>
  </si>
  <si>
    <t xml:space="preserve">https://community.secop.gov.co/Public/Tendering/ContractNoticePhases/View?PPI=CO1.PPI.29943906&amp;isFromPublicArea=True&amp;isModal=False
</t>
  </si>
  <si>
    <t>SDS-SDS-CPS-105-2024</t>
  </si>
  <si>
    <t>https://community.secop.gov.co/Public/Tendering/ContractNoticePhases/View?PPI=CO1.PPI.29944488&amp;isFromPublicArea=True&amp;isModal=False</t>
  </si>
  <si>
    <t>SDS-SDS-CPS-102-2024</t>
  </si>
  <si>
    <t>https://community.secop.gov.co/Public/Tendering/ContractNoticePhases/View?PPI=CO1.PPI.29941466&amp;isFromPublicArea=True&amp;isModal=False</t>
  </si>
  <si>
    <t>SDS-SDS-CPS-106-2024</t>
  </si>
  <si>
    <t xml:space="preserve">https://community.secop.gov.co/Public/Tendering/ContractNoticePhases/View?PPI=CO1.PPI.29944926&amp;isFromPublicArea=True&amp;isModal=False
</t>
  </si>
  <si>
    <t>SDS-SDS-CPS-104-2024</t>
  </si>
  <si>
    <t xml:space="preserve">https://community.secop.gov.co/Public/Tendering/ContractNoticePhases/View?PPI=CO1.PPI.29944055&amp;isFromPublicArea=True&amp;isModal=False
</t>
  </si>
  <si>
    <t>SDS-SDS-CPS-110-2024</t>
  </si>
  <si>
    <t>https://community.secop.gov.co/Public/Tendering/ContractNoticePhases/View?PPI=CO1.PPI.29963842&amp;isFromPublicArea=True&amp;isModal=False</t>
  </si>
  <si>
    <t>SDS-SDS-CPS-107-2024</t>
  </si>
  <si>
    <t xml:space="preserve">https://community.secop.gov.co/Public/Tendering/ContractNoticePhases/View?PPI=CO1.PPI.29958800&amp;isFromPublicArea=True&amp;isModal=False
</t>
  </si>
  <si>
    <t>SDS-SDS-CPS-108-2024</t>
  </si>
  <si>
    <t xml:space="preserve">https://community.secop.gov.co/Public/Tendering/ContractNoticePhases/View?PPI=CO1.PPI.29960444&amp;isFromPublicArea=True&amp;isModal=False
</t>
  </si>
  <si>
    <t>SDS-SDS-CPS-111-2024</t>
  </si>
  <si>
    <t>https://community.secop.gov.co/Public/Tendering/ContractNoticePhases/View?PPI=CO1.PPI.29964479&amp;isFromPublicArea=True&amp;isModal=False</t>
  </si>
  <si>
    <t>SDS-SDS-CPS-109-2024</t>
  </si>
  <si>
    <t xml:space="preserve">https://community.secop.gov.co/Public/Tendering/ContractNoticePhases/View?PPI=CO1.PPI.29962097&amp;isFromPublicArea=True&amp;isModal=False
</t>
  </si>
  <si>
    <t>SDS-SDS-CPS-112-2024</t>
  </si>
  <si>
    <t>https://community.secop.gov.co/Public/Tendering/ContractNoticePhases/View?PPI=CO1.PPI.29964496&amp;isFromPublicArea=True&amp;isModal=False</t>
  </si>
  <si>
    <t>SDS-SDS-CPS-113-2024</t>
  </si>
  <si>
    <t xml:space="preserve">https://community.secop.gov.co/Public/Tendering/ContractNoticePhases/View?PPI=CO1.PPI.29973021&amp;isFromPublicArea=True&amp;isModal=False
</t>
  </si>
  <si>
    <t>SDS-SDS-CPS-114-2024</t>
  </si>
  <si>
    <t>https://community.secop.gov.co/Public/Tendering/ContractNoticePhases/View?PPI=CO1.PPI.30007377&amp;isFromPublicArea=True&amp;isModal=False</t>
  </si>
  <si>
    <t>SDS-SDS-CPS-115-2024</t>
  </si>
  <si>
    <t>https://community.secop.gov.co/Public/Tendering/ContractNoticePhases/View?PPI=CO1.PPI.30013618&amp;isFromPublicArea=True&amp;isModal=False</t>
  </si>
  <si>
    <t>SDS-SDS-CPS-117-2024</t>
  </si>
  <si>
    <t>https://community.secop.gov.co/Public/Tendering/ContractNoticePhases/View?PPI=CO1.PPI.30041086&amp;isFromPublicArea=True&amp;isModal=False</t>
  </si>
  <si>
    <t>SDS-SDS-CPS-116-2024</t>
  </si>
  <si>
    <t xml:space="preserve">https://community.secop.gov.co/Public/Tendering/ContractNoticePhases/View?PPI=CO1.PPI.30040309&amp;isFromPublicArea=True&amp;isModal=False
</t>
  </si>
  <si>
    <t>SDS-SDS-CPS-118-2024</t>
  </si>
  <si>
    <t>https://community.secop.gov.co/Public/Tendering/ContractNoticePhases/View?PPI=CO1.PPI.30042400&amp;isFromPublicArea=True&amp;isModal=False</t>
  </si>
  <si>
    <t>SDS-SDS-MC-003-2024</t>
  </si>
  <si>
    <t>https://community.secop.gov.co/Public/Tendering/ContractNoticePhases/View?PPI=CO1.PPI.29582693&amp;isFromPublicArea=True&amp;isModal=False</t>
  </si>
  <si>
    <t>SDS-SDS-CPS-121-2024</t>
  </si>
  <si>
    <t>https://community.secop.gov.co/Public/Tendering/ContractNoticePhases/View?PPI=CO1.PPI.30075244&amp;isFromPublicArea=True&amp;isModal=False</t>
  </si>
  <si>
    <t>SDS-SDS-CPS-120-2024</t>
  </si>
  <si>
    <t>https://community.secop.gov.co/Public/Tendering/ContractNoticePhases/View?PPI=CO1.PPI.30074893&amp;isFromPublicArea=True&amp;isModal=False</t>
  </si>
  <si>
    <t>SDS-SDS-CPS-119-2024</t>
  </si>
  <si>
    <t xml:space="preserve">https://community.secop.gov.co/Public/Tendering/ContractNoticePhases/View?PPI=CO1.PPI.30072883&amp;isFromPublicArea=True&amp;isModal=False
</t>
  </si>
  <si>
    <t>SDS-SDS-CPS-122-2024</t>
  </si>
  <si>
    <t>https://community.secop.gov.co/Public/Tendering/ContractNoticePhases/View?PPI=CO1.PPI.30077062&amp;isFromPublicArea=True&amp;isModal=False</t>
  </si>
  <si>
    <t>SDS-SDS-CPS-124-202</t>
  </si>
  <si>
    <t>https://community.secop.gov.co/Public/Tendering/ContractNoticePhases/View?PPI=CO1.PPI.30106227&amp;isFromPublicArea=True&amp;isModal=False</t>
  </si>
  <si>
    <t>SDS-SDS-CPS-123-2024</t>
  </si>
  <si>
    <t>https://community.secop.gov.co/Public/Tendering/ContractNoticePhases/View?PPI=CO1.PPI.30103771&amp;isFromPublicArea=True&amp;isModal=False</t>
  </si>
  <si>
    <t>SDS-SDS-CPS-125-2024</t>
  </si>
  <si>
    <t>https://community.secop.gov.co/Public/Tendering/ContractNoticePhases/View?PPI=CO1.PPI.30119950&amp;isFromPublicArea=True&amp;isModal=False</t>
  </si>
  <si>
    <t>SDS-SDS-CPS-126-2024</t>
  </si>
  <si>
    <t>https://community.secop.gov.co/Public/Tendering/ContractNoticePhases/View?PPI=CO1.PPI.30154502&amp;isFromPublicArea=True&amp;isModal=False</t>
  </si>
  <si>
    <t>SDS-SDS-CPS-129-2024</t>
  </si>
  <si>
    <t>https://community.secop.gov.co/Public/Tendering/ContractNoticePhases/View?PPI=CO1.PPI.30166927&amp;isFromPublicArea=True&amp;isModal=False</t>
  </si>
  <si>
    <t>SDS-SDS-CPS-131-2024</t>
  </si>
  <si>
    <t>https://community.secop.gov.co/Public/Tendering/ContractNoticePhases/View?PPI=CO1.PPI.30168557&amp;isFromPublicArea=True&amp;isModal=False</t>
  </si>
  <si>
    <t>SDS-SDS-CPS-128-2024</t>
  </si>
  <si>
    <t>https://community.secop.gov.co/Public/Tendering/ContractNoticePhases/View?PPI=CO1.PPI.30164985&amp;isFromPublicArea=True&amp;isModal=False</t>
  </si>
  <si>
    <t>SDS-SDS-CPS-127-2024</t>
  </si>
  <si>
    <t>https://community.secop.gov.co/Public/Tendering/ContractNoticePhases/View?PPI=CO1.PPI.30163497&amp;isFromPublicArea=True&amp;isModal=False</t>
  </si>
  <si>
    <t>SDS-SDS-CPS-130-2024</t>
  </si>
  <si>
    <t>https://community.secop.gov.co/Public/Tendering/ContractNoticePhases/View?PPI=CO1.PPI.30168302&amp;isFromPublicArea=True&amp;isModal=False</t>
  </si>
  <si>
    <t>SDS-SDS-CPS-132-2024</t>
  </si>
  <si>
    <t xml:space="preserve">
https://community.secop.gov.co/Public/Tendering/ContractNoticePhases/View?PPI=CO1.PPI.30184019&amp;isFromPublicArea=True&amp;isModal=False</t>
  </si>
  <si>
    <t>SDS-SDS-CPS-133-2024</t>
  </si>
  <si>
    <t>https://community.secop.gov.co/Public/Tendering/ContractNoticePhases/View?PPI=CO1.PPI.30184705&amp;isFromPublicArea=True&amp;isModal=False</t>
  </si>
  <si>
    <t xml:space="preserve">CONTRATO DE APOYO A PROGRAMA DE INTERES PUBLICO             </t>
  </si>
  <si>
    <t>SDS-SDS-PC-002-2024-01</t>
  </si>
  <si>
    <t xml:space="preserve">https://community.secop.gov.co/Public/Tendering/ContractNoticePhases/View?PPI=CO1.PPI.29921254&amp;isFromPublicArea=True&amp;isModal=False
</t>
  </si>
  <si>
    <t>SDS-SDS-CPS-134-2024</t>
  </si>
  <si>
    <t xml:space="preserve">https://community.secop.gov.co/Public/Tendering/ContractNoticePhases/View?PPI=CO1.PPI.30195353&amp;isFromPublicArea=True&amp;isModal=False
</t>
  </si>
  <si>
    <t>SDS-SDS-CPS-135-2024</t>
  </si>
  <si>
    <t>https://community.secop.gov.co/Public/Tendering/ContractNoticePhases/View?PPI=CO1.PPI.30222446&amp;isFromPublicArea=True&amp;isModal=False</t>
  </si>
  <si>
    <t>SDS-SDS-CPS-136-2024</t>
  </si>
  <si>
    <t>https://community.secop.gov.co/Public/Tendering/ContractNoticePhases/View?PPI=CO1.PPI.30313980&amp;isFromPublicArea=True&amp;isModal=False</t>
  </si>
  <si>
    <t>SDS-SDS-CPS-137-2024</t>
  </si>
  <si>
    <t xml:space="preserve">https://community.secop.gov.co/Public/Tendering/ContractNoticePhases/View?PPI=CO1.PPI.30316670&amp;isFromPublicArea=True&amp;isModal=False
</t>
  </si>
  <si>
    <t>SDS-SDS-CPS-139-2024</t>
  </si>
  <si>
    <t xml:space="preserve">https://community.secop.gov.co/Public/Tendering/ContractNoticePhases/View?PPI=CO1.PPI.30327742&amp;isFromPublicArea=True&amp;isModal=False
</t>
  </si>
  <si>
    <t>SDS-SDS-CPS-141-2024</t>
  </si>
  <si>
    <t xml:space="preserve">https://community.secop.gov.co/Public/Tendering/ContractNoticePhases/View?PPI=CO1.PPI.30471569&amp;isFromPublicArea=True&amp;isModal=False
</t>
  </si>
  <si>
    <t>SDS-SDS-CPS-140-2024</t>
  </si>
  <si>
    <t>https://community.secop.gov.co/Public/Tendering/ContractNoticePhases/View?PPI=CO1.PPI.30469870&amp;isFromPublicArea=True&amp;isModal=False</t>
  </si>
  <si>
    <t>SDS-SDS-CPS-144-2024</t>
  </si>
  <si>
    <t>https://community.secop.gov.co/Public/Tendering/ContractNoticePhases/View?PPI=CO1.PPI.30508037&amp;isFromPublicArea=True&amp;isModal=False</t>
  </si>
  <si>
    <t>SDS-SDS-CPS-143-2024</t>
  </si>
  <si>
    <t>https://community.secop.gov.co/Public/Tendering/ContractNoticePhases/View?PPI=CO1.PPI.30502906&amp;isFromPublicArea=True&amp;isModal=False</t>
  </si>
  <si>
    <t>SDS-SDS-CPS-142-2024</t>
  </si>
  <si>
    <t xml:space="preserve">https://community.secop.gov.co/Public/Tendering/ContractNoticePhases/View?PPI=CO1.PPI.30497401&amp;isFromPublicArea=True&amp;isModal=False
</t>
  </si>
  <si>
    <t>SDS-SDS-SAMC-001-2024</t>
  </si>
  <si>
    <t xml:space="preserve">https://community.secop.gov.co/Public/Tendering/ContractNoticePhases/View?PPI=CO1.PPI.29937079&amp;isFromPublicArea=True&amp;isModal=False
</t>
  </si>
  <si>
    <t>SDS-SDS-CPS-145-2024</t>
  </si>
  <si>
    <t xml:space="preserve">https://community.secop.gov.co/Public/Tendering/ContractNoticePhases/View?PPI=CO1.PPI.30561123&amp;isFromPublicArea=True&amp;isModal=False
</t>
  </si>
  <si>
    <t>SDS-SDS-CPS-146-2024</t>
  </si>
  <si>
    <t xml:space="preserve">https://community.secop.gov.co/Public/Tendering/ContractNoticePhases/View?PPI=CO1.PPI.30666073&amp;isFromPublicArea=True&amp;isModal=False
</t>
  </si>
  <si>
    <t>SDS-SDS-CPS-149-2024</t>
  </si>
  <si>
    <t xml:space="preserve">https://community.secop.gov.co/Public/Tendering/ContractNoticePhases/View?PPI=CO1.PPI.30749589&amp;isFromPublicArea=True&amp;isModal=False
</t>
  </si>
  <si>
    <t>SDS-SDS-CPS-147-2024</t>
  </si>
  <si>
    <t>https://community.secop.gov.co/Public/Tendering/ContractNoticePhases/View?PPI=CO1.PPI.30740667&amp;isFromPublicArea=True&amp;isModal=False</t>
  </si>
  <si>
    <t>SDS-SDS-CPS-148-2024</t>
  </si>
  <si>
    <t xml:space="preserve">https://community.secop.gov.co/Public/Tendering/ContractNoticePhases/View?PPI=CO1.PPI.30741657&amp;isFromPublicArea=True&amp;isModal=False
</t>
  </si>
  <si>
    <t>SDS-SDS-CPS-150-2024</t>
  </si>
  <si>
    <t xml:space="preserve">https://community.secop.gov.co/Public/Tendering/ContractNoticePhases/View?PPI=CO1.PPI.30955748&amp;isFromPublicArea=True&amp;isModal=False
</t>
  </si>
  <si>
    <t>SDS-SDS-CPS-152-2024</t>
  </si>
  <si>
    <t>https://community.secop.gov.co/Public/Tendering/ContractNoticePhases/View?PPI=CO1.PPI.30995075&amp;isFromPublicArea=True&amp;isModal=False</t>
  </si>
  <si>
    <t>SDS-SDS-CA-003-2024</t>
  </si>
  <si>
    <t>https://community.secop.gov.co/Public/Tendering/ContractNoticePhases/View?PPI=CO1.PPI.30468677&amp;isFromPublicArea=True&amp;isModal=False</t>
  </si>
  <si>
    <t>SDS-SDS-CPS-151-2024</t>
  </si>
  <si>
    <t>https://community.secop.gov.co/Public/Tendering/ContractNoticePhases/View?PPI=CO1.PPI.30956121&amp;isFromPublicArea=True&amp;isModal=False</t>
  </si>
  <si>
    <t>SDS-SDS-MC-004-2024</t>
  </si>
  <si>
    <t>https://community.secop.gov.co/Public/Tendering/ContractNoticePhases/View?PPI=CO1.PPI.30565198&amp;isFromPublicArea=True&amp;isModal=False</t>
  </si>
  <si>
    <t>SDS-SDS-CPS-154-2024</t>
  </si>
  <si>
    <t>https://community.secop.gov.co/Public/Tendering/ContractNoticePhases/View?PPI=CO1.PPI.31031559&amp;isFromPublicArea=True&amp;isModal=False</t>
  </si>
  <si>
    <t>SDS-SDS-CPS-153-2024</t>
  </si>
  <si>
    <t xml:space="preserve">https://community.secop.gov.co/Public/Tendering/ContractNoticePhases/View?PPI=CO1.PPI.31105493&amp;isFromPublicArea=True&amp;isModal=False
</t>
  </si>
  <si>
    <t>SDS-SDS-CPS-155-2024</t>
  </si>
  <si>
    <t xml:space="preserve">https://community.secop.gov.co/Public/Tendering/ContractNoticePhases/View?PPI=CO1.PPI.31110516&amp;isFromPublicArea=True&amp;isModal=False
</t>
  </si>
  <si>
    <t>SDS-SDS-CPS-156-2024</t>
  </si>
  <si>
    <t>https://community.secop.gov.co/Public/Tendering/ContractNoticePhases/View?PPI=CO1.PPI.31112916&amp;isFromPublicArea=True&amp;isModal=False</t>
  </si>
  <si>
    <t>SDS-SDS-CPS-158-2024</t>
  </si>
  <si>
    <t xml:space="preserve">https://community.secop.gov.co/Public/Tendering/ContractNoticePhases/View?PPI=CO1.PPI.31210122&amp;isFromPublicArea=True&amp;isModal=False
</t>
  </si>
  <si>
    <t>SDS-SDS-CPS-157-2024</t>
  </si>
  <si>
    <t>https://community.secop.gov.co/Public/Tendering/ContractNoticePhases/View?PPI=CO1.PPI.31204671&amp;isFromPublicArea=True&amp;isModal=False</t>
  </si>
  <si>
    <t>SDS-SDS-CPS-160-2024</t>
  </si>
  <si>
    <t>https://community.secop.gov.co/Public/Tendering/ContractNoticePhases/View?PPI=CO1.PPI.31215610&amp;isFromPublicArea=True&amp;isModal=False</t>
  </si>
  <si>
    <t>SDS-SDS-CPS-159-2024</t>
  </si>
  <si>
    <t>https://community.secop.gov.co/Public/Tendering/ContractNoticePhases/View?PPI=CO1.PPI.31216212&amp;isFromPublicArea=True&amp;isModal=False</t>
  </si>
  <si>
    <t>SDS-SDS-CPS-161-2024</t>
  </si>
  <si>
    <t xml:space="preserve">https://community.secop.gov.co/Public/Tendering/ContractNoticePhases/View?PPI=CO1.PPI.31217987&amp;isFromPublicArea=True&amp;isModal=False
</t>
  </si>
  <si>
    <t>SDS-SDS-CPS-162-2024</t>
  </si>
  <si>
    <t>https://community.secop.gov.co/Public/Tendering/ContractNoticePhases/View?PPI=CO1.PPI.31239413&amp;isFromPublicArea=True&amp;isModal=False</t>
  </si>
  <si>
    <t>CONTRATO INTERADMINISTRATIVO</t>
  </si>
  <si>
    <t>SDS-SDS-CI-056-2024</t>
  </si>
  <si>
    <t>https://community.secop.gov.co/Public/Tendering/OpportunityDetail/Index?noticeUID=CO1.NTC.5998349&amp;isFromPublicArea=True&amp;isModal=False</t>
  </si>
  <si>
    <t>SDS-SDS-CPS-163-2024</t>
  </si>
  <si>
    <t xml:space="preserve">https://community.secop.gov.co/Public/Tendering/ContractNoticePhases/View?PPI=CO1.PPI.31391934&amp;isFromPublicArea=True&amp;isModal=False
</t>
  </si>
  <si>
    <t>SDS-SDS-CPS-165-2024</t>
  </si>
  <si>
    <t>https://community.secop.gov.co/Public/Tendering/ContractNoticePhases/View?PPI=CO1.PPI.31417746&amp;isFromPublicArea=True&amp;isModal=False</t>
  </si>
  <si>
    <t>SDS-SDS-CPS-164-2024</t>
  </si>
  <si>
    <t>https://community.secop.gov.co/Public/Tendering/ContractNoticePhases/View?PPI=CO1.PPI.31391139&amp;isFromPublicArea=True&amp;isModal=False</t>
  </si>
  <si>
    <t>SDS-SDS-166-202</t>
  </si>
  <si>
    <t>https://community.secop.gov.co/Public/Tendering/ContractNoticePhases/View?PPI=CO1.PPI.31481225&amp;isFromPublicArea=True&amp;isModal=False</t>
  </si>
  <si>
    <t>SDS-SDS-CPS-167-2024</t>
  </si>
  <si>
    <t>https://community.secop.gov.co/Public/Tendering/ContractNoticePhases/View?PPI=CO1.PPI.31489801&amp;isFromPublicArea=True&amp;isModal=False</t>
  </si>
  <si>
    <t>SDS-SDS-CPS-166-2024</t>
  </si>
  <si>
    <t>https://community.secop.gov.co/Public/Tendering/ContractNoticePhases/View?PPI=CO1.PPI.31495394&amp;isFromPublicArea=True&amp;isModal=False</t>
  </si>
  <si>
    <t xml:space="preserve">SINT-SASI-001-2024	</t>
  </si>
  <si>
    <t>https://community.secop.gov.co/Public/Tendering/ContractNoticePhases/View?PPI=CO1.PPI.30588055&amp;isFromPublicArea=True&amp;isModal=False</t>
  </si>
  <si>
    <t>SDS-SDS-CPS-168-2024</t>
  </si>
  <si>
    <t xml:space="preserve">https://community.secop.gov.co/Public/Tendering/ContractNoticePhases/View?PPI=CO1.PPI.31563709&amp;isFromPublicArea=True&amp;isModal=False
</t>
  </si>
  <si>
    <t>SDS-SDS-PC-004-2024</t>
  </si>
  <si>
    <t xml:space="preserve">https://community.secop.gov.co/Public/Tendering/ContractNoticePhases/View?PPI=CO1.PPI.30913740&amp;isFromPublicArea=True&amp;isModal=False
</t>
  </si>
  <si>
    <t>SDS-SDS-CPS-169-2024</t>
  </si>
  <si>
    <t>https://community.secop.gov.co/Public/Tendering/ContractNoticePhases/View?PPI=CO1.PPI.31658133&amp;isFromPublicArea=True&amp;isModal=False</t>
  </si>
  <si>
    <t>SDS-SDS-CPS-170-2024</t>
  </si>
  <si>
    <t xml:space="preserve">https://community.secop.gov.co/Public/Tendering/ContractNoticePhases/View?PPI=CO1.PPI.31690307&amp;isFromPublicArea=True&amp;isModal=False
</t>
  </si>
  <si>
    <t>SDS-SDS-CPS-171-2024</t>
  </si>
  <si>
    <t>https://community.secop.gov.co/Public/Tendering/ContractNoticePhases/View?PPI=CO1.PPI.31723631&amp;isFromPublicArea=True&amp;isModal=False</t>
  </si>
  <si>
    <t>SDS-SDS-CPS-172-2024</t>
  </si>
  <si>
    <t xml:space="preserve">https://community.secop.gov.co/Public/Tendering/ContractNoticePhases/View?PPI=CO1.PPI.31806489&amp;isFromPublicArea=True&amp;isModal=False
</t>
  </si>
  <si>
    <t>SDS-SDS-CPS-173-2024</t>
  </si>
  <si>
    <t xml:space="preserve">https://community.secop.gov.co/Public/Tendering/ContractNoticePhases/View?PPI=CO1.PPI.31991234&amp;isFromPublicArea=True&amp;isModal=False
</t>
  </si>
  <si>
    <t>SDS-SDS-CPS-177-2024</t>
  </si>
  <si>
    <t>https://community.secop.gov.co/Public/Tendering/ContractNoticePhases/View?PPI=CO1.PPI.32126220&amp;isFromPublicArea=True&amp;isModal=False</t>
  </si>
  <si>
    <t>SDS-SDS-CPS-178-2024</t>
  </si>
  <si>
    <t>https://community.secop.gov.co/Public/Tendering/ContractNoticePhases/View?PPI=CO1.PPI.32126099&amp;isFromPublicArea=True&amp;isModal=False</t>
  </si>
  <si>
    <t>SDS-SDS-CPS-176-2024</t>
  </si>
  <si>
    <t>https://community.secop.gov.co/Public/Tendering/ContractNoticePhases/View?PPI=CO1.PPI.32123769&amp;isFromPublicArea=True&amp;isModal=False</t>
  </si>
  <si>
    <t>SDS-SDS-CPS-174-2024</t>
  </si>
  <si>
    <t>https://community.secop.gov.co/Public/Tendering/ContractNoticePhases/View?PPI=CO1.PPI.32117418&amp;isFromPublicArea=True&amp;isModal=False</t>
  </si>
  <si>
    <t>SDS-SDS-CPS-180-2024</t>
  </si>
  <si>
    <t>https://community.secop.gov.co/Public/Tendering/ContractNoticePhases/View?PPI=CO1.PPI.32127517&amp;isFromPublicArea=True&amp;isModal=False</t>
  </si>
  <si>
    <t>SDS-SDS-CPS-175-2024</t>
  </si>
  <si>
    <t>https://community.secop.gov.co/Public/Tendering/ContractNoticePhases/View?PPI=CO1.PPI.32123420&amp;isFromPublicArea=True&amp;isModal=False</t>
  </si>
  <si>
    <t>SDS-SDS-CPS-179-2024</t>
  </si>
  <si>
    <t xml:space="preserve">https://community.secop.gov.co/Public/Tendering/ContractNoticePhases/View?PPI=CO1.PPI.32126991&amp;isFromPublicArea=True&amp;isModal=False
</t>
  </si>
  <si>
    <t>SDS-SDS-CPS-182-2024</t>
  </si>
  <si>
    <t>https://community.secop.gov.co/Public/Tendering/ContractNoticePhases/View?PPI=CO1.PPI.32128559&amp;isFromPublicArea=True&amp;isModal=False</t>
  </si>
  <si>
    <t>SDS-SDS-CPS-181-2024</t>
  </si>
  <si>
    <t>https://community.secop.gov.co/Public/Tendering/ContractNoticePhases/View?PPI=CO1.PPI.32127548&amp;isFromPublicArea=True&amp;isModal=False</t>
  </si>
  <si>
    <t>SDS-SDS-CPS-183-2024</t>
  </si>
  <si>
    <t xml:space="preserve">https://community.secop.gov.co/Public/Tendering/ContractNoticePhases/View?PPI=CO1.PPI.32153205&amp;isFromPublicArea=True&amp;isModal=False
</t>
  </si>
  <si>
    <t>SDS-SDS-CPS-184-2024</t>
  </si>
  <si>
    <t>https://community.secop.gov.co/Public/Tendering/ContractNoticePhases/View?PPI=CO1.PPI.32167825&amp;isFromPublicArea=True&amp;isModal=False</t>
  </si>
  <si>
    <t>SDS-SDS-PC-005-2024</t>
  </si>
  <si>
    <t>https://community.secop.gov.co/Public/Tendering/ContractNoticePhases/View?PPI=CO1.PPI.31662528&amp;isFromPublicArea=True&amp;isModal=False</t>
  </si>
  <si>
    <t>CONTRATO DE COMPRAVENTA</t>
  </si>
  <si>
    <t>SDS-SDS-MC-005-2024</t>
  </si>
  <si>
    <t>https://community.secop.gov.co/Public/Tendering/ContractNoticePhases/View?PPI=CO1.PPI.31899084&amp;isFromPublicArea=True&amp;isModal=False</t>
  </si>
  <si>
    <t>SDS-SDS-MC-007-2024</t>
  </si>
  <si>
    <t>https://community.secop.gov.co/Public/Tendering/ContractNoticePhases/View?PPI=CO1.PPI.32148900&amp;isFromPublicArea=True&amp;isModal=False</t>
  </si>
  <si>
    <t>SDS-SDS-CA-004-2024</t>
  </si>
  <si>
    <t>https://community.secop.gov.co/Public/Tendering/ContractNoticePhases/View?PPI=CO1.PPI.32507986&amp;isFromPublicArea=True&amp;isModal=False</t>
  </si>
  <si>
    <t>SDS-SDS-MC-006-2024</t>
  </si>
  <si>
    <t>https://community.secop.gov.co/Public/Tendering/ContractNoticePhases/View?PPI=CO1.PPI.32112373&amp;isFromPublicArea=True&amp;isModal=False</t>
  </si>
  <si>
    <t>SDS-SDS-MC-008-2024</t>
  </si>
  <si>
    <t xml:space="preserve">https://community.secop.gov.co/Public/Tendering/ContractNoticePhases/View?PPI=CO1.PPI.32824736&amp;isFromPublicArea=True&amp;isModal=False
</t>
  </si>
  <si>
    <t>SDS-SDS-CPS-193-2024</t>
  </si>
  <si>
    <t>https://community.secop.gov.co/Public/Tendering/ContractNoticePhases/View?PPI=CO1.PPI.33075457&amp;isFromPublicArea=True&amp;isModal=False</t>
  </si>
  <si>
    <t>SDS-SDS-CPS-195-2024</t>
  </si>
  <si>
    <t>https://community.secop.gov.co/Public/Tendering/ContractNoticePhases/View?PPI=CO1.PPI.33076421&amp;isFromPublicArea=True&amp;isModal=False</t>
  </si>
  <si>
    <t>SDS-SDS-CPS-185-2024-2024-1</t>
  </si>
  <si>
    <t xml:space="preserve">https://community.secop.gov.co/Public/Tendering/ContractNoticePhases/View?PPI=CO1.PPI.33072937&amp;isFromPublicArea=True&amp;isModal=False
</t>
  </si>
  <si>
    <t>SDS-SDS-CPS-186-2024-1</t>
  </si>
  <si>
    <t xml:space="preserve">https://community.secop.gov.co/Public/Tendering/ContractNoticePhases/View?PPI=CO1.PPI.33072551&amp;isFromPublicArea=True&amp;isModal=False
</t>
  </si>
  <si>
    <t>SDS-SDS-CPS-192-2024</t>
  </si>
  <si>
    <t>https://community.secop.gov.co/Public/Tendering/ContractNoticePhases/View?PPI=CO1.PPI.33074864&amp;isFromPublicArea=True&amp;isModal=False</t>
  </si>
  <si>
    <t>SDS-SDS-CPS-194-2024</t>
  </si>
  <si>
    <t xml:space="preserve">https://community.secop.gov.co/Public/Tendering/ContractNoticePhases/View?PPI=CO1.PPI.33075288&amp;isFromPublicArea=True&amp;isModal=False
</t>
  </si>
  <si>
    <t>SDS-SDS-CPS-189-2024</t>
  </si>
  <si>
    <t xml:space="preserve">https://community.secop.gov.co/Public/Tendering/ContractNoticePhases/View?PPI=CO1.PPI.33074206&amp;isFromPublicArea=True&amp;isModal=False
</t>
  </si>
  <si>
    <t>SDS-SDS-CPS-190-2024</t>
  </si>
  <si>
    <t xml:space="preserve">https://community.secop.gov.co/Public/Tendering/ContractNoticePhases/View?PPI=CO1.PPI.33074280&amp;isFromPublicArea=True&amp;isModal=False
</t>
  </si>
  <si>
    <t>SDS-SDS-CPS-187-2024</t>
  </si>
  <si>
    <t xml:space="preserve">https://community.secop.gov.co/Public/Tendering/ContractNoticePhases/View?PPI=CO1.PPI.33072512&amp;isFromPublicArea=True&amp;isModal=False
</t>
  </si>
  <si>
    <t>SDS-SDS-CPS-191-2024</t>
  </si>
  <si>
    <t>https://community.secop.gov.co/Public/Tendering/ContractNoticePhases/View?PPI=CO1.PPI.33074776&amp;isFromPublicArea=True&amp;isModal=False</t>
  </si>
  <si>
    <t>SDS-SDS-CPS-188-2024</t>
  </si>
  <si>
    <t xml:space="preserve">https://community.secop.gov.co/Public/Tendering/ContractNoticePhases/View?PPI=CO1.PPI.33073370&amp;isFromPublicArea=True&amp;isModal=False
</t>
  </si>
  <si>
    <t>SDS-SDS-CPS-197-2024</t>
  </si>
  <si>
    <t xml:space="preserve">https://community.secop.gov.co/Public/Tendering/ContractNoticePhases/View?PPI=CO1.PPI.33085243&amp;isFromPublicArea=True&amp;isModal=False
</t>
  </si>
  <si>
    <t>SDS-SDS-CPS-196-2024</t>
  </si>
  <si>
    <t>https://community.secop.gov.co/Public/Tendering/ContractNoticePhases/View?PPI=CO1.PPI.33083989&amp;isFromPublicArea=True&amp;isModal=False</t>
  </si>
  <si>
    <t>SDS-SDS-CPS-198-2024</t>
  </si>
  <si>
    <t>https://community.secop.gov.co/Public/Tendering/ContractNoticePhases/View?PPI=CO1.PPI.33085645&amp;isFromPublicArea=True&amp;isModal=False</t>
  </si>
  <si>
    <t>SDS-SDS-CPS-199-2024</t>
  </si>
  <si>
    <t>https://community.secop.gov.co/Public/Tendering/ContractNoticePhases/View?PPI=CO1.PPI.33088975&amp;isFromPublicArea=True&amp;isModal=False</t>
  </si>
  <si>
    <t>SDS-SDS-CPS-200-2024</t>
  </si>
  <si>
    <t>https://community.secop.gov.co/Public/Tendering/ContractNoticePhases/View?PPI=CO1.PPI.33092188&amp;isFromPublicArea=True&amp;isModal=False</t>
  </si>
  <si>
    <t>SDS-SDS-CPS-201-2024</t>
  </si>
  <si>
    <t>https://community.secop.gov.co/Public/Tendering/ContractNoticePhases/View?PPI=CO1.PPI.33096380&amp;isFromPublicArea=True&amp;isModal=False</t>
  </si>
  <si>
    <t>SDS-SDS-CPS-202-2024</t>
  </si>
  <si>
    <t xml:space="preserve">https://community.secop.gov.co/Public/Tendering/ContractNoticePhases/View?PPI=CO1.PPI.33100180&amp;isFromPublicArea=True&amp;isModal=False
</t>
  </si>
  <si>
    <t>SDS-SDS-CPS-203-2024</t>
  </si>
  <si>
    <t xml:space="preserve">https://community.secop.gov.co/Public/Tendering/ContractNoticePhases/View?PPI=CO1.PPI.33112829&amp;isFromPublicArea=True&amp;isModal=False
</t>
  </si>
  <si>
    <t>SDS-SDS-CPS-205-2024</t>
  </si>
  <si>
    <t xml:space="preserve">https://community.secop.gov.co/Public/Tendering/ContractNoticePhases/View?PPI=CO1.PPI.33160199&amp;isFromPublicArea=True&amp;isModal=False
</t>
  </si>
  <si>
    <t>SDS-SDS-CPS-207-2024</t>
  </si>
  <si>
    <t xml:space="preserve">https://community.secop.gov.co/Public/Tendering/ContractNoticePhases/View?PPI=CO1.PPI.33162150&amp;isFromPublicArea=True&amp;isModal=False
</t>
  </si>
  <si>
    <t>SDS-SDS-CPS-204-2024</t>
  </si>
  <si>
    <t xml:space="preserve">https://community.secop.gov.co/Public/Tendering/ContractNoticePhases/View?PPI=CO1.PPI.33159042&amp;isFromPublicArea=True&amp;isModal=False
</t>
  </si>
  <si>
    <t>SDS-SDS-CPS-206-2024</t>
  </si>
  <si>
    <t>https://community.secop.gov.co/Public/Tendering/ContractNoticePhases/View?PPI=CO1.PPI.33161640&amp;isFromPublicArea=True&amp;isModal=False</t>
  </si>
  <si>
    <t>SDS-SDS-CPS-208-2024</t>
  </si>
  <si>
    <t xml:space="preserve">https://community.secop.gov.co/Public/Tendering/ContractNoticePhases/View?PPI=CO1.PPI.33179389&amp;isFromPublicArea=True&amp;isModal=False
</t>
  </si>
  <si>
    <t>SDS-SDS-CPS-209-2024</t>
  </si>
  <si>
    <t>https://community.secop.gov.co/Public/Tendering/ContractNoticePhases/View?PPI=CO1.PPI.33180541&amp;isFromPublicArea=True&amp;isModal=False</t>
  </si>
  <si>
    <t>SDS-SDS-CPS-211-2024</t>
  </si>
  <si>
    <t>https://community.secop.gov.co/Public/Tendering/ContractNoticePhases/View?PPI=CO1.PPI.33191922&amp;isFromPublicArea=True&amp;isModal=False</t>
  </si>
  <si>
    <t>SDS-SDS-CPS-210-2024</t>
  </si>
  <si>
    <t xml:space="preserve">https://community.secop.gov.co/Public/Tendering/ContractNoticePhases/View?PPI=CO1.PPI.33191460&amp;isFromPublicArea=True&amp;isModal=False
</t>
  </si>
  <si>
    <t>SDS-SDS-CPS-216-2024</t>
  </si>
  <si>
    <t>https://community.secop.gov.co/Public/Tendering/ContractNoticePhases/View?PPI=CO1.PPI.33219121&amp;isFromPublicArea=True&amp;isModal=False</t>
  </si>
  <si>
    <t>SDS-SDS-CPS-213-2024</t>
  </si>
  <si>
    <t>https://community.secop.gov.co/Public/Tendering/ContractNoticePhases/View?PPI=CO1.PPI.33212421&amp;isFromPublicArea=True&amp;isModal=False</t>
  </si>
  <si>
    <t>SDS-SDS-CPS-215-2024</t>
  </si>
  <si>
    <t>https://community.secop.gov.co/Public/Tendering/ContractNoticePhases/View?PPI=CO1.PPI.33217554&amp;isFromPublicArea=True&amp;isModal=False</t>
  </si>
  <si>
    <t>SDS-SDS-CPS-212-2024</t>
  </si>
  <si>
    <t xml:space="preserve">https://community.secop.gov.co/Public/Tendering/ContractNoticePhases/View?PPI=CO1.PPI.33212404&amp;isFromPublicArea=True&amp;isModal=False
</t>
  </si>
  <si>
    <t>SDS-SDS-CPS-214-2024</t>
  </si>
  <si>
    <t>https://community.secop.gov.co/Public/Tendering/ContractNoticePhases/View?PPI=CO1.PPI.33212673&amp;isFromPublicArea=True&amp;isModal=False</t>
  </si>
  <si>
    <t>SDS-SDS-CPS-217-2024</t>
  </si>
  <si>
    <t>https://community.secop.gov.co/Public/Tendering/ContractNoticePhases/View?PPI=CO1.PPI.33241504&amp;isFromPublicArea=True&amp;isModal=False</t>
  </si>
  <si>
    <t>SDS-SDS-CPS-218-2024</t>
  </si>
  <si>
    <t>https://community.secop.gov.co/Public/Tendering/ContractNoticePhases/View?PPI=CO1.PPI.33245657&amp;isFromPublicArea=True&amp;isModal=False</t>
  </si>
  <si>
    <t>SDS-SDS-CPS-220-2024</t>
  </si>
  <si>
    <t>https://community.secop.gov.co/Public/Tendering/ContractNoticePhases/View?PPI=CO1.PPI.33264804&amp;isFromPublicArea=True&amp;isModal=False</t>
  </si>
  <si>
    <t>SDS-SDS-CPS-219-2024</t>
  </si>
  <si>
    <t>https://community.secop.gov.co/Public/Tendering/ContractNoticePhases/View?PPI=CO1.PPI.33262629&amp;isFromPublicArea=True&amp;isModal=False</t>
  </si>
  <si>
    <t>SDS-SDS-CPS-221-2024</t>
  </si>
  <si>
    <t>https://community.secop.gov.co/Public/Tendering/ContractNoticePhases/View?PPI=CO1.PPI.33266186&amp;isFromPublicArea=True&amp;isModal=False</t>
  </si>
  <si>
    <t>SDS-SDS-CPS-232-2024</t>
  </si>
  <si>
    <t>https://community.secop.gov.co/Public/Tendering/ContractNoticePhases/View?PPI=CO1.PPI.33302082&amp;isFromPublicArea=True&amp;isModal=False</t>
  </si>
  <si>
    <t>SDS-SDS-CPS-228-2024</t>
  </si>
  <si>
    <t>https://community.secop.gov.co/Public/Tendering/ContractNoticePhases/View?PPI=CO1.PPI.33301064&amp;isFromPublicArea=True&amp;isModal=False</t>
  </si>
  <si>
    <t>SDS-SDS-CPS-231-2024</t>
  </si>
  <si>
    <t>https://community.secop.gov.co/Public/Tendering/ContractNoticePhases/View?PPI=CO1.PPI.33302056&amp;isFromPublicArea=True&amp;isModal=False</t>
  </si>
  <si>
    <t>SDS-SDS-CPS-224-2024</t>
  </si>
  <si>
    <t>https://community.secop.gov.co/Public/Tendering/ContractNoticePhases/View?PPI=CO1.PPI.33300510&amp;isFromPublicArea=True&amp;isModal=False</t>
  </si>
  <si>
    <t>SDS-SDS-CPS-222-2024</t>
  </si>
  <si>
    <t xml:space="preserve">https://community.secop.gov.co/Public/Tendering/ContractNoticePhases/View?PPI=CO1.PPI.33294472&amp;isFromPublicArea=True&amp;isModal=False
</t>
  </si>
  <si>
    <t>SDS-SDS-CPS-225-2024</t>
  </si>
  <si>
    <t>https://community.secop.gov.co/Public/Tendering/ContractNoticePhases/View?PPI=CO1.PPI.33300611&amp;isFromPublicArea=True&amp;isModal=False</t>
  </si>
  <si>
    <t>SDS-SDS-CPS-223-2024</t>
  </si>
  <si>
    <t>https://community.secop.gov.co/Public/Tendering/ContractNoticePhases/View?PPI=CO1.PPI.33297878&amp;isFromPublicArea=True&amp;isModal=False</t>
  </si>
  <si>
    <t>SDS-SDS-CPS-226-2024</t>
  </si>
  <si>
    <t>https://community.secop.gov.co/Public/Tendering/ContractNoticePhases/View?PPI=CO1.PPI.33300813&amp;isFromPublicArea=True&amp;isModal=False</t>
  </si>
  <si>
    <t>SDS-SDS-CPS-227-2024</t>
  </si>
  <si>
    <t>https://community.secop.gov.co/Public/Tendering/ContractNoticePhases/View?PPI=CO1.PPI.33301032&amp;isFromPublicArea=True&amp;isModal=False</t>
  </si>
  <si>
    <t>SDS-SDS-CPS-230-2024</t>
  </si>
  <si>
    <t>https://community.secop.gov.co/Public/Tendering/ContractNoticePhases/View?PPI=CO1.PPI.33301374&amp;isFromPublicArea=True&amp;isModal=False</t>
  </si>
  <si>
    <t>SDS-SDS-CPS-229-2024</t>
  </si>
  <si>
    <t xml:space="preserve">https://community.secop.gov.co/Public/Tendering/ContractNoticePhases/View?PPI=CO1.PPI.33301087&amp;isFromPublicArea=True&amp;isModal=False
</t>
  </si>
  <si>
    <t>SDS-SDS-CPS-237-2024</t>
  </si>
  <si>
    <t>https://community.secop.gov.co/Public/Tendering/ContractNoticePhases/View?PPI=CO1.PPI.33319390&amp;isFromPublicArea=True&amp;isModal=False</t>
  </si>
  <si>
    <t>SDS-SDS-CPS-235-2024</t>
  </si>
  <si>
    <t>https://community.secop.gov.co/Public/Tendering/ContractNoticePhases/View?PPI=CO1.PPI.33318078&amp;isFromPublicArea=True&amp;isModal=False</t>
  </si>
  <si>
    <t>SDS-SDS-CPS-234-2024</t>
  </si>
  <si>
    <t>https://community.secop.gov.co/Public/Tendering/ContractNoticePhases/View?PPI=CO1.PPI.33318002&amp;isFromPublicArea=True&amp;isModal=False</t>
  </si>
  <si>
    <t>SDS-SDS-CPS-233-2024</t>
  </si>
  <si>
    <t>https://community.secop.gov.co/Public/Tendering/ContractNoticePhases/View?PPI=CO1.PPI.33316847&amp;isFromPublicArea=True&amp;isModal=False</t>
  </si>
  <si>
    <t>SDS-SDS-CPS-236-2024</t>
  </si>
  <si>
    <t>https://community.secop.gov.co/Public/Tendering/ContractNoticePhases/View?PPI=CO1.PPI.33318879&amp;isFromPublicArea=True&amp;isModal=False</t>
  </si>
  <si>
    <t>SDS-SDS-CPS-238-2024</t>
  </si>
  <si>
    <t>https://community.secop.gov.co/Public/Tendering/ContractNoticePhases/View?PPI=CO1.PPI.33323359&amp;isFromPublicArea=True&amp;isModal=False</t>
  </si>
  <si>
    <t>SDS-SDS-CPS-239-2024</t>
  </si>
  <si>
    <t>https://community.secop.gov.co/Public/Tendering/ContractNoticePhases/View?PPI=CO1.PPI.33346819&amp;isFromPublicArea=True&amp;isModal=False</t>
  </si>
  <si>
    <t>SDS-SDS-CPS-240-2024</t>
  </si>
  <si>
    <t xml:space="preserve">
https://community.secop.gov.co/Public/Tendering/ContractNoticePhases/View?PPI=CO1.PPI.33392660&amp;isFromPublicArea=True&amp;isModal=False
</t>
  </si>
  <si>
    <t>SDS-SDS-CPS-242-2024</t>
  </si>
  <si>
    <t>https://community.secop.gov.co/Public/Tendering/ContractNoticePhases/View?PPI=CO1.PPI.33413938&amp;isFromPublicArea=True&amp;isModal=False</t>
  </si>
  <si>
    <t>SDS-SDS-CPS-241-2024</t>
  </si>
  <si>
    <t xml:space="preserve">https://community.secop.gov.co/Public/Tendering/ContractNoticePhases/View?PPI=CO1.PPI.33409600&amp;isFromPublicArea=True&amp;isModal=False
</t>
  </si>
  <si>
    <t>SDS-SDS-CPS-243-2024</t>
  </si>
  <si>
    <t xml:space="preserve">https://community.secop.gov.co/Public/Tendering/ContractNoticePhases/View?PPI=CO1.PPI.33421368&amp;isFromPublicArea=True&amp;isModal=False
</t>
  </si>
  <si>
    <t>SDS-SDS-CPS-248-2024</t>
  </si>
  <si>
    <t>https://community.secop.gov.co/Public/Tendering/ContractNoticePhases/View?PPI=CO1.PPI.33461800&amp;isFromPublicArea=True&amp;isModal=False</t>
  </si>
  <si>
    <t>SDS-SDS-CPS-247-2024</t>
  </si>
  <si>
    <t>https://community.secop.gov.co/Public/Tendering/ContractNoticePhases/View?PPI=CO1.PPI.33462032&amp;isFromPublicArea=True&amp;isModal=False</t>
  </si>
  <si>
    <t>SDS-SDS-CPS-246-2024</t>
  </si>
  <si>
    <t>https://community.secop.gov.co/Public/Tendering/ContractNoticePhases/View?PPI=CO1.PPI.33461746&amp;isFromPublicArea=True&amp;isModal=False</t>
  </si>
  <si>
    <t>SDS-SDS-CPS-245-2024</t>
  </si>
  <si>
    <t>https://community.secop.gov.co/Public/Tendering/ContractNoticePhases/View?PPI=CO1.PPI.33460109&amp;isFromPublicArea=True&amp;isModal=False</t>
  </si>
  <si>
    <t>SDS-SDS-CPS-244-2024</t>
  </si>
  <si>
    <t>https://community.secop.gov.co/Public/Tendering/ContractNoticePhases/View?PPI=CO1.PPI.33457616&amp;isFromPublicArea=True&amp;isModal=False</t>
  </si>
  <si>
    <t>SDS-SDS-CPS-252-2024</t>
  </si>
  <si>
    <t xml:space="preserve">https://community.secop.gov.co/Public/Tendering/ContractNoticePhases/View?PPI=CO1.PPI.33476954&amp;isFromPublicArea=True&amp;isModal=False
</t>
  </si>
  <si>
    <t>SDS-SDS-CPS-250-2024</t>
  </si>
  <si>
    <t xml:space="preserve">
https://community.secop.gov.co/Public/Tendering/ContractNoticePhases/View?PPI=CO1.PPI.33474408&amp;isFromPublicArea=True&amp;isModal=False</t>
  </si>
  <si>
    <t>SDS-SDS-CPS-251-2024</t>
  </si>
  <si>
    <t>https://community.secop.gov.co/Public/Tendering/ContractNoticePhases/View?PPI=CO1.PPI.33476026&amp;isFromPublicArea=True&amp;isModal=False</t>
  </si>
  <si>
    <t>SDS-SDS-CPS-255-2024</t>
  </si>
  <si>
    <t>https://community.secop.gov.co/Public/Tendering/ContractNoticePhases/View?PPI=CO1.PPI.33485843&amp;isFromPublicArea=True&amp;isModal=False</t>
  </si>
  <si>
    <t>SDS-SDS-CPS-254-2024</t>
  </si>
  <si>
    <t xml:space="preserve">https://community.secop.gov.co/Public/Tendering/ContractNoticePhases/View?PPI=CO1.PPI.33483991&amp;isFromPublicArea=True&amp;isModal=False
</t>
  </si>
  <si>
    <t>SDS-SDS-CPS-249-2024</t>
  </si>
  <si>
    <t>https://community.secop.gov.co/Public/Tendering/ContractNoticePhases/View?PPI=CO1.PPI.33471435&amp;isFromPublicArea=True&amp;isModal=False</t>
  </si>
  <si>
    <t>SDS-SDS-CPS-256-2024</t>
  </si>
  <si>
    <t>https://community.secop.gov.co/Public/Tendering/ContractNoticePhases/View?PPI=CO1.PPI.33486360&amp;isFromPublicArea=True&amp;isModal=False</t>
  </si>
  <si>
    <t>SDS-SDS-CPS-253-2024</t>
  </si>
  <si>
    <t>https://community.secop.gov.co/Public/Tendering/ContractNoticePhases/View?PPI=CO1.PPI.33481047&amp;isFromPublicArea=True&amp;isModal=False</t>
  </si>
  <si>
    <t>SDS-SDS-CPS-258-2024</t>
  </si>
  <si>
    <t>https://community.secop.gov.co/Public/Tendering/ContractNoticePhases/View?PPI=CO1.PPI.33517847&amp;isFromPublicArea=True&amp;isModal=False</t>
  </si>
  <si>
    <t>SDS-SDS-CPS-259-2024</t>
  </si>
  <si>
    <t xml:space="preserve">https://community.secop.gov.co/Public/Tendering/ContractNoticePhases/View?PPI=CO1.PPI.33519012&amp;isFromPublicArea=True&amp;isModal=False
</t>
  </si>
  <si>
    <t>SDS-SDS-CPS-263-2024</t>
  </si>
  <si>
    <t xml:space="preserve">https://community.secop.gov.co/Public/Tendering/ContractNoticePhases/View?PPI=CO1.PPI.33522087&amp;isFromPublicArea=True&amp;isModal=False
</t>
  </si>
  <si>
    <t>SDS-SDS-CPS-267-2024</t>
  </si>
  <si>
    <t>https://community.secop.gov.co/Public/Tendering/ContractNoticePhases/View?PPI=CO1.PPI.33526666&amp;isFromPublicArea=True&amp;isModal=False</t>
  </si>
  <si>
    <t>SDS-SDS-CPS-266-2024</t>
  </si>
  <si>
    <t xml:space="preserve">https://community.secop.gov.co/Public/Tendering/ContractNoticePhases/View?PPI=CO1.PPI.33526539&amp;isFromPublicArea=True&amp;isModal=False
</t>
  </si>
  <si>
    <t>SDS-SDS-CPS-260-2024</t>
  </si>
  <si>
    <t>https://community.secop.gov.co/Public/Tendering/ContractNoticePhases/View?PPI=CO1.PPI.33521292&amp;isFromPublicArea=True&amp;isModal=False</t>
  </si>
  <si>
    <t>SDS-SDS-CPS-262-2024</t>
  </si>
  <si>
    <t>https://community.secop.gov.co/Public/Tendering/ContractNoticePhases/View?PPI=CO1.PPI.33521347&amp;isFromPublicArea=True&amp;isModal=False</t>
  </si>
  <si>
    <t>SDS-SDS-CPS-265-2024</t>
  </si>
  <si>
    <t>https://community.secop.gov.co/Public/Tendering/ContractNoticePhases/View?PPI=CO1.PPI.33525121&amp;isFromPublicArea=True&amp;isModal=False</t>
  </si>
  <si>
    <t xml:space="preserve">https://community.secop.gov.co/Public/Tendering/ContractNoticePhases/View?PPI=CO1.PPI.33521347&amp;isFromPublicArea=True&amp;isModal=False
</t>
  </si>
  <si>
    <t>SDS-SDS-CPS-261-2024</t>
  </si>
  <si>
    <t xml:space="preserve">https://community.secop.gov.co/Public/Tendering/ContractNoticePhases/View?PPI=CO1.PPI.33521611&amp;isFromPublicArea=True&amp;isModal=False
</t>
  </si>
  <si>
    <t>SDS-SDS-CPS-257-2024</t>
  </si>
  <si>
    <t>https://community.secop.gov.co/Public/Tendering/ContractNoticePhases/View?PPI=CO1.PPI.33513435&amp;isFromPublicArea=True&amp;isModal=False</t>
  </si>
  <si>
    <t>SDS-SDS-CPS-268-2024</t>
  </si>
  <si>
    <t>https://community.secop.gov.co/Public/Tendering/ContractNoticePhases/View?PPI=CO1.PPI.33541970&amp;isFromPublicArea=True&amp;isModal=False</t>
  </si>
  <si>
    <t>SDS-SDS-CPS-269-2024</t>
  </si>
  <si>
    <t xml:space="preserve">https://community.secop.gov.co/Public/Tendering/ContractNoticePhases/View?PPI=CO1.PPI.33542956&amp;isFromPublicArea=True&amp;isModal=False
</t>
  </si>
  <si>
    <t>SDS-SDS-CPS-270-2024</t>
  </si>
  <si>
    <t>https://community.secop.gov.co/Public/Tendering/ContractNoticePhases/View?PPI=CO1.PPI.33544403&amp;isFromPublicArea=True&amp;isModal=False</t>
  </si>
  <si>
    <t>SDS-SDS-CPS-271-2024</t>
  </si>
  <si>
    <t xml:space="preserve">https://community.secop.gov.co/Public/Tendering/ContractNoticePhases/View?PPI=CO1.PPI.33550194&amp;isFromPublicArea=True&amp;isModal=False
</t>
  </si>
  <si>
    <t>SDS-SDS-CPS-272-2024</t>
  </si>
  <si>
    <t>https://community.secop.gov.co/Public/Tendering/ContractNoticePhases/View?PPI=CO1.PPI.33621543&amp;isFromPublicArea=True&amp;isModal=False</t>
  </si>
  <si>
    <t>SDS-SDS-SAMC-002-2024</t>
  </si>
  <si>
    <t xml:space="preserve">https://community.secop.gov.co/Public/Tendering/ContractNoticePhases/View?PPI=CO1.PPI.32105963&amp;isFromPublicArea=True&amp;isModal=False
</t>
  </si>
  <si>
    <t>SDS-SDS-CPS-273-2024</t>
  </si>
  <si>
    <t>https://community.secop.gov.co/Public/Tendering/ContractNoticePhases/View?PPI=CO1.PPI.33646644&amp;isFromPublicArea=True&amp;isModal=False</t>
  </si>
  <si>
    <t>SDS-SDS-CPS-275-2024</t>
  </si>
  <si>
    <t>https://community.secop.gov.co/Public/Tendering/ContractNoticePhases/View?PPI=CO1.PPI.33671689&amp;isFromPublicArea=True&amp;isModal=False</t>
  </si>
  <si>
    <t>SDS-SDS-CPS-274-2024</t>
  </si>
  <si>
    <t xml:space="preserve">https://community.secop.gov.co/Public/Tendering/ContractNoticePhases/View?PPI=CO1.PPI.33668536&amp;isFromPublicArea=True&amp;isModal=False
</t>
  </si>
  <si>
    <t>SDS-SDS-CPS-279-2024</t>
  </si>
  <si>
    <t xml:space="preserve">
https://community.secop.gov.co/Public/Tendering/ContractNoticePhases/View?PPI=CO1.PPI.33679849&amp;isFromPublicArea=True&amp;isModal=False</t>
  </si>
  <si>
    <t>SDS-SDS-CPS-278-2024</t>
  </si>
  <si>
    <t xml:space="preserve">https://community.secop.gov.co/Public/Tendering/ContractNoticePhases/View?PPI=CO1.PPI.33673995&amp;isFromPublicArea=True&amp;isModal=False
</t>
  </si>
  <si>
    <t>SDS-SDS-CPS-277-2024</t>
  </si>
  <si>
    <t xml:space="preserve">https://community.secop.gov.co/Public/Tendering/ContractNoticePhases/View?PPI=CO1.PPI.33672728&amp;isFromPublicArea=True&amp;isModal=False
</t>
  </si>
  <si>
    <t>SDS-SDS-CPS-276-2024</t>
  </si>
  <si>
    <t xml:space="preserve">https://community.secop.gov.co/Public/Tendering/ContractNoticePhases/View?PPI=CO1.PPI.33672417&amp;isFromPublicArea=True&amp;isModal=False
</t>
  </si>
  <si>
    <t>SDS-SDS-CPS-280-2024</t>
  </si>
  <si>
    <t>https://community.secop.gov.co/Public/Tendering/ContractNoticePhases/View?PPI=CO1.PPI.33681329&amp;isFromPublicArea=True&amp;isModal=False</t>
  </si>
  <si>
    <t>SDS-SDS-CPS-284-2024</t>
  </si>
  <si>
    <t xml:space="preserve">https://community.secop.gov.co/Public/Tendering/ContractNoticePhases/View?PPI=CO1.PPI.33712776&amp;isFromPublicArea=True&amp;isModal=False
</t>
  </si>
  <si>
    <t>SDS-SDS-CPS-287-2024</t>
  </si>
  <si>
    <t xml:space="preserve">https://community.secop.gov.co/Public/Tendering/ContractNoticePhases/View?PPI=CO1.PPI.33714252&amp;isFromPublicArea=True&amp;isModal=False
</t>
  </si>
  <si>
    <t>SDS-SDS-CPS-282-2024</t>
  </si>
  <si>
    <t xml:space="preserve">https://community.secop.gov.co/Public/Tendering/ContractNoticePhases/View?PPI=CO1.PPI.33712551&amp;isFromPublicArea=True&amp;isModal=False
</t>
  </si>
  <si>
    <t>SDS-SDS-CPS-281-2024</t>
  </si>
  <si>
    <t>https://community.secop.gov.co/Public/Tendering/ContractNoticePhases/View?PPI=CO1.PPI.33710192&amp;isFromPublicArea=True&amp;isModal=False</t>
  </si>
  <si>
    <t>SDS-SDS-CPS-285-2024</t>
  </si>
  <si>
    <t>https://community.secop.gov.co/Public/Tendering/ContractNoticePhases/View?PPI=CO1.PPI.33713061&amp;isFromPublicArea=True&amp;isModal=False</t>
  </si>
  <si>
    <t>SDS-SDS-CPS-283-2024</t>
  </si>
  <si>
    <t>https://community.secop.gov.co/Public/Tendering/ContractNoticePhases/View?PPI=CO1.PPI.33712583&amp;isFromPublicArea=True&amp;isModal=False</t>
  </si>
  <si>
    <t>SDS-SDS-CPS-288-2024</t>
  </si>
  <si>
    <t xml:space="preserve">https://community.secop.gov.co/Public/Tendering/ContractNoticePhases/View?PPI=CO1.PPI.33745043&amp;isFromPublicArea=True&amp;isModal=False
</t>
  </si>
  <si>
    <t>SDS-SDS-CPS-291-2024</t>
  </si>
  <si>
    <t>https://community.secop.gov.co/Public/Tendering/ContractNoticePhases/View?PPI=CO1.PPI.33752687&amp;isFromPublicArea=True&amp;isModal=False</t>
  </si>
  <si>
    <t>SDS-SDS-CPS-290-2024</t>
  </si>
  <si>
    <t>https://community.secop.gov.co/Public/Tendering/ContractNoticePhases/View?PPI=CO1.PPI.33749438&amp;isFromPublicArea=True&amp;isModal=False</t>
  </si>
  <si>
    <t>SDS-SDS-CPS-289-2024</t>
  </si>
  <si>
    <t>https://community.secop.gov.co/Public/Tendering/ContractNoticePhases/View?PPI=CO1.PPI.33748659&amp;isFromPublicArea=True&amp;isModal=False</t>
  </si>
  <si>
    <t>SDS-SDS-CPS-292-2024</t>
  </si>
  <si>
    <t>https://community.secop.gov.co/Public/Tendering/ContractNoticePhases/View?PPI=CO1.PPI.33757090&amp;isFromPublicArea=True&amp;isModal=False</t>
  </si>
  <si>
    <t>SDS-SDS-MC-009-2024</t>
  </si>
  <si>
    <t>https://community.secop.gov.co/Public/Tendering/ContractNoticePhases/View?PPI=CO1.PPI.33588847&amp;isFromPublicArea=True&amp;isModal=False</t>
  </si>
  <si>
    <t>SDS-SDS-CPS-293-2024</t>
  </si>
  <si>
    <t>https://community.secop.gov.co/Public/Tendering/ContractNoticePhases/View?PPI=CO1.PPI.33758619&amp;isFromPublicArea=True&amp;isModal=False</t>
  </si>
  <si>
    <t>SDS-SDS-CPS-294-2024</t>
  </si>
  <si>
    <t xml:space="preserve">https://community.secop.gov.co/Public/Tendering/ContractNoticePhases/View?PPI=CO1.PPI.33804468&amp;isFromPublicArea=True&amp;isModal=False
</t>
  </si>
  <si>
    <t>SDS-SDS-CPS-295-2024</t>
  </si>
  <si>
    <t xml:space="preserve">https://community.secop.gov.co/Public/Tendering/ContractNoticePhases/View?PPI=CO1.PPI.33867478&amp;isFromPublicArea=True&amp;isModal=False
</t>
  </si>
  <si>
    <t>SDS-SDS-CPS-297-2024</t>
  </si>
  <si>
    <t xml:space="preserve">https://community.secop.gov.co/Public/Tendering/ContractNoticePhases/View?PPI=CO1.PPI.33876441&amp;isFromPublicArea=True&amp;isModal=False
</t>
  </si>
  <si>
    <t>SDS-SDS-CPS-296-2024</t>
  </si>
  <si>
    <t>https://community.secop.gov.co/Public/Tendering/ContractNoticePhases/View?PPI=CO1.PPI.33867888&amp;isFromPublicArea=True&amp;isModal=False</t>
  </si>
  <si>
    <t>SDS-SDS-CPS-298-2024</t>
  </si>
  <si>
    <t>https://community.secop.gov.co/Public/Tendering/ContractNoticePhases/View?PPI=CO1.PPI.33901562&amp;isFromPublicArea=True&amp;isModal=False</t>
  </si>
  <si>
    <t>SDS-SDS-CPS-300-2024</t>
  </si>
  <si>
    <t>https://community.secop.gov.co/Public/Tendering/ContractNoticePhases/View?PPI=CO1.PPI.33929788&amp;isFromPublicArea=True&amp;isModal=False</t>
  </si>
  <si>
    <t>SDS-SDS-CPS-302-2024</t>
  </si>
  <si>
    <t xml:space="preserve">https://community.secop.gov.co/Public/Tendering/ContractNoticePhases/View?PPI=CO1.PPI.33933447&amp;isFromPublicArea=True&amp;isModal=False
</t>
  </si>
  <si>
    <t>SDS-SDS-CPS-301-2024</t>
  </si>
  <si>
    <t>https://community.secop.gov.co/Public/Tendering/ContractNoticePhases/View?PPI=CO1.PPI.33932313&amp;isFromPublicArea=True&amp;isModal=False</t>
  </si>
  <si>
    <t>SDS-SDS-CPS-299-2024</t>
  </si>
  <si>
    <t>https://community.secop.gov.co/Public/Tendering/ContractNoticePhases/View?PPI=CO1.PPI.33930186&amp;isFromPublicArea=True&amp;isModal=False</t>
  </si>
  <si>
    <t>SDS-SDS-CPS-306-2024</t>
  </si>
  <si>
    <t>https://community.secop.gov.co/Public/Tendering/ContractNoticePhases/View?PPI=CO1.PPI.33962312&amp;isFromPublicArea=True&amp;isModal=False</t>
  </si>
  <si>
    <t>SDS-SDS-CPS-307-2024</t>
  </si>
  <si>
    <t>https://community.secop.gov.co/Public/Tendering/ContractNoticePhases/View?PPI=CO1.PPI.33962396&amp;isFromPublicArea=True&amp;isModal=False</t>
  </si>
  <si>
    <t>SDS-SDS-CPS-305-2024</t>
  </si>
  <si>
    <t xml:space="preserve">https://community.secop.gov.co/Public/Tendering/ContractNoticePhases/View?PPI=CO1.PPI.33961155&amp;isFromPublicArea=True&amp;isModal=False
</t>
  </si>
  <si>
    <t>SDS-SDS-CPS-303-2024</t>
  </si>
  <si>
    <t xml:space="preserve">https://community.secop.gov.co/Public/Tendering/ContractNoticePhases/View?PPI=CO1.PPI.33953954&amp;isFromPublicArea=True&amp;isModal=False
</t>
  </si>
  <si>
    <t>SDS-SDS-CPS-304-2024</t>
  </si>
  <si>
    <t xml:space="preserve">https://community.secop.gov.co/Public/Tendering/ContractNoticePhases/View?PPI=CO1.PPI.33959397&amp;isFromPublicArea=True&amp;isModal=False
</t>
  </si>
  <si>
    <t>SDS-SDS-CPS-310-2024</t>
  </si>
  <si>
    <t>https://community.secop.gov.co/Public/Tendering/ContractNoticePhases/View?PPI=CO1.PPI.33993782&amp;isFromPublicArea=True&amp;isModal=False</t>
  </si>
  <si>
    <t>SDS-SDS-CPS-309-2024</t>
  </si>
  <si>
    <t>https://community.secop.gov.co/Public/Tendering/ContractNoticePhases/View?PPI=CO1.PPI.33986608&amp;isFromPublicArea=True&amp;isModal=False</t>
  </si>
  <si>
    <t>SDS-SDS-CPS-308-2024</t>
  </si>
  <si>
    <t>https://community.secop.gov.co/Public/Tendering/ContractNoticePhases/View?PPI=CO1.PPI.33985031&amp;isFromPublicArea=True&amp;isModal=False</t>
  </si>
  <si>
    <t>SDS-SDS-CPS-314-2024</t>
  </si>
  <si>
    <t>https://community.secop.gov.co/Public/Tendering/ContractNoticePhases/View?PPI=CO1.PPI.34070997&amp;isFromPublicArea=True&amp;isModal=False</t>
  </si>
  <si>
    <t>SDS-SDS-CPS-315-2024</t>
  </si>
  <si>
    <t>https://community.secop.gov.co/Public/Tendering/ContractNoticePhases/View?PPI=CO1.PPI.34073282&amp;isFromPublicArea=True&amp;isModal=False</t>
  </si>
  <si>
    <t>SDS-SDS-CPS-316-2024</t>
  </si>
  <si>
    <t xml:space="preserve">https://community.secop.gov.co/Public/Tendering/ContractNoticePhases/View?PPI=CO1.PPI.34074544&amp;isFromPublicArea=True&amp;isModal=False
</t>
  </si>
  <si>
    <t>SDS-SDS-CPS-313-2024</t>
  </si>
  <si>
    <t>https://community.secop.gov.co/Public/Tendering/ContractNoticePhases/View?PPI=CO1.PPI.34068593&amp;isFromPublicArea=True&amp;isModal=False</t>
  </si>
  <si>
    <t>SDS-SDS-CPS-312-2024</t>
  </si>
  <si>
    <t xml:space="preserve">https://community.secop.gov.co/Public/Tendering/ContractNoticePhases/View?PPI=CO1.PPI.34068071&amp;isFromPublicArea=True&amp;isModal=False
</t>
  </si>
  <si>
    <t>SDS-SDS-CPS-311-2024</t>
  </si>
  <si>
    <t>https://community.secop.gov.co/Public/Tendering/ContractNoticePhases/View?PPI=CO1.PPI.34062685&amp;isFromPublicArea=True&amp;isModal=False</t>
  </si>
  <si>
    <t>SDS-SDS-CPS-320-2024</t>
  </si>
  <si>
    <t>https://community.secop.gov.co/Public/Tendering/ContractNoticePhases/View?PPI=CO1.PPI.34122934&amp;isFromPublicArea=True&amp;isModal=False</t>
  </si>
  <si>
    <t>SDS-SDS-CPS-317-2024</t>
  </si>
  <si>
    <t xml:space="preserve">https://community.secop.gov.co/Public/Tendering/ContractNoticePhases/View?PPI=CO1.PPI.34087447&amp;isFromPublicArea=True&amp;isModal=False
</t>
  </si>
  <si>
    <t>SDS-SDS-CPS-319-2024</t>
  </si>
  <si>
    <t>https://community.secop.gov.co/Public/Tendering/ContractNoticePhases/View?PPI=CO1.PPI.34119325&amp;isFromPublicArea=True&amp;isModal=False</t>
  </si>
  <si>
    <t>SDS-SDS-CPS-321-2024</t>
  </si>
  <si>
    <t>https://community.secop.gov.co/Public/Tendering/ContractNoticePhases/View?PPI=CO1.PPI.34130474&amp;isFromPublicArea=True&amp;isModal=False</t>
  </si>
  <si>
    <t>SDS-SDS-CPS-318-2024</t>
  </si>
  <si>
    <t>https://community.secop.gov.co/Public/Tendering/ContractNoticePhases/View?PPI=CO1.PPI.34095608&amp;isFromPublicArea=True&amp;isModal=False</t>
  </si>
  <si>
    <t>SDS-SDS-CPS-324-2024</t>
  </si>
  <si>
    <t>https://community.secop.gov.co/Public/Tendering/ContractNoticePhases/View?PPI=CO1.PPI.34154470&amp;isFromPublicArea=True&amp;isModal=False</t>
  </si>
  <si>
    <t>SDS-SDS-CPS-322-2024</t>
  </si>
  <si>
    <t xml:space="preserve">https://community.secop.gov.co/Public/Tendering/ContractNoticePhases/View?PPI=CO1.PPI.34153256&amp;isFromPublicArea=True&amp;isModal=False
</t>
  </si>
  <si>
    <t>SDS-SDS-CPS-323-2024</t>
  </si>
  <si>
    <t xml:space="preserve">
https://community.secop.gov.co/Public/Tendering/ContractNoticePhases/View?PPI=CO1.PPI.34154469&amp;isFromPublicArea=True&amp;isModal=False</t>
  </si>
  <si>
    <t>SDS-SDS-CPS-325-2024</t>
  </si>
  <si>
    <t>https://community.secop.gov.co/Public/Tendering/ContractNoticePhases/View?PPI=CO1.PPI.34159902&amp;isFromPublicArea=True&amp;isModal=False</t>
  </si>
  <si>
    <t>SDS-SDS-CPS-329-2024</t>
  </si>
  <si>
    <t>https://community.secop.gov.co/Public/Tendering/ContractNoticePhases/View?PPI=CO1.PPI.34225158&amp;isFromPublicArea=True&amp;isModal=False</t>
  </si>
  <si>
    <t>SDS-SDS-CPS-326-2024</t>
  </si>
  <si>
    <t>https://community.secop.gov.co/Public/Tendering/ContractNoticePhases/View?PPI=CO1.PPI.34221376&amp;isFromPublicArea=True&amp;isModal=False</t>
  </si>
  <si>
    <t>SDS-SDS-CPS-330-2024</t>
  </si>
  <si>
    <t xml:space="preserve">https://community.secop.gov.co/Public/Tendering/ContractNoticePhases/View?PPI=CO1.PPI.34229701&amp;isFromPublicArea=True&amp;isModal=False
</t>
  </si>
  <si>
    <t>SDS-SDS-CPS-328-2024</t>
  </si>
  <si>
    <t xml:space="preserve">https://community.secop.gov.co/Public/Tendering/ContractNoticePhases/View?PPI=CO1.PPI.34222662&amp;isFromPublicArea=True&amp;isModal=False
</t>
  </si>
  <si>
    <t>SDS-SDS-CPS-327-2024</t>
  </si>
  <si>
    <t>https://community.secop.gov.co/Public/Tendering/ContractNoticePhases/View?PPI=CO1.PPI.34222002&amp;isFromPublicArea=True&amp;isModal=False</t>
  </si>
  <si>
    <t>SDS-SDS-CPS-332-2024</t>
  </si>
  <si>
    <t xml:space="preserve">https://community.secop.gov.co/Public/Tendering/ContractNoticePhases/View?PPI=CO1.PPI.34231944&amp;isFromPublicArea=True&amp;isModal=False
</t>
  </si>
  <si>
    <t>SDS-SDS-CPS-331-2024</t>
  </si>
  <si>
    <t>https://community.secop.gov.co/Public/Tendering/ContractNoticePhases/View?PPI=CO1.PPI.34231384&amp;isFromPublicArea=True&amp;isModal=False</t>
  </si>
  <si>
    <t>SDS-SDS-CPS-333-2024</t>
  </si>
  <si>
    <t>https://community.secop.gov.co/Public/Tendering/ContractNoticePhases/View?PPI=CO1.PPI.34237992&amp;isFromPublicArea=True&amp;isModal=False</t>
  </si>
  <si>
    <t>SDS-SDS-CPS-334-2024</t>
  </si>
  <si>
    <t xml:space="preserve">https://community.secop.gov.co/Public/Tendering/ContractNoticePhases/View?PPI=CO1.PPI.34257596&amp;isFromPublicArea=True&amp;isModal=False
</t>
  </si>
  <si>
    <t>SDS-SDS-CPS-336-2024</t>
  </si>
  <si>
    <t xml:space="preserve">https://community.secop.gov.co/Public/Tendering/ContractNoticePhases/View?PPI=CO1.PPI.34313607&amp;isFromPublicArea=True&amp;isModal=False
</t>
  </si>
  <si>
    <t>SDS-SDS-CPS-335-2024</t>
  </si>
  <si>
    <t xml:space="preserve">https://community.secop.gov.co/Public/Tendering/ContractNoticePhases/View?PPI=CO1.PPI.34313131&amp;isFromPublicArea=True&amp;isModal=False
</t>
  </si>
  <si>
    <t>SDS-SDS-CPS-337-2024</t>
  </si>
  <si>
    <t>https://community.secop.gov.co/Public/Tendering/ContractNoticePhases/View?PPI=CO1.PPI.34357925&amp;isFromPublicArea=True&amp;isModal=False</t>
  </si>
  <si>
    <t>SDS-SDS-CPS-338-2024</t>
  </si>
  <si>
    <t>https://community.secop.gov.co/Public/Tendering/ContractNoticePhases/View?PPI=CO1.PPI.34359856&amp;isFromPublicArea=True&amp;isModal=False</t>
  </si>
  <si>
    <t>SDS-SDS-CPS-339-2024</t>
  </si>
  <si>
    <t>https://community.secop.gov.co/Public/Tendering/ContractNoticePhases/View?PPI=CO1.PPI.34361922&amp;isFromPublicArea=True&amp;isModal=False</t>
  </si>
  <si>
    <t>SDS-SDS-CPS-340-2024</t>
  </si>
  <si>
    <t xml:space="preserve">https://community.secop.gov.co/Public/Tendering/ContractNoticePhases/View?PPI=CO1.PPI.34362780&amp;isFromPublicArea=True&amp;isModal=False
</t>
  </si>
  <si>
    <t>SDS-SDS-CPS-341-2024</t>
  </si>
  <si>
    <t>https://community.secop.gov.co/Public/Tendering/ContractNoticePhases/View?PPI=CO1.PPI.34447856&amp;isFromPublicArea=True&amp;isModal=False</t>
  </si>
  <si>
    <t>SDS-SDS-CPS-342-2024</t>
  </si>
  <si>
    <t>https://community.secop.gov.co/Public/Tendering/ContractNoticePhases/View?PPI=CO1.PPI.34461012&amp;isFromPublicArea=True&amp;isModal=False</t>
  </si>
  <si>
    <t>SDS-SDS-CPS-343-2024</t>
  </si>
  <si>
    <t>https://community.secop.gov.co/Public/Tendering/ContractNoticePhases/View?PPI=CO1.PPI.34487920&amp;isFromPublicArea=True&amp;isModal=False</t>
  </si>
  <si>
    <t>SDS-SDS-CPS-345-2024</t>
  </si>
  <si>
    <t>https://community.secop.gov.co/Public/Tendering/ContractNoticePhases/View?PPI=CO1.PPI.34526636&amp;isFromPublicArea=True&amp;isModal=False</t>
  </si>
  <si>
    <t>SDS-SDS-CPS-346-2024</t>
  </si>
  <si>
    <t xml:space="preserve">https://community.secop.gov.co/Public/Tendering/ContractNoticePhases/View?PPI=CO1.PPI.34528587&amp;isFromPublicArea=True&amp;isModal=False
</t>
  </si>
  <si>
    <t>SDS-SDS-CPS-344-2024</t>
  </si>
  <si>
    <t>https://community.secop.gov.co/Public/Tendering/ContractNoticePhases/View?PPI=CO1.PPI.34522177&amp;isFromPublicArea=True&amp;isModal=False</t>
  </si>
  <si>
    <t>SDS-SDS-CPS-347-2024</t>
  </si>
  <si>
    <t>https://community.secop.gov.co/Public/Tendering/ContractNoticePhases/View?PPI=CO1.PPI.34560209&amp;isFromPublicArea=True&amp;isModal=False</t>
  </si>
  <si>
    <t>SDS-SDS-CPS-348-2024</t>
  </si>
  <si>
    <t>https://community.secop.gov.co/Public/Tendering/ContractNoticePhases/View?PPI=CO1.PPI.34592220&amp;isFromPublicArea=True&amp;isModal=False</t>
  </si>
  <si>
    <t>SDS-SDS-CPS-349-2024</t>
  </si>
  <si>
    <t>https://community.secop.gov.co/Public/Tendering/ContractNoticePhases/View?PPI=CO1.PPI.34647469&amp;isFromPublicArea=True&amp;isModal=False</t>
  </si>
  <si>
    <t>No Aplica</t>
  </si>
  <si>
    <t>Lo reporta Administrativa</t>
  </si>
  <si>
    <t>-</t>
  </si>
  <si>
    <t>Suma tabla</t>
  </si>
  <si>
    <t xml:space="preserve">PRESTAR SERVICIOS DE APOYO A LA GESTIÓN, EN EL ACOMPAÑAMIENTO Y SEGUIMIENTO DE ACTIVIDADES RELACIONADAS CON LA ATENCIÓN A LA POBLACIÓN VULNERABLE BENEFICIARIA DEL PROGRAMA HABITANZA EN CALLE EN EL MARCO DEL PROYECTO DE LA SECRETARIA DE DESARROLLO SOCIAL"FORTALECIMIENTO DE LAS ACCIONES DE ATENCIÒN INTEGRAL PARA LA POBLACIÒN EN HABITANZA EN CALLE EN EL MUNICIPIO DE BUCARAMANGA
</t>
  </si>
  <si>
    <t xml:space="preserve">PRESTAR SERVICIOS PROFESIONALES COMO ABOGADO (A) PARA APOYAR LA GESTION JURIDICA Y CONTRACTUAL DE LA SECRETARIA, EN EL MARCO DEL PROYECTO "FORTALECIMIENTO DE LOS PROCESOS TRANSVERSALES DE LA SECRETARIA DE DESARROLLO SOCIAL EN EL MUNICIPIO DE BUCARAMANGA
</t>
  </si>
  <si>
    <t>28132053</t>
  </si>
  <si>
    <t>ROSA TERESA VANEGAS ACEVEDO</t>
  </si>
  <si>
    <t>SERVICIO DE ARTICULACION CON EL SECTOR PRODUCTIVO 501</t>
  </si>
  <si>
    <t xml:space="preserve">PRESTAR SERVICIOS DE APOYO A LA GESTIÓN EN EL ACOMPAÑAMIENTO Y SEGUIMIENTO DE ACTIVIDADES LÚDICO-PEDAGÓGICAS EN EL MARCO DEL PROYECTO "IMPLEMENTACIÓN DE ESTRATEGIAS PARA EL DESARROLLO DE HABILIDADES PRODUCTIVAS EN LOS JÓVENES DEL MUNICIPIO DE BUCARAMANGA
</t>
  </si>
  <si>
    <t>1095823080</t>
  </si>
  <si>
    <t>ERWING ANDRES SOLANO SERRANO</t>
  </si>
  <si>
    <t xml:space="preserve">PRESTAR SERVICIOS DE APOYO A LA GESTIÓN ADMINISTRATIVA DIRIGIDA A LA POBLACIÓN CON DISCAPACIDAD EN EL MARCO DEL PROYECTO DE LA SECRETARIA DE DESARROLLO SOCIAL "FORTALECIMIENTO DE LA ATENCIÓN INTEGRAL A PERSONAS CON DISCAPACIDAD Y SUS CUIDADORES EN EL MUNICIPIO DE BUCARAMANGA
</t>
  </si>
  <si>
    <t>1098808667</t>
  </si>
  <si>
    <t>DYRLEN  DANIELA HERNANDEZ MARTINEZ</t>
  </si>
  <si>
    <t xml:space="preserve">PRESTACIÓN DE SERVICIOS EXEQUIALES PARCIALES O TOTALES PARA LA POBLACION EN EXTREMA POBREZA Y/O EN VULNERABILIDAD DEL MUNICIPIO DE BUCARAMANGA, ENMARCADO EN EL PROYECTO DE LA SECRETARÍA DE DESARROLLO SOCIAL "FORTALECIMIENTO DE LAS ACCIONES ORIENTADAS A LA ATENCIÓN DE LA POBLACIÓN EN SITUACIÓN DE VULNERABILIDAD DEL MUNICIPIO DE BUCARAMANGA
</t>
  </si>
  <si>
    <t xml:space="preserve">PRESTAR SERVICIOS PROFESIONALES EN PSICOLOGÍA PARA LA FORMACIÓN Y CAPACITACIÓN DE MADRES COMUNITARIAS Y/O CUIDADORES EN EL MUNICIPIO DE BUCARAMANGA EN EL MARCO DEL PROYECTO " IMPLEMENTACIÓN DE ACCIONES PEDAGÓGICA COMUNITARIAS Y DE SEGURIDAD ALIMENTARIA A MADRES CUIDADORAS Y FAMILIAS DE NIÑO, NIÑAS Y ADOLESCENTES EN EL MUNICIPIO DE BUCARAMANGA
</t>
  </si>
  <si>
    <t>1018451418</t>
  </si>
  <si>
    <t>MANUELA MOLINA  CRUZ</t>
  </si>
  <si>
    <t>1095839073</t>
  </si>
  <si>
    <t>MARIA PAULA ORTIZ VELASQUEZ</t>
  </si>
  <si>
    <t xml:space="preserve">PRESTAR SERVICIOS PROFESIONALES COMO ABOGADO (A) PARA EL FORTALECIMIENTO DE LAS ACCIONES EN PREVENCIÓN Y ATENCIÓN JURÍDICA DE LA POBLACIÓN SEXUALMENTE DIVERSA EN EL MUNICIPIO DE BUCARAMANGA EN EL MARCO DEL PROYECTO "DESARROLLO DE ACCIONES DE ATENCIÓN INTEGRAL PARA LA POBLACIÓN CON ORIENTACIÓN SEXUAL E IDENTIDAD DE GÉNERO DIVERSA EN EL MUNICIPIO DE BUCARAMANGA
</t>
  </si>
  <si>
    <t>91510465</t>
  </si>
  <si>
    <t>JHARLINTON FERNANDO CAPACHO ROMERO</t>
  </si>
  <si>
    <t>1010001926</t>
  </si>
  <si>
    <t>MARTHA GABRIELA ESCOBAR MUÑOZ</t>
  </si>
  <si>
    <t xml:space="preserve">AUNAR ESFUERZOS PARA LA ASISTENCIA Y ATENCIÓN INTEGRAL DE LAS PERSONAS MAYORES EN CONDICIONES DE VULNERABILIDAD A TRAVÉS DEL DESARROLLO DE LOS PROGRAMAS DE MODALIDAD CENTRO VIDA Y CENTRO DE BIENESTAR EN EL MUNICIPIO DE BUCARAMANGA
</t>
  </si>
  <si>
    <t>SERVICIO DE ATENCION Y PROTECCION INTEGRAL AL ADULTO MAYOR 558</t>
  </si>
  <si>
    <t xml:space="preserve">PAGO DE RIESGO PROFESIONALES CORRESPONDIENTE AL PERIODO DE OCTUBRE 01 DEL 2024 HASTA OCTUBRE 31 DEL 2024, PARA 132 EDILES DEL MUNICIPIO DE BUCARAMANGA, SEGUN PLANILLA NO 9474268320
</t>
  </si>
  <si>
    <t xml:space="preserve">PAGO DE SEGURIDAD SOCIAL CORRESPONDIENTE AL PERIODO DE OCTUBRE 01 DEL 2024 HASTA OCTUBRE 31 DEL 2024 PARA 132 EDILES DEL MUNICIPIO DE BUCARAMANGA, SEGUN PLANILLA NO 9474268320
</t>
  </si>
  <si>
    <t xml:space="preserve">MODIFICACION N°2 AL CONVENIO DE ASOCIACION 046-2024 CUYO OBJETO ES " AUNAR ESFUERZOS PARA BRINDAR ATENCIÓN INTEGRAL MEDIANTE ALOJAMIENTO TEMPORAL PARA LA ACTIVACIÓN DE RUTAS DE PROTECCIÓN Y ATENCIÓN A LA POBLACIÓN LGBTIQ Y MUJERES EN SITUACIÓN DE RIESGO POR RAZÓN DE GENERO DEL MUNICIPIO DE BUCARAMANGA
</t>
  </si>
  <si>
    <t>13721000</t>
  </si>
  <si>
    <t>JUAN CARLOS ORTIZ CARDENAS</t>
  </si>
  <si>
    <t xml:space="preserve">COMPRA DE ELEMENTOS DE ASEO PARA PROMOVER EL CUIDADO Y ASEO PERSONAL DE LOS CIUDADANOS EN HABITANZA EN CALLE DEL MUNICIPIO DE BUCARAMANGA
</t>
  </si>
  <si>
    <t>901279581</t>
  </si>
  <si>
    <t>DISTRIBUCIONES VILLAGO S.A.S</t>
  </si>
  <si>
    <t>1098642169</t>
  </si>
  <si>
    <t>LADY JOHANNA MANOSALVA OLARTE</t>
  </si>
  <si>
    <t>63360222</t>
  </si>
  <si>
    <t>IRMA SANTANDER TELLEZ</t>
  </si>
  <si>
    <t xml:space="preserve">PRESTAR SERVICIOS PROFESIONALES PARA COADYUVAR EN LA GESTION DEL PROGRAMA PIIA DE LA SECRETARIA DE DESARROLLO SOCIAL EN EL MARCO DEL PROYECTO "DESARROLLO DE INTERVENCIONES DE TIPO PSICOSOCIAL DIRIGIDO A LA REDUCCIÓN DE FACTORES DE RIESGO EN NIÑOS NIÑAS Y ADOLESCENTES EN EL MUNICIPIO DE BUCARAMANGA
</t>
  </si>
  <si>
    <t>60397912</t>
  </si>
  <si>
    <t>MONICA ANDREA RANGEL MORENO</t>
  </si>
  <si>
    <t xml:space="preserve">PRESTAR SERVICIOS DE APOYO A LA GESTIÓN ADMINISTRATIVA EN LA ESTRATEGIA DE ATENCION INTEGRAL A LA POBLACION VULNERABLE EN EL MARCO DEL PROYECTO "IMPLEMENTACIÓN DE ACCIONES PARA LA GARANTÍA DEL ACCESO A LA OFERTA SOCIAL EN POBLACIÓN MIGRANTE RETORNADA, REFUGIADA Y DE ACOGIDA EN EL MUNICIPIO DE BUCARAMANGA
</t>
  </si>
  <si>
    <t>1098805509</t>
  </si>
  <si>
    <t>JUAN  JOSE DUARTE RODRIGUEZ</t>
  </si>
  <si>
    <t>PRESTAR SERVICIOS PROFESIONALES PARA LA FORMACIÓN Y PARTICIPACIÓN EN MUSICA DE LOS ADULTOS MAYORES ADSCRITOS A LOS CENTROS VIDA DEL MUNICIPIO DE BUCARAMANGA EN EL MARCO DEL PROYECTO DE LA SECRETARIA DE DESARROLLO SOCIAL “FORTALECIMIENTO DE LOS PROCESOS DE ATENCIÓN INTEGRAL DE LA POBLACIÓN ADULTA MAYOR EN EL MUNICIPIO DE BUCARAMANGA</t>
  </si>
  <si>
    <t>63554246</t>
  </si>
  <si>
    <t>DENNY  AMPARO BARAJAS SARMIENTO</t>
  </si>
  <si>
    <t>MODIFICACIÓN N° 1 AL CONTRATO DE SEGUROS 032-2024 CUYO OBJETO ES " ADQUISICIÓN DE SEGURO DE VIDA GRUPO PÓLIZA PARA LOS EDILES DE LAS JUNTAS ADMINISTRADORAS LOCALES ELEGIDOS Y POSESIONADOS PARA EL PERIODO 2024-2027, DEL MUNICIPIO DE BUCARAMANGA</t>
  </si>
  <si>
    <t>SERVICIO DE PROMOCION A LA PARTICIPACION CIUDADANA 501</t>
  </si>
  <si>
    <t>63480392</t>
  </si>
  <si>
    <t>ADRIANA JUDITH ARIAS ORDUZ</t>
  </si>
  <si>
    <t xml:space="preserve">PRESTAR SERVICIOS PROFESIONALES APOYANDO LA IMPLEMENTACIÓN DE ACTIVIDADES FÍSICAS Y RECREATIVAS PARA LA PROMOCIÓN DE LOS DERECHOS DE LOS ADULTOS MAYORES EN CONDICIÓN DE VULNERABILIDAD ADSCRITOS A LOS CENTROS VIDA DEL MUNICIPIO DE BUCARAMANGA EN EL MARCO DEL PROYECTO DE LA SECRETARIA DE DESARROLLO SOCIAL “FORTALECIMIENTO DE LOS PROCESOS DE ATENCIÓN INTEGRAL DE LA POBLACIÓN ADULTA MAYOR EN EL MUNICIPIO DE BUCARAMANGA
</t>
  </si>
  <si>
    <t>1098614526</t>
  </si>
  <si>
    <t>ANDREA JULIETH APARICIO PINTO</t>
  </si>
  <si>
    <t xml:space="preserve">SUMINISTRO DE GALLINAS PONEDORAS A PEQUEÑOS PRODUCTORES DEL SECTOR RURAL DEL MUNICIPIO DE BUCARAMANGA EN APOYO A LA PRODUCTIVIDAD Y COMPETITIVIDAD
</t>
  </si>
  <si>
    <t>901313060</t>
  </si>
  <si>
    <t>VALENTUS S.A.S.</t>
  </si>
  <si>
    <t xml:space="preserve">PRESTAR SERVICIOS PROFESIONALES PARA LA IMPLEMENTACIÓN DE UNA INICIATIVA ORIENTADA AL FOMENTO DEL DESARROLLO TECNOLÓGICO E INNOVACIÓN DE NIÑOS, NIÑAS Y ADOLESCENTES EN EL MARCO "DESARROLLO DE INTERVENCIONES DE TIPO PSICOSOCIAL DIRIGIDO A LA REDUCCIÓN DE FACTORES DE RIESGO EN NIÑOS NIÑAS Y ADOLESCENTES EN EL MUNICIPIO DE BUCARAMANGA
</t>
  </si>
  <si>
    <t>1098790175</t>
  </si>
  <si>
    <t>ANDRES FABIAN SOLANO PEREZ</t>
  </si>
  <si>
    <t xml:space="preserve">AUNAR ESFUERZOS PARA BRINDAR PROCESOS DE FORMACIÓN NO FORMAL EN LIDERAZGO Y PARTICIPACIÓN EN DERECHOS HUMANOS, ENFOQUE DE GENERO Y NUEVAS MASCULINIDADES PARA HOMBRES Y MUJERES DEL MUNICIPIO DE BUCARAMANGA
</t>
  </si>
  <si>
    <t>860029924</t>
  </si>
  <si>
    <t>UNIVERSIDAD COOPERATIVA DE COLOMBIA</t>
  </si>
  <si>
    <t>BRINDAR ATENCIÓN INTEGRAL EN ESCENARIOS DE PROMOCIÓN DE INCLUSIÓN SOCIAL DE LA CIUDADANÍA EN HABITANZA DE CALLE CON ALTA DEPENDENCIA FÍSICA, MENTAL O COGNITIVA DEL MUNICIPIO DE BUCARAMANGA</t>
  </si>
  <si>
    <t xml:space="preserve">BRINDAR ATENCIÓN INTEGRAL EN ESCENARIOS DE PROMOCIÓN DE INCLUSIÓN SOCIAL DE LA CIUDADANÍA EN HABITANZA DE CALLE EN EL MUNICIPIO DE BUCARAMANGA
</t>
  </si>
  <si>
    <t>Apoyar la Estrategia Pazificándonos como espacio de diálogo y resolución de conflictos</t>
  </si>
  <si>
    <t>Suministrar los insumos, plantulas, semillas, herramientas y equipos para el progreso de pequeños productores.</t>
  </si>
  <si>
    <t>Versión: 2.0</t>
  </si>
  <si>
    <t>Fecha aprobación: Octubre-10-2024</t>
  </si>
  <si>
    <t>Página: 1 de 1</t>
  </si>
  <si>
    <t>Recursos propios 2024</t>
  </si>
  <si>
    <t>SGP Educación 2024</t>
  </si>
  <si>
    <t>SGP Salud 2024</t>
  </si>
  <si>
    <t>SGP Deporte 2024</t>
  </si>
  <si>
    <t>SGP Cultura 2024</t>
  </si>
  <si>
    <t>SGP Libre inversión 2024</t>
  </si>
  <si>
    <t>SGP Libre destinación 2024</t>
  </si>
  <si>
    <t>SGP Alimentación escolar 2024</t>
  </si>
  <si>
    <t>SGP Municipios río Magdalena 2024</t>
  </si>
  <si>
    <t>SGP APSB 2024</t>
  </si>
  <si>
    <t>Crédito 2024</t>
  </si>
  <si>
    <t>Transferencias de capital - cofinanciación departamento 2024</t>
  </si>
  <si>
    <t>Transferencias de capital - cofinanciación nación 2024</t>
  </si>
  <si>
    <t>Otros 2024</t>
  </si>
  <si>
    <t>Total 2024</t>
  </si>
  <si>
    <r>
      <t>Recursos propios 2024</t>
    </r>
    <r>
      <rPr>
        <b/>
        <sz val="12"/>
        <color rgb="FF002060"/>
        <rFont val="Arial"/>
        <family val="2"/>
      </rPr>
      <t>2</t>
    </r>
  </si>
  <si>
    <r>
      <t>SGP Educación 2024</t>
    </r>
    <r>
      <rPr>
        <b/>
        <sz val="12"/>
        <color rgb="FF002060"/>
        <rFont val="Arial"/>
        <family val="2"/>
      </rPr>
      <t>3</t>
    </r>
  </si>
  <si>
    <r>
      <t>SGP Salud 2024</t>
    </r>
    <r>
      <rPr>
        <b/>
        <sz val="12"/>
        <color rgb="FF002060"/>
        <rFont val="Arial"/>
        <family val="2"/>
      </rPr>
      <t>4</t>
    </r>
  </si>
  <si>
    <r>
      <t>SGP Deporte 2024</t>
    </r>
    <r>
      <rPr>
        <b/>
        <sz val="12"/>
        <color rgb="FF002060"/>
        <rFont val="Arial"/>
        <family val="2"/>
      </rPr>
      <t>5</t>
    </r>
  </si>
  <si>
    <r>
      <t>SGP Cultura 2024</t>
    </r>
    <r>
      <rPr>
        <b/>
        <sz val="12"/>
        <color rgb="FF002060"/>
        <rFont val="Arial"/>
        <family val="2"/>
      </rPr>
      <t>6</t>
    </r>
  </si>
  <si>
    <r>
      <t>SGP Libre inversión 2024</t>
    </r>
    <r>
      <rPr>
        <b/>
        <sz val="12"/>
        <color rgb="FF002060"/>
        <rFont val="Arial"/>
        <family val="2"/>
      </rPr>
      <t>7</t>
    </r>
  </si>
  <si>
    <r>
      <t>SGP Libre destinación 2024</t>
    </r>
    <r>
      <rPr>
        <b/>
        <sz val="12"/>
        <color rgb="FF002060"/>
        <rFont val="Arial"/>
        <family val="2"/>
      </rPr>
      <t>8</t>
    </r>
  </si>
  <si>
    <r>
      <t>SGP Alimentación escolar 2024</t>
    </r>
    <r>
      <rPr>
        <b/>
        <sz val="12"/>
        <color rgb="FF002060"/>
        <rFont val="Arial"/>
        <family val="2"/>
      </rPr>
      <t>9</t>
    </r>
  </si>
  <si>
    <r>
      <t>SGP Municipios río Magdalena 2024</t>
    </r>
    <r>
      <rPr>
        <b/>
        <sz val="12"/>
        <color rgb="FF002060"/>
        <rFont val="Arial"/>
        <family val="2"/>
      </rPr>
      <t>10</t>
    </r>
  </si>
  <si>
    <r>
      <t>SGP APSB 2024</t>
    </r>
    <r>
      <rPr>
        <b/>
        <sz val="12"/>
        <color rgb="FF002060"/>
        <rFont val="Arial"/>
        <family val="2"/>
      </rPr>
      <t>11</t>
    </r>
  </si>
  <si>
    <r>
      <t>Crédito 2024</t>
    </r>
    <r>
      <rPr>
        <b/>
        <sz val="12"/>
        <color rgb="FF002060"/>
        <rFont val="Arial"/>
        <family val="2"/>
      </rPr>
      <t>12</t>
    </r>
  </si>
  <si>
    <r>
      <t>Transferencias de capital - cofinanciación departamento 2024</t>
    </r>
    <r>
      <rPr>
        <b/>
        <sz val="12"/>
        <color rgb="FF002060"/>
        <rFont val="Arial"/>
        <family val="2"/>
      </rPr>
      <t>13</t>
    </r>
  </si>
  <si>
    <r>
      <t>Transferencias de capital - cofinanciación nación 2024</t>
    </r>
    <r>
      <rPr>
        <b/>
        <sz val="12"/>
        <color rgb="FF002060"/>
        <rFont val="Arial"/>
        <family val="2"/>
      </rPr>
      <t>14</t>
    </r>
  </si>
  <si>
    <r>
      <t>Otros 2024</t>
    </r>
    <r>
      <rPr>
        <b/>
        <sz val="12"/>
        <color rgb="FF002060"/>
        <rFont val="Arial"/>
        <family val="2"/>
      </rPr>
      <t>15</t>
    </r>
  </si>
  <si>
    <t>Total Comprometido 2024</t>
  </si>
  <si>
    <t>Realizar acompañamiento a las cadenas productivas apoyadas por el municipio. Disponer de insumos para la adecuación y/o mejoramiento de las cadenas productivas del municipio.</t>
  </si>
  <si>
    <t xml:space="preserve">
10</t>
  </si>
  <si>
    <t>SDS-SDS-CPS-350-202</t>
  </si>
  <si>
    <t>SDS-SDS-CPS-351-2024</t>
  </si>
  <si>
    <t>SDS-SDS-CPS-352-2024</t>
  </si>
  <si>
    <t>SDS-SDS-CPS-353-2024</t>
  </si>
  <si>
    <t>SDS-SDS-MC-011-2024</t>
  </si>
  <si>
    <t>SDS-SDS-CPS-355-2024</t>
  </si>
  <si>
    <t>SDS-SDS-CPS-354-2024</t>
  </si>
  <si>
    <t>SDS-SDS-CPS-357-2024</t>
  </si>
  <si>
    <t>SDS-SDS-CPS-356-2024</t>
  </si>
  <si>
    <t>SDS-SDS-PC-006-2024</t>
  </si>
  <si>
    <t>SDS-SDS-CPS-358-2024</t>
  </si>
  <si>
    <t>SDS-SDS-MC-010-2024</t>
  </si>
  <si>
    <t>SDS-SDS-CPS-359-2024</t>
  </si>
  <si>
    <t>SDS-SDS-CPS-360-2024</t>
  </si>
  <si>
    <t>SDS-SDS-CPS-361-2024</t>
  </si>
  <si>
    <t>SDS-SDS-CPS-362-2024</t>
  </si>
  <si>
    <t>SDS-SDS-CPS-363-2024</t>
  </si>
  <si>
    <t>SDS-SDS-CPS-364-2024</t>
  </si>
  <si>
    <t>SDS-SDS-CPS-365-2024</t>
  </si>
  <si>
    <t>SDS-SDS-CPS-366-2024</t>
  </si>
  <si>
    <t>SDS-SDS-MC-012-2024-1</t>
  </si>
  <si>
    <t>SDS-SDS-CPS-367-2024</t>
  </si>
  <si>
    <t xml:space="preserve"> SDS-SDS-CA-006-2024</t>
  </si>
  <si>
    <t>https://community.secop.gov.co/Public/Tendering/ContractNoticePhases/View?PPI=CO1.PPI.34684900&amp;isFromPublicArea=True&amp;isModal=False</t>
  </si>
  <si>
    <t>https://community.secop.gov.co/Public/Tendering/ContractNoticePhases/View?PPI=CO1.PPI.34719728&amp;isFromPublicArea=True&amp;isModal=False</t>
  </si>
  <si>
    <t>https://community.secop.gov.co/Public/Tendering/ContractNoticePhases/View?PPI=CO1.PPI.34778340&amp;isFromPublicArea=True&amp;isModal=False</t>
  </si>
  <si>
    <t xml:space="preserve">https://community.secop.gov.co/Public/Tendering/ContractNoticePhases/View?PPI=CO1.PPI.34801031&amp;isFromPublicArea=True&amp;isModal=False
</t>
  </si>
  <si>
    <t>https://community.secop.gov.co/Public/Tendering/ContractNoticePhases/View?PPI=CO1.PPI.34404785&amp;isFromPublicArea=True&amp;isModal=False</t>
  </si>
  <si>
    <t>https://community.secop.gov.co/Public/Tendering/ContractNoticePhases/View?PPI=CO1.PPI.34881204&amp;isFromPublicArea=True&amp;isModal=False</t>
  </si>
  <si>
    <t>https://community.secop.gov.co/Public/Tendering/ContractNoticePhases/View?PPI=CO1.PPI.34879484&amp;isFromPublicArea=True&amp;isModal=False</t>
  </si>
  <si>
    <t>https://community.secop.gov.co/Public/Tendering/ContractNoticePhases/View?PPI=CO1.PPI.34941073&amp;isFromPublicArea=True&amp;isModal=False</t>
  </si>
  <si>
    <t>https://community.secop.gov.co/Public/Tendering/ContractNoticePhases/View?PPI=CO1.PPI.34940202&amp;isFromPublicArea=True&amp;isModal=False</t>
  </si>
  <si>
    <t xml:space="preserve">https://community.secop.gov.co/Public/Tendering/ContractNoticePhases/View?PPI=CO1.PPI.34639694&amp;isFromPublicArea=True&amp;isModal=False
</t>
  </si>
  <si>
    <t>https://community.secop.gov.co/Public/Tendering/ContractNoticePhases/View?PPI=CO1.PPI.34639694&amp;isFromPublicArea=True&amp;isModal=False</t>
  </si>
  <si>
    <t xml:space="preserve">https://community.secop.gov.co/Public/Tendering/ContractNoticePhases/View?PPI=CO1.PPI.35071900&amp;isFromPublicArea=True&amp;isModal=False
</t>
  </si>
  <si>
    <t>https://community.secop.gov.co/Public/Tendering/ContractNoticePhases/View?PPI=CO1.PPI.34199433&amp;isFromPublicArea=True&amp;isModal=False</t>
  </si>
  <si>
    <t>https://community.secop.gov.co/Public/Tendering/ContractNoticePhases/View?PPI=CO1.PPI.35088993&amp;isFromPublicArea=True&amp;isModal=False</t>
  </si>
  <si>
    <t>https://community.secop.gov.co/Public/Tendering/ContractNoticePhases/View?PPI=CO1.PPI.35092502&amp;isFromPublicArea=True&amp;isModal=False</t>
  </si>
  <si>
    <t>https://community.secop.gov.co/Public/Tendering/ContractNoticePhases/View?PPI=CO1.PPI.35100757&amp;isFromPublicArea=True&amp;isModal=False</t>
  </si>
  <si>
    <t>https://community.secop.gov.co/Public/Tendering/ContractNoticePhases/View?PPI=CO1.PPI.35142931&amp;isFromPublicArea=True&amp;isModal=False</t>
  </si>
  <si>
    <t>https://community.secop.gov.co/Public/Tendering/ContractNoticePhases/View?PPI=CO1.PPI.35164617&amp;isFromPublicArea=True&amp;isModal=False</t>
  </si>
  <si>
    <t>https://community.secop.gov.co/Public/Tendering/ContractNoticePhases/View?PPI=CO1.PPI.35219090&amp;isFromPublicArea=True&amp;isModal=False</t>
  </si>
  <si>
    <t xml:space="preserve">https://community.secop.gov.co/Public/Tendering/ContractNoticePhases/View?PPI=CO1.PPI.35222039&amp;isFromPublicArea=True&amp;isModal=False
</t>
  </si>
  <si>
    <t xml:space="preserve">https://community.secop.gov.co/Public/Tendering/ContractNoticePhases/View?PPI=CO1.PPI.35255099&amp;isFromPublicArea=True&amp;isModal=False
</t>
  </si>
  <si>
    <t>https://community.secop.gov.co/Public/Tendering/ContractNoticePhases/View?PPI=CO1.PPI.34749174&amp;isFromPublicArea=True&amp;isModal=False</t>
  </si>
  <si>
    <t xml:space="preserve">https://community.secop.gov.co/Public/Tendering/ContractNoticePhases/View?PPI=CO1.PPI.35292545&amp;isFromPublicArea=True&amp;isModal=False
</t>
  </si>
  <si>
    <t xml:space="preserve">https://community.secop.gov.co/Public/Tendering/ContractNoticePhases/View?PPI=CO1.PPI.35062742&amp;isFromPublicArea=True&amp;isModal=False
</t>
  </si>
  <si>
    <t>SDS-SDS-PC-159-2024</t>
  </si>
  <si>
    <t>SDS-SDS-CA-005-2024</t>
  </si>
  <si>
    <t>https://community.secop.gov.co/Public/Tendering/OpportunityDetail/Index?noticeUID=CO1.NTC.6784738&amp;isFromPublicArea=True&amp;isModal=False</t>
  </si>
  <si>
    <t>SDS-SDS-PC-182-2024</t>
  </si>
  <si>
    <t>SDS-SDS-PC-183-2024</t>
  </si>
  <si>
    <t>Fortalecer la Escuela de Liderazgo y Participación Política para mujeres</t>
  </si>
  <si>
    <t>Impulsar programas educativos y de sensibilización sobre salud e higiene personal dirigidos a las personas con situación de habitanza en calle.</t>
  </si>
  <si>
    <t>IMPLEMENTACIÓN DE ACCIONES TENDIENTES A MEJORAR LAS CONDICIONES DE LOS ADULTOS MAYORES DEL MUNICIPIO DE BUCARAMANGA2</t>
  </si>
  <si>
    <t>2.3.2.02.01.003.1702010.3465401.263.201</t>
  </si>
  <si>
    <t>2.3.2.02.01.003.1702010.3699058.263.201</t>
  </si>
  <si>
    <t>1700</t>
  </si>
  <si>
    <t>1702008</t>
  </si>
  <si>
    <t>1701</t>
  </si>
  <si>
    <t>1702009</t>
  </si>
  <si>
    <t>2.3.2.02.01.003.1702016.3465401.263.201</t>
  </si>
  <si>
    <t>2.3.2.02.01.003.1702016.3699058.263.201</t>
  </si>
  <si>
    <t>2.3.2.02.01.000.1702016.136001.263.201</t>
  </si>
  <si>
    <t>1699</t>
  </si>
  <si>
    <t>1702013</t>
  </si>
  <si>
    <t>1702015</t>
  </si>
  <si>
    <t>Realizar estrategias orientadas a la creatividad en NNA a través del uso de tecnologías digitales, culturales, recreación y deporte. Brindar el servicio de recreación para la integración de niños, niñas, adolescentes y jóvenes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</si>
</sst>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1">
    <numFmt numFmtId="8" formatCode="&quot;$&quot;\ #,##0.00;[Red]\-&quot;$&quot;\ #,##0.00"/>
    <numFmt numFmtId="44" formatCode="_-&quot;$&quot;\ * #,##0.00_-;\-&quot;$&quot;\ * #,##0.00_-;_-&quot;$&quot;\ * &quot;-&quot;??_-;_-@_-"/>
    <numFmt numFmtId="43" formatCode="_-* #,##0.00_-;\-* #,##0.00_-;_-* &quot;-&quot;??_-;_-@_-"/>
    <numFmt numFmtId="164" formatCode="_-&quot;XDR&quot;* #,##0.00_-;\-&quot;XDR&quot;* #,##0.00_-;_-&quot;XDR&quot;* &quot;-&quot;??_-;_-@_-"/>
    <numFmt numFmtId="165" formatCode="_-&quot;$&quot;* #,##0_-;\-&quot;$&quot;* #,##0_-;_-&quot;$&quot;* &quot;-&quot;_-;_-@_-"/>
    <numFmt numFmtId="166" formatCode="_-[$$-240A]\ * #,##0.00_-;\-[$$-240A]\ * #,##0.00_-;_-[$$-240A]\ * &quot;-&quot;??_-;_-@_-"/>
    <numFmt numFmtId="167" formatCode="_-&quot;$&quot;* #,##0.00_-;\-&quot;$&quot;* #,##0.00_-;_-&quot;$&quot;* &quot;-&quot;_-;_-@_-"/>
    <numFmt numFmtId="168" formatCode="_-&quot;$&quot;* #,##0.00_-;\-&quot;$&quot;* #,##0.00_-;_-&quot;$&quot;* &quot;-&quot;??_-;_-@_-"/>
    <numFmt numFmtId="169" formatCode="&quot;$&quot;#,##0.00"/>
    <numFmt numFmtId="170" formatCode="&quot;$&quot;#,##0"/>
    <numFmt numFmtId="171" formatCode="_-* #,##0_-;\-* #,##0_-;_-* &quot;-&quot;??_-;_-@_-"/>
  </numFmts>
  <fonts count="27" x14ac:knownFonts="1">
    <font>
      <sz val="11"/>
      <color theme="1"/>
      <name val="Aptos Narrow"/>
      <family val="2"/>
      <scheme val="minor"/>
    </font>
    <font>
      <b/>
      <sz val="11"/>
      <color theme="1"/>
      <name val="Aptos Narrow"/>
      <family val="2"/>
      <scheme val="minor"/>
    </font>
    <font>
      <b/>
      <sz val="11"/>
      <color theme="1"/>
      <name val="Arial"/>
      <family val="2"/>
    </font>
    <font>
      <sz val="11"/>
      <color theme="1"/>
      <name val="Arial"/>
      <family val="2"/>
    </font>
    <font>
      <b/>
      <sz val="22"/>
      <color theme="1"/>
      <name val="Aptos Narrow"/>
      <family val="2"/>
      <scheme val="minor"/>
    </font>
    <font>
      <b/>
      <sz val="12"/>
      <color theme="0"/>
      <name val="Arial"/>
      <family val="2"/>
    </font>
    <font>
      <b/>
      <sz val="12"/>
      <color theme="1"/>
      <name val="Arial"/>
      <family val="2"/>
    </font>
    <font>
      <b/>
      <sz val="12"/>
      <color rgb="FF002060"/>
      <name val="Arial"/>
      <family val="2"/>
    </font>
    <font>
      <sz val="12"/>
      <color theme="1"/>
      <name val="Arial"/>
      <family val="2"/>
    </font>
    <font>
      <sz val="11"/>
      <color theme="1"/>
      <name val="Aptos Narrow"/>
      <family val="2"/>
      <scheme val="minor"/>
    </font>
    <font>
      <b/>
      <sz val="36"/>
      <color theme="1"/>
      <name val="Arial"/>
      <family val="2"/>
    </font>
    <font>
      <b/>
      <sz val="10"/>
      <name val="Arial Narrow"/>
      <family val="2"/>
    </font>
    <font>
      <sz val="11"/>
      <color theme="1"/>
      <name val="Arial Narrow"/>
      <family val="2"/>
    </font>
    <font>
      <sz val="10"/>
      <name val="Arial Narrow"/>
      <family val="2"/>
    </font>
    <font>
      <sz val="10"/>
      <color theme="1"/>
      <name val="Arial Narrow"/>
      <family val="2"/>
    </font>
    <font>
      <b/>
      <sz val="11"/>
      <color theme="1"/>
      <name val="Arial Narrow"/>
      <family val="2"/>
    </font>
    <font>
      <sz val="8"/>
      <name val="Aptos Narrow"/>
      <family val="2"/>
      <scheme val="minor"/>
    </font>
    <font>
      <sz val="11"/>
      <color rgb="FFFF0000"/>
      <name val="Arial"/>
      <family val="2"/>
    </font>
    <font>
      <b/>
      <sz val="72"/>
      <color theme="1"/>
      <name val="Arial"/>
      <family val="2"/>
    </font>
    <font>
      <sz val="11"/>
      <name val="Arial"/>
      <family val="2"/>
    </font>
    <font>
      <sz val="11"/>
      <color rgb="FF000000"/>
      <name val="Arial"/>
      <family val="2"/>
    </font>
    <font>
      <b/>
      <sz val="9"/>
      <color rgb="FF000000"/>
      <name val="Tahoma"/>
      <family val="2"/>
    </font>
    <font>
      <sz val="9"/>
      <color rgb="FF000000"/>
      <name val="Tahoma"/>
      <family val="2"/>
    </font>
    <font>
      <b/>
      <sz val="9"/>
      <color indexed="81"/>
      <name val="Tahoma"/>
      <family val="2"/>
    </font>
    <font>
      <sz val="9"/>
      <color indexed="81"/>
      <name val="Tahoma"/>
      <family val="2"/>
    </font>
    <font>
      <b/>
      <sz val="11"/>
      <name val="Arial Narrow"/>
      <family val="2"/>
    </font>
    <font>
      <sz val="9"/>
      <color rgb="FF000000"/>
      <name val="Arial"/>
      <family val="2"/>
    </font>
  </fonts>
  <fills count="27">
    <fill>
      <patternFill patternType="none"/>
    </fill>
    <fill>
      <patternFill patternType="gray125"/>
    </fill>
    <fill>
      <patternFill patternType="solid">
        <fgColor rgb="FF002060"/>
        <bgColor indexed="64"/>
      </patternFill>
    </fill>
    <fill>
      <patternFill patternType="solid">
        <fgColor rgb="FF00B0F0"/>
        <bgColor indexed="64"/>
      </patternFill>
    </fill>
    <fill>
      <patternFill patternType="solid">
        <fgColor rgb="FFFFC000"/>
        <bgColor indexed="64"/>
      </patternFill>
    </fill>
    <fill>
      <patternFill patternType="solid">
        <fgColor rgb="FFFFFF00"/>
        <bgColor indexed="64"/>
      </patternFill>
    </fill>
    <fill>
      <patternFill patternType="solid">
        <fgColor theme="7" tint="0.79998168889431442"/>
        <bgColor indexed="64"/>
      </patternFill>
    </fill>
    <fill>
      <patternFill patternType="solid">
        <fgColor theme="9" tint="0.39997558519241921"/>
        <bgColor indexed="64"/>
      </patternFill>
    </fill>
    <fill>
      <patternFill patternType="solid">
        <fgColor rgb="FF8ED973"/>
        <bgColor rgb="FF000000"/>
      </patternFill>
    </fill>
    <fill>
      <patternFill patternType="solid">
        <fgColor theme="0" tint="-0.14999847407452621"/>
        <bgColor indexed="64"/>
      </patternFill>
    </fill>
    <fill>
      <patternFill patternType="solid">
        <fgColor theme="0"/>
        <bgColor indexed="64"/>
      </patternFill>
    </fill>
    <fill>
      <patternFill patternType="solid">
        <fgColor theme="5"/>
        <bgColor indexed="64"/>
      </patternFill>
    </fill>
    <fill>
      <patternFill patternType="solid">
        <fgColor theme="0" tint="-0.499984740745262"/>
        <bgColor indexed="64"/>
      </patternFill>
    </fill>
    <fill>
      <patternFill patternType="solid">
        <fgColor theme="7" tint="0.39997558519241921"/>
        <bgColor indexed="64"/>
      </patternFill>
    </fill>
    <fill>
      <patternFill patternType="solid">
        <fgColor theme="5" tint="-0.249977111117893"/>
        <bgColor indexed="64"/>
      </patternFill>
    </fill>
    <fill>
      <patternFill patternType="solid">
        <fgColor theme="8" tint="0.39997558519241921"/>
        <bgColor indexed="64"/>
      </patternFill>
    </fill>
    <fill>
      <patternFill patternType="solid">
        <fgColor theme="5" tint="0.39997558519241921"/>
        <bgColor indexed="64"/>
      </patternFill>
    </fill>
    <fill>
      <patternFill patternType="solid">
        <fgColor theme="4" tint="0.39997558519241921"/>
        <bgColor indexed="64"/>
      </patternFill>
    </fill>
    <fill>
      <patternFill patternType="solid">
        <fgColor rgb="FFFF0000"/>
        <bgColor indexed="64"/>
      </patternFill>
    </fill>
    <fill>
      <patternFill patternType="solid">
        <fgColor theme="7" tint="0.59999389629810485"/>
        <bgColor indexed="64"/>
      </patternFill>
    </fill>
    <fill>
      <patternFill patternType="solid">
        <fgColor theme="5" tint="0.59999389629810485"/>
        <bgColor indexed="64"/>
      </patternFill>
    </fill>
    <fill>
      <patternFill patternType="solid">
        <fgColor theme="0" tint="-0.249977111117893"/>
        <bgColor indexed="64"/>
      </patternFill>
    </fill>
    <fill>
      <patternFill patternType="solid">
        <fgColor theme="4"/>
        <bgColor indexed="64"/>
      </patternFill>
    </fill>
    <fill>
      <patternFill patternType="solid">
        <fgColor theme="0" tint="-4.9989318521683403E-2"/>
        <bgColor indexed="64"/>
      </patternFill>
    </fill>
    <fill>
      <patternFill patternType="solid">
        <fgColor theme="3" tint="0.749992370372631"/>
        <bgColor indexed="64"/>
      </patternFill>
    </fill>
    <fill>
      <patternFill patternType="solid">
        <fgColor theme="4" tint="0.59999389629810485"/>
        <bgColor indexed="64"/>
      </patternFill>
    </fill>
    <fill>
      <patternFill patternType="solid">
        <fgColor theme="2" tint="-0.249977111117893"/>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top/>
      <bottom/>
      <diagonal/>
    </border>
    <border>
      <left/>
      <right style="medium">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medium">
        <color indexed="64"/>
      </right>
      <top style="medium">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6">
    <xf numFmtId="0" fontId="0" fillId="0" borderId="0"/>
    <xf numFmtId="9" fontId="9" fillId="0" borderId="0" applyFont="0" applyFill="0" applyBorder="0" applyAlignment="0" applyProtection="0"/>
    <xf numFmtId="165" fontId="9" fillId="0" borderId="0" applyFont="0" applyFill="0" applyBorder="0" applyAlignment="0" applyProtection="0"/>
    <xf numFmtId="164" fontId="9" fillId="0" borderId="0" applyFont="0" applyFill="0" applyBorder="0" applyAlignment="0" applyProtection="0"/>
    <xf numFmtId="43" fontId="9" fillId="0" borderId="0" applyFont="0" applyFill="0" applyBorder="0" applyAlignment="0" applyProtection="0"/>
    <xf numFmtId="168" fontId="9" fillId="0" borderId="0" applyFont="0" applyFill="0" applyBorder="0" applyAlignment="0" applyProtection="0"/>
  </cellStyleXfs>
  <cellXfs count="787">
    <xf numFmtId="0" fontId="0" fillId="0" borderId="0" xfId="0"/>
    <xf numFmtId="0" fontId="5" fillId="2" borderId="6" xfId="0" applyFont="1" applyFill="1" applyBorder="1" applyAlignment="1">
      <alignment horizontal="center" vertical="center" wrapText="1"/>
    </xf>
    <xf numFmtId="0" fontId="4" fillId="0" borderId="0" xfId="0" applyFont="1" applyAlignment="1">
      <alignment vertical="center" wrapText="1"/>
    </xf>
    <xf numFmtId="0" fontId="6" fillId="0" borderId="3" xfId="0" applyFont="1" applyBorder="1" applyAlignment="1">
      <alignment horizontal="center" vertical="center" wrapText="1"/>
    </xf>
    <xf numFmtId="0" fontId="1" fillId="2" borderId="22" xfId="0" applyFont="1" applyFill="1" applyBorder="1" applyAlignment="1">
      <alignment horizontal="center" vertical="center" wrapText="1"/>
    </xf>
    <xf numFmtId="0" fontId="1" fillId="0" borderId="0" xfId="0" applyFont="1" applyAlignment="1">
      <alignment horizontal="center" vertical="center" wrapText="1"/>
    </xf>
    <xf numFmtId="0" fontId="0" fillId="0" borderId="0" xfId="0" applyAlignment="1">
      <alignment horizontal="center" vertical="center" wrapText="1"/>
    </xf>
    <xf numFmtId="9" fontId="4" fillId="0" borderId="0" xfId="1" applyFont="1" applyAlignment="1">
      <alignment vertical="center" wrapText="1"/>
    </xf>
    <xf numFmtId="9" fontId="5" fillId="2" borderId="3" xfId="1" applyFont="1" applyFill="1" applyBorder="1" applyAlignment="1" applyProtection="1">
      <alignment horizontal="center" vertical="center" wrapText="1"/>
    </xf>
    <xf numFmtId="0" fontId="5" fillId="2" borderId="5"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2" fillId="0" borderId="0" xfId="0" applyFont="1" applyAlignment="1">
      <alignment horizontal="center" vertical="center" wrapText="1"/>
    </xf>
    <xf numFmtId="9" fontId="2" fillId="0" borderId="0" xfId="1" applyFont="1" applyAlignment="1">
      <alignment horizontal="center" vertical="center" wrapText="1"/>
    </xf>
    <xf numFmtId="0" fontId="2" fillId="0" borderId="8" xfId="0" applyFont="1" applyBorder="1" applyAlignment="1">
      <alignment horizontal="center" vertical="center" wrapText="1"/>
    </xf>
    <xf numFmtId="0" fontId="2" fillId="0" borderId="0" xfId="0" applyFont="1" applyAlignment="1">
      <alignment vertical="center" wrapText="1"/>
    </xf>
    <xf numFmtId="0" fontId="2" fillId="0" borderId="8" xfId="0" applyFont="1" applyBorder="1" applyAlignment="1">
      <alignment vertical="center" wrapText="1"/>
    </xf>
    <xf numFmtId="9" fontId="3" fillId="0" borderId="0" xfId="1" applyFont="1" applyAlignment="1">
      <alignment horizontal="center" vertical="center" wrapText="1"/>
    </xf>
    <xf numFmtId="165" fontId="2" fillId="0" borderId="0" xfId="2" applyFont="1" applyAlignment="1">
      <alignment horizontal="center" vertical="center" wrapText="1"/>
    </xf>
    <xf numFmtId="165" fontId="4" fillId="0" borderId="0" xfId="2" applyFont="1" applyAlignment="1">
      <alignment vertical="center" wrapText="1"/>
    </xf>
    <xf numFmtId="165" fontId="5" fillId="2" borderId="3" xfId="2" applyFont="1" applyFill="1" applyBorder="1" applyAlignment="1">
      <alignment horizontal="center" vertical="center" wrapText="1"/>
    </xf>
    <xf numFmtId="9" fontId="3" fillId="0" borderId="1" xfId="1" applyFont="1" applyFill="1" applyBorder="1" applyAlignment="1" applyProtection="1">
      <alignment horizontal="center" vertical="center" wrapText="1"/>
    </xf>
    <xf numFmtId="166" fontId="2" fillId="0" borderId="0" xfId="3" applyNumberFormat="1" applyFont="1" applyAlignment="1">
      <alignment horizontal="center" vertical="center" wrapText="1"/>
    </xf>
    <xf numFmtId="166" fontId="2" fillId="0" borderId="0" xfId="0" applyNumberFormat="1" applyFont="1" applyAlignment="1">
      <alignment horizontal="center" vertical="center" wrapText="1"/>
    </xf>
    <xf numFmtId="166" fontId="2" fillId="0" borderId="0" xfId="2" applyNumberFormat="1" applyFont="1" applyAlignment="1">
      <alignment horizontal="center" vertical="center" wrapText="1"/>
    </xf>
    <xf numFmtId="0" fontId="3" fillId="0" borderId="1" xfId="0" applyFont="1" applyBorder="1" applyAlignment="1" applyProtection="1">
      <alignment horizontal="center" vertical="center" wrapText="1"/>
      <protection locked="0"/>
    </xf>
    <xf numFmtId="0" fontId="13" fillId="0" borderId="0" xfId="0" applyFont="1"/>
    <xf numFmtId="43" fontId="13" fillId="0" borderId="0" xfId="4" applyFont="1" applyFill="1" applyBorder="1"/>
    <xf numFmtId="0" fontId="14" fillId="0" borderId="0" xfId="0" applyFont="1"/>
    <xf numFmtId="0" fontId="12" fillId="0" borderId="0" xfId="0" applyFont="1"/>
    <xf numFmtId="43" fontId="14" fillId="0" borderId="0" xfId="4" applyFont="1" applyFill="1" applyBorder="1"/>
    <xf numFmtId="0" fontId="14" fillId="0" borderId="0" xfId="0" applyFont="1" applyAlignment="1">
      <alignment horizontal="left"/>
    </xf>
    <xf numFmtId="43" fontId="12" fillId="0" borderId="0" xfId="0" applyNumberFormat="1" applyFont="1"/>
    <xf numFmtId="4" fontId="2" fillId="0" borderId="0" xfId="0" applyNumberFormat="1" applyFont="1" applyAlignment="1">
      <alignment horizontal="center" vertical="center" wrapText="1"/>
    </xf>
    <xf numFmtId="43" fontId="2" fillId="0" borderId="0" xfId="4" applyFont="1" applyAlignment="1">
      <alignment horizontal="center" vertical="center" wrapText="1"/>
    </xf>
    <xf numFmtId="43" fontId="2" fillId="0" borderId="0" xfId="0" applyNumberFormat="1" applyFont="1" applyAlignment="1">
      <alignment horizontal="center" vertical="center" wrapText="1"/>
    </xf>
    <xf numFmtId="43" fontId="13" fillId="3" borderId="0" xfId="4" applyFont="1" applyFill="1" applyBorder="1"/>
    <xf numFmtId="0" fontId="3" fillId="0" borderId="2" xfId="0" applyFont="1" applyBorder="1" applyAlignment="1">
      <alignment horizontal="center" vertical="center" wrapText="1"/>
    </xf>
    <xf numFmtId="3" fontId="3" fillId="0" borderId="2" xfId="0" applyNumberFormat="1" applyFont="1" applyBorder="1" applyAlignment="1">
      <alignment horizontal="center" vertical="center" wrapText="1"/>
    </xf>
    <xf numFmtId="9" fontId="3" fillId="0" borderId="2" xfId="1" applyFont="1" applyFill="1" applyBorder="1" applyAlignment="1" applyProtection="1">
      <alignment horizontal="center" vertical="center" wrapText="1"/>
    </xf>
    <xf numFmtId="1" fontId="3" fillId="0" borderId="2" xfId="0" applyNumberFormat="1" applyFont="1" applyBorder="1" applyAlignment="1" applyProtection="1">
      <alignment horizontal="center" vertical="center" wrapText="1"/>
      <protection locked="0"/>
    </xf>
    <xf numFmtId="166" fontId="3" fillId="0" borderId="2" xfId="3" applyNumberFormat="1" applyFont="1" applyFill="1" applyBorder="1" applyAlignment="1" applyProtection="1">
      <alignment horizontal="center" vertical="center" wrapText="1"/>
      <protection locked="0"/>
    </xf>
    <xf numFmtId="0" fontId="3" fillId="0" borderId="1" xfId="0" applyFont="1" applyBorder="1" applyAlignment="1">
      <alignment horizontal="center" vertical="center" wrapText="1"/>
    </xf>
    <xf numFmtId="166" fontId="3" fillId="0" borderId="1" xfId="0" applyNumberFormat="1" applyFont="1" applyBorder="1" applyAlignment="1" applyProtection="1">
      <alignment horizontal="center" vertical="center" wrapText="1"/>
      <protection locked="0"/>
    </xf>
    <xf numFmtId="3" fontId="3" fillId="0" borderId="1" xfId="0" applyNumberFormat="1" applyFont="1" applyBorder="1" applyAlignment="1">
      <alignment horizontal="center" vertical="center" wrapText="1"/>
    </xf>
    <xf numFmtId="166" fontId="3" fillId="0" borderId="1" xfId="2" applyNumberFormat="1" applyFont="1" applyFill="1" applyBorder="1" applyAlignment="1" applyProtection="1">
      <alignment horizontal="center" vertical="center" wrapText="1"/>
      <protection locked="0"/>
    </xf>
    <xf numFmtId="9" fontId="3" fillId="0" borderId="1" xfId="1" applyFont="1" applyFill="1" applyBorder="1" applyAlignment="1">
      <alignment horizontal="center" vertical="center" wrapText="1"/>
    </xf>
    <xf numFmtId="1" fontId="3" fillId="0" borderId="2" xfId="0" applyNumberFormat="1" applyFont="1" applyBorder="1" applyAlignment="1">
      <alignment horizontal="center" vertical="center" wrapText="1"/>
    </xf>
    <xf numFmtId="166" fontId="3" fillId="0" borderId="2" xfId="3" applyNumberFormat="1" applyFont="1" applyFill="1" applyBorder="1" applyAlignment="1">
      <alignment horizontal="center" vertical="center" wrapText="1"/>
    </xf>
    <xf numFmtId="166" fontId="3" fillId="0" borderId="2" xfId="2" applyNumberFormat="1" applyFont="1" applyFill="1" applyBorder="1" applyAlignment="1" applyProtection="1">
      <alignment horizontal="center" vertical="center" wrapText="1"/>
      <protection locked="0"/>
    </xf>
    <xf numFmtId="1" fontId="3" fillId="0" borderId="1" xfId="0" applyNumberFormat="1" applyFont="1" applyBorder="1" applyAlignment="1" applyProtection="1">
      <alignment horizontal="center" vertical="center" wrapText="1"/>
      <protection locked="0"/>
    </xf>
    <xf numFmtId="166" fontId="3" fillId="0" borderId="1" xfId="3" applyNumberFormat="1" applyFont="1" applyFill="1" applyBorder="1" applyAlignment="1" applyProtection="1">
      <alignment horizontal="center" vertical="center" wrapText="1"/>
      <protection locked="0"/>
    </xf>
    <xf numFmtId="1" fontId="3" fillId="0" borderId="1" xfId="0" applyNumberFormat="1" applyFont="1" applyBorder="1" applyAlignment="1">
      <alignment horizontal="center" vertical="center" wrapText="1"/>
    </xf>
    <xf numFmtId="166" fontId="3" fillId="0" borderId="1" xfId="2" applyNumberFormat="1" applyFont="1" applyFill="1" applyBorder="1" applyAlignment="1">
      <alignment horizontal="center" vertical="center" wrapText="1"/>
    </xf>
    <xf numFmtId="166" fontId="2" fillId="0" borderId="0" xfId="1" applyNumberFormat="1" applyFont="1" applyAlignment="1">
      <alignment horizontal="center" vertical="center" wrapText="1"/>
    </xf>
    <xf numFmtId="0" fontId="5" fillId="4" borderId="3" xfId="0" applyFont="1" applyFill="1" applyBorder="1" applyAlignment="1">
      <alignment horizontal="center" vertical="center" wrapText="1"/>
    </xf>
    <xf numFmtId="0" fontId="3" fillId="0" borderId="1" xfId="0" applyFont="1" applyBorder="1" applyAlignment="1">
      <alignment horizontal="center" vertical="top" wrapText="1"/>
    </xf>
    <xf numFmtId="0" fontId="3" fillId="0" borderId="2" xfId="0" applyFont="1" applyBorder="1" applyAlignment="1">
      <alignment horizontal="fill" vertical="top" wrapText="1"/>
    </xf>
    <xf numFmtId="0" fontId="3" fillId="0" borderId="1" xfId="0" applyFont="1" applyBorder="1" applyAlignment="1">
      <alignment horizontal="fill" vertical="top" wrapText="1"/>
    </xf>
    <xf numFmtId="0" fontId="3" fillId="0" borderId="1" xfId="0" applyFont="1" applyBorder="1" applyAlignment="1" applyProtection="1">
      <alignment horizontal="fill" vertical="top" wrapText="1"/>
      <protection locked="0"/>
    </xf>
    <xf numFmtId="0" fontId="3" fillId="0" borderId="2" xfId="0" applyFont="1" applyBorder="1" applyAlignment="1">
      <alignment horizontal="left" vertical="top" wrapText="1"/>
    </xf>
    <xf numFmtId="0" fontId="3" fillId="0" borderId="1" xfId="0" applyFont="1" applyBorder="1" applyAlignment="1">
      <alignment horizontal="left" vertical="top" wrapText="1"/>
    </xf>
    <xf numFmtId="0" fontId="3" fillId="0" borderId="1" xfId="0" applyFont="1" applyBorder="1" applyAlignment="1" applyProtection="1">
      <alignment horizontal="left" vertical="top" wrapText="1"/>
      <protection locked="0"/>
    </xf>
    <xf numFmtId="0" fontId="5" fillId="2" borderId="6" xfId="0" applyFont="1" applyFill="1" applyBorder="1" applyAlignment="1">
      <alignment horizontal="center" vertical="top" wrapText="1"/>
    </xf>
    <xf numFmtId="166" fontId="3" fillId="0" borderId="2" xfId="0" applyNumberFormat="1" applyFont="1" applyBorder="1" applyAlignment="1" applyProtection="1">
      <alignment horizontal="left" vertical="center" wrapText="1"/>
      <protection locked="0"/>
    </xf>
    <xf numFmtId="166" fontId="3" fillId="0" borderId="1" xfId="0" applyNumberFormat="1" applyFont="1" applyBorder="1" applyAlignment="1" applyProtection="1">
      <alignment horizontal="left" vertical="center" wrapText="1"/>
      <protection locked="0"/>
    </xf>
    <xf numFmtId="166" fontId="3" fillId="0" borderId="1" xfId="0" applyNumberFormat="1" applyFont="1" applyBorder="1" applyAlignment="1">
      <alignment horizontal="left" vertical="center" wrapText="1"/>
    </xf>
    <xf numFmtId="166" fontId="3" fillId="0" borderId="2" xfId="0" applyNumberFormat="1" applyFont="1" applyBorder="1" applyAlignment="1">
      <alignment horizontal="left" vertical="center" wrapText="1"/>
    </xf>
    <xf numFmtId="44" fontId="3" fillId="0" borderId="1" xfId="0" applyNumberFormat="1" applyFont="1" applyBorder="1" applyAlignment="1">
      <alignment horizontal="left" vertical="center" wrapText="1"/>
    </xf>
    <xf numFmtId="44" fontId="3" fillId="0" borderId="2" xfId="0" applyNumberFormat="1" applyFont="1" applyBorder="1" applyAlignment="1">
      <alignment horizontal="left" vertical="center" wrapText="1"/>
    </xf>
    <xf numFmtId="166" fontId="3" fillId="0" borderId="1" xfId="3" applyNumberFormat="1" applyFont="1" applyFill="1" applyBorder="1" applyAlignment="1">
      <alignment horizontal="left" vertical="center" wrapText="1"/>
    </xf>
    <xf numFmtId="3" fontId="3" fillId="0" borderId="1" xfId="0" applyNumberFormat="1" applyFont="1" applyBorder="1" applyAlignment="1" applyProtection="1">
      <alignment horizontal="center" vertical="top" wrapText="1"/>
      <protection locked="0"/>
    </xf>
    <xf numFmtId="166" fontId="3" fillId="4" borderId="1" xfId="0" applyNumberFormat="1" applyFont="1" applyFill="1" applyBorder="1" applyAlignment="1">
      <alignment horizontal="left" vertical="center" wrapText="1"/>
    </xf>
    <xf numFmtId="1" fontId="14" fillId="0" borderId="0" xfId="3" applyNumberFormat="1" applyFont="1" applyFill="1" applyBorder="1" applyAlignment="1">
      <alignment horizontal="right"/>
    </xf>
    <xf numFmtId="164" fontId="14" fillId="0" borderId="0" xfId="3" applyFont="1" applyFill="1" applyBorder="1" applyAlignment="1">
      <alignment horizontal="left"/>
    </xf>
    <xf numFmtId="0" fontId="13" fillId="5" borderId="0" xfId="0" applyFont="1" applyFill="1"/>
    <xf numFmtId="166" fontId="17" fillId="0" borderId="1" xfId="0" applyNumberFormat="1" applyFont="1" applyBorder="1" applyAlignment="1" applyProtection="1">
      <alignment horizontal="left" vertical="center" wrapText="1"/>
      <protection locked="0"/>
    </xf>
    <xf numFmtId="166" fontId="17" fillId="0" borderId="1" xfId="2" applyNumberFormat="1" applyFont="1" applyFill="1" applyBorder="1" applyAlignment="1" applyProtection="1">
      <alignment horizontal="center" vertical="center" wrapText="1"/>
      <protection locked="0"/>
    </xf>
    <xf numFmtId="0" fontId="14" fillId="0" borderId="0" xfId="4" applyNumberFormat="1" applyFont="1" applyFill="1" applyBorder="1"/>
    <xf numFmtId="0" fontId="14" fillId="0" borderId="0" xfId="0" applyFont="1" applyAlignment="1">
      <alignment horizontal="left" vertical="top"/>
    </xf>
    <xf numFmtId="166" fontId="17" fillId="0" borderId="2" xfId="3" applyNumberFormat="1" applyFont="1" applyFill="1" applyBorder="1" applyAlignment="1" applyProtection="1">
      <alignment horizontal="center" vertical="center" wrapText="1"/>
      <protection locked="0"/>
    </xf>
    <xf numFmtId="166" fontId="17" fillId="0" borderId="1" xfId="0" applyNumberFormat="1" applyFont="1" applyBorder="1" applyAlignment="1">
      <alignment horizontal="left" vertical="center" wrapText="1"/>
    </xf>
    <xf numFmtId="166" fontId="17" fillId="0" borderId="1" xfId="3" applyNumberFormat="1" applyFont="1" applyFill="1" applyBorder="1" applyAlignment="1">
      <alignment horizontal="center" vertical="center" wrapText="1"/>
    </xf>
    <xf numFmtId="166" fontId="17" fillId="0" borderId="2" xfId="0" applyNumberFormat="1" applyFont="1" applyBorder="1" applyAlignment="1">
      <alignment horizontal="left" vertical="center" wrapText="1"/>
    </xf>
    <xf numFmtId="166" fontId="17" fillId="0" borderId="2" xfId="2" applyNumberFormat="1" applyFont="1" applyFill="1" applyBorder="1" applyAlignment="1">
      <alignment horizontal="center" vertical="center" wrapText="1"/>
    </xf>
    <xf numFmtId="1" fontId="13" fillId="0" borderId="0" xfId="0" applyNumberFormat="1" applyFont="1"/>
    <xf numFmtId="1" fontId="14" fillId="0" borderId="0" xfId="0" applyNumberFormat="1" applyFont="1"/>
    <xf numFmtId="166" fontId="0" fillId="0" borderId="1" xfId="0" applyNumberFormat="1" applyBorder="1" applyAlignment="1" applyProtection="1">
      <alignment horizontal="left" vertical="center" wrapText="1"/>
      <protection locked="0"/>
    </xf>
    <xf numFmtId="166" fontId="0" fillId="0" borderId="1" xfId="3" applyNumberFormat="1" applyFont="1" applyFill="1" applyBorder="1" applyAlignment="1">
      <alignment horizontal="left" vertical="center" wrapText="1"/>
    </xf>
    <xf numFmtId="166" fontId="0" fillId="0" borderId="1" xfId="0" applyNumberFormat="1" applyBorder="1" applyAlignment="1">
      <alignment horizontal="left" vertical="center" wrapText="1"/>
    </xf>
    <xf numFmtId="1" fontId="12" fillId="0" borderId="0" xfId="0" applyNumberFormat="1" applyFont="1"/>
    <xf numFmtId="0" fontId="12" fillId="0" borderId="0" xfId="4" applyNumberFormat="1" applyFont="1" applyFill="1" applyBorder="1"/>
    <xf numFmtId="1" fontId="12" fillId="0" borderId="0" xfId="3" applyNumberFormat="1" applyFont="1" applyFill="1" applyBorder="1" applyAlignment="1">
      <alignment horizontal="right"/>
    </xf>
    <xf numFmtId="164" fontId="12" fillId="0" borderId="0" xfId="3" applyFont="1" applyFill="1" applyBorder="1" applyAlignment="1">
      <alignment horizontal="left"/>
    </xf>
    <xf numFmtId="166" fontId="2" fillId="0" borderId="0" xfId="2" applyNumberFormat="1" applyFont="1" applyAlignment="1">
      <alignment horizontal="left" vertical="center" wrapText="1"/>
    </xf>
    <xf numFmtId="166" fontId="2" fillId="0" borderId="0" xfId="0" applyNumberFormat="1" applyFont="1" applyAlignment="1">
      <alignment horizontal="left" vertical="center" wrapText="1"/>
    </xf>
    <xf numFmtId="0" fontId="2" fillId="0" borderId="0" xfId="0" applyFont="1" applyAlignment="1">
      <alignment horizontal="left" vertical="center" wrapText="1"/>
    </xf>
    <xf numFmtId="166" fontId="2" fillId="0" borderId="0" xfId="4" applyNumberFormat="1" applyFont="1" applyAlignment="1">
      <alignment horizontal="left" vertical="center" wrapText="1"/>
    </xf>
    <xf numFmtId="0" fontId="11" fillId="6" borderId="23" xfId="0" applyFont="1" applyFill="1" applyBorder="1" applyAlignment="1">
      <alignment horizontal="center" vertical="center" wrapText="1"/>
    </xf>
    <xf numFmtId="4" fontId="11" fillId="6" borderId="23" xfId="0" applyNumberFormat="1" applyFont="1" applyFill="1" applyBorder="1" applyAlignment="1">
      <alignment horizontal="center" vertical="center" wrapText="1"/>
    </xf>
    <xf numFmtId="4" fontId="11" fillId="0" borderId="23" xfId="0" applyNumberFormat="1" applyFont="1" applyBorder="1" applyAlignment="1">
      <alignment horizontal="center" vertical="center" wrapText="1"/>
    </xf>
    <xf numFmtId="0" fontId="12" fillId="0" borderId="0" xfId="0" applyFont="1" applyAlignment="1">
      <alignment wrapText="1"/>
    </xf>
    <xf numFmtId="166" fontId="0" fillId="5" borderId="1" xfId="0" applyNumberFormat="1" applyFill="1" applyBorder="1" applyAlignment="1" applyProtection="1">
      <alignment horizontal="left" vertical="center" wrapText="1"/>
      <protection locked="0"/>
    </xf>
    <xf numFmtId="0" fontId="8" fillId="0" borderId="9" xfId="0" applyFont="1" applyBorder="1" applyAlignment="1">
      <alignment vertical="center"/>
    </xf>
    <xf numFmtId="0" fontId="8" fillId="0" borderId="10" xfId="0" applyFont="1" applyBorder="1" applyAlignment="1">
      <alignment vertical="center"/>
    </xf>
    <xf numFmtId="165" fontId="8" fillId="0" borderId="10" xfId="2" applyFont="1" applyBorder="1" applyAlignment="1">
      <alignment vertical="center"/>
    </xf>
    <xf numFmtId="0" fontId="8" fillId="0" borderId="11" xfId="0" applyFont="1" applyBorder="1" applyAlignment="1">
      <alignment vertical="center"/>
    </xf>
    <xf numFmtId="0" fontId="1" fillId="0" borderId="0" xfId="0" applyFont="1" applyAlignment="1">
      <alignment horizontal="center" vertical="center"/>
    </xf>
    <xf numFmtId="0" fontId="8" fillId="0" borderId="9" xfId="0" applyFont="1" applyBorder="1" applyAlignment="1">
      <alignment vertical="center" wrapText="1"/>
    </xf>
    <xf numFmtId="0" fontId="8" fillId="0" borderId="10" xfId="0" applyFont="1" applyBorder="1" applyAlignment="1">
      <alignment vertical="center" wrapText="1"/>
    </xf>
    <xf numFmtId="165" fontId="8" fillId="0" borderId="10" xfId="2" applyFont="1" applyBorder="1" applyAlignment="1">
      <alignment vertical="center" wrapText="1"/>
    </xf>
    <xf numFmtId="0" fontId="8" fillId="0" borderId="11" xfId="0" applyFont="1" applyBorder="1" applyAlignment="1">
      <alignment vertical="center" wrapText="1"/>
    </xf>
    <xf numFmtId="0" fontId="2" fillId="0" borderId="0" xfId="0" applyFont="1" applyAlignment="1">
      <alignment horizontal="center" vertical="center"/>
    </xf>
    <xf numFmtId="165" fontId="2" fillId="0" borderId="0" xfId="2" applyFont="1" applyAlignment="1">
      <alignment horizontal="center" vertical="center"/>
    </xf>
    <xf numFmtId="0" fontId="2" fillId="0" borderId="8" xfId="0" applyFont="1" applyBorder="1" applyAlignment="1">
      <alignment horizontal="center" vertical="center"/>
    </xf>
    <xf numFmtId="0" fontId="2" fillId="0" borderId="0" xfId="0" applyFont="1" applyAlignment="1">
      <alignment vertical="center"/>
    </xf>
    <xf numFmtId="0" fontId="2" fillId="0" borderId="8" xfId="0" applyFont="1" applyBorder="1" applyAlignment="1">
      <alignment vertical="center"/>
    </xf>
    <xf numFmtId="0" fontId="4" fillId="0" borderId="0" xfId="0" applyFont="1" applyAlignment="1">
      <alignment vertical="center"/>
    </xf>
    <xf numFmtId="9" fontId="3" fillId="7" borderId="2" xfId="1" applyFont="1" applyFill="1" applyBorder="1" applyAlignment="1">
      <alignment horizontal="center" vertical="center" wrapText="1"/>
    </xf>
    <xf numFmtId="9" fontId="3" fillId="0" borderId="2" xfId="1" applyFont="1" applyBorder="1" applyAlignment="1">
      <alignment horizontal="center" vertical="center" wrapText="1"/>
    </xf>
    <xf numFmtId="0" fontId="3" fillId="0" borderId="2" xfId="0" applyFont="1" applyBorder="1" applyAlignment="1" applyProtection="1">
      <alignment horizontal="center" vertical="center" wrapText="1"/>
      <protection locked="0"/>
    </xf>
    <xf numFmtId="166" fontId="3" fillId="0" borderId="2" xfId="0" applyNumberFormat="1" applyFont="1" applyBorder="1" applyAlignment="1" applyProtection="1">
      <alignment horizontal="center" vertical="center" wrapText="1"/>
      <protection locked="0"/>
    </xf>
    <xf numFmtId="44" fontId="3" fillId="0" borderId="2" xfId="0" applyNumberFormat="1" applyFont="1" applyBorder="1" applyAlignment="1" applyProtection="1">
      <alignment horizontal="center" vertical="center" wrapText="1"/>
      <protection locked="0"/>
    </xf>
    <xf numFmtId="3" fontId="3" fillId="0" borderId="2" xfId="0" applyNumberFormat="1" applyFont="1" applyBorder="1" applyAlignment="1" applyProtection="1">
      <alignment horizontal="center" vertical="center" wrapText="1"/>
      <protection locked="0"/>
    </xf>
    <xf numFmtId="44" fontId="3" fillId="0" borderId="2" xfId="0" applyNumberFormat="1" applyFont="1" applyBorder="1" applyAlignment="1" applyProtection="1">
      <alignment horizontal="center" vertical="center"/>
      <protection locked="0"/>
    </xf>
    <xf numFmtId="9" fontId="3" fillId="0" borderId="2" xfId="1" applyFont="1" applyBorder="1" applyAlignment="1" applyProtection="1">
      <alignment horizontal="center" vertical="center" wrapText="1"/>
      <protection locked="0"/>
    </xf>
    <xf numFmtId="0" fontId="3" fillId="0" borderId="1" xfId="0" applyFont="1" applyBorder="1" applyAlignment="1">
      <alignment horizontal="center" vertical="center"/>
    </xf>
    <xf numFmtId="3" fontId="3" fillId="0" borderId="1" xfId="0" applyNumberFormat="1" applyFont="1" applyBorder="1" applyAlignment="1">
      <alignment horizontal="center" vertical="center"/>
    </xf>
    <xf numFmtId="0" fontId="3" fillId="0" borderId="1" xfId="0" applyFont="1" applyBorder="1" applyAlignment="1" applyProtection="1">
      <alignment horizontal="center" vertical="center"/>
      <protection locked="0"/>
    </xf>
    <xf numFmtId="0" fontId="3" fillId="0" borderId="1" xfId="1" applyNumberFormat="1" applyFont="1" applyFill="1" applyBorder="1" applyAlignment="1">
      <alignment horizontal="center" vertical="center"/>
    </xf>
    <xf numFmtId="9" fontId="3" fillId="0" borderId="1" xfId="1" applyFont="1" applyFill="1" applyBorder="1" applyAlignment="1">
      <alignment horizontal="center" vertical="center"/>
    </xf>
    <xf numFmtId="0" fontId="3" fillId="0" borderId="2" xfId="0" applyFont="1" applyBorder="1" applyAlignment="1" applyProtection="1">
      <alignment horizontal="center" vertical="top" wrapText="1"/>
      <protection locked="0"/>
    </xf>
    <xf numFmtId="44" fontId="3" fillId="0" borderId="1" xfId="0" applyNumberFormat="1" applyFont="1" applyBorder="1" applyAlignment="1" applyProtection="1">
      <alignment horizontal="center" vertical="center"/>
      <protection locked="0"/>
    </xf>
    <xf numFmtId="9" fontId="3" fillId="0" borderId="1" xfId="1" applyFont="1" applyFill="1" applyBorder="1" applyAlignment="1" applyProtection="1">
      <alignment horizontal="center" vertical="center"/>
      <protection locked="0"/>
    </xf>
    <xf numFmtId="165" fontId="3" fillId="0" borderId="1" xfId="2" applyFont="1" applyBorder="1" applyAlignment="1" applyProtection="1">
      <alignment horizontal="center" vertical="center"/>
      <protection locked="0"/>
    </xf>
    <xf numFmtId="166" fontId="19" fillId="0" borderId="2" xfId="0" applyNumberFormat="1" applyFont="1" applyBorder="1" applyAlignment="1" applyProtection="1">
      <alignment horizontal="center" vertical="center" wrapText="1"/>
      <protection locked="0"/>
    </xf>
    <xf numFmtId="166" fontId="19" fillId="0" borderId="2" xfId="5" applyNumberFormat="1" applyFont="1" applyFill="1" applyBorder="1" applyAlignment="1" applyProtection="1">
      <alignment horizontal="center" vertical="center" wrapText="1"/>
      <protection locked="0"/>
    </xf>
    <xf numFmtId="9" fontId="3" fillId="0" borderId="1" xfId="1" applyFont="1" applyBorder="1" applyAlignment="1">
      <alignment horizontal="center" vertical="center"/>
    </xf>
    <xf numFmtId="166" fontId="19" fillId="0" borderId="1" xfId="0" applyNumberFormat="1" applyFont="1" applyBorder="1" applyAlignment="1" applyProtection="1">
      <alignment horizontal="left" vertical="center" wrapText="1"/>
      <protection locked="0"/>
    </xf>
    <xf numFmtId="166" fontId="19" fillId="0" borderId="1" xfId="2" applyNumberFormat="1" applyFont="1" applyFill="1" applyBorder="1" applyAlignment="1" applyProtection="1">
      <alignment horizontal="center" vertical="center" wrapText="1"/>
      <protection locked="0"/>
    </xf>
    <xf numFmtId="3" fontId="3" fillId="0" borderId="1" xfId="0" applyNumberFormat="1" applyFont="1" applyBorder="1" applyAlignment="1" applyProtection="1">
      <alignment horizontal="center" vertical="center" wrapText="1"/>
      <protection locked="0"/>
    </xf>
    <xf numFmtId="0" fontId="3" fillId="0" borderId="1" xfId="0" applyFont="1" applyBorder="1" applyAlignment="1" applyProtection="1">
      <alignment horizontal="center" vertical="top" wrapText="1"/>
      <protection locked="0"/>
    </xf>
    <xf numFmtId="9" fontId="3" fillId="0" borderId="2" xfId="1" applyFont="1" applyBorder="1" applyAlignment="1" applyProtection="1">
      <alignment horizontal="center" vertical="center"/>
      <protection locked="0"/>
    </xf>
    <xf numFmtId="0" fontId="0" fillId="0" borderId="0" xfId="0" applyAlignment="1">
      <alignment horizontal="center" vertical="center"/>
    </xf>
    <xf numFmtId="167" fontId="3" fillId="0" borderId="2" xfId="2" applyNumberFormat="1" applyFont="1" applyBorder="1" applyAlignment="1" applyProtection="1">
      <alignment horizontal="center" vertical="center" wrapText="1"/>
      <protection locked="0"/>
    </xf>
    <xf numFmtId="167" fontId="3" fillId="0" borderId="1" xfId="2" applyNumberFormat="1" applyFont="1" applyBorder="1" applyAlignment="1" applyProtection="1">
      <alignment horizontal="center" vertical="center"/>
      <protection locked="0"/>
    </xf>
    <xf numFmtId="166" fontId="3" fillId="0" borderId="2" xfId="5" applyNumberFormat="1" applyFont="1" applyFill="1" applyBorder="1" applyAlignment="1" applyProtection="1">
      <alignment horizontal="center" vertical="center" wrapText="1"/>
      <protection locked="0"/>
    </xf>
    <xf numFmtId="167" fontId="3" fillId="0" borderId="2" xfId="2" applyNumberFormat="1" applyFont="1" applyBorder="1" applyAlignment="1" applyProtection="1">
      <alignment horizontal="center" vertical="center"/>
      <protection locked="0"/>
    </xf>
    <xf numFmtId="1" fontId="20" fillId="8" borderId="2" xfId="0" applyNumberFormat="1" applyFont="1" applyFill="1" applyBorder="1" applyAlignment="1" applyProtection="1">
      <alignment horizontal="center" vertical="center" wrapText="1"/>
      <protection locked="0"/>
    </xf>
    <xf numFmtId="0" fontId="20" fillId="8" borderId="1" xfId="0" applyFont="1" applyFill="1" applyBorder="1" applyAlignment="1" applyProtection="1">
      <alignment horizontal="center" vertical="center" wrapText="1"/>
      <protection locked="0"/>
    </xf>
    <xf numFmtId="44" fontId="3" fillId="0" borderId="1" xfId="0" applyNumberFormat="1" applyFont="1" applyBorder="1" applyAlignment="1" applyProtection="1">
      <alignment horizontal="center" vertical="center" wrapText="1"/>
      <protection locked="0"/>
    </xf>
    <xf numFmtId="9" fontId="3" fillId="0" borderId="1" xfId="1" applyFont="1" applyFill="1" applyBorder="1" applyAlignment="1" applyProtection="1">
      <alignment horizontal="center" vertical="center" wrapText="1"/>
      <protection locked="0"/>
    </xf>
    <xf numFmtId="165" fontId="3" fillId="0" borderId="1" xfId="2" applyFont="1" applyBorder="1" applyAlignment="1" applyProtection="1">
      <alignment horizontal="center" vertical="center" wrapText="1"/>
      <protection locked="0"/>
    </xf>
    <xf numFmtId="9" fontId="3" fillId="0" borderId="1" xfId="1" applyFont="1" applyBorder="1" applyAlignment="1">
      <alignment horizontal="center" vertical="center" wrapText="1"/>
    </xf>
    <xf numFmtId="1" fontId="19" fillId="0" borderId="2" xfId="0" applyNumberFormat="1" applyFont="1" applyBorder="1" applyAlignment="1" applyProtection="1">
      <alignment horizontal="center" vertical="center" wrapText="1"/>
      <protection locked="0"/>
    </xf>
    <xf numFmtId="0" fontId="19" fillId="0" borderId="1" xfId="0" applyFont="1" applyBorder="1" applyAlignment="1" applyProtection="1">
      <alignment horizontal="center" vertical="center" wrapText="1"/>
      <protection locked="0"/>
    </xf>
    <xf numFmtId="3" fontId="19" fillId="0" borderId="1" xfId="0" applyNumberFormat="1" applyFont="1" applyBorder="1" applyAlignment="1" applyProtection="1">
      <alignment horizontal="center" vertical="center" wrapText="1"/>
      <protection locked="0"/>
    </xf>
    <xf numFmtId="1" fontId="19" fillId="0" borderId="1" xfId="0" applyNumberFormat="1" applyFont="1" applyBorder="1" applyAlignment="1" applyProtection="1">
      <alignment horizontal="center" vertical="center" wrapText="1"/>
      <protection locked="0"/>
    </xf>
    <xf numFmtId="166" fontId="19" fillId="0" borderId="1" xfId="5" applyNumberFormat="1" applyFont="1" applyFill="1" applyBorder="1" applyAlignment="1" applyProtection="1">
      <alignment horizontal="center" vertical="center" wrapText="1"/>
      <protection locked="0"/>
    </xf>
    <xf numFmtId="44" fontId="3" fillId="0" borderId="1" xfId="0" applyNumberFormat="1" applyFont="1" applyBorder="1" applyAlignment="1" applyProtection="1">
      <alignment horizontal="left" vertical="center" wrapText="1"/>
      <protection locked="0"/>
    </xf>
    <xf numFmtId="9" fontId="3" fillId="0" borderId="1" xfId="1" applyFont="1" applyBorder="1" applyAlignment="1" applyProtection="1">
      <alignment horizontal="center" vertical="center" wrapText="1"/>
      <protection locked="0"/>
    </xf>
    <xf numFmtId="167" fontId="3" fillId="0" borderId="1" xfId="2" applyNumberFormat="1" applyFont="1" applyFill="1" applyBorder="1" applyAlignment="1" applyProtection="1">
      <alignment horizontal="center" vertical="center"/>
      <protection locked="0"/>
    </xf>
    <xf numFmtId="166" fontId="19" fillId="0" borderId="1" xfId="0" applyNumberFormat="1" applyFont="1" applyBorder="1" applyAlignment="1" applyProtection="1">
      <alignment horizontal="center" vertical="center" wrapText="1"/>
      <protection locked="0"/>
    </xf>
    <xf numFmtId="167" fontId="3" fillId="0" borderId="1" xfId="2" applyNumberFormat="1" applyFont="1" applyBorder="1" applyAlignment="1" applyProtection="1">
      <alignment horizontal="center" vertical="center" wrapText="1"/>
      <protection locked="0"/>
    </xf>
    <xf numFmtId="165" fontId="3" fillId="0" borderId="1" xfId="0" applyNumberFormat="1" applyFont="1" applyBorder="1" applyAlignment="1" applyProtection="1">
      <alignment horizontal="center" vertical="center" wrapText="1"/>
      <protection locked="0"/>
    </xf>
    <xf numFmtId="167" fontId="3" fillId="0" borderId="1" xfId="0" applyNumberFormat="1" applyFont="1" applyBorder="1" applyAlignment="1" applyProtection="1">
      <alignment horizontal="center" vertical="center"/>
      <protection locked="0"/>
    </xf>
    <xf numFmtId="166" fontId="19" fillId="0" borderId="1" xfId="4" applyNumberFormat="1" applyFont="1" applyBorder="1" applyAlignment="1" applyProtection="1">
      <alignment horizontal="center" vertical="center" wrapText="1"/>
      <protection locked="0"/>
    </xf>
    <xf numFmtId="3" fontId="3" fillId="0" borderId="1" xfId="0" applyNumberFormat="1" applyFont="1" applyBorder="1" applyAlignment="1" applyProtection="1">
      <alignment horizontal="center" vertical="center"/>
      <protection locked="0"/>
    </xf>
    <xf numFmtId="166" fontId="19" fillId="0" borderId="2" xfId="2" applyNumberFormat="1" applyFont="1" applyFill="1" applyBorder="1" applyAlignment="1" applyProtection="1">
      <alignment horizontal="center" vertical="center" wrapText="1"/>
      <protection locked="0"/>
    </xf>
    <xf numFmtId="165" fontId="3" fillId="0" borderId="1" xfId="2" applyFont="1" applyFill="1" applyBorder="1" applyAlignment="1" applyProtection="1">
      <alignment horizontal="center" vertical="center"/>
      <protection locked="0"/>
    </xf>
    <xf numFmtId="0" fontId="19" fillId="0" borderId="2" xfId="0" applyFont="1" applyBorder="1" applyAlignment="1" applyProtection="1">
      <alignment horizontal="center" vertical="center" wrapText="1"/>
      <protection locked="0"/>
    </xf>
    <xf numFmtId="0" fontId="19" fillId="0" borderId="1" xfId="0" applyFont="1" applyBorder="1" applyAlignment="1" applyProtection="1">
      <alignment horizontal="center" vertical="top" wrapText="1"/>
      <protection locked="0"/>
    </xf>
    <xf numFmtId="3" fontId="19" fillId="0" borderId="1" xfId="0" applyNumberFormat="1" applyFont="1" applyBorder="1" applyAlignment="1" applyProtection="1">
      <alignment horizontal="center" vertical="top" wrapText="1"/>
      <protection locked="0"/>
    </xf>
    <xf numFmtId="0" fontId="19" fillId="0" borderId="2" xfId="0" applyFont="1" applyBorder="1" applyAlignment="1" applyProtection="1">
      <alignment horizontal="center" vertical="top" wrapText="1"/>
      <protection locked="0"/>
    </xf>
    <xf numFmtId="166" fontId="3" fillId="0" borderId="1" xfId="5" applyNumberFormat="1" applyFont="1" applyFill="1" applyBorder="1" applyAlignment="1" applyProtection="1">
      <alignment horizontal="center" vertical="center" wrapText="1"/>
      <protection locked="0"/>
    </xf>
    <xf numFmtId="9" fontId="3" fillId="0" borderId="1" xfId="1" applyFont="1" applyBorder="1" applyAlignment="1" applyProtection="1">
      <alignment horizontal="center" vertical="center"/>
      <protection locked="0"/>
    </xf>
    <xf numFmtId="169" fontId="3" fillId="0" borderId="1" xfId="2" applyNumberFormat="1" applyFont="1" applyFill="1" applyBorder="1" applyAlignment="1" applyProtection="1">
      <alignment horizontal="center" vertical="center"/>
      <protection locked="0"/>
    </xf>
    <xf numFmtId="170" fontId="3" fillId="0" borderId="1" xfId="0" applyNumberFormat="1" applyFont="1" applyBorder="1" applyAlignment="1" applyProtection="1">
      <alignment horizontal="center" vertical="center" wrapText="1"/>
      <protection locked="0"/>
    </xf>
    <xf numFmtId="169" fontId="3" fillId="0" borderId="1" xfId="0" applyNumberFormat="1" applyFont="1" applyBorder="1" applyAlignment="1" applyProtection="1">
      <alignment horizontal="center" vertical="center" wrapText="1"/>
      <protection locked="0"/>
    </xf>
    <xf numFmtId="170" fontId="3" fillId="0" borderId="1" xfId="2" applyNumberFormat="1" applyFont="1" applyBorder="1" applyAlignment="1" applyProtection="1">
      <alignment horizontal="center" vertical="center" wrapText="1"/>
      <protection locked="0"/>
    </xf>
    <xf numFmtId="166" fontId="0" fillId="0" borderId="1" xfId="5" applyNumberFormat="1" applyFont="1" applyFill="1" applyBorder="1" applyAlignment="1" applyProtection="1">
      <alignment horizontal="left" vertical="center" wrapText="1"/>
      <protection locked="0"/>
    </xf>
    <xf numFmtId="170" fontId="3" fillId="0" borderId="1" xfId="0" applyNumberFormat="1" applyFont="1" applyBorder="1" applyAlignment="1" applyProtection="1">
      <alignment horizontal="center" vertical="center"/>
      <protection locked="0"/>
    </xf>
    <xf numFmtId="166" fontId="3" fillId="0" borderId="1" xfId="0" applyNumberFormat="1" applyFont="1" applyBorder="1" applyAlignment="1" applyProtection="1">
      <alignment horizontal="center" vertical="center"/>
      <protection locked="0"/>
    </xf>
    <xf numFmtId="44" fontId="8" fillId="0" borderId="1" xfId="0" applyNumberFormat="1" applyFont="1" applyBorder="1" applyAlignment="1" applyProtection="1">
      <alignment horizontal="center" vertical="center" wrapText="1"/>
      <protection locked="0"/>
    </xf>
    <xf numFmtId="165" fontId="8" fillId="0" borderId="1" xfId="2" applyFont="1" applyBorder="1" applyAlignment="1" applyProtection="1">
      <alignment horizontal="center" vertical="center" wrapText="1"/>
      <protection locked="0"/>
    </xf>
    <xf numFmtId="0" fontId="3" fillId="0" borderId="24" xfId="0" applyFont="1" applyBorder="1" applyAlignment="1">
      <alignment horizontal="center" vertical="center"/>
    </xf>
    <xf numFmtId="9" fontId="3" fillId="0" borderId="24" xfId="1" applyFont="1" applyBorder="1" applyAlignment="1">
      <alignment horizontal="center" vertical="center"/>
    </xf>
    <xf numFmtId="0" fontId="3" fillId="0" borderId="24" xfId="0" applyFont="1" applyBorder="1" applyAlignment="1" applyProtection="1">
      <alignment horizontal="center" vertical="center"/>
      <protection locked="0"/>
    </xf>
    <xf numFmtId="44" fontId="3" fillId="0" borderId="24" xfId="0" applyNumberFormat="1" applyFont="1" applyBorder="1" applyAlignment="1" applyProtection="1">
      <alignment horizontal="center" vertical="center"/>
      <protection locked="0"/>
    </xf>
    <xf numFmtId="9" fontId="3" fillId="0" borderId="24" xfId="1" applyFont="1" applyBorder="1" applyAlignment="1" applyProtection="1">
      <alignment horizontal="center" vertical="center"/>
      <protection locked="0"/>
    </xf>
    <xf numFmtId="165" fontId="3" fillId="0" borderId="24" xfId="2" applyFont="1" applyBorder="1" applyAlignment="1" applyProtection="1">
      <alignment horizontal="center" vertical="center"/>
      <protection locked="0"/>
    </xf>
    <xf numFmtId="165" fontId="3" fillId="0" borderId="1" xfId="2" applyFont="1" applyBorder="1" applyAlignment="1">
      <alignment horizontal="center" vertical="center" wrapText="1"/>
    </xf>
    <xf numFmtId="165" fontId="3" fillId="0" borderId="1" xfId="2" applyFont="1" applyBorder="1" applyAlignment="1">
      <alignment horizontal="center" vertical="center"/>
    </xf>
    <xf numFmtId="10" fontId="3" fillId="0" borderId="0" xfId="0" applyNumberFormat="1" applyFont="1" applyAlignment="1">
      <alignment horizontal="center" vertical="center"/>
    </xf>
    <xf numFmtId="10" fontId="2" fillId="0" borderId="0" xfId="0" applyNumberFormat="1" applyFont="1" applyAlignment="1">
      <alignment horizontal="center" vertical="center"/>
    </xf>
    <xf numFmtId="0" fontId="3" fillId="0" borderId="0" xfId="0" applyFont="1" applyAlignment="1">
      <alignment horizontal="center" vertical="center"/>
    </xf>
    <xf numFmtId="165" fontId="3" fillId="0" borderId="0" xfId="2" applyFont="1" applyAlignment="1">
      <alignment horizontal="center" vertical="center"/>
    </xf>
    <xf numFmtId="8" fontId="13" fillId="0" borderId="0" xfId="4" applyNumberFormat="1" applyFont="1" applyFill="1" applyBorder="1"/>
    <xf numFmtId="0" fontId="11" fillId="0" borderId="23" xfId="0" applyFont="1" applyBorder="1" applyAlignment="1">
      <alignment horizontal="center" vertical="center" wrapText="1"/>
    </xf>
    <xf numFmtId="14" fontId="13" fillId="0" borderId="0" xfId="0" applyNumberFormat="1" applyFont="1"/>
    <xf numFmtId="14" fontId="14" fillId="0" borderId="0" xfId="0" applyNumberFormat="1" applyFont="1"/>
    <xf numFmtId="14" fontId="12" fillId="0" borderId="0" xfId="0" applyNumberFormat="1" applyFont="1"/>
    <xf numFmtId="0" fontId="15" fillId="0" borderId="0" xfId="0" applyFont="1"/>
    <xf numFmtId="43" fontId="25" fillId="0" borderId="0" xfId="0" applyNumberFormat="1" applyFont="1"/>
    <xf numFmtId="8" fontId="25" fillId="0" borderId="0" xfId="0" applyNumberFormat="1" applyFont="1"/>
    <xf numFmtId="0" fontId="14" fillId="0" borderId="0" xfId="0" applyFont="1" applyAlignment="1">
      <alignment horizontal="center" vertical="center"/>
    </xf>
    <xf numFmtId="0" fontId="26" fillId="0" borderId="0" xfId="0" applyFont="1"/>
    <xf numFmtId="1" fontId="14" fillId="0" borderId="0" xfId="0" applyNumberFormat="1" applyFont="1" applyAlignment="1">
      <alignment horizontal="center" vertical="center"/>
    </xf>
    <xf numFmtId="9" fontId="5" fillId="4" borderId="3" xfId="1" applyFont="1" applyFill="1" applyBorder="1" applyAlignment="1" applyProtection="1">
      <alignment horizontal="center" vertical="center" wrapText="1"/>
    </xf>
    <xf numFmtId="171" fontId="2" fillId="9" borderId="1" xfId="4" applyNumberFormat="1" applyFont="1" applyFill="1" applyBorder="1" applyAlignment="1" applyProtection="1">
      <alignment horizontal="center" vertical="center" wrapText="1"/>
      <protection locked="0"/>
    </xf>
    <xf numFmtId="171" fontId="3" fillId="0" borderId="2" xfId="4" applyNumberFormat="1" applyFont="1" applyBorder="1" applyAlignment="1">
      <alignment horizontal="center" vertical="center" wrapText="1"/>
    </xf>
    <xf numFmtId="171" fontId="3" fillId="0" borderId="1" xfId="4" applyNumberFormat="1" applyFont="1" applyBorder="1" applyAlignment="1">
      <alignment horizontal="center" vertical="center" wrapText="1"/>
    </xf>
    <xf numFmtId="43" fontId="4" fillId="0" borderId="0" xfId="4" applyFont="1" applyAlignment="1">
      <alignment vertical="center" wrapText="1"/>
    </xf>
    <xf numFmtId="0" fontId="3" fillId="4" borderId="1" xfId="0" applyFont="1" applyFill="1" applyBorder="1" applyAlignment="1">
      <alignment horizontal="center" vertical="center" wrapText="1"/>
    </xf>
    <xf numFmtId="43" fontId="13" fillId="4" borderId="0" xfId="4" applyFont="1" applyFill="1" applyBorder="1"/>
    <xf numFmtId="0" fontId="3" fillId="5" borderId="2" xfId="0" applyFont="1" applyFill="1" applyBorder="1" applyAlignment="1">
      <alignment horizontal="center" vertical="center" wrapText="1"/>
    </xf>
    <xf numFmtId="0" fontId="3" fillId="5" borderId="2" xfId="0" applyFont="1" applyFill="1" applyBorder="1" applyAlignment="1">
      <alignment horizontal="center" vertical="top" wrapText="1"/>
    </xf>
    <xf numFmtId="0" fontId="3" fillId="5" borderId="2" xfId="0" applyFont="1" applyFill="1" applyBorder="1" applyAlignment="1">
      <alignment horizontal="left" vertical="top" wrapText="1"/>
    </xf>
    <xf numFmtId="0" fontId="3" fillId="5" borderId="2" xfId="0" applyFont="1" applyFill="1" applyBorder="1" applyAlignment="1">
      <alignment horizontal="fill" vertical="top" wrapText="1"/>
    </xf>
    <xf numFmtId="3" fontId="3" fillId="5" borderId="2" xfId="0" applyNumberFormat="1" applyFont="1" applyFill="1" applyBorder="1" applyAlignment="1">
      <alignment horizontal="center" vertical="center" wrapText="1"/>
    </xf>
    <xf numFmtId="171" fontId="3" fillId="5" borderId="2" xfId="4" applyNumberFormat="1" applyFont="1" applyFill="1" applyBorder="1" applyAlignment="1">
      <alignment horizontal="center" vertical="center" wrapText="1"/>
    </xf>
    <xf numFmtId="171" fontId="2" fillId="5" borderId="1" xfId="4" applyNumberFormat="1" applyFont="1" applyFill="1" applyBorder="1" applyAlignment="1" applyProtection="1">
      <alignment horizontal="center" vertical="center" wrapText="1"/>
      <protection locked="0"/>
    </xf>
    <xf numFmtId="9" fontId="3" fillId="5" borderId="2" xfId="1" applyFont="1" applyFill="1" applyBorder="1" applyAlignment="1" applyProtection="1">
      <alignment horizontal="center" vertical="center" wrapText="1"/>
    </xf>
    <xf numFmtId="1" fontId="3" fillId="5" borderId="2" xfId="0" applyNumberFormat="1" applyFont="1" applyFill="1" applyBorder="1" applyAlignment="1" applyProtection="1">
      <alignment horizontal="center" vertical="center" wrapText="1"/>
      <protection locked="0"/>
    </xf>
    <xf numFmtId="0" fontId="3" fillId="5" borderId="2" xfId="0" applyFont="1" applyFill="1" applyBorder="1" applyAlignment="1" applyProtection="1">
      <alignment horizontal="fill" vertical="top" wrapText="1"/>
      <protection locked="0"/>
    </xf>
    <xf numFmtId="166" fontId="3" fillId="5" borderId="2" xfId="0" applyNumberFormat="1" applyFont="1" applyFill="1" applyBorder="1" applyAlignment="1" applyProtection="1">
      <alignment horizontal="left" vertical="center" wrapText="1"/>
      <protection locked="0"/>
    </xf>
    <xf numFmtId="44" fontId="3" fillId="5" borderId="2" xfId="0" applyNumberFormat="1" applyFont="1" applyFill="1" applyBorder="1" applyAlignment="1" applyProtection="1">
      <alignment horizontal="left" vertical="top" wrapText="1"/>
      <protection locked="0"/>
    </xf>
    <xf numFmtId="3" fontId="3" fillId="5" borderId="2" xfId="0" applyNumberFormat="1" applyFont="1" applyFill="1" applyBorder="1" applyAlignment="1" applyProtection="1">
      <alignment horizontal="center" vertical="top" wrapText="1"/>
      <protection locked="0"/>
    </xf>
    <xf numFmtId="0" fontId="3" fillId="5" borderId="2" xfId="0" applyFont="1" applyFill="1" applyBorder="1" applyAlignment="1" applyProtection="1">
      <alignment horizontal="left" vertical="top" wrapText="1"/>
      <protection locked="0"/>
    </xf>
    <xf numFmtId="166" fontId="3" fillId="5" borderId="1" xfId="0" applyNumberFormat="1" applyFont="1" applyFill="1" applyBorder="1" applyAlignment="1">
      <alignment horizontal="left" vertical="center" wrapText="1"/>
    </xf>
    <xf numFmtId="44" fontId="3" fillId="5" borderId="1" xfId="0" applyNumberFormat="1" applyFont="1" applyFill="1" applyBorder="1" applyAlignment="1">
      <alignment horizontal="left" vertical="center" wrapText="1"/>
    </xf>
    <xf numFmtId="9" fontId="3" fillId="5" borderId="1" xfId="1" applyFont="1" applyFill="1" applyBorder="1" applyAlignment="1" applyProtection="1">
      <alignment horizontal="center" vertical="center" wrapText="1"/>
    </xf>
    <xf numFmtId="166" fontId="3" fillId="5" borderId="1" xfId="0" applyNumberFormat="1" applyFont="1" applyFill="1" applyBorder="1" applyAlignment="1" applyProtection="1">
      <alignment horizontal="center" vertical="center" wrapText="1"/>
      <protection locked="0"/>
    </xf>
    <xf numFmtId="0" fontId="1" fillId="5" borderId="0" xfId="0" applyFont="1" applyFill="1" applyAlignment="1">
      <alignment horizontal="center" vertical="center" wrapText="1"/>
    </xf>
    <xf numFmtId="166" fontId="3" fillId="5" borderId="2" xfId="3" applyNumberFormat="1" applyFont="1" applyFill="1" applyBorder="1" applyAlignment="1" applyProtection="1">
      <alignment horizontal="center" vertical="center" wrapText="1"/>
      <protection locked="0"/>
    </xf>
    <xf numFmtId="166" fontId="3" fillId="5" borderId="2" xfId="0" applyNumberFormat="1" applyFont="1" applyFill="1" applyBorder="1" applyAlignment="1">
      <alignment horizontal="left" vertical="center" wrapText="1"/>
    </xf>
    <xf numFmtId="44" fontId="3" fillId="5" borderId="2" xfId="0" applyNumberFormat="1" applyFont="1" applyFill="1" applyBorder="1" applyAlignment="1">
      <alignment horizontal="left" vertical="center" wrapText="1"/>
    </xf>
    <xf numFmtId="0" fontId="0" fillId="5" borderId="0" xfId="0" applyFill="1" applyAlignment="1">
      <alignment horizontal="center" vertical="center" wrapText="1"/>
    </xf>
    <xf numFmtId="0" fontId="3" fillId="10" borderId="2" xfId="0" applyFont="1" applyFill="1" applyBorder="1" applyAlignment="1">
      <alignment horizontal="center" vertical="center" wrapText="1"/>
    </xf>
    <xf numFmtId="0" fontId="3" fillId="10" borderId="2" xfId="0" applyFont="1" applyFill="1" applyBorder="1" applyAlignment="1">
      <alignment horizontal="center" vertical="top" wrapText="1"/>
    </xf>
    <xf numFmtId="0" fontId="3" fillId="10" borderId="2" xfId="0" applyFont="1" applyFill="1" applyBorder="1" applyAlignment="1">
      <alignment horizontal="left" vertical="top" wrapText="1"/>
    </xf>
    <xf numFmtId="0" fontId="3" fillId="10" borderId="2" xfId="0" applyFont="1" applyFill="1" applyBorder="1" applyAlignment="1">
      <alignment horizontal="fill" vertical="top" wrapText="1"/>
    </xf>
    <xf numFmtId="3" fontId="3" fillId="10" borderId="2" xfId="0" applyNumberFormat="1" applyFont="1" applyFill="1" applyBorder="1" applyAlignment="1">
      <alignment horizontal="center" vertical="center" wrapText="1"/>
    </xf>
    <xf numFmtId="171" fontId="3" fillId="10" borderId="2" xfId="4" applyNumberFormat="1" applyFont="1" applyFill="1" applyBorder="1" applyAlignment="1">
      <alignment horizontal="center" vertical="center" wrapText="1"/>
    </xf>
    <xf numFmtId="171" fontId="2" fillId="10" borderId="1" xfId="4" applyNumberFormat="1" applyFont="1" applyFill="1" applyBorder="1" applyAlignment="1" applyProtection="1">
      <alignment horizontal="center" vertical="center" wrapText="1"/>
      <protection locked="0"/>
    </xf>
    <xf numFmtId="9" fontId="3" fillId="10" borderId="2" xfId="1" applyFont="1" applyFill="1" applyBorder="1" applyAlignment="1" applyProtection="1">
      <alignment horizontal="center" vertical="center" wrapText="1"/>
    </xf>
    <xf numFmtId="1" fontId="3" fillId="10" borderId="2" xfId="0" applyNumberFormat="1" applyFont="1" applyFill="1" applyBorder="1" applyAlignment="1" applyProtection="1">
      <alignment horizontal="center" vertical="center" wrapText="1"/>
      <protection locked="0"/>
    </xf>
    <xf numFmtId="0" fontId="3" fillId="10" borderId="2" xfId="0" applyFont="1" applyFill="1" applyBorder="1" applyAlignment="1" applyProtection="1">
      <alignment horizontal="fill" vertical="top" wrapText="1"/>
      <protection locked="0"/>
    </xf>
    <xf numFmtId="166" fontId="3" fillId="10" borderId="2" xfId="0" applyNumberFormat="1" applyFont="1" applyFill="1" applyBorder="1" applyAlignment="1" applyProtection="1">
      <alignment horizontal="left" vertical="center" wrapText="1"/>
      <protection locked="0"/>
    </xf>
    <xf numFmtId="44" fontId="3" fillId="10" borderId="2" xfId="0" applyNumberFormat="1" applyFont="1" applyFill="1" applyBorder="1" applyAlignment="1" applyProtection="1">
      <alignment horizontal="left" vertical="top" wrapText="1"/>
      <protection locked="0"/>
    </xf>
    <xf numFmtId="3" fontId="3" fillId="10" borderId="2" xfId="0" applyNumberFormat="1" applyFont="1" applyFill="1" applyBorder="1" applyAlignment="1" applyProtection="1">
      <alignment horizontal="center" vertical="top" wrapText="1"/>
      <protection locked="0"/>
    </xf>
    <xf numFmtId="0" fontId="3" fillId="10" borderId="1" xfId="0" applyFont="1" applyFill="1" applyBorder="1" applyAlignment="1" applyProtection="1">
      <alignment horizontal="left" vertical="top" wrapText="1"/>
      <protection locked="0"/>
    </xf>
    <xf numFmtId="166" fontId="3" fillId="10" borderId="1" xfId="0" applyNumberFormat="1" applyFont="1" applyFill="1" applyBorder="1" applyAlignment="1">
      <alignment horizontal="left" vertical="center" wrapText="1"/>
    </xf>
    <xf numFmtId="166" fontId="0" fillId="10" borderId="1" xfId="0" applyNumberFormat="1" applyFill="1" applyBorder="1" applyAlignment="1" applyProtection="1">
      <alignment horizontal="left" vertical="center" wrapText="1"/>
      <protection locked="0"/>
    </xf>
    <xf numFmtId="44" fontId="3" fillId="10" borderId="1" xfId="0" applyNumberFormat="1" applyFont="1" applyFill="1" applyBorder="1" applyAlignment="1">
      <alignment horizontal="left" vertical="center" wrapText="1"/>
    </xf>
    <xf numFmtId="9" fontId="3" fillId="10" borderId="1" xfId="1" applyFont="1" applyFill="1" applyBorder="1" applyAlignment="1" applyProtection="1">
      <alignment horizontal="center" vertical="center" wrapText="1"/>
    </xf>
    <xf numFmtId="166" fontId="3" fillId="10" borderId="1" xfId="0" applyNumberFormat="1" applyFont="1" applyFill="1" applyBorder="1" applyAlignment="1" applyProtection="1">
      <alignment horizontal="center" vertical="center" wrapText="1"/>
      <protection locked="0"/>
    </xf>
    <xf numFmtId="0" fontId="1" fillId="10" borderId="0" xfId="0" applyFont="1" applyFill="1" applyAlignment="1">
      <alignment horizontal="center" vertical="center" wrapText="1"/>
    </xf>
    <xf numFmtId="166" fontId="3" fillId="10" borderId="2" xfId="3" applyNumberFormat="1" applyFont="1" applyFill="1" applyBorder="1" applyAlignment="1" applyProtection="1">
      <alignment horizontal="center" vertical="center" wrapText="1"/>
      <protection locked="0"/>
    </xf>
    <xf numFmtId="0" fontId="3" fillId="10" borderId="2" xfId="0" applyFont="1" applyFill="1" applyBorder="1" applyAlignment="1" applyProtection="1">
      <alignment horizontal="left" vertical="top" wrapText="1"/>
      <protection locked="0"/>
    </xf>
    <xf numFmtId="0" fontId="3" fillId="11" borderId="2" xfId="0" applyFont="1" applyFill="1" applyBorder="1" applyAlignment="1">
      <alignment horizontal="center" vertical="center" wrapText="1"/>
    </xf>
    <xf numFmtId="0" fontId="3" fillId="11" borderId="2" xfId="0" applyFont="1" applyFill="1" applyBorder="1" applyAlignment="1">
      <alignment horizontal="center" vertical="top" wrapText="1"/>
    </xf>
    <xf numFmtId="0" fontId="3" fillId="11" borderId="2" xfId="0" applyFont="1" applyFill="1" applyBorder="1" applyAlignment="1">
      <alignment horizontal="left" vertical="top" wrapText="1"/>
    </xf>
    <xf numFmtId="0" fontId="3" fillId="11" borderId="2" xfId="0" applyFont="1" applyFill="1" applyBorder="1" applyAlignment="1">
      <alignment horizontal="fill" vertical="top" wrapText="1"/>
    </xf>
    <xf numFmtId="3" fontId="3" fillId="11" borderId="2" xfId="0" applyNumberFormat="1" applyFont="1" applyFill="1" applyBorder="1" applyAlignment="1">
      <alignment horizontal="center" vertical="center" wrapText="1"/>
    </xf>
    <xf numFmtId="171" fontId="3" fillId="11" borderId="2" xfId="4" applyNumberFormat="1" applyFont="1" applyFill="1" applyBorder="1" applyAlignment="1">
      <alignment horizontal="center" vertical="center" wrapText="1"/>
    </xf>
    <xf numFmtId="171" fontId="2" fillId="11" borderId="1" xfId="4" applyNumberFormat="1" applyFont="1" applyFill="1" applyBorder="1" applyAlignment="1" applyProtection="1">
      <alignment horizontal="center" vertical="center" wrapText="1"/>
      <protection locked="0"/>
    </xf>
    <xf numFmtId="9" fontId="3" fillId="11" borderId="2" xfId="1" applyFont="1" applyFill="1" applyBorder="1" applyAlignment="1" applyProtection="1">
      <alignment horizontal="center" vertical="center" wrapText="1"/>
    </xf>
    <xf numFmtId="1" fontId="3" fillId="11" borderId="2" xfId="0" applyNumberFormat="1" applyFont="1" applyFill="1" applyBorder="1" applyAlignment="1" applyProtection="1">
      <alignment horizontal="center" vertical="center" wrapText="1"/>
      <protection locked="0"/>
    </xf>
    <xf numFmtId="0" fontId="3" fillId="11" borderId="2" xfId="0" applyFont="1" applyFill="1" applyBorder="1" applyAlignment="1" applyProtection="1">
      <alignment horizontal="fill" vertical="top" wrapText="1"/>
      <protection locked="0"/>
    </xf>
    <xf numFmtId="166" fontId="17" fillId="11" borderId="2" xfId="0" applyNumberFormat="1" applyFont="1" applyFill="1" applyBorder="1" applyAlignment="1" applyProtection="1">
      <alignment horizontal="left" vertical="center" wrapText="1"/>
      <protection locked="0"/>
    </xf>
    <xf numFmtId="166" fontId="17" fillId="11" borderId="2" xfId="3" applyNumberFormat="1" applyFont="1" applyFill="1" applyBorder="1" applyAlignment="1" applyProtection="1">
      <alignment horizontal="center" vertical="center" wrapText="1"/>
      <protection locked="0"/>
    </xf>
    <xf numFmtId="44" fontId="3" fillId="11" borderId="2" xfId="0" applyNumberFormat="1" applyFont="1" applyFill="1" applyBorder="1" applyAlignment="1" applyProtection="1">
      <alignment horizontal="left" vertical="top" wrapText="1"/>
      <protection locked="0"/>
    </xf>
    <xf numFmtId="3" fontId="3" fillId="11" borderId="2" xfId="0" applyNumberFormat="1" applyFont="1" applyFill="1" applyBorder="1" applyAlignment="1" applyProtection="1">
      <alignment horizontal="center" vertical="top" wrapText="1"/>
      <protection locked="0"/>
    </xf>
    <xf numFmtId="0" fontId="3" fillId="11" borderId="1" xfId="0" applyFont="1" applyFill="1" applyBorder="1" applyAlignment="1" applyProtection="1">
      <alignment horizontal="left" vertical="top" wrapText="1"/>
      <protection locked="0"/>
    </xf>
    <xf numFmtId="166" fontId="3" fillId="11" borderId="1" xfId="0" applyNumberFormat="1" applyFont="1" applyFill="1" applyBorder="1" applyAlignment="1">
      <alignment horizontal="left" vertical="center" wrapText="1"/>
    </xf>
    <xf numFmtId="166" fontId="0" fillId="11" borderId="1" xfId="0" applyNumberFormat="1" applyFill="1" applyBorder="1" applyAlignment="1" applyProtection="1">
      <alignment horizontal="left" vertical="center" wrapText="1"/>
      <protection locked="0"/>
    </xf>
    <xf numFmtId="44" fontId="3" fillId="11" borderId="1" xfId="0" applyNumberFormat="1" applyFont="1" applyFill="1" applyBorder="1" applyAlignment="1">
      <alignment horizontal="left" vertical="center" wrapText="1"/>
    </xf>
    <xf numFmtId="9" fontId="3" fillId="11" borderId="1" xfId="1" applyFont="1" applyFill="1" applyBorder="1" applyAlignment="1" applyProtection="1">
      <alignment horizontal="center" vertical="center" wrapText="1"/>
    </xf>
    <xf numFmtId="166" fontId="3" fillId="11" borderId="1" xfId="0" applyNumberFormat="1" applyFont="1" applyFill="1" applyBorder="1" applyAlignment="1" applyProtection="1">
      <alignment horizontal="center" vertical="center" wrapText="1"/>
      <protection locked="0"/>
    </xf>
    <xf numFmtId="0" fontId="3" fillId="11" borderId="1" xfId="0" applyFont="1" applyFill="1" applyBorder="1" applyAlignment="1">
      <alignment horizontal="center" vertical="top" wrapText="1"/>
    </xf>
    <xf numFmtId="0" fontId="0" fillId="11" borderId="0" xfId="0" applyFill="1" applyAlignment="1">
      <alignment horizontal="center" vertical="center" wrapText="1"/>
    </xf>
    <xf numFmtId="166" fontId="3" fillId="11" borderId="2" xfId="0" applyNumberFormat="1" applyFont="1" applyFill="1" applyBorder="1" applyAlignment="1" applyProtection="1">
      <alignment horizontal="left" vertical="center" wrapText="1"/>
      <protection locked="0"/>
    </xf>
    <xf numFmtId="166" fontId="3" fillId="11" borderId="2" xfId="3" applyNumberFormat="1" applyFont="1" applyFill="1" applyBorder="1" applyAlignment="1" applyProtection="1">
      <alignment horizontal="center" vertical="center" wrapText="1"/>
      <protection locked="0"/>
    </xf>
    <xf numFmtId="0" fontId="3" fillId="11" borderId="2" xfId="0" applyFont="1" applyFill="1" applyBorder="1" applyAlignment="1" applyProtection="1">
      <alignment horizontal="left" vertical="top" wrapText="1"/>
      <protection locked="0"/>
    </xf>
    <xf numFmtId="166" fontId="3" fillId="11" borderId="2" xfId="0" applyNumberFormat="1" applyFont="1" applyFill="1" applyBorder="1" applyAlignment="1">
      <alignment horizontal="left" vertical="center" wrapText="1"/>
    </xf>
    <xf numFmtId="44" fontId="3" fillId="11" borderId="2" xfId="0" applyNumberFormat="1" applyFont="1" applyFill="1" applyBorder="1" applyAlignment="1">
      <alignment horizontal="left" vertical="center" wrapText="1"/>
    </xf>
    <xf numFmtId="0" fontId="3" fillId="12" borderId="1" xfId="0" applyFont="1" applyFill="1" applyBorder="1" applyAlignment="1">
      <alignment horizontal="center" vertical="center" wrapText="1"/>
    </xf>
    <xf numFmtId="0" fontId="3" fillId="12" borderId="1" xfId="0" applyFont="1" applyFill="1" applyBorder="1" applyAlignment="1">
      <alignment horizontal="center" vertical="top" wrapText="1"/>
    </xf>
    <xf numFmtId="0" fontId="3" fillId="12" borderId="1" xfId="0" applyFont="1" applyFill="1" applyBorder="1" applyAlignment="1">
      <alignment horizontal="left" vertical="top" wrapText="1"/>
    </xf>
    <xf numFmtId="0" fontId="3" fillId="12" borderId="2" xfId="0" applyFont="1" applyFill="1" applyBorder="1" applyAlignment="1">
      <alignment horizontal="left" vertical="top" wrapText="1"/>
    </xf>
    <xf numFmtId="0" fontId="3" fillId="12" borderId="1" xfId="0" applyFont="1" applyFill="1" applyBorder="1" applyAlignment="1">
      <alignment horizontal="fill" vertical="top" wrapText="1"/>
    </xf>
    <xf numFmtId="3" fontId="3" fillId="12" borderId="1" xfId="0" applyNumberFormat="1" applyFont="1" applyFill="1" applyBorder="1" applyAlignment="1">
      <alignment horizontal="center" vertical="center" wrapText="1"/>
    </xf>
    <xf numFmtId="171" fontId="3" fillId="12" borderId="1" xfId="4" applyNumberFormat="1" applyFont="1" applyFill="1" applyBorder="1" applyAlignment="1">
      <alignment horizontal="center" vertical="center" wrapText="1"/>
    </xf>
    <xf numFmtId="171" fontId="2" fillId="12" borderId="1" xfId="4" applyNumberFormat="1" applyFont="1" applyFill="1" applyBorder="1" applyAlignment="1" applyProtection="1">
      <alignment horizontal="center" vertical="center" wrapText="1"/>
      <protection locked="0"/>
    </xf>
    <xf numFmtId="9" fontId="3" fillId="12" borderId="2" xfId="1" applyFont="1" applyFill="1" applyBorder="1" applyAlignment="1" applyProtection="1">
      <alignment horizontal="center" vertical="center" wrapText="1"/>
    </xf>
    <xf numFmtId="1" fontId="3" fillId="12" borderId="2" xfId="0" applyNumberFormat="1" applyFont="1" applyFill="1" applyBorder="1" applyAlignment="1" applyProtection="1">
      <alignment horizontal="center" vertical="center" wrapText="1"/>
      <protection locked="0"/>
    </xf>
    <xf numFmtId="0" fontId="3" fillId="12" borderId="1" xfId="0" applyFont="1" applyFill="1" applyBorder="1" applyAlignment="1" applyProtection="1">
      <alignment horizontal="fill" vertical="top" wrapText="1"/>
      <protection locked="0"/>
    </xf>
    <xf numFmtId="166" fontId="17" fillId="12" borderId="1" xfId="0" applyNumberFormat="1" applyFont="1" applyFill="1" applyBorder="1" applyAlignment="1" applyProtection="1">
      <alignment horizontal="left" vertical="center" wrapText="1"/>
      <protection locked="0"/>
    </xf>
    <xf numFmtId="166" fontId="17" fillId="12" borderId="1" xfId="2" applyNumberFormat="1" applyFont="1" applyFill="1" applyBorder="1" applyAlignment="1" applyProtection="1">
      <alignment horizontal="center" vertical="center" wrapText="1"/>
      <protection locked="0"/>
    </xf>
    <xf numFmtId="0" fontId="3" fillId="12" borderId="1" xfId="0" applyFont="1" applyFill="1" applyBorder="1" applyAlignment="1" applyProtection="1">
      <alignment horizontal="left" vertical="top" wrapText="1"/>
      <protection locked="0"/>
    </xf>
    <xf numFmtId="3" fontId="3" fillId="12" borderId="1" xfId="0" applyNumberFormat="1" applyFont="1" applyFill="1" applyBorder="1" applyAlignment="1" applyProtection="1">
      <alignment horizontal="center" vertical="top" wrapText="1"/>
      <protection locked="0"/>
    </xf>
    <xf numFmtId="0" fontId="3" fillId="12" borderId="1" xfId="0" applyFont="1" applyFill="1" applyBorder="1" applyAlignment="1" applyProtection="1">
      <alignment horizontal="left" vertical="center" wrapText="1"/>
      <protection locked="0"/>
    </xf>
    <xf numFmtId="166" fontId="3" fillId="12" borderId="1" xfId="0" applyNumberFormat="1" applyFont="1" applyFill="1" applyBorder="1" applyAlignment="1">
      <alignment horizontal="left" vertical="center" wrapText="1"/>
    </xf>
    <xf numFmtId="166" fontId="0" fillId="12" borderId="1" xfId="0" applyNumberFormat="1" applyFill="1" applyBorder="1" applyAlignment="1" applyProtection="1">
      <alignment horizontal="left" vertical="center" wrapText="1"/>
      <protection locked="0"/>
    </xf>
    <xf numFmtId="166" fontId="3" fillId="12" borderId="1" xfId="0" applyNumberFormat="1" applyFont="1" applyFill="1" applyBorder="1" applyAlignment="1" applyProtection="1">
      <alignment horizontal="left" vertical="center" wrapText="1"/>
      <protection locked="0"/>
    </xf>
    <xf numFmtId="44" fontId="3" fillId="12" borderId="1" xfId="0" applyNumberFormat="1" applyFont="1" applyFill="1" applyBorder="1" applyAlignment="1">
      <alignment horizontal="left" vertical="center" wrapText="1"/>
    </xf>
    <xf numFmtId="9" fontId="3" fillId="12" borderId="1" xfId="1" applyFont="1" applyFill="1" applyBorder="1" applyAlignment="1" applyProtection="1">
      <alignment horizontal="center" vertical="center" wrapText="1"/>
    </xf>
    <xf numFmtId="166" fontId="3" fillId="12" borderId="1" xfId="0" applyNumberFormat="1" applyFont="1" applyFill="1" applyBorder="1" applyAlignment="1" applyProtection="1">
      <alignment horizontal="center" vertical="center" wrapText="1"/>
      <protection locked="0"/>
    </xf>
    <xf numFmtId="49" fontId="3" fillId="12" borderId="1" xfId="0" applyNumberFormat="1" applyFont="1" applyFill="1" applyBorder="1" applyAlignment="1">
      <alignment horizontal="center" vertical="top" wrapText="1"/>
    </xf>
    <xf numFmtId="0" fontId="0" fillId="12" borderId="0" xfId="0" applyFill="1" applyAlignment="1">
      <alignment horizontal="center" vertical="center" wrapText="1"/>
    </xf>
    <xf numFmtId="166" fontId="3" fillId="12" borderId="1" xfId="2" applyNumberFormat="1" applyFont="1" applyFill="1" applyBorder="1" applyAlignment="1" applyProtection="1">
      <alignment horizontal="center" vertical="center" wrapText="1"/>
      <protection locked="0"/>
    </xf>
    <xf numFmtId="0" fontId="3" fillId="13" borderId="1" xfId="0" applyFont="1" applyFill="1" applyBorder="1" applyAlignment="1">
      <alignment horizontal="center" vertical="center" wrapText="1"/>
    </xf>
    <xf numFmtId="0" fontId="3" fillId="13" borderId="1" xfId="0" applyFont="1" applyFill="1" applyBorder="1" applyAlignment="1">
      <alignment horizontal="center" vertical="top" wrapText="1"/>
    </xf>
    <xf numFmtId="0" fontId="3" fillId="13" borderId="2" xfId="0" applyFont="1" applyFill="1" applyBorder="1" applyAlignment="1">
      <alignment horizontal="left" vertical="top" wrapText="1"/>
    </xf>
    <xf numFmtId="0" fontId="3" fillId="13" borderId="1" xfId="0" applyFont="1" applyFill="1" applyBorder="1" applyAlignment="1">
      <alignment horizontal="fill" vertical="top" wrapText="1"/>
    </xf>
    <xf numFmtId="0" fontId="3" fillId="13" borderId="2" xfId="0" applyFont="1" applyFill="1" applyBorder="1" applyAlignment="1">
      <alignment horizontal="center" vertical="center" wrapText="1"/>
    </xf>
    <xf numFmtId="171" fontId="3" fillId="13" borderId="2" xfId="4" applyNumberFormat="1" applyFont="1" applyFill="1" applyBorder="1" applyAlignment="1">
      <alignment horizontal="center" vertical="center" wrapText="1"/>
    </xf>
    <xf numFmtId="171" fontId="2" fillId="13" borderId="1" xfId="4" applyNumberFormat="1" applyFont="1" applyFill="1" applyBorder="1" applyAlignment="1" applyProtection="1">
      <alignment horizontal="center" vertical="center" wrapText="1"/>
      <protection locked="0"/>
    </xf>
    <xf numFmtId="9" fontId="3" fillId="13" borderId="2" xfId="1" applyFont="1" applyFill="1" applyBorder="1" applyAlignment="1" applyProtection="1">
      <alignment horizontal="center" vertical="center" wrapText="1"/>
    </xf>
    <xf numFmtId="1" fontId="3" fillId="13" borderId="1" xfId="0" applyNumberFormat="1" applyFont="1" applyFill="1" applyBorder="1" applyAlignment="1" applyProtection="1">
      <alignment horizontal="center" vertical="center" wrapText="1"/>
      <protection locked="0"/>
    </xf>
    <xf numFmtId="0" fontId="3" fillId="13" borderId="1" xfId="0" applyFont="1" applyFill="1" applyBorder="1" applyAlignment="1" applyProtection="1">
      <alignment horizontal="fill" vertical="top" wrapText="1"/>
      <protection locked="0"/>
    </xf>
    <xf numFmtId="166" fontId="3" fillId="13" borderId="1" xfId="0" applyNumberFormat="1" applyFont="1" applyFill="1" applyBorder="1" applyAlignment="1" applyProtection="1">
      <alignment horizontal="left" vertical="center" wrapText="1"/>
      <protection locked="0"/>
    </xf>
    <xf numFmtId="166" fontId="3" fillId="13" borderId="1" xfId="2" applyNumberFormat="1" applyFont="1" applyFill="1" applyBorder="1" applyAlignment="1" applyProtection="1">
      <alignment horizontal="center" vertical="center" wrapText="1"/>
      <protection locked="0"/>
    </xf>
    <xf numFmtId="0" fontId="3" fillId="13" borderId="1" xfId="0" applyFont="1" applyFill="1" applyBorder="1" applyAlignment="1" applyProtection="1">
      <alignment horizontal="left" vertical="top" wrapText="1"/>
      <protection locked="0"/>
    </xf>
    <xf numFmtId="3" fontId="3" fillId="13" borderId="1" xfId="0" applyNumberFormat="1" applyFont="1" applyFill="1" applyBorder="1" applyAlignment="1" applyProtection="1">
      <alignment horizontal="center" vertical="top" wrapText="1"/>
      <protection locked="0"/>
    </xf>
    <xf numFmtId="0" fontId="3" fillId="13" borderId="1" xfId="0" applyFont="1" applyFill="1" applyBorder="1" applyAlignment="1" applyProtection="1">
      <alignment horizontal="left" vertical="center" wrapText="1"/>
      <protection locked="0"/>
    </xf>
    <xf numFmtId="166" fontId="3" fillId="13" borderId="1" xfId="0" applyNumberFormat="1" applyFont="1" applyFill="1" applyBorder="1" applyAlignment="1">
      <alignment horizontal="left" vertical="center" wrapText="1"/>
    </xf>
    <xf numFmtId="166" fontId="0" fillId="13" borderId="1" xfId="0" applyNumberFormat="1" applyFill="1" applyBorder="1" applyAlignment="1" applyProtection="1">
      <alignment horizontal="left" vertical="center" wrapText="1"/>
      <protection locked="0"/>
    </xf>
    <xf numFmtId="44" fontId="3" fillId="13" borderId="1" xfId="0" applyNumberFormat="1" applyFont="1" applyFill="1" applyBorder="1" applyAlignment="1">
      <alignment horizontal="left" vertical="center" wrapText="1"/>
    </xf>
    <xf numFmtId="9" fontId="3" fillId="13" borderId="1" xfId="1" applyFont="1" applyFill="1" applyBorder="1" applyAlignment="1" applyProtection="1">
      <alignment horizontal="center" vertical="center" wrapText="1"/>
    </xf>
    <xf numFmtId="166" fontId="3" fillId="13" borderId="1" xfId="0" applyNumberFormat="1" applyFont="1" applyFill="1" applyBorder="1" applyAlignment="1" applyProtection="1">
      <alignment horizontal="center" vertical="center" wrapText="1"/>
      <protection locked="0"/>
    </xf>
    <xf numFmtId="0" fontId="0" fillId="13" borderId="0" xfId="0" applyFill="1" applyAlignment="1">
      <alignment horizontal="center" vertical="center" wrapText="1"/>
    </xf>
    <xf numFmtId="0" fontId="3" fillId="4" borderId="1" xfId="0" applyFont="1" applyFill="1" applyBorder="1" applyAlignment="1">
      <alignment horizontal="center" vertical="top" wrapText="1"/>
    </xf>
    <xf numFmtId="0" fontId="3" fillId="4" borderId="2" xfId="0" applyFont="1" applyFill="1" applyBorder="1" applyAlignment="1">
      <alignment horizontal="left" vertical="top" wrapText="1"/>
    </xf>
    <xf numFmtId="0" fontId="3" fillId="4" borderId="1" xfId="0" applyFont="1" applyFill="1" applyBorder="1" applyAlignment="1">
      <alignment horizontal="fill" vertical="top" wrapText="1"/>
    </xf>
    <xf numFmtId="171" fontId="3" fillId="4" borderId="1" xfId="4" applyNumberFormat="1" applyFont="1" applyFill="1" applyBorder="1" applyAlignment="1">
      <alignment horizontal="center" vertical="center" wrapText="1"/>
    </xf>
    <xf numFmtId="171" fontId="2" fillId="4" borderId="1" xfId="4" applyNumberFormat="1" applyFont="1" applyFill="1" applyBorder="1" applyAlignment="1" applyProtection="1">
      <alignment horizontal="center" vertical="center" wrapText="1"/>
      <protection locked="0"/>
    </xf>
    <xf numFmtId="9" fontId="3" fillId="4" borderId="2" xfId="1" applyFont="1" applyFill="1" applyBorder="1" applyAlignment="1" applyProtection="1">
      <alignment horizontal="center" vertical="center" wrapText="1"/>
    </xf>
    <xf numFmtId="1" fontId="3" fillId="4" borderId="1" xfId="0" applyNumberFormat="1" applyFont="1" applyFill="1" applyBorder="1" applyAlignment="1" applyProtection="1">
      <alignment horizontal="center" vertical="center" wrapText="1"/>
      <protection locked="0"/>
    </xf>
    <xf numFmtId="0" fontId="3" fillId="4" borderId="1" xfId="0" applyFont="1" applyFill="1" applyBorder="1" applyAlignment="1" applyProtection="1">
      <alignment horizontal="fill" vertical="top" wrapText="1"/>
      <protection locked="0"/>
    </xf>
    <xf numFmtId="166" fontId="3" fillId="4" borderId="1" xfId="0" applyNumberFormat="1" applyFont="1" applyFill="1" applyBorder="1" applyAlignment="1" applyProtection="1">
      <alignment horizontal="left" vertical="center" wrapText="1"/>
      <protection locked="0"/>
    </xf>
    <xf numFmtId="166" fontId="3" fillId="4" borderId="1" xfId="2" applyNumberFormat="1" applyFont="1" applyFill="1" applyBorder="1" applyAlignment="1" applyProtection="1">
      <alignment horizontal="center" vertical="center" wrapText="1"/>
      <protection locked="0"/>
    </xf>
    <xf numFmtId="0" fontId="3" fillId="4" borderId="1" xfId="0" applyFont="1" applyFill="1" applyBorder="1" applyAlignment="1" applyProtection="1">
      <alignment horizontal="left" vertical="top" wrapText="1"/>
      <protection locked="0"/>
    </xf>
    <xf numFmtId="3" fontId="3" fillId="4" borderId="1" xfId="0" applyNumberFormat="1" applyFont="1" applyFill="1" applyBorder="1" applyAlignment="1" applyProtection="1">
      <alignment horizontal="center" vertical="top" wrapText="1"/>
      <protection locked="0"/>
    </xf>
    <xf numFmtId="0" fontId="3" fillId="4" borderId="1" xfId="0" applyFont="1" applyFill="1" applyBorder="1" applyAlignment="1" applyProtection="1">
      <alignment horizontal="left" vertical="center" wrapText="1"/>
      <protection locked="0"/>
    </xf>
    <xf numFmtId="166" fontId="0" fillId="4" borderId="1" xfId="0" applyNumberFormat="1" applyFill="1" applyBorder="1" applyAlignment="1" applyProtection="1">
      <alignment horizontal="left" vertical="center" wrapText="1"/>
      <protection locked="0"/>
    </xf>
    <xf numFmtId="44" fontId="3" fillId="4" borderId="1" xfId="0" applyNumberFormat="1" applyFont="1" applyFill="1" applyBorder="1" applyAlignment="1">
      <alignment horizontal="left" vertical="center" wrapText="1"/>
    </xf>
    <xf numFmtId="9" fontId="3" fillId="4" borderId="1" xfId="1" applyFont="1" applyFill="1" applyBorder="1" applyAlignment="1" applyProtection="1">
      <alignment horizontal="center" vertical="center" wrapText="1"/>
    </xf>
    <xf numFmtId="166" fontId="3" fillId="4" borderId="1" xfId="0" applyNumberFormat="1" applyFont="1" applyFill="1" applyBorder="1" applyAlignment="1" applyProtection="1">
      <alignment horizontal="center" vertical="center" wrapText="1"/>
      <protection locked="0"/>
    </xf>
    <xf numFmtId="0" fontId="0" fillId="4" borderId="0" xfId="0" applyFill="1" applyAlignment="1">
      <alignment horizontal="center" vertical="center" wrapText="1"/>
    </xf>
    <xf numFmtId="166" fontId="0" fillId="4" borderId="1" xfId="0" applyNumberFormat="1" applyFill="1" applyBorder="1" applyAlignment="1">
      <alignment horizontal="left" vertical="center" wrapText="1"/>
    </xf>
    <xf numFmtId="0" fontId="3" fillId="14" borderId="1" xfId="0" applyFont="1" applyFill="1" applyBorder="1" applyAlignment="1">
      <alignment horizontal="center" vertical="center" wrapText="1"/>
    </xf>
    <xf numFmtId="0" fontId="3" fillId="14" borderId="1" xfId="0" applyFont="1" applyFill="1" applyBorder="1" applyAlignment="1">
      <alignment horizontal="center" vertical="top" wrapText="1"/>
    </xf>
    <xf numFmtId="0" fontId="3" fillId="14" borderId="2" xfId="0" applyFont="1" applyFill="1" applyBorder="1" applyAlignment="1">
      <alignment horizontal="left" vertical="top" wrapText="1"/>
    </xf>
    <xf numFmtId="0" fontId="3" fillId="14" borderId="1" xfId="0" applyFont="1" applyFill="1" applyBorder="1" applyAlignment="1">
      <alignment horizontal="fill" vertical="top" wrapText="1"/>
    </xf>
    <xf numFmtId="3" fontId="3" fillId="14" borderId="1" xfId="0" applyNumberFormat="1" applyFont="1" applyFill="1" applyBorder="1" applyAlignment="1">
      <alignment horizontal="center" vertical="center" wrapText="1"/>
    </xf>
    <xf numFmtId="171" fontId="3" fillId="14" borderId="1" xfId="4" applyNumberFormat="1" applyFont="1" applyFill="1" applyBorder="1" applyAlignment="1">
      <alignment horizontal="center" vertical="center" wrapText="1"/>
    </xf>
    <xf numFmtId="171" fontId="2" fillId="14" borderId="1" xfId="4" applyNumberFormat="1" applyFont="1" applyFill="1" applyBorder="1" applyAlignment="1" applyProtection="1">
      <alignment horizontal="center" vertical="center" wrapText="1"/>
      <protection locked="0"/>
    </xf>
    <xf numFmtId="9" fontId="3" fillId="14" borderId="2" xfId="1" applyFont="1" applyFill="1" applyBorder="1" applyAlignment="1" applyProtection="1">
      <alignment horizontal="center" vertical="center" wrapText="1"/>
    </xf>
    <xf numFmtId="1" fontId="3" fillId="14" borderId="2" xfId="0" applyNumberFormat="1" applyFont="1" applyFill="1" applyBorder="1" applyAlignment="1" applyProtection="1">
      <alignment horizontal="center" vertical="center" wrapText="1"/>
      <protection locked="0"/>
    </xf>
    <xf numFmtId="0" fontId="3" fillId="14" borderId="1" xfId="0" applyFont="1" applyFill="1" applyBorder="1" applyAlignment="1" applyProtection="1">
      <alignment horizontal="fill" vertical="top" wrapText="1"/>
      <protection locked="0"/>
    </xf>
    <xf numFmtId="166" fontId="17" fillId="14" borderId="2" xfId="3" applyNumberFormat="1" applyFont="1" applyFill="1" applyBorder="1" applyAlignment="1" applyProtection="1">
      <alignment horizontal="left" vertical="center" wrapText="1"/>
      <protection locked="0"/>
    </xf>
    <xf numFmtId="166" fontId="17" fillId="14" borderId="2" xfId="3" applyNumberFormat="1" applyFont="1" applyFill="1" applyBorder="1" applyAlignment="1" applyProtection="1">
      <alignment horizontal="center" vertical="center" wrapText="1"/>
      <protection locked="0"/>
    </xf>
    <xf numFmtId="0" fontId="3" fillId="14" borderId="1" xfId="0" applyFont="1" applyFill="1" applyBorder="1" applyAlignment="1" applyProtection="1">
      <alignment horizontal="left" vertical="top" wrapText="1"/>
      <protection locked="0"/>
    </xf>
    <xf numFmtId="3" fontId="3" fillId="14" borderId="1" xfId="0" applyNumberFormat="1" applyFont="1" applyFill="1" applyBorder="1" applyAlignment="1" applyProtection="1">
      <alignment horizontal="center" vertical="top" wrapText="1"/>
      <protection locked="0"/>
    </xf>
    <xf numFmtId="166" fontId="3" fillId="14" borderId="1" xfId="0" applyNumberFormat="1" applyFont="1" applyFill="1" applyBorder="1" applyAlignment="1">
      <alignment horizontal="left" vertical="center" wrapText="1"/>
    </xf>
    <xf numFmtId="166" fontId="0" fillId="14" borderId="1" xfId="0" applyNumberFormat="1" applyFill="1" applyBorder="1" applyAlignment="1" applyProtection="1">
      <alignment horizontal="left" vertical="center" wrapText="1"/>
      <protection locked="0"/>
    </xf>
    <xf numFmtId="44" fontId="3" fillId="14" borderId="2" xfId="0" applyNumberFormat="1" applyFont="1" applyFill="1" applyBorder="1" applyAlignment="1">
      <alignment horizontal="left" vertical="center" wrapText="1"/>
    </xf>
    <xf numFmtId="166" fontId="3" fillId="14" borderId="1" xfId="0" applyNumberFormat="1" applyFont="1" applyFill="1" applyBorder="1" applyAlignment="1" applyProtection="1">
      <alignment horizontal="center" vertical="center" wrapText="1"/>
      <protection locked="0"/>
    </xf>
    <xf numFmtId="0" fontId="0" fillId="14" borderId="0" xfId="0" applyFill="1" applyAlignment="1">
      <alignment horizontal="center" vertical="center" wrapText="1"/>
    </xf>
    <xf numFmtId="0" fontId="3" fillId="15" borderId="1" xfId="0" applyFont="1" applyFill="1" applyBorder="1" applyAlignment="1">
      <alignment horizontal="center" vertical="center" wrapText="1"/>
    </xf>
    <xf numFmtId="0" fontId="3" fillId="15" borderId="1" xfId="0" applyFont="1" applyFill="1" applyBorder="1" applyAlignment="1">
      <alignment horizontal="center" vertical="top" wrapText="1"/>
    </xf>
    <xf numFmtId="0" fontId="3" fillId="15" borderId="2" xfId="0" applyFont="1" applyFill="1" applyBorder="1" applyAlignment="1">
      <alignment horizontal="left" vertical="top" wrapText="1"/>
    </xf>
    <xf numFmtId="0" fontId="3" fillId="15" borderId="1" xfId="0" applyFont="1" applyFill="1" applyBorder="1" applyAlignment="1">
      <alignment horizontal="fill" vertical="top" wrapText="1"/>
    </xf>
    <xf numFmtId="3" fontId="3" fillId="15" borderId="1" xfId="0" applyNumberFormat="1" applyFont="1" applyFill="1" applyBorder="1" applyAlignment="1">
      <alignment horizontal="center" vertical="center" wrapText="1"/>
    </xf>
    <xf numFmtId="171" fontId="3" fillId="15" borderId="1" xfId="4" applyNumberFormat="1" applyFont="1" applyFill="1" applyBorder="1" applyAlignment="1">
      <alignment horizontal="center" vertical="center" wrapText="1"/>
    </xf>
    <xf numFmtId="171" fontId="2" fillId="15" borderId="1" xfId="4" applyNumberFormat="1" applyFont="1" applyFill="1" applyBorder="1" applyAlignment="1" applyProtection="1">
      <alignment horizontal="center" vertical="center" wrapText="1"/>
      <protection locked="0"/>
    </xf>
    <xf numFmtId="9" fontId="3" fillId="15" borderId="2" xfId="1" applyFont="1" applyFill="1" applyBorder="1" applyAlignment="1" applyProtection="1">
      <alignment horizontal="center" vertical="center" wrapText="1"/>
    </xf>
    <xf numFmtId="1" fontId="3" fillId="15" borderId="1" xfId="0" applyNumberFormat="1" applyFont="1" applyFill="1" applyBorder="1" applyAlignment="1" applyProtection="1">
      <alignment horizontal="center" vertical="center" wrapText="1"/>
      <protection locked="0"/>
    </xf>
    <xf numFmtId="0" fontId="3" fillId="15" borderId="1" xfId="0" applyFont="1" applyFill="1" applyBorder="1" applyAlignment="1" applyProtection="1">
      <alignment horizontal="fill" vertical="top" wrapText="1"/>
      <protection locked="0"/>
    </xf>
    <xf numFmtId="166" fontId="17" fillId="15" borderId="1" xfId="3" applyNumberFormat="1" applyFont="1" applyFill="1" applyBorder="1" applyAlignment="1" applyProtection="1">
      <alignment horizontal="left" vertical="center" wrapText="1"/>
      <protection locked="0"/>
    </xf>
    <xf numFmtId="166" fontId="17" fillId="15" borderId="1" xfId="2" applyNumberFormat="1" applyFont="1" applyFill="1" applyBorder="1" applyAlignment="1" applyProtection="1">
      <alignment horizontal="center" vertical="center" wrapText="1"/>
      <protection locked="0"/>
    </xf>
    <xf numFmtId="0" fontId="3" fillId="15" borderId="1" xfId="0" applyFont="1" applyFill="1" applyBorder="1" applyAlignment="1" applyProtection="1">
      <alignment horizontal="left" vertical="top" wrapText="1"/>
      <protection locked="0"/>
    </xf>
    <xf numFmtId="3" fontId="3" fillId="15" borderId="1" xfId="0" applyNumberFormat="1" applyFont="1" applyFill="1" applyBorder="1" applyAlignment="1" applyProtection="1">
      <alignment horizontal="center" vertical="top" wrapText="1"/>
      <protection locked="0"/>
    </xf>
    <xf numFmtId="0" fontId="3" fillId="15" borderId="1" xfId="0" applyFont="1" applyFill="1" applyBorder="1" applyAlignment="1" applyProtection="1">
      <alignment horizontal="left" vertical="center" wrapText="1"/>
      <protection locked="0"/>
    </xf>
    <xf numFmtId="166" fontId="3" fillId="15" borderId="1" xfId="0" applyNumberFormat="1" applyFont="1" applyFill="1" applyBorder="1" applyAlignment="1">
      <alignment horizontal="left" vertical="center" wrapText="1"/>
    </xf>
    <xf numFmtId="166" fontId="0" fillId="15" borderId="1" xfId="0" applyNumberFormat="1" applyFill="1" applyBorder="1" applyAlignment="1" applyProtection="1">
      <alignment horizontal="left" vertical="center" wrapText="1"/>
      <protection locked="0"/>
    </xf>
    <xf numFmtId="166" fontId="3" fillId="15" borderId="1" xfId="0" applyNumberFormat="1" applyFont="1" applyFill="1" applyBorder="1" applyAlignment="1" applyProtection="1">
      <alignment horizontal="left" vertical="center" wrapText="1"/>
      <protection locked="0"/>
    </xf>
    <xf numFmtId="44" fontId="3" fillId="15" borderId="1" xfId="0" applyNumberFormat="1" applyFont="1" applyFill="1" applyBorder="1" applyAlignment="1">
      <alignment horizontal="left" vertical="center" wrapText="1"/>
    </xf>
    <xf numFmtId="9" fontId="3" fillId="15" borderId="1" xfId="1" applyFont="1" applyFill="1" applyBorder="1" applyAlignment="1" applyProtection="1">
      <alignment horizontal="center" vertical="center" wrapText="1"/>
    </xf>
    <xf numFmtId="166" fontId="3" fillId="15" borderId="1" xfId="0" applyNumberFormat="1" applyFont="1" applyFill="1" applyBorder="1" applyAlignment="1" applyProtection="1">
      <alignment horizontal="center" vertical="center" wrapText="1"/>
      <protection locked="0"/>
    </xf>
    <xf numFmtId="0" fontId="0" fillId="15" borderId="0" xfId="0" applyFill="1" applyAlignment="1">
      <alignment horizontal="center" vertical="center" wrapText="1"/>
    </xf>
    <xf numFmtId="1" fontId="3" fillId="15" borderId="2" xfId="0" applyNumberFormat="1" applyFont="1" applyFill="1" applyBorder="1" applyAlignment="1" applyProtection="1">
      <alignment horizontal="center" vertical="center" wrapText="1"/>
      <protection locked="0"/>
    </xf>
    <xf numFmtId="166" fontId="3" fillId="15" borderId="1" xfId="3" applyNumberFormat="1" applyFont="1" applyFill="1" applyBorder="1" applyAlignment="1" applyProtection="1">
      <alignment horizontal="left" vertical="center" wrapText="1"/>
      <protection locked="0"/>
    </xf>
    <xf numFmtId="166" fontId="3" fillId="15" borderId="2" xfId="3" applyNumberFormat="1" applyFont="1" applyFill="1" applyBorder="1" applyAlignment="1" applyProtection="1">
      <alignment horizontal="center" vertical="center" wrapText="1"/>
      <protection locked="0"/>
    </xf>
    <xf numFmtId="166" fontId="0" fillId="15" borderId="1" xfId="0" applyNumberFormat="1" applyFill="1" applyBorder="1" applyAlignment="1">
      <alignment horizontal="left" vertical="center" wrapText="1"/>
    </xf>
    <xf numFmtId="0" fontId="3" fillId="16" borderId="1" xfId="0" applyFont="1" applyFill="1" applyBorder="1" applyAlignment="1">
      <alignment horizontal="center" vertical="center" wrapText="1"/>
    </xf>
    <xf numFmtId="0" fontId="3" fillId="16" borderId="1" xfId="0" applyFont="1" applyFill="1" applyBorder="1" applyAlignment="1">
      <alignment horizontal="center" vertical="top" wrapText="1"/>
    </xf>
    <xf numFmtId="0" fontId="3" fillId="16" borderId="2" xfId="0" applyFont="1" applyFill="1" applyBorder="1" applyAlignment="1">
      <alignment horizontal="left" vertical="top" wrapText="1"/>
    </xf>
    <xf numFmtId="0" fontId="3" fillId="16" borderId="1" xfId="0" applyFont="1" applyFill="1" applyBorder="1" applyAlignment="1">
      <alignment horizontal="fill" vertical="top" wrapText="1"/>
    </xf>
    <xf numFmtId="171" fontId="3" fillId="16" borderId="1" xfId="4" applyNumberFormat="1" applyFont="1" applyFill="1" applyBorder="1" applyAlignment="1">
      <alignment horizontal="center" vertical="center" wrapText="1"/>
    </xf>
    <xf numFmtId="171" fontId="2" fillId="16" borderId="1" xfId="4" applyNumberFormat="1" applyFont="1" applyFill="1" applyBorder="1" applyAlignment="1" applyProtection="1">
      <alignment horizontal="center" vertical="center" wrapText="1"/>
      <protection locked="0"/>
    </xf>
    <xf numFmtId="9" fontId="3" fillId="16" borderId="2" xfId="1" applyFont="1" applyFill="1" applyBorder="1" applyAlignment="1" applyProtection="1">
      <alignment horizontal="center" vertical="center" wrapText="1"/>
    </xf>
    <xf numFmtId="1" fontId="3" fillId="16" borderId="2" xfId="0" applyNumberFormat="1" applyFont="1" applyFill="1" applyBorder="1" applyAlignment="1" applyProtection="1">
      <alignment horizontal="center" vertical="center" wrapText="1"/>
      <protection locked="0"/>
    </xf>
    <xf numFmtId="0" fontId="3" fillId="16" borderId="1" xfId="0" applyFont="1" applyFill="1" applyBorder="1" applyAlignment="1" applyProtection="1">
      <alignment horizontal="fill" vertical="top" wrapText="1"/>
      <protection locked="0"/>
    </xf>
    <xf numFmtId="166" fontId="3" fillId="16" borderId="2" xfId="0" applyNumberFormat="1" applyFont="1" applyFill="1" applyBorder="1" applyAlignment="1" applyProtection="1">
      <alignment horizontal="left" vertical="center" wrapText="1"/>
      <protection locked="0"/>
    </xf>
    <xf numFmtId="166" fontId="3" fillId="16" borderId="2" xfId="3" applyNumberFormat="1" applyFont="1" applyFill="1" applyBorder="1" applyAlignment="1" applyProtection="1">
      <alignment horizontal="center" vertical="center" wrapText="1"/>
      <protection locked="0"/>
    </xf>
    <xf numFmtId="0" fontId="3" fillId="16" borderId="1" xfId="0" applyFont="1" applyFill="1" applyBorder="1" applyAlignment="1" applyProtection="1">
      <alignment horizontal="left" vertical="top" wrapText="1"/>
      <protection locked="0"/>
    </xf>
    <xf numFmtId="3" fontId="3" fillId="16" borderId="1" xfId="0" applyNumberFormat="1" applyFont="1" applyFill="1" applyBorder="1" applyAlignment="1" applyProtection="1">
      <alignment horizontal="center" vertical="top" wrapText="1"/>
      <protection locked="0"/>
    </xf>
    <xf numFmtId="166" fontId="3" fillId="16" borderId="1" xfId="0" applyNumberFormat="1" applyFont="1" applyFill="1" applyBorder="1" applyAlignment="1">
      <alignment horizontal="left" vertical="center" wrapText="1"/>
    </xf>
    <xf numFmtId="166" fontId="0" fillId="16" borderId="1" xfId="0" applyNumberFormat="1" applyFill="1" applyBorder="1" applyAlignment="1" applyProtection="1">
      <alignment horizontal="left" vertical="center" wrapText="1"/>
      <protection locked="0"/>
    </xf>
    <xf numFmtId="44" fontId="3" fillId="16" borderId="1" xfId="0" applyNumberFormat="1" applyFont="1" applyFill="1" applyBorder="1" applyAlignment="1">
      <alignment horizontal="left" vertical="center" wrapText="1"/>
    </xf>
    <xf numFmtId="9" fontId="3" fillId="16" borderId="1" xfId="1" applyFont="1" applyFill="1" applyBorder="1" applyAlignment="1" applyProtection="1">
      <alignment horizontal="center" vertical="center" wrapText="1"/>
    </xf>
    <xf numFmtId="166" fontId="3" fillId="16" borderId="1" xfId="0" applyNumberFormat="1" applyFont="1" applyFill="1" applyBorder="1" applyAlignment="1" applyProtection="1">
      <alignment horizontal="center" vertical="center" wrapText="1"/>
      <protection locked="0"/>
    </xf>
    <xf numFmtId="0" fontId="0" fillId="16" borderId="0" xfId="0" applyFill="1" applyAlignment="1">
      <alignment horizontal="center" vertical="center" wrapText="1"/>
    </xf>
    <xf numFmtId="3" fontId="3" fillId="16" borderId="1" xfId="0" applyNumberFormat="1" applyFont="1" applyFill="1" applyBorder="1" applyAlignment="1">
      <alignment horizontal="center" vertical="center" wrapText="1"/>
    </xf>
    <xf numFmtId="1" fontId="3" fillId="16" borderId="1" xfId="0" applyNumberFormat="1" applyFont="1" applyFill="1" applyBorder="1" applyAlignment="1" applyProtection="1">
      <alignment horizontal="center" vertical="center" wrapText="1"/>
      <protection locked="0"/>
    </xf>
    <xf numFmtId="166" fontId="17" fillId="16" borderId="1" xfId="0" applyNumberFormat="1" applyFont="1" applyFill="1" applyBorder="1" applyAlignment="1" applyProtection="1">
      <alignment horizontal="left" vertical="center" wrapText="1"/>
      <protection locked="0"/>
    </xf>
    <xf numFmtId="166" fontId="17" fillId="16" borderId="1" xfId="2" applyNumberFormat="1" applyFont="1" applyFill="1" applyBorder="1" applyAlignment="1" applyProtection="1">
      <alignment horizontal="center" vertical="center" wrapText="1"/>
      <protection locked="0"/>
    </xf>
    <xf numFmtId="166" fontId="3" fillId="16" borderId="1" xfId="0" applyNumberFormat="1" applyFont="1" applyFill="1" applyBorder="1" applyAlignment="1" applyProtection="1">
      <alignment horizontal="left" vertical="center" wrapText="1"/>
      <protection locked="0"/>
    </xf>
    <xf numFmtId="166" fontId="3" fillId="16" borderId="1" xfId="2" applyNumberFormat="1" applyFont="1" applyFill="1" applyBorder="1" applyAlignment="1" applyProtection="1">
      <alignment horizontal="center" vertical="center" wrapText="1"/>
      <protection locked="0"/>
    </xf>
    <xf numFmtId="0" fontId="3" fillId="5" borderId="1" xfId="0" applyFont="1" applyFill="1" applyBorder="1" applyAlignment="1">
      <alignment horizontal="center" vertical="center" wrapText="1"/>
    </xf>
    <xf numFmtId="0" fontId="3" fillId="5" borderId="1" xfId="0" applyFont="1" applyFill="1" applyBorder="1" applyAlignment="1">
      <alignment horizontal="center" vertical="top" wrapText="1"/>
    </xf>
    <xf numFmtId="0" fontId="3" fillId="5" borderId="1" xfId="0" applyFont="1" applyFill="1" applyBorder="1" applyAlignment="1">
      <alignment horizontal="fill" vertical="top" wrapText="1"/>
    </xf>
    <xf numFmtId="171" fontId="3" fillId="5" borderId="1" xfId="4" applyNumberFormat="1" applyFont="1" applyFill="1" applyBorder="1" applyAlignment="1">
      <alignment horizontal="center" vertical="center" wrapText="1"/>
    </xf>
    <xf numFmtId="0" fontId="3" fillId="5" borderId="1" xfId="0" applyFont="1" applyFill="1" applyBorder="1" applyAlignment="1" applyProtection="1">
      <alignment horizontal="fill" vertical="top" wrapText="1"/>
      <protection locked="0"/>
    </xf>
    <xf numFmtId="166" fontId="3" fillId="5" borderId="1" xfId="0" applyNumberFormat="1" applyFont="1" applyFill="1" applyBorder="1" applyAlignment="1" applyProtection="1">
      <alignment horizontal="left" vertical="center" wrapText="1"/>
      <protection locked="0"/>
    </xf>
    <xf numFmtId="0" fontId="3" fillId="5" borderId="1" xfId="0" applyFont="1" applyFill="1" applyBorder="1" applyAlignment="1" applyProtection="1">
      <alignment horizontal="left" vertical="top" wrapText="1"/>
      <protection locked="0"/>
    </xf>
    <xf numFmtId="3" fontId="3" fillId="5" borderId="1" xfId="0" applyNumberFormat="1" applyFont="1" applyFill="1" applyBorder="1" applyAlignment="1" applyProtection="1">
      <alignment horizontal="center" vertical="top" wrapText="1"/>
      <protection locked="0"/>
    </xf>
    <xf numFmtId="0" fontId="3" fillId="17" borderId="1" xfId="0" applyFont="1" applyFill="1" applyBorder="1" applyAlignment="1">
      <alignment horizontal="center" vertical="center" wrapText="1"/>
    </xf>
    <xf numFmtId="0" fontId="3" fillId="17" borderId="1" xfId="0" applyFont="1" applyFill="1" applyBorder="1" applyAlignment="1">
      <alignment horizontal="center" vertical="top" wrapText="1"/>
    </xf>
    <xf numFmtId="0" fontId="3" fillId="17" borderId="2" xfId="0" applyFont="1" applyFill="1" applyBorder="1" applyAlignment="1">
      <alignment horizontal="left" vertical="top" wrapText="1"/>
    </xf>
    <xf numFmtId="0" fontId="3" fillId="17" borderId="1" xfId="0" applyFont="1" applyFill="1" applyBorder="1" applyAlignment="1">
      <alignment horizontal="fill" vertical="top" wrapText="1"/>
    </xf>
    <xf numFmtId="171" fontId="3" fillId="17" borderId="1" xfId="4" applyNumberFormat="1" applyFont="1" applyFill="1" applyBorder="1" applyAlignment="1">
      <alignment horizontal="center" vertical="center" wrapText="1"/>
    </xf>
    <xf numFmtId="171" fontId="2" fillId="17" borderId="1" xfId="4" applyNumberFormat="1" applyFont="1" applyFill="1" applyBorder="1" applyAlignment="1" applyProtection="1">
      <alignment horizontal="center" vertical="center" wrapText="1"/>
      <protection locked="0"/>
    </xf>
    <xf numFmtId="9" fontId="3" fillId="17" borderId="2" xfId="1" applyFont="1" applyFill="1" applyBorder="1" applyAlignment="1" applyProtection="1">
      <alignment horizontal="center" vertical="center" wrapText="1"/>
    </xf>
    <xf numFmtId="1" fontId="3" fillId="17" borderId="1" xfId="0" applyNumberFormat="1" applyFont="1" applyFill="1" applyBorder="1" applyAlignment="1" applyProtection="1">
      <alignment horizontal="center" vertical="center" wrapText="1"/>
      <protection locked="0"/>
    </xf>
    <xf numFmtId="0" fontId="3" fillId="17" borderId="1" xfId="0" applyFont="1" applyFill="1" applyBorder="1" applyAlignment="1" applyProtection="1">
      <alignment horizontal="fill" vertical="top" wrapText="1"/>
      <protection locked="0"/>
    </xf>
    <xf numFmtId="166" fontId="3" fillId="17" borderId="1" xfId="0" applyNumberFormat="1" applyFont="1" applyFill="1" applyBorder="1" applyAlignment="1" applyProtection="1">
      <alignment horizontal="left" vertical="center" wrapText="1"/>
      <protection locked="0"/>
    </xf>
    <xf numFmtId="166" fontId="3" fillId="17" borderId="1" xfId="2" applyNumberFormat="1" applyFont="1" applyFill="1" applyBorder="1" applyAlignment="1" applyProtection="1">
      <alignment horizontal="center" vertical="center" wrapText="1"/>
      <protection locked="0"/>
    </xf>
    <xf numFmtId="0" fontId="3" fillId="17" borderId="1" xfId="0" applyFont="1" applyFill="1" applyBorder="1" applyAlignment="1" applyProtection="1">
      <alignment horizontal="left" vertical="top" wrapText="1"/>
      <protection locked="0"/>
    </xf>
    <xf numFmtId="3" fontId="3" fillId="17" borderId="1" xfId="0" applyNumberFormat="1" applyFont="1" applyFill="1" applyBorder="1" applyAlignment="1" applyProtection="1">
      <alignment horizontal="center" vertical="top" wrapText="1"/>
      <protection locked="0"/>
    </xf>
    <xf numFmtId="166" fontId="3" fillId="17" borderId="1" xfId="0" applyNumberFormat="1" applyFont="1" applyFill="1" applyBorder="1" applyAlignment="1">
      <alignment horizontal="left" vertical="center" wrapText="1"/>
    </xf>
    <xf numFmtId="166" fontId="0" fillId="17" borderId="1" xfId="0" applyNumberFormat="1" applyFill="1" applyBorder="1" applyAlignment="1" applyProtection="1">
      <alignment horizontal="left" vertical="center" wrapText="1"/>
      <protection locked="0"/>
    </xf>
    <xf numFmtId="44" fontId="3" fillId="17" borderId="1" xfId="0" applyNumberFormat="1" applyFont="1" applyFill="1" applyBorder="1" applyAlignment="1">
      <alignment horizontal="left" vertical="center" wrapText="1"/>
    </xf>
    <xf numFmtId="9" fontId="3" fillId="17" borderId="1" xfId="1" applyFont="1" applyFill="1" applyBorder="1" applyAlignment="1" applyProtection="1">
      <alignment horizontal="center" vertical="center" wrapText="1"/>
    </xf>
    <xf numFmtId="166" fontId="3" fillId="17" borderId="1" xfId="0" applyNumberFormat="1" applyFont="1" applyFill="1" applyBorder="1" applyAlignment="1" applyProtection="1">
      <alignment horizontal="center" vertical="center" wrapText="1"/>
      <protection locked="0"/>
    </xf>
    <xf numFmtId="0" fontId="0" fillId="17" borderId="0" xfId="0" applyFill="1" applyAlignment="1">
      <alignment horizontal="center" vertical="center" wrapText="1"/>
    </xf>
    <xf numFmtId="0" fontId="3" fillId="18" borderId="1" xfId="0" applyFont="1" applyFill="1" applyBorder="1" applyAlignment="1">
      <alignment horizontal="center" vertical="center" wrapText="1"/>
    </xf>
    <xf numFmtId="0" fontId="3" fillId="18" borderId="1" xfId="0" applyFont="1" applyFill="1" applyBorder="1" applyAlignment="1">
      <alignment horizontal="center" vertical="top" wrapText="1"/>
    </xf>
    <xf numFmtId="0" fontId="3" fillId="18" borderId="1" xfId="0" applyFont="1" applyFill="1" applyBorder="1" applyAlignment="1">
      <alignment horizontal="left" vertical="top" wrapText="1"/>
    </xf>
    <xf numFmtId="0" fontId="3" fillId="18" borderId="2" xfId="0" applyFont="1" applyFill="1" applyBorder="1" applyAlignment="1">
      <alignment horizontal="left" vertical="top" wrapText="1"/>
    </xf>
    <xf numFmtId="0" fontId="3" fillId="18" borderId="1" xfId="0" applyFont="1" applyFill="1" applyBorder="1" applyAlignment="1">
      <alignment horizontal="fill" vertical="top" wrapText="1"/>
    </xf>
    <xf numFmtId="3" fontId="3" fillId="18" borderId="1" xfId="0" applyNumberFormat="1" applyFont="1" applyFill="1" applyBorder="1" applyAlignment="1">
      <alignment horizontal="center" vertical="center" wrapText="1"/>
    </xf>
    <xf numFmtId="171" fontId="3" fillId="18" borderId="1" xfId="4" applyNumberFormat="1" applyFont="1" applyFill="1" applyBorder="1" applyAlignment="1">
      <alignment horizontal="center" vertical="center" wrapText="1"/>
    </xf>
    <xf numFmtId="171" fontId="2" fillId="18" borderId="1" xfId="4" applyNumberFormat="1" applyFont="1" applyFill="1" applyBorder="1" applyAlignment="1" applyProtection="1">
      <alignment horizontal="center" vertical="center" wrapText="1"/>
      <protection locked="0"/>
    </xf>
    <xf numFmtId="9" fontId="3" fillId="18" borderId="2" xfId="1" applyFont="1" applyFill="1" applyBorder="1" applyAlignment="1" applyProtection="1">
      <alignment horizontal="center" vertical="center" wrapText="1"/>
    </xf>
    <xf numFmtId="1" fontId="3" fillId="18" borderId="2" xfId="0" applyNumberFormat="1" applyFont="1" applyFill="1" applyBorder="1" applyAlignment="1" applyProtection="1">
      <alignment horizontal="center" vertical="center" wrapText="1"/>
      <protection locked="0"/>
    </xf>
    <xf numFmtId="0" fontId="3" fillId="18" borderId="1" xfId="0" applyFont="1" applyFill="1" applyBorder="1" applyAlignment="1" applyProtection="1">
      <alignment horizontal="fill" vertical="top" wrapText="1"/>
      <protection locked="0"/>
    </xf>
    <xf numFmtId="166" fontId="3" fillId="18" borderId="1" xfId="0" applyNumberFormat="1" applyFont="1" applyFill="1" applyBorder="1" applyAlignment="1" applyProtection="1">
      <alignment horizontal="left" vertical="center" wrapText="1"/>
      <protection locked="0"/>
    </xf>
    <xf numFmtId="166" fontId="3" fillId="18" borderId="2" xfId="3" applyNumberFormat="1" applyFont="1" applyFill="1" applyBorder="1" applyAlignment="1" applyProtection="1">
      <alignment horizontal="center" vertical="center" wrapText="1"/>
      <protection locked="0"/>
    </xf>
    <xf numFmtId="0" fontId="3" fillId="18" borderId="1" xfId="0" applyFont="1" applyFill="1" applyBorder="1" applyAlignment="1" applyProtection="1">
      <alignment horizontal="left" vertical="top" wrapText="1"/>
      <protection locked="0"/>
    </xf>
    <xf numFmtId="3" fontId="3" fillId="18" borderId="1" xfId="0" applyNumberFormat="1" applyFont="1" applyFill="1" applyBorder="1" applyAlignment="1" applyProtection="1">
      <alignment horizontal="center" vertical="top" wrapText="1"/>
      <protection locked="0"/>
    </xf>
    <xf numFmtId="166" fontId="3" fillId="18" borderId="1" xfId="0" applyNumberFormat="1" applyFont="1" applyFill="1" applyBorder="1" applyAlignment="1">
      <alignment horizontal="left" vertical="center" wrapText="1"/>
    </xf>
    <xf numFmtId="166" fontId="0" fillId="18" borderId="1" xfId="0" applyNumberFormat="1" applyFill="1" applyBorder="1" applyAlignment="1" applyProtection="1">
      <alignment horizontal="left" vertical="center" wrapText="1"/>
      <protection locked="0"/>
    </xf>
    <xf numFmtId="44" fontId="3" fillId="18" borderId="1" xfId="0" applyNumberFormat="1" applyFont="1" applyFill="1" applyBorder="1" applyAlignment="1">
      <alignment horizontal="left" vertical="center" wrapText="1"/>
    </xf>
    <xf numFmtId="9" fontId="3" fillId="18" borderId="1" xfId="1" applyFont="1" applyFill="1" applyBorder="1" applyAlignment="1" applyProtection="1">
      <alignment horizontal="center" vertical="center" wrapText="1"/>
    </xf>
    <xf numFmtId="166" fontId="3" fillId="18" borderId="1" xfId="0" applyNumberFormat="1" applyFont="1" applyFill="1" applyBorder="1" applyAlignment="1" applyProtection="1">
      <alignment horizontal="center" vertical="center" wrapText="1"/>
      <protection locked="0"/>
    </xf>
    <xf numFmtId="0" fontId="0" fillId="18" borderId="0" xfId="0" applyFill="1" applyAlignment="1">
      <alignment horizontal="center" vertical="center" wrapText="1"/>
    </xf>
    <xf numFmtId="44" fontId="3" fillId="18" borderId="2" xfId="0" applyNumberFormat="1" applyFont="1" applyFill="1" applyBorder="1" applyAlignment="1">
      <alignment horizontal="left" vertical="center" wrapText="1"/>
    </xf>
    <xf numFmtId="0" fontId="3" fillId="19" borderId="1" xfId="0" applyFont="1" applyFill="1" applyBorder="1" applyAlignment="1">
      <alignment horizontal="center" vertical="center" wrapText="1"/>
    </xf>
    <xf numFmtId="0" fontId="3" fillId="19" borderId="1" xfId="0" applyFont="1" applyFill="1" applyBorder="1" applyAlignment="1">
      <alignment horizontal="center" vertical="top" wrapText="1"/>
    </xf>
    <xf numFmtId="0" fontId="3" fillId="19" borderId="1" xfId="0" applyFont="1" applyFill="1" applyBorder="1" applyAlignment="1">
      <alignment horizontal="left" vertical="top" wrapText="1"/>
    </xf>
    <xf numFmtId="0" fontId="3" fillId="19" borderId="2" xfId="0" applyFont="1" applyFill="1" applyBorder="1" applyAlignment="1">
      <alignment horizontal="left" vertical="top" wrapText="1"/>
    </xf>
    <xf numFmtId="0" fontId="3" fillId="19" borderId="1" xfId="0" applyFont="1" applyFill="1" applyBorder="1" applyAlignment="1">
      <alignment horizontal="fill" vertical="top" wrapText="1"/>
    </xf>
    <xf numFmtId="3" fontId="3" fillId="19" borderId="1" xfId="0" applyNumberFormat="1" applyFont="1" applyFill="1" applyBorder="1" applyAlignment="1">
      <alignment horizontal="center" vertical="center" wrapText="1"/>
    </xf>
    <xf numFmtId="171" fontId="3" fillId="19" borderId="1" xfId="4" applyNumberFormat="1" applyFont="1" applyFill="1" applyBorder="1" applyAlignment="1">
      <alignment horizontal="center" vertical="center" wrapText="1"/>
    </xf>
    <xf numFmtId="171" fontId="2" fillId="19" borderId="1" xfId="4" applyNumberFormat="1" applyFont="1" applyFill="1" applyBorder="1" applyAlignment="1" applyProtection="1">
      <alignment horizontal="center" vertical="center" wrapText="1"/>
      <protection locked="0"/>
    </xf>
    <xf numFmtId="9" fontId="3" fillId="19" borderId="2" xfId="1" applyFont="1" applyFill="1" applyBorder="1" applyAlignment="1" applyProtection="1">
      <alignment horizontal="center" vertical="center" wrapText="1"/>
    </xf>
    <xf numFmtId="1" fontId="3" fillId="19" borderId="1" xfId="0" applyNumberFormat="1" applyFont="1" applyFill="1" applyBorder="1" applyAlignment="1" applyProtection="1">
      <alignment horizontal="center" vertical="center" wrapText="1"/>
      <protection locked="0"/>
    </xf>
    <xf numFmtId="0" fontId="3" fillId="19" borderId="1" xfId="0" applyFont="1" applyFill="1" applyBorder="1" applyAlignment="1" applyProtection="1">
      <alignment horizontal="fill" vertical="top" wrapText="1"/>
      <protection locked="0"/>
    </xf>
    <xf numFmtId="166" fontId="17" fillId="19" borderId="1" xfId="0" applyNumberFormat="1" applyFont="1" applyFill="1" applyBorder="1" applyAlignment="1" applyProtection="1">
      <alignment horizontal="left" vertical="center" wrapText="1"/>
      <protection locked="0"/>
    </xf>
    <xf numFmtId="166" fontId="17" fillId="19" borderId="1" xfId="2" applyNumberFormat="1" applyFont="1" applyFill="1" applyBorder="1" applyAlignment="1" applyProtection="1">
      <alignment horizontal="center" vertical="center" wrapText="1"/>
      <protection locked="0"/>
    </xf>
    <xf numFmtId="0" fontId="3" fillId="19" borderId="1" xfId="0" applyFont="1" applyFill="1" applyBorder="1" applyAlignment="1" applyProtection="1">
      <alignment horizontal="left" vertical="top" wrapText="1"/>
      <protection locked="0"/>
    </xf>
    <xf numFmtId="3" fontId="3" fillId="19" borderId="1" xfId="0" applyNumberFormat="1" applyFont="1" applyFill="1" applyBorder="1" applyAlignment="1" applyProtection="1">
      <alignment horizontal="center" vertical="top" wrapText="1"/>
      <protection locked="0"/>
    </xf>
    <xf numFmtId="166" fontId="3" fillId="19" borderId="1" xfId="0" applyNumberFormat="1" applyFont="1" applyFill="1" applyBorder="1" applyAlignment="1">
      <alignment horizontal="left" vertical="center" wrapText="1"/>
    </xf>
    <xf numFmtId="166" fontId="0" fillId="19" borderId="1" xfId="0" applyNumberFormat="1" applyFill="1" applyBorder="1" applyAlignment="1" applyProtection="1">
      <alignment horizontal="left" vertical="center" wrapText="1"/>
      <protection locked="0"/>
    </xf>
    <xf numFmtId="44" fontId="3" fillId="19" borderId="1" xfId="0" applyNumberFormat="1" applyFont="1" applyFill="1" applyBorder="1" applyAlignment="1">
      <alignment horizontal="left" vertical="center" wrapText="1"/>
    </xf>
    <xf numFmtId="9" fontId="3" fillId="19" borderId="1" xfId="1" applyFont="1" applyFill="1" applyBorder="1" applyAlignment="1" applyProtection="1">
      <alignment horizontal="center" vertical="center" wrapText="1"/>
    </xf>
    <xf numFmtId="166" fontId="3" fillId="19" borderId="1" xfId="0" applyNumberFormat="1" applyFont="1" applyFill="1" applyBorder="1" applyAlignment="1" applyProtection="1">
      <alignment horizontal="center" vertical="center" wrapText="1"/>
      <protection locked="0"/>
    </xf>
    <xf numFmtId="0" fontId="0" fillId="19" borderId="0" xfId="0" applyFill="1" applyAlignment="1">
      <alignment horizontal="center" vertical="center" wrapText="1"/>
    </xf>
    <xf numFmtId="166" fontId="3" fillId="19" borderId="1" xfId="0" applyNumberFormat="1" applyFont="1" applyFill="1" applyBorder="1" applyAlignment="1" applyProtection="1">
      <alignment horizontal="left" vertical="center" wrapText="1"/>
      <protection locked="0"/>
    </xf>
    <xf numFmtId="166" fontId="3" fillId="19" borderId="1" xfId="2" applyNumberFormat="1" applyFont="1" applyFill="1" applyBorder="1" applyAlignment="1" applyProtection="1">
      <alignment horizontal="center" vertical="center" wrapText="1"/>
      <protection locked="0"/>
    </xf>
    <xf numFmtId="0" fontId="3" fillId="20" borderId="1" xfId="0" applyFont="1" applyFill="1" applyBorder="1" applyAlignment="1">
      <alignment horizontal="center" vertical="center" wrapText="1"/>
    </xf>
    <xf numFmtId="0" fontId="3" fillId="20" borderId="1" xfId="0" applyFont="1" applyFill="1" applyBorder="1" applyAlignment="1">
      <alignment horizontal="center" vertical="top" wrapText="1"/>
    </xf>
    <xf numFmtId="0" fontId="3" fillId="20" borderId="1" xfId="0" applyFont="1" applyFill="1" applyBorder="1" applyAlignment="1">
      <alignment horizontal="left" vertical="top" wrapText="1"/>
    </xf>
    <xf numFmtId="0" fontId="3" fillId="20" borderId="2" xfId="0" applyFont="1" applyFill="1" applyBorder="1" applyAlignment="1">
      <alignment horizontal="left" vertical="top" wrapText="1"/>
    </xf>
    <xf numFmtId="0" fontId="3" fillId="20" borderId="1" xfId="0" applyFont="1" applyFill="1" applyBorder="1" applyAlignment="1">
      <alignment horizontal="fill" vertical="top" wrapText="1"/>
    </xf>
    <xf numFmtId="171" fontId="3" fillId="20" borderId="1" xfId="4" applyNumberFormat="1" applyFont="1" applyFill="1" applyBorder="1" applyAlignment="1">
      <alignment horizontal="center" vertical="center" wrapText="1"/>
    </xf>
    <xf numFmtId="171" fontId="2" fillId="20" borderId="1" xfId="4" applyNumberFormat="1" applyFont="1" applyFill="1" applyBorder="1" applyAlignment="1" applyProtection="1">
      <alignment horizontal="center" vertical="center" wrapText="1"/>
      <protection locked="0"/>
    </xf>
    <xf numFmtId="9" fontId="3" fillId="20" borderId="2" xfId="1" applyFont="1" applyFill="1" applyBorder="1" applyAlignment="1" applyProtection="1">
      <alignment horizontal="center" vertical="center" wrapText="1"/>
    </xf>
    <xf numFmtId="1" fontId="3" fillId="20" borderId="2" xfId="0" applyNumberFormat="1" applyFont="1" applyFill="1" applyBorder="1" applyAlignment="1" applyProtection="1">
      <alignment horizontal="center" vertical="center" wrapText="1"/>
      <protection locked="0"/>
    </xf>
    <xf numFmtId="0" fontId="3" fillId="20" borderId="1" xfId="0" applyFont="1" applyFill="1" applyBorder="1" applyAlignment="1" applyProtection="1">
      <alignment horizontal="fill" vertical="top" wrapText="1"/>
      <protection locked="0"/>
    </xf>
    <xf numFmtId="166" fontId="3" fillId="20" borderId="1" xfId="0" applyNumberFormat="1" applyFont="1" applyFill="1" applyBorder="1" applyAlignment="1" applyProtection="1">
      <alignment horizontal="left" vertical="center" wrapText="1"/>
      <protection locked="0"/>
    </xf>
    <xf numFmtId="166" fontId="3" fillId="20" borderId="2" xfId="3" applyNumberFormat="1" applyFont="1" applyFill="1" applyBorder="1" applyAlignment="1" applyProtection="1">
      <alignment horizontal="center" vertical="center" wrapText="1"/>
      <protection locked="0"/>
    </xf>
    <xf numFmtId="0" fontId="3" fillId="20" borderId="1" xfId="0" applyFont="1" applyFill="1" applyBorder="1" applyAlignment="1" applyProtection="1">
      <alignment horizontal="left" vertical="top" wrapText="1"/>
      <protection locked="0"/>
    </xf>
    <xf numFmtId="3" fontId="3" fillId="20" borderId="1" xfId="0" applyNumberFormat="1" applyFont="1" applyFill="1" applyBorder="1" applyAlignment="1" applyProtection="1">
      <alignment horizontal="center" vertical="top" wrapText="1"/>
      <protection locked="0"/>
    </xf>
    <xf numFmtId="166" fontId="3" fillId="20" borderId="1" xfId="0" applyNumberFormat="1" applyFont="1" applyFill="1" applyBorder="1" applyAlignment="1">
      <alignment horizontal="left" vertical="center" wrapText="1"/>
    </xf>
    <xf numFmtId="166" fontId="0" fillId="20" borderId="1" xfId="0" applyNumberFormat="1" applyFill="1" applyBorder="1" applyAlignment="1" applyProtection="1">
      <alignment horizontal="left" vertical="center" wrapText="1"/>
      <protection locked="0"/>
    </xf>
    <xf numFmtId="44" fontId="3" fillId="20" borderId="1" xfId="0" applyNumberFormat="1" applyFont="1" applyFill="1" applyBorder="1" applyAlignment="1">
      <alignment horizontal="left" vertical="center" wrapText="1"/>
    </xf>
    <xf numFmtId="9" fontId="3" fillId="20" borderId="1" xfId="1" applyFont="1" applyFill="1" applyBorder="1" applyAlignment="1" applyProtection="1">
      <alignment horizontal="center" vertical="center" wrapText="1"/>
    </xf>
    <xf numFmtId="166" fontId="3" fillId="20" borderId="1" xfId="0" applyNumberFormat="1" applyFont="1" applyFill="1" applyBorder="1" applyAlignment="1" applyProtection="1">
      <alignment horizontal="center" vertical="center" wrapText="1"/>
      <protection locked="0"/>
    </xf>
    <xf numFmtId="0" fontId="0" fillId="20" borderId="0" xfId="0" applyFill="1" applyAlignment="1">
      <alignment horizontal="center" vertical="center" wrapText="1"/>
    </xf>
    <xf numFmtId="0" fontId="3" fillId="3" borderId="1" xfId="0" applyFont="1" applyFill="1" applyBorder="1" applyAlignment="1">
      <alignment horizontal="center" vertical="center" wrapText="1"/>
    </xf>
    <xf numFmtId="0" fontId="3" fillId="3" borderId="1" xfId="0" applyFont="1" applyFill="1" applyBorder="1" applyAlignment="1">
      <alignment horizontal="center" vertical="top" wrapText="1"/>
    </xf>
    <xf numFmtId="0" fontId="3" fillId="3" borderId="1" xfId="0" applyFont="1" applyFill="1" applyBorder="1" applyAlignment="1">
      <alignment horizontal="left" vertical="top" wrapText="1"/>
    </xf>
    <xf numFmtId="0" fontId="3" fillId="3" borderId="2" xfId="0" applyFont="1" applyFill="1" applyBorder="1" applyAlignment="1">
      <alignment horizontal="left" vertical="top" wrapText="1"/>
    </xf>
    <xf numFmtId="0" fontId="3" fillId="3" borderId="1" xfId="0" applyFont="1" applyFill="1" applyBorder="1" applyAlignment="1">
      <alignment horizontal="fill" vertical="top" wrapText="1"/>
    </xf>
    <xf numFmtId="171" fontId="3" fillId="3" borderId="1" xfId="4" applyNumberFormat="1" applyFont="1" applyFill="1" applyBorder="1" applyAlignment="1">
      <alignment horizontal="center" vertical="center" wrapText="1"/>
    </xf>
    <xf numFmtId="171" fontId="2" fillId="3" borderId="1" xfId="4" applyNumberFormat="1" applyFont="1" applyFill="1" applyBorder="1" applyAlignment="1" applyProtection="1">
      <alignment horizontal="center" vertical="center" wrapText="1"/>
      <protection locked="0"/>
    </xf>
    <xf numFmtId="9" fontId="3" fillId="3" borderId="2" xfId="1" applyFont="1" applyFill="1" applyBorder="1" applyAlignment="1" applyProtection="1">
      <alignment horizontal="center" vertical="center" wrapText="1"/>
    </xf>
    <xf numFmtId="1" fontId="3" fillId="3" borderId="1" xfId="0" applyNumberFormat="1" applyFont="1" applyFill="1" applyBorder="1" applyAlignment="1" applyProtection="1">
      <alignment horizontal="center" vertical="center" wrapText="1"/>
      <protection locked="0"/>
    </xf>
    <xf numFmtId="0" fontId="3" fillId="3" borderId="1" xfId="0" applyFont="1" applyFill="1" applyBorder="1" applyAlignment="1" applyProtection="1">
      <alignment horizontal="fill" vertical="top" wrapText="1"/>
      <protection locked="0"/>
    </xf>
    <xf numFmtId="166" fontId="3" fillId="3" borderId="1" xfId="0" applyNumberFormat="1" applyFont="1" applyFill="1" applyBorder="1" applyAlignment="1" applyProtection="1">
      <alignment horizontal="left" vertical="center" wrapText="1"/>
      <protection locked="0"/>
    </xf>
    <xf numFmtId="166" fontId="3" fillId="3" borderId="1" xfId="2" applyNumberFormat="1" applyFont="1" applyFill="1" applyBorder="1" applyAlignment="1" applyProtection="1">
      <alignment horizontal="center" vertical="center" wrapText="1"/>
      <protection locked="0"/>
    </xf>
    <xf numFmtId="0" fontId="3" fillId="3" borderId="1" xfId="0" applyFont="1" applyFill="1" applyBorder="1" applyAlignment="1" applyProtection="1">
      <alignment horizontal="left" vertical="top" wrapText="1"/>
      <protection locked="0"/>
    </xf>
    <xf numFmtId="3" fontId="3" fillId="3" borderId="1" xfId="0" applyNumberFormat="1" applyFont="1" applyFill="1" applyBorder="1" applyAlignment="1" applyProtection="1">
      <alignment horizontal="center" vertical="top" wrapText="1"/>
      <protection locked="0"/>
    </xf>
    <xf numFmtId="166" fontId="3" fillId="3" borderId="1" xfId="0" applyNumberFormat="1" applyFont="1" applyFill="1" applyBorder="1" applyAlignment="1">
      <alignment horizontal="left" vertical="center" wrapText="1"/>
    </xf>
    <xf numFmtId="166" fontId="0" fillId="3" borderId="1" xfId="0" applyNumberFormat="1" applyFill="1" applyBorder="1" applyAlignment="1" applyProtection="1">
      <alignment horizontal="left" vertical="center" wrapText="1"/>
      <protection locked="0"/>
    </xf>
    <xf numFmtId="44" fontId="3" fillId="3" borderId="1" xfId="0" applyNumberFormat="1" applyFont="1" applyFill="1" applyBorder="1" applyAlignment="1">
      <alignment horizontal="left" vertical="center" wrapText="1"/>
    </xf>
    <xf numFmtId="9" fontId="3" fillId="3" borderId="1" xfId="1" applyFont="1" applyFill="1" applyBorder="1" applyAlignment="1" applyProtection="1">
      <alignment horizontal="center" vertical="center" wrapText="1"/>
    </xf>
    <xf numFmtId="166" fontId="3" fillId="3" borderId="1" xfId="0" applyNumberFormat="1" applyFont="1" applyFill="1" applyBorder="1" applyAlignment="1" applyProtection="1">
      <alignment horizontal="center" vertical="center" wrapText="1"/>
      <protection locked="0"/>
    </xf>
    <xf numFmtId="0" fontId="0" fillId="3" borderId="0" xfId="0" applyFill="1" applyAlignment="1">
      <alignment horizontal="center" vertical="center" wrapText="1"/>
    </xf>
    <xf numFmtId="0" fontId="3" fillId="21" borderId="1" xfId="0" applyFont="1" applyFill="1" applyBorder="1" applyAlignment="1">
      <alignment horizontal="center" vertical="center" wrapText="1"/>
    </xf>
    <xf numFmtId="0" fontId="3" fillId="21" borderId="1" xfId="0" applyFont="1" applyFill="1" applyBorder="1" applyAlignment="1">
      <alignment horizontal="center" vertical="top" wrapText="1"/>
    </xf>
    <xf numFmtId="0" fontId="3" fillId="21" borderId="1" xfId="0" applyFont="1" applyFill="1" applyBorder="1" applyAlignment="1">
      <alignment horizontal="left" vertical="top" wrapText="1"/>
    </xf>
    <xf numFmtId="0" fontId="3" fillId="21" borderId="2" xfId="0" applyFont="1" applyFill="1" applyBorder="1" applyAlignment="1">
      <alignment horizontal="left" vertical="top" wrapText="1"/>
    </xf>
    <xf numFmtId="0" fontId="3" fillId="21" borderId="1" xfId="0" applyFont="1" applyFill="1" applyBorder="1" applyAlignment="1">
      <alignment horizontal="fill" vertical="top" wrapText="1"/>
    </xf>
    <xf numFmtId="3" fontId="3" fillId="21" borderId="1" xfId="0" applyNumberFormat="1" applyFont="1" applyFill="1" applyBorder="1" applyAlignment="1">
      <alignment horizontal="center" vertical="center" wrapText="1"/>
    </xf>
    <xf numFmtId="171" fontId="3" fillId="21" borderId="1" xfId="4" applyNumberFormat="1" applyFont="1" applyFill="1" applyBorder="1" applyAlignment="1">
      <alignment horizontal="center" vertical="center" wrapText="1"/>
    </xf>
    <xf numFmtId="171" fontId="2" fillId="21" borderId="1" xfId="4" applyNumberFormat="1" applyFont="1" applyFill="1" applyBorder="1" applyAlignment="1" applyProtection="1">
      <alignment horizontal="center" vertical="center" wrapText="1"/>
      <protection locked="0"/>
    </xf>
    <xf numFmtId="9" fontId="3" fillId="21" borderId="2" xfId="1" applyFont="1" applyFill="1" applyBorder="1" applyAlignment="1" applyProtection="1">
      <alignment horizontal="center" vertical="center" wrapText="1"/>
    </xf>
    <xf numFmtId="1" fontId="3" fillId="21" borderId="2" xfId="0" applyNumberFormat="1" applyFont="1" applyFill="1" applyBorder="1" applyAlignment="1" applyProtection="1">
      <alignment horizontal="center" vertical="center" wrapText="1"/>
      <protection locked="0"/>
    </xf>
    <xf numFmtId="0" fontId="3" fillId="21" borderId="1" xfId="0" applyFont="1" applyFill="1" applyBorder="1" applyAlignment="1" applyProtection="1">
      <alignment horizontal="fill" vertical="top" wrapText="1"/>
      <protection locked="0"/>
    </xf>
    <xf numFmtId="166" fontId="17" fillId="21" borderId="2" xfId="3" applyNumberFormat="1" applyFont="1" applyFill="1" applyBorder="1" applyAlignment="1" applyProtection="1">
      <alignment horizontal="left" vertical="center" wrapText="1"/>
      <protection locked="0"/>
    </xf>
    <xf numFmtId="166" fontId="17" fillId="21" borderId="2" xfId="3" applyNumberFormat="1" applyFont="1" applyFill="1" applyBorder="1" applyAlignment="1" applyProtection="1">
      <alignment horizontal="center" vertical="center" wrapText="1"/>
      <protection locked="0"/>
    </xf>
    <xf numFmtId="0" fontId="3" fillId="21" borderId="1" xfId="0" applyFont="1" applyFill="1" applyBorder="1" applyAlignment="1" applyProtection="1">
      <alignment horizontal="left" vertical="top" wrapText="1"/>
      <protection locked="0"/>
    </xf>
    <xf numFmtId="3" fontId="3" fillId="21" borderId="1" xfId="0" applyNumberFormat="1" applyFont="1" applyFill="1" applyBorder="1" applyAlignment="1" applyProtection="1">
      <alignment horizontal="center" vertical="top" wrapText="1"/>
      <protection locked="0"/>
    </xf>
    <xf numFmtId="166" fontId="3" fillId="21" borderId="1" xfId="0" applyNumberFormat="1" applyFont="1" applyFill="1" applyBorder="1" applyAlignment="1">
      <alignment horizontal="left" vertical="center" wrapText="1"/>
    </xf>
    <xf numFmtId="166" fontId="0" fillId="21" borderId="1" xfId="0" applyNumberFormat="1" applyFill="1" applyBorder="1" applyAlignment="1" applyProtection="1">
      <alignment horizontal="left" vertical="center" wrapText="1"/>
      <protection locked="0"/>
    </xf>
    <xf numFmtId="44" fontId="3" fillId="21" borderId="2" xfId="0" applyNumberFormat="1" applyFont="1" applyFill="1" applyBorder="1" applyAlignment="1">
      <alignment horizontal="left" vertical="center" wrapText="1"/>
    </xf>
    <xf numFmtId="166" fontId="3" fillId="21" borderId="1" xfId="0" applyNumberFormat="1" applyFont="1" applyFill="1" applyBorder="1" applyAlignment="1" applyProtection="1">
      <alignment horizontal="center" vertical="center" wrapText="1"/>
      <protection locked="0"/>
    </xf>
    <xf numFmtId="0" fontId="0" fillId="21" borderId="0" xfId="0" applyFill="1" applyAlignment="1">
      <alignment horizontal="center" vertical="center" wrapText="1"/>
    </xf>
    <xf numFmtId="0" fontId="3" fillId="5" borderId="1" xfId="0" applyFont="1" applyFill="1" applyBorder="1" applyAlignment="1">
      <alignment horizontal="left" vertical="top" wrapText="1"/>
    </xf>
    <xf numFmtId="166" fontId="17" fillId="3" borderId="1" xfId="4" applyNumberFormat="1" applyFont="1" applyFill="1" applyBorder="1" applyAlignment="1" applyProtection="1">
      <alignment horizontal="left" vertical="center" wrapText="1"/>
      <protection locked="0"/>
    </xf>
    <xf numFmtId="166" fontId="17" fillId="3" borderId="1" xfId="2" applyNumberFormat="1" applyFont="1" applyFill="1" applyBorder="1" applyAlignment="1" applyProtection="1">
      <alignment horizontal="center" vertical="center" wrapText="1"/>
      <protection locked="0"/>
    </xf>
    <xf numFmtId="166" fontId="3" fillId="3" borderId="1" xfId="4" applyNumberFormat="1" applyFont="1" applyFill="1" applyBorder="1" applyAlignment="1" applyProtection="1">
      <alignment horizontal="left" vertical="center" wrapText="1"/>
      <protection locked="0"/>
    </xf>
    <xf numFmtId="0" fontId="3" fillId="15" borderId="1" xfId="0" applyFont="1" applyFill="1" applyBorder="1" applyAlignment="1">
      <alignment horizontal="left" vertical="top" wrapText="1"/>
    </xf>
    <xf numFmtId="166" fontId="17" fillId="15" borderId="1" xfId="0" applyNumberFormat="1" applyFont="1" applyFill="1" applyBorder="1" applyAlignment="1" applyProtection="1">
      <alignment horizontal="left" vertical="center" wrapText="1"/>
      <protection locked="0"/>
    </xf>
    <xf numFmtId="166" fontId="3" fillId="15" borderId="1" xfId="2" applyNumberFormat="1" applyFont="1" applyFill="1" applyBorder="1" applyAlignment="1" applyProtection="1">
      <alignment horizontal="center" vertical="center" wrapText="1"/>
      <protection locked="0"/>
    </xf>
    <xf numFmtId="1" fontId="3" fillId="5" borderId="1" xfId="0" applyNumberFormat="1" applyFont="1" applyFill="1" applyBorder="1" applyAlignment="1" applyProtection="1">
      <alignment horizontal="center" vertical="center" wrapText="1"/>
      <protection locked="0"/>
    </xf>
    <xf numFmtId="166" fontId="3" fillId="5" borderId="1" xfId="2" applyNumberFormat="1" applyFont="1" applyFill="1" applyBorder="1" applyAlignment="1" applyProtection="1">
      <alignment horizontal="center" vertical="center" wrapText="1"/>
      <protection locked="0"/>
    </xf>
    <xf numFmtId="3" fontId="3" fillId="5" borderId="1" xfId="0" applyNumberFormat="1" applyFont="1" applyFill="1" applyBorder="1" applyAlignment="1">
      <alignment horizontal="center" vertical="center" wrapText="1"/>
    </xf>
    <xf numFmtId="0" fontId="3" fillId="22" borderId="1" xfId="0" applyFont="1" applyFill="1" applyBorder="1" applyAlignment="1">
      <alignment horizontal="center" vertical="center" wrapText="1"/>
    </xf>
    <xf numFmtId="0" fontId="3" fillId="22" borderId="1" xfId="0" applyFont="1" applyFill="1" applyBorder="1" applyAlignment="1">
      <alignment horizontal="center" vertical="top" wrapText="1"/>
    </xf>
    <xf numFmtId="0" fontId="3" fillId="22" borderId="2" xfId="0" applyFont="1" applyFill="1" applyBorder="1" applyAlignment="1">
      <alignment horizontal="left" vertical="top" wrapText="1"/>
    </xf>
    <xf numFmtId="0" fontId="3" fillId="22" borderId="1" xfId="0" applyFont="1" applyFill="1" applyBorder="1" applyAlignment="1">
      <alignment horizontal="fill" vertical="top" wrapText="1"/>
    </xf>
    <xf numFmtId="3" fontId="3" fillId="22" borderId="1" xfId="0" applyNumberFormat="1" applyFont="1" applyFill="1" applyBorder="1" applyAlignment="1">
      <alignment horizontal="center" vertical="center" wrapText="1"/>
    </xf>
    <xf numFmtId="171" fontId="3" fillId="22" borderId="1" xfId="4" applyNumberFormat="1" applyFont="1" applyFill="1" applyBorder="1" applyAlignment="1">
      <alignment horizontal="center" vertical="center" wrapText="1"/>
    </xf>
    <xf numFmtId="171" fontId="2" fillId="22" borderId="1" xfId="4" applyNumberFormat="1" applyFont="1" applyFill="1" applyBorder="1" applyAlignment="1" applyProtection="1">
      <alignment horizontal="center" vertical="center" wrapText="1"/>
      <protection locked="0"/>
    </xf>
    <xf numFmtId="9" fontId="3" fillId="22" borderId="2" xfId="1" applyFont="1" applyFill="1" applyBorder="1" applyAlignment="1" applyProtection="1">
      <alignment horizontal="center" vertical="center" wrapText="1"/>
    </xf>
    <xf numFmtId="1" fontId="3" fillId="22" borderId="2" xfId="0" applyNumberFormat="1" applyFont="1" applyFill="1" applyBorder="1" applyAlignment="1" applyProtection="1">
      <alignment horizontal="center" vertical="center" wrapText="1"/>
      <protection locked="0"/>
    </xf>
    <xf numFmtId="0" fontId="3" fillId="22" borderId="1" xfId="0" applyFont="1" applyFill="1" applyBorder="1" applyAlignment="1" applyProtection="1">
      <alignment horizontal="fill" vertical="top" wrapText="1"/>
      <protection locked="0"/>
    </xf>
    <xf numFmtId="166" fontId="3" fillId="22" borderId="1" xfId="0" applyNumberFormat="1" applyFont="1" applyFill="1" applyBorder="1" applyAlignment="1" applyProtection="1">
      <alignment horizontal="left" vertical="center" wrapText="1"/>
      <protection locked="0"/>
    </xf>
    <xf numFmtId="166" fontId="3" fillId="22" borderId="1" xfId="2" applyNumberFormat="1" applyFont="1" applyFill="1" applyBorder="1" applyAlignment="1" applyProtection="1">
      <alignment horizontal="center" vertical="center" wrapText="1"/>
      <protection locked="0"/>
    </xf>
    <xf numFmtId="0" fontId="3" fillId="22" borderId="1" xfId="0" applyFont="1" applyFill="1" applyBorder="1" applyAlignment="1" applyProtection="1">
      <alignment horizontal="left" vertical="top" wrapText="1"/>
      <protection locked="0"/>
    </xf>
    <xf numFmtId="3" fontId="3" fillId="22" borderId="1" xfId="0" applyNumberFormat="1" applyFont="1" applyFill="1" applyBorder="1" applyAlignment="1" applyProtection="1">
      <alignment horizontal="center" vertical="top" wrapText="1"/>
      <protection locked="0"/>
    </xf>
    <xf numFmtId="166" fontId="3" fillId="22" borderId="1" xfId="0" applyNumberFormat="1" applyFont="1" applyFill="1" applyBorder="1" applyAlignment="1">
      <alignment horizontal="left" vertical="center" wrapText="1"/>
    </xf>
    <xf numFmtId="166" fontId="0" fillId="22" borderId="1" xfId="0" applyNumberFormat="1" applyFill="1" applyBorder="1" applyAlignment="1" applyProtection="1">
      <alignment horizontal="left" vertical="center" wrapText="1"/>
      <protection locked="0"/>
    </xf>
    <xf numFmtId="44" fontId="3" fillId="22" borderId="1" xfId="0" applyNumberFormat="1" applyFont="1" applyFill="1" applyBorder="1" applyAlignment="1">
      <alignment horizontal="left" vertical="center" wrapText="1"/>
    </xf>
    <xf numFmtId="9" fontId="3" fillId="22" borderId="1" xfId="1" applyFont="1" applyFill="1" applyBorder="1" applyAlignment="1" applyProtection="1">
      <alignment horizontal="center" vertical="center" wrapText="1"/>
    </xf>
    <xf numFmtId="166" fontId="3" fillId="22" borderId="1" xfId="0" applyNumberFormat="1" applyFont="1" applyFill="1" applyBorder="1" applyAlignment="1" applyProtection="1">
      <alignment horizontal="center" vertical="center" wrapText="1"/>
      <protection locked="0"/>
    </xf>
    <xf numFmtId="0" fontId="0" fillId="22" borderId="0" xfId="0" applyFill="1" applyAlignment="1">
      <alignment horizontal="center" vertical="center" wrapText="1"/>
    </xf>
    <xf numFmtId="3" fontId="3" fillId="13" borderId="1" xfId="0" applyNumberFormat="1" applyFont="1" applyFill="1" applyBorder="1" applyAlignment="1">
      <alignment horizontal="center" vertical="center" wrapText="1"/>
    </xf>
    <xf numFmtId="171" fontId="3" fillId="13" borderId="1" xfId="4" applyNumberFormat="1" applyFont="1" applyFill="1" applyBorder="1" applyAlignment="1">
      <alignment horizontal="center" vertical="center" wrapText="1"/>
    </xf>
    <xf numFmtId="0" fontId="3" fillId="13" borderId="1" xfId="0" applyFont="1" applyFill="1" applyBorder="1" applyAlignment="1">
      <alignment horizontal="left" vertical="top" wrapText="1"/>
    </xf>
    <xf numFmtId="0" fontId="3" fillId="4" borderId="1" xfId="0" applyFont="1" applyFill="1" applyBorder="1" applyAlignment="1">
      <alignment horizontal="left" vertical="top" wrapText="1"/>
    </xf>
    <xf numFmtId="1" fontId="3" fillId="4" borderId="2" xfId="0" applyNumberFormat="1" applyFont="1" applyFill="1" applyBorder="1" applyAlignment="1" applyProtection="1">
      <alignment horizontal="center" vertical="center" wrapText="1"/>
      <protection locked="0"/>
    </xf>
    <xf numFmtId="166" fontId="3" fillId="4" borderId="2" xfId="3" applyNumberFormat="1" applyFont="1" applyFill="1" applyBorder="1" applyAlignment="1" applyProtection="1">
      <alignment horizontal="center" vertical="center" wrapText="1"/>
      <protection locked="0"/>
    </xf>
    <xf numFmtId="0" fontId="3" fillId="23" borderId="1" xfId="0" applyFont="1" applyFill="1" applyBorder="1" applyAlignment="1">
      <alignment horizontal="center" vertical="center" wrapText="1"/>
    </xf>
    <xf numFmtId="0" fontId="3" fillId="23" borderId="1" xfId="0" applyFont="1" applyFill="1" applyBorder="1" applyAlignment="1">
      <alignment horizontal="center" vertical="top" wrapText="1"/>
    </xf>
    <xf numFmtId="0" fontId="3" fillId="23" borderId="1" xfId="0" applyFont="1" applyFill="1" applyBorder="1" applyAlignment="1">
      <alignment horizontal="left" vertical="top" wrapText="1"/>
    </xf>
    <xf numFmtId="0" fontId="3" fillId="23" borderId="2" xfId="0" applyFont="1" applyFill="1" applyBorder="1" applyAlignment="1">
      <alignment horizontal="left" vertical="top" wrapText="1"/>
    </xf>
    <xf numFmtId="0" fontId="3" fillId="23" borderId="1" xfId="0" applyFont="1" applyFill="1" applyBorder="1" applyAlignment="1">
      <alignment horizontal="fill" vertical="top" wrapText="1"/>
    </xf>
    <xf numFmtId="171" fontId="3" fillId="23" borderId="1" xfId="4" applyNumberFormat="1" applyFont="1" applyFill="1" applyBorder="1" applyAlignment="1">
      <alignment horizontal="center" vertical="center" wrapText="1"/>
    </xf>
    <xf numFmtId="171" fontId="2" fillId="23" borderId="1" xfId="4" applyNumberFormat="1" applyFont="1" applyFill="1" applyBorder="1" applyAlignment="1" applyProtection="1">
      <alignment horizontal="center" vertical="center" wrapText="1"/>
      <protection locked="0"/>
    </xf>
    <xf numFmtId="9" fontId="3" fillId="23" borderId="2" xfId="1" applyFont="1" applyFill="1" applyBorder="1" applyAlignment="1" applyProtection="1">
      <alignment horizontal="center" vertical="center" wrapText="1"/>
    </xf>
    <xf numFmtId="1" fontId="3" fillId="23" borderId="1" xfId="0" applyNumberFormat="1" applyFont="1" applyFill="1" applyBorder="1" applyAlignment="1" applyProtection="1">
      <alignment horizontal="center" vertical="center" wrapText="1"/>
      <protection locked="0"/>
    </xf>
    <xf numFmtId="0" fontId="3" fillId="23" borderId="1" xfId="0" applyFont="1" applyFill="1" applyBorder="1" applyAlignment="1" applyProtection="1">
      <alignment horizontal="fill" vertical="top" wrapText="1"/>
      <protection locked="0"/>
    </xf>
    <xf numFmtId="166" fontId="3" fillId="23" borderId="1" xfId="0" applyNumberFormat="1" applyFont="1" applyFill="1" applyBorder="1" applyAlignment="1" applyProtection="1">
      <alignment horizontal="left" vertical="center" wrapText="1"/>
      <protection locked="0"/>
    </xf>
    <xf numFmtId="166" fontId="3" fillId="23" borderId="1" xfId="2" applyNumberFormat="1" applyFont="1" applyFill="1" applyBorder="1" applyAlignment="1" applyProtection="1">
      <alignment horizontal="center" vertical="center" wrapText="1"/>
      <protection locked="0"/>
    </xf>
    <xf numFmtId="0" fontId="3" fillId="23" borderId="1" xfId="0" applyFont="1" applyFill="1" applyBorder="1" applyAlignment="1" applyProtection="1">
      <alignment horizontal="left" vertical="top" wrapText="1"/>
      <protection locked="0"/>
    </xf>
    <xf numFmtId="3" fontId="3" fillId="23" borderId="1" xfId="0" applyNumberFormat="1" applyFont="1" applyFill="1" applyBorder="1" applyAlignment="1" applyProtection="1">
      <alignment horizontal="center" vertical="top" wrapText="1"/>
      <protection locked="0"/>
    </xf>
    <xf numFmtId="166" fontId="3" fillId="23" borderId="1" xfId="0" applyNumberFormat="1" applyFont="1" applyFill="1" applyBorder="1" applyAlignment="1">
      <alignment horizontal="left" vertical="center" wrapText="1"/>
    </xf>
    <xf numFmtId="166" fontId="0" fillId="23" borderId="1" xfId="0" applyNumberFormat="1" applyFill="1" applyBorder="1" applyAlignment="1" applyProtection="1">
      <alignment horizontal="left" vertical="center" wrapText="1"/>
      <protection locked="0"/>
    </xf>
    <xf numFmtId="44" fontId="3" fillId="23" borderId="1" xfId="0" applyNumberFormat="1" applyFont="1" applyFill="1" applyBorder="1" applyAlignment="1">
      <alignment horizontal="left" vertical="center" wrapText="1"/>
    </xf>
    <xf numFmtId="9" fontId="3" fillId="23" borderId="1" xfId="1" applyFont="1" applyFill="1" applyBorder="1" applyAlignment="1" applyProtection="1">
      <alignment horizontal="center" vertical="center" wrapText="1"/>
    </xf>
    <xf numFmtId="166" fontId="3" fillId="23" borderId="1" xfId="0" applyNumberFormat="1" applyFont="1" applyFill="1" applyBorder="1" applyAlignment="1" applyProtection="1">
      <alignment horizontal="center" vertical="center" wrapText="1"/>
      <protection locked="0"/>
    </xf>
    <xf numFmtId="0" fontId="0" fillId="23" borderId="0" xfId="0" applyFill="1" applyAlignment="1">
      <alignment horizontal="center" vertical="center" wrapText="1"/>
    </xf>
    <xf numFmtId="166" fontId="3" fillId="23" borderId="2" xfId="3" applyNumberFormat="1" applyFont="1" applyFill="1" applyBorder="1" applyAlignment="1" applyProtection="1">
      <alignment horizontal="center" vertical="center" wrapText="1"/>
      <protection locked="0"/>
    </xf>
    <xf numFmtId="0" fontId="3" fillId="24" borderId="1" xfId="0" applyFont="1" applyFill="1" applyBorder="1" applyAlignment="1">
      <alignment horizontal="center" vertical="center" wrapText="1"/>
    </xf>
    <xf numFmtId="0" fontId="3" fillId="24" borderId="1" xfId="0" applyFont="1" applyFill="1" applyBorder="1" applyAlignment="1">
      <alignment horizontal="center" vertical="top" wrapText="1"/>
    </xf>
    <xf numFmtId="0" fontId="3" fillId="24" borderId="1" xfId="0" applyFont="1" applyFill="1" applyBorder="1" applyAlignment="1">
      <alignment horizontal="left" vertical="top" wrapText="1"/>
    </xf>
    <xf numFmtId="0" fontId="3" fillId="24" borderId="2" xfId="0" applyFont="1" applyFill="1" applyBorder="1" applyAlignment="1">
      <alignment horizontal="left" vertical="top" wrapText="1"/>
    </xf>
    <xf numFmtId="0" fontId="3" fillId="24" borderId="1" xfId="0" applyFont="1" applyFill="1" applyBorder="1" applyAlignment="1">
      <alignment horizontal="fill" vertical="top" wrapText="1"/>
    </xf>
    <xf numFmtId="3" fontId="3" fillId="24" borderId="1" xfId="0" applyNumberFormat="1" applyFont="1" applyFill="1" applyBorder="1" applyAlignment="1">
      <alignment horizontal="center" vertical="center" wrapText="1"/>
    </xf>
    <xf numFmtId="171" fontId="3" fillId="24" borderId="1" xfId="4" applyNumberFormat="1" applyFont="1" applyFill="1" applyBorder="1" applyAlignment="1">
      <alignment horizontal="center" vertical="center" wrapText="1"/>
    </xf>
    <xf numFmtId="171" fontId="2" fillId="24" borderId="1" xfId="4" applyNumberFormat="1" applyFont="1" applyFill="1" applyBorder="1" applyAlignment="1" applyProtection="1">
      <alignment horizontal="center" vertical="center" wrapText="1"/>
      <protection locked="0"/>
    </xf>
    <xf numFmtId="9" fontId="3" fillId="24" borderId="2" xfId="1" applyFont="1" applyFill="1" applyBorder="1" applyAlignment="1" applyProtection="1">
      <alignment horizontal="center" vertical="center" wrapText="1"/>
    </xf>
    <xf numFmtId="1" fontId="3" fillId="24" borderId="2" xfId="0" applyNumberFormat="1" applyFont="1" applyFill="1" applyBorder="1" applyAlignment="1" applyProtection="1">
      <alignment horizontal="center" vertical="center" wrapText="1"/>
      <protection locked="0"/>
    </xf>
    <xf numFmtId="0" fontId="3" fillId="24" borderId="2" xfId="0" applyFont="1" applyFill="1" applyBorder="1" applyAlignment="1" applyProtection="1">
      <alignment horizontal="fill" vertical="top" wrapText="1"/>
      <protection locked="0"/>
    </xf>
    <xf numFmtId="166" fontId="17" fillId="24" borderId="2" xfId="2" applyNumberFormat="1" applyFont="1" applyFill="1" applyBorder="1" applyAlignment="1" applyProtection="1">
      <alignment horizontal="left" vertical="center" wrapText="1"/>
      <protection locked="0"/>
    </xf>
    <xf numFmtId="166" fontId="17" fillId="24" borderId="2" xfId="2" applyNumberFormat="1" applyFont="1" applyFill="1" applyBorder="1" applyAlignment="1" applyProtection="1">
      <alignment horizontal="center" vertical="center" wrapText="1"/>
      <protection locked="0"/>
    </xf>
    <xf numFmtId="0" fontId="3" fillId="24" borderId="1" xfId="0" applyFont="1" applyFill="1" applyBorder="1" applyAlignment="1" applyProtection="1">
      <alignment horizontal="left" vertical="top" wrapText="1"/>
      <protection locked="0"/>
    </xf>
    <xf numFmtId="3" fontId="3" fillId="24" borderId="1" xfId="0" applyNumberFormat="1" applyFont="1" applyFill="1" applyBorder="1" applyAlignment="1" applyProtection="1">
      <alignment horizontal="center" vertical="top" wrapText="1"/>
      <protection locked="0"/>
    </xf>
    <xf numFmtId="166" fontId="3" fillId="24" borderId="1" xfId="0" applyNumberFormat="1" applyFont="1" applyFill="1" applyBorder="1" applyAlignment="1">
      <alignment horizontal="left" vertical="center" wrapText="1"/>
    </xf>
    <xf numFmtId="166" fontId="0" fillId="24" borderId="1" xfId="3" applyNumberFormat="1" applyFont="1" applyFill="1" applyBorder="1" applyAlignment="1">
      <alignment horizontal="left" vertical="center" wrapText="1"/>
    </xf>
    <xf numFmtId="44" fontId="3" fillId="24" borderId="1" xfId="0" applyNumberFormat="1" applyFont="1" applyFill="1" applyBorder="1" applyAlignment="1">
      <alignment horizontal="left" vertical="center" wrapText="1"/>
    </xf>
    <xf numFmtId="9" fontId="3" fillId="24" borderId="1" xfId="1" applyFont="1" applyFill="1" applyBorder="1" applyAlignment="1" applyProtection="1">
      <alignment horizontal="center" vertical="center" wrapText="1"/>
    </xf>
    <xf numFmtId="166" fontId="0" fillId="24" borderId="1" xfId="0" applyNumberFormat="1" applyFill="1" applyBorder="1" applyAlignment="1" applyProtection="1">
      <alignment horizontal="left" vertical="center" wrapText="1"/>
      <protection locked="0"/>
    </xf>
    <xf numFmtId="166" fontId="3" fillId="24" borderId="1" xfId="0" applyNumberFormat="1" applyFont="1" applyFill="1" applyBorder="1" applyAlignment="1" applyProtection="1">
      <alignment horizontal="center" vertical="center" wrapText="1"/>
      <protection locked="0"/>
    </xf>
    <xf numFmtId="0" fontId="0" fillId="24" borderId="0" xfId="0" applyFill="1" applyAlignment="1">
      <alignment horizontal="center" vertical="center" wrapText="1"/>
    </xf>
    <xf numFmtId="166" fontId="3" fillId="24" borderId="1" xfId="2" applyNumberFormat="1" applyFont="1" applyFill="1" applyBorder="1" applyAlignment="1" applyProtection="1">
      <alignment horizontal="left" vertical="center" wrapText="1"/>
      <protection locked="0"/>
    </xf>
    <xf numFmtId="166" fontId="3" fillId="24" borderId="1" xfId="2" applyNumberFormat="1" applyFont="1" applyFill="1" applyBorder="1" applyAlignment="1" applyProtection="1">
      <alignment horizontal="center" vertical="center" wrapText="1"/>
      <protection locked="0"/>
    </xf>
    <xf numFmtId="0" fontId="3" fillId="24" borderId="1" xfId="0" applyFont="1" applyFill="1" applyBorder="1" applyAlignment="1" applyProtection="1">
      <alignment horizontal="left" vertical="center" wrapText="1"/>
      <protection locked="0"/>
    </xf>
    <xf numFmtId="166" fontId="3" fillId="24" borderId="1" xfId="0" applyNumberFormat="1" applyFont="1" applyFill="1" applyBorder="1" applyAlignment="1" applyProtection="1">
      <alignment horizontal="left" vertical="center" wrapText="1"/>
      <protection locked="0"/>
    </xf>
    <xf numFmtId="166" fontId="17" fillId="4" borderId="1" xfId="0" applyNumberFormat="1" applyFont="1" applyFill="1" applyBorder="1" applyAlignment="1" applyProtection="1">
      <alignment horizontal="left" vertical="center" wrapText="1"/>
      <protection locked="0"/>
    </xf>
    <xf numFmtId="166" fontId="17" fillId="4" borderId="1" xfId="3" applyNumberFormat="1" applyFont="1" applyFill="1" applyBorder="1" applyAlignment="1" applyProtection="1">
      <alignment horizontal="center" vertical="center" wrapText="1"/>
      <protection locked="0"/>
    </xf>
    <xf numFmtId="166" fontId="0" fillId="4" borderId="1" xfId="3" applyNumberFormat="1" applyFont="1" applyFill="1" applyBorder="1" applyAlignment="1">
      <alignment horizontal="left" vertical="center" wrapText="1"/>
    </xf>
    <xf numFmtId="1" fontId="3" fillId="4" borderId="1" xfId="0" applyNumberFormat="1" applyFont="1" applyFill="1" applyBorder="1" applyAlignment="1">
      <alignment horizontal="center" vertical="center" wrapText="1"/>
    </xf>
    <xf numFmtId="166" fontId="3" fillId="4" borderId="1" xfId="2" applyNumberFormat="1" applyFont="1" applyFill="1" applyBorder="1" applyAlignment="1">
      <alignment horizontal="center" vertical="center" wrapText="1"/>
    </xf>
    <xf numFmtId="9" fontId="3" fillId="4" borderId="1" xfId="1" applyFont="1" applyFill="1" applyBorder="1" applyAlignment="1">
      <alignment horizontal="center" vertical="center" wrapText="1"/>
    </xf>
    <xf numFmtId="0" fontId="3" fillId="25" borderId="1" xfId="0" applyFont="1" applyFill="1" applyBorder="1" applyAlignment="1">
      <alignment horizontal="center" vertical="center" wrapText="1"/>
    </xf>
    <xf numFmtId="0" fontId="3" fillId="25" borderId="1" xfId="0" applyFont="1" applyFill="1" applyBorder="1" applyAlignment="1">
      <alignment horizontal="center" vertical="top" wrapText="1"/>
    </xf>
    <xf numFmtId="0" fontId="3" fillId="25" borderId="1" xfId="0" applyFont="1" applyFill="1" applyBorder="1" applyAlignment="1">
      <alignment horizontal="left" vertical="top" wrapText="1"/>
    </xf>
    <xf numFmtId="0" fontId="3" fillId="25" borderId="2" xfId="0" applyFont="1" applyFill="1" applyBorder="1" applyAlignment="1">
      <alignment horizontal="left" vertical="top" wrapText="1"/>
    </xf>
    <xf numFmtId="0" fontId="3" fillId="25" borderId="1" xfId="0" applyFont="1" applyFill="1" applyBorder="1" applyAlignment="1">
      <alignment horizontal="fill" vertical="top" wrapText="1"/>
    </xf>
    <xf numFmtId="171" fontId="3" fillId="25" borderId="1" xfId="4" applyNumberFormat="1" applyFont="1" applyFill="1" applyBorder="1" applyAlignment="1">
      <alignment horizontal="center" vertical="center" wrapText="1"/>
    </xf>
    <xf numFmtId="171" fontId="2" fillId="25" borderId="1" xfId="4" applyNumberFormat="1" applyFont="1" applyFill="1" applyBorder="1" applyAlignment="1" applyProtection="1">
      <alignment horizontal="center" vertical="center" wrapText="1"/>
      <protection locked="0"/>
    </xf>
    <xf numFmtId="9" fontId="3" fillId="25" borderId="2" xfId="1" applyFont="1" applyFill="1" applyBorder="1" applyAlignment="1" applyProtection="1">
      <alignment horizontal="center" vertical="center" wrapText="1"/>
    </xf>
    <xf numFmtId="1" fontId="3" fillId="25" borderId="1" xfId="0" applyNumberFormat="1" applyFont="1" applyFill="1" applyBorder="1" applyAlignment="1" applyProtection="1">
      <alignment horizontal="center" vertical="center" wrapText="1"/>
      <protection locked="0"/>
    </xf>
    <xf numFmtId="0" fontId="3" fillId="25" borderId="1" xfId="0" applyFont="1" applyFill="1" applyBorder="1" applyAlignment="1" applyProtection="1">
      <alignment horizontal="fill" vertical="top" wrapText="1"/>
      <protection locked="0"/>
    </xf>
    <xf numFmtId="166" fontId="3" fillId="25" borderId="1" xfId="0" applyNumberFormat="1" applyFont="1" applyFill="1" applyBorder="1" applyAlignment="1" applyProtection="1">
      <alignment horizontal="left" vertical="center" wrapText="1"/>
      <protection locked="0"/>
    </xf>
    <xf numFmtId="166" fontId="3" fillId="25" borderId="1" xfId="3" applyNumberFormat="1" applyFont="1" applyFill="1" applyBorder="1" applyAlignment="1" applyProtection="1">
      <alignment horizontal="center" vertical="center" wrapText="1"/>
      <protection locked="0"/>
    </xf>
    <xf numFmtId="0" fontId="3" fillId="25" borderId="1" xfId="0" applyFont="1" applyFill="1" applyBorder="1" applyAlignment="1" applyProtection="1">
      <alignment horizontal="left" vertical="top" wrapText="1"/>
      <protection locked="0"/>
    </xf>
    <xf numFmtId="3" fontId="3" fillId="25" borderId="1" xfId="0" applyNumberFormat="1" applyFont="1" applyFill="1" applyBorder="1" applyAlignment="1" applyProtection="1">
      <alignment horizontal="center" vertical="top" wrapText="1"/>
      <protection locked="0"/>
    </xf>
    <xf numFmtId="166" fontId="3" fillId="25" borderId="1" xfId="0" applyNumberFormat="1" applyFont="1" applyFill="1" applyBorder="1" applyAlignment="1">
      <alignment horizontal="left" vertical="center" wrapText="1"/>
    </xf>
    <xf numFmtId="166" fontId="0" fillId="25" borderId="1" xfId="3" applyNumberFormat="1" applyFont="1" applyFill="1" applyBorder="1" applyAlignment="1">
      <alignment horizontal="left" vertical="center" wrapText="1"/>
    </xf>
    <xf numFmtId="44" fontId="3" fillId="25" borderId="1" xfId="0" applyNumberFormat="1" applyFont="1" applyFill="1" applyBorder="1" applyAlignment="1">
      <alignment horizontal="left" vertical="center" wrapText="1"/>
    </xf>
    <xf numFmtId="9" fontId="3" fillId="25" borderId="1" xfId="1" applyFont="1" applyFill="1" applyBorder="1" applyAlignment="1" applyProtection="1">
      <alignment horizontal="center" vertical="center" wrapText="1"/>
    </xf>
    <xf numFmtId="166" fontId="0" fillId="25" borderId="1" xfId="0" applyNumberFormat="1" applyFill="1" applyBorder="1" applyAlignment="1" applyProtection="1">
      <alignment horizontal="left" vertical="center" wrapText="1"/>
      <protection locked="0"/>
    </xf>
    <xf numFmtId="166" fontId="3" fillId="25" borderId="1" xfId="0" applyNumberFormat="1" applyFont="1" applyFill="1" applyBorder="1" applyAlignment="1" applyProtection="1">
      <alignment horizontal="center" vertical="center" wrapText="1"/>
      <protection locked="0"/>
    </xf>
    <xf numFmtId="0" fontId="0" fillId="25" borderId="0" xfId="0" applyFill="1" applyAlignment="1">
      <alignment horizontal="center" vertical="center" wrapText="1"/>
    </xf>
    <xf numFmtId="1" fontId="3" fillId="25" borderId="1" xfId="0" applyNumberFormat="1" applyFont="1" applyFill="1" applyBorder="1" applyAlignment="1">
      <alignment horizontal="center" vertical="center" wrapText="1"/>
    </xf>
    <xf numFmtId="166" fontId="3" fillId="25" borderId="1" xfId="3" applyNumberFormat="1" applyFont="1" applyFill="1" applyBorder="1" applyAlignment="1">
      <alignment horizontal="center" vertical="center" wrapText="1"/>
    </xf>
    <xf numFmtId="9" fontId="3" fillId="25" borderId="1" xfId="1" applyFont="1" applyFill="1" applyBorder="1" applyAlignment="1">
      <alignment horizontal="center" vertical="center" wrapText="1"/>
    </xf>
    <xf numFmtId="0" fontId="3" fillId="21" borderId="2" xfId="0" applyFont="1" applyFill="1" applyBorder="1" applyAlignment="1" applyProtection="1">
      <alignment horizontal="fill" vertical="top" wrapText="1"/>
      <protection locked="0"/>
    </xf>
    <xf numFmtId="166" fontId="3" fillId="21" borderId="2" xfId="0" applyNumberFormat="1" applyFont="1" applyFill="1" applyBorder="1" applyAlignment="1">
      <alignment horizontal="left" vertical="center" wrapText="1"/>
    </xf>
    <xf numFmtId="166" fontId="3" fillId="21" borderId="2" xfId="2" applyNumberFormat="1" applyFont="1" applyFill="1" applyBorder="1" applyAlignment="1" applyProtection="1">
      <alignment horizontal="center" vertical="center" wrapText="1"/>
      <protection locked="0"/>
    </xf>
    <xf numFmtId="166" fontId="0" fillId="21" borderId="1" xfId="3" applyNumberFormat="1" applyFont="1" applyFill="1" applyBorder="1" applyAlignment="1">
      <alignment horizontal="left" vertical="center" wrapText="1"/>
    </xf>
    <xf numFmtId="44" fontId="3" fillId="21" borderId="1" xfId="0" applyNumberFormat="1" applyFont="1" applyFill="1" applyBorder="1" applyAlignment="1">
      <alignment horizontal="left" vertical="center" wrapText="1"/>
    </xf>
    <xf numFmtId="9" fontId="3" fillId="21" borderId="1" xfId="1" applyFont="1" applyFill="1" applyBorder="1" applyAlignment="1" applyProtection="1">
      <alignment horizontal="center" vertical="center" wrapText="1"/>
    </xf>
    <xf numFmtId="1" fontId="3" fillId="21" borderId="2" xfId="0" applyNumberFormat="1" applyFont="1" applyFill="1" applyBorder="1" applyAlignment="1">
      <alignment horizontal="center" vertical="center" wrapText="1"/>
    </xf>
    <xf numFmtId="166" fontId="3" fillId="21" borderId="2" xfId="2" applyNumberFormat="1" applyFont="1" applyFill="1" applyBorder="1" applyAlignment="1">
      <alignment horizontal="center" vertical="center" wrapText="1"/>
    </xf>
    <xf numFmtId="9" fontId="3" fillId="21" borderId="1" xfId="1" applyFont="1" applyFill="1" applyBorder="1" applyAlignment="1">
      <alignment horizontal="center" vertical="center" wrapText="1"/>
    </xf>
    <xf numFmtId="1" fontId="3" fillId="21" borderId="1" xfId="0" applyNumberFormat="1" applyFont="1" applyFill="1" applyBorder="1" applyAlignment="1" applyProtection="1">
      <alignment horizontal="center" vertical="center" wrapText="1"/>
      <protection locked="0"/>
    </xf>
    <xf numFmtId="166" fontId="3" fillId="21" borderId="2" xfId="0" applyNumberFormat="1" applyFont="1" applyFill="1" applyBorder="1" applyAlignment="1" applyProtection="1">
      <alignment horizontal="left" vertical="center" wrapText="1"/>
      <protection locked="0"/>
    </xf>
    <xf numFmtId="166" fontId="3" fillId="21" borderId="1" xfId="3" applyNumberFormat="1" applyFont="1" applyFill="1" applyBorder="1" applyAlignment="1" applyProtection="1">
      <alignment horizontal="center" vertical="center" wrapText="1"/>
      <protection locked="0"/>
    </xf>
    <xf numFmtId="166" fontId="17" fillId="21" borderId="1" xfId="0" applyNumberFormat="1" applyFont="1" applyFill="1" applyBorder="1" applyAlignment="1" applyProtection="1">
      <alignment horizontal="left" vertical="center" wrapText="1"/>
      <protection locked="0"/>
    </xf>
    <xf numFmtId="166" fontId="3" fillId="21" borderId="1" xfId="0" applyNumberFormat="1" applyFont="1" applyFill="1" applyBorder="1" applyAlignment="1" applyProtection="1">
      <alignment horizontal="left" vertical="center" wrapText="1"/>
      <protection locked="0"/>
    </xf>
    <xf numFmtId="166" fontId="3" fillId="21" borderId="2" xfId="3" applyNumberFormat="1" applyFont="1" applyFill="1" applyBorder="1" applyAlignment="1" applyProtection="1">
      <alignment horizontal="center" vertical="center" wrapText="1"/>
      <protection locked="0"/>
    </xf>
    <xf numFmtId="166" fontId="3" fillId="21" borderId="1" xfId="2" applyNumberFormat="1" applyFont="1" applyFill="1" applyBorder="1" applyAlignment="1" applyProtection="1">
      <alignment horizontal="center" vertical="center" wrapText="1"/>
      <protection locked="0"/>
    </xf>
    <xf numFmtId="166" fontId="3" fillId="21" borderId="2" xfId="2" applyNumberFormat="1" applyFont="1" applyFill="1" applyBorder="1" applyAlignment="1" applyProtection="1">
      <alignment horizontal="left" vertical="center" wrapText="1"/>
      <protection locked="0"/>
    </xf>
    <xf numFmtId="166" fontId="17" fillId="5" borderId="1" xfId="0" applyNumberFormat="1" applyFont="1" applyFill="1" applyBorder="1" applyAlignment="1" applyProtection="1">
      <alignment horizontal="left" vertical="center" wrapText="1"/>
      <protection locked="0"/>
    </xf>
    <xf numFmtId="166" fontId="17" fillId="5" borderId="2" xfId="2" applyNumberFormat="1" applyFont="1" applyFill="1" applyBorder="1" applyAlignment="1" applyProtection="1">
      <alignment horizontal="center" vertical="center" wrapText="1"/>
      <protection locked="0"/>
    </xf>
    <xf numFmtId="166" fontId="0" fillId="5" borderId="1" xfId="3" applyNumberFormat="1" applyFont="1" applyFill="1" applyBorder="1" applyAlignment="1">
      <alignment horizontal="left" vertical="center" wrapText="1"/>
    </xf>
    <xf numFmtId="1" fontId="3" fillId="18" borderId="1" xfId="0" applyNumberFormat="1" applyFont="1" applyFill="1" applyBorder="1" applyAlignment="1" applyProtection="1">
      <alignment horizontal="center" vertical="center" wrapText="1"/>
      <protection locked="0"/>
    </xf>
    <xf numFmtId="166" fontId="0" fillId="18" borderId="1" xfId="3" applyNumberFormat="1" applyFont="1" applyFill="1" applyBorder="1" applyAlignment="1">
      <alignment horizontal="left" vertical="center" wrapText="1"/>
    </xf>
    <xf numFmtId="1" fontId="3" fillId="18" borderId="2" xfId="0" applyNumberFormat="1" applyFont="1" applyFill="1" applyBorder="1" applyAlignment="1">
      <alignment horizontal="center" vertical="center" wrapText="1"/>
    </xf>
    <xf numFmtId="166" fontId="3" fillId="18" borderId="2" xfId="3" applyNumberFormat="1" applyFont="1" applyFill="1" applyBorder="1" applyAlignment="1">
      <alignment horizontal="center" vertical="center" wrapText="1"/>
    </xf>
    <xf numFmtId="9" fontId="3" fillId="18" borderId="1" xfId="1" applyFont="1" applyFill="1" applyBorder="1" applyAlignment="1">
      <alignment horizontal="center" vertical="center" wrapText="1"/>
    </xf>
    <xf numFmtId="166" fontId="3" fillId="18" borderId="2" xfId="2" applyNumberFormat="1" applyFont="1" applyFill="1" applyBorder="1" applyAlignment="1" applyProtection="1">
      <alignment horizontal="center" vertical="center" wrapText="1"/>
      <protection locked="0"/>
    </xf>
    <xf numFmtId="1" fontId="3" fillId="18" borderId="1" xfId="0" applyNumberFormat="1" applyFont="1" applyFill="1" applyBorder="1" applyAlignment="1">
      <alignment horizontal="center" vertical="center" wrapText="1"/>
    </xf>
    <xf numFmtId="166" fontId="3" fillId="18" borderId="1" xfId="2" applyNumberFormat="1" applyFont="1" applyFill="1" applyBorder="1" applyAlignment="1">
      <alignment horizontal="center" vertical="center" wrapText="1"/>
    </xf>
    <xf numFmtId="166" fontId="3" fillId="18" borderId="1" xfId="2" applyNumberFormat="1" applyFont="1" applyFill="1" applyBorder="1" applyAlignment="1" applyProtection="1">
      <alignment horizontal="center" vertical="center" wrapText="1"/>
      <protection locked="0"/>
    </xf>
    <xf numFmtId="166" fontId="3" fillId="18" borderId="2" xfId="2" applyNumberFormat="1" applyFont="1" applyFill="1" applyBorder="1" applyAlignment="1">
      <alignment horizontal="center" vertical="center" wrapText="1"/>
    </xf>
    <xf numFmtId="1" fontId="3" fillId="21" borderId="1" xfId="0" applyNumberFormat="1" applyFont="1" applyFill="1" applyBorder="1" applyAlignment="1">
      <alignment horizontal="center" vertical="center" wrapText="1"/>
    </xf>
    <xf numFmtId="166" fontId="3" fillId="21" borderId="2" xfId="3" applyNumberFormat="1" applyFont="1" applyFill="1" applyBorder="1" applyAlignment="1">
      <alignment horizontal="center" vertical="center" wrapText="1"/>
    </xf>
    <xf numFmtId="166" fontId="3" fillId="5" borderId="2" xfId="2" applyNumberFormat="1" applyFont="1" applyFill="1" applyBorder="1" applyAlignment="1" applyProtection="1">
      <alignment horizontal="center" vertical="center" wrapText="1"/>
      <protection locked="0"/>
    </xf>
    <xf numFmtId="1" fontId="3" fillId="5" borderId="1" xfId="0" applyNumberFormat="1" applyFont="1" applyFill="1" applyBorder="1" applyAlignment="1">
      <alignment horizontal="center" vertical="center" wrapText="1"/>
    </xf>
    <xf numFmtId="166" fontId="3" fillId="5" borderId="1" xfId="2" applyNumberFormat="1" applyFont="1" applyFill="1" applyBorder="1" applyAlignment="1">
      <alignment horizontal="center" vertical="center" wrapText="1"/>
    </xf>
    <xf numFmtId="9" fontId="3" fillId="5" borderId="1" xfId="1" applyFont="1" applyFill="1" applyBorder="1" applyAlignment="1">
      <alignment horizontal="center" vertical="center" wrapText="1"/>
    </xf>
    <xf numFmtId="0" fontId="3" fillId="26" borderId="1" xfId="0" applyFont="1" applyFill="1" applyBorder="1" applyAlignment="1">
      <alignment horizontal="center" vertical="center" wrapText="1"/>
    </xf>
    <xf numFmtId="0" fontId="3" fillId="26" borderId="1" xfId="0" applyFont="1" applyFill="1" applyBorder="1" applyAlignment="1">
      <alignment horizontal="center" vertical="top" wrapText="1"/>
    </xf>
    <xf numFmtId="0" fontId="3" fillId="26" borderId="1" xfId="0" applyFont="1" applyFill="1" applyBorder="1" applyAlignment="1">
      <alignment horizontal="left" vertical="top" wrapText="1"/>
    </xf>
    <xf numFmtId="0" fontId="3" fillId="26" borderId="2" xfId="0" applyFont="1" applyFill="1" applyBorder="1" applyAlignment="1">
      <alignment horizontal="left" vertical="top" wrapText="1"/>
    </xf>
    <xf numFmtId="0" fontId="3" fillId="26" borderId="1" xfId="0" applyFont="1" applyFill="1" applyBorder="1" applyAlignment="1">
      <alignment horizontal="fill" vertical="top" wrapText="1"/>
    </xf>
    <xf numFmtId="171" fontId="3" fillId="26" borderId="1" xfId="4" applyNumberFormat="1" applyFont="1" applyFill="1" applyBorder="1" applyAlignment="1">
      <alignment horizontal="center" vertical="center" wrapText="1"/>
    </xf>
    <xf numFmtId="171" fontId="2" fillId="26" borderId="1" xfId="4" applyNumberFormat="1" applyFont="1" applyFill="1" applyBorder="1" applyAlignment="1" applyProtection="1">
      <alignment horizontal="center" vertical="center" wrapText="1"/>
      <protection locked="0"/>
    </xf>
    <xf numFmtId="9" fontId="3" fillId="26" borderId="2" xfId="1" applyFont="1" applyFill="1" applyBorder="1" applyAlignment="1" applyProtection="1">
      <alignment horizontal="center" vertical="center" wrapText="1"/>
    </xf>
    <xf numFmtId="1" fontId="3" fillId="26" borderId="2" xfId="0" applyNumberFormat="1" applyFont="1" applyFill="1" applyBorder="1" applyAlignment="1">
      <alignment horizontal="center" vertical="center" wrapText="1"/>
    </xf>
    <xf numFmtId="166" fontId="3" fillId="26" borderId="1" xfId="0" applyNumberFormat="1" applyFont="1" applyFill="1" applyBorder="1" applyAlignment="1" applyProtection="1">
      <alignment horizontal="left" vertical="center" wrapText="1"/>
      <protection locked="0"/>
    </xf>
    <xf numFmtId="166" fontId="3" fillId="26" borderId="2" xfId="3" applyNumberFormat="1" applyFont="1" applyFill="1" applyBorder="1" applyAlignment="1">
      <alignment horizontal="center" vertical="center" wrapText="1"/>
    </xf>
    <xf numFmtId="0" fontId="3" fillId="26" borderId="1" xfId="0" applyFont="1" applyFill="1" applyBorder="1" applyAlignment="1" applyProtection="1">
      <alignment horizontal="left" vertical="top" wrapText="1"/>
      <protection locked="0"/>
    </xf>
    <xf numFmtId="3" fontId="3" fillId="26" borderId="1" xfId="0" applyNumberFormat="1" applyFont="1" applyFill="1" applyBorder="1" applyAlignment="1" applyProtection="1">
      <alignment horizontal="center" vertical="top" wrapText="1"/>
      <protection locked="0"/>
    </xf>
    <xf numFmtId="166" fontId="3" fillId="26" borderId="1" xfId="0" applyNumberFormat="1" applyFont="1" applyFill="1" applyBorder="1" applyAlignment="1">
      <alignment horizontal="left" vertical="center" wrapText="1"/>
    </xf>
    <xf numFmtId="166" fontId="0" fillId="26" borderId="1" xfId="3" applyNumberFormat="1" applyFont="1" applyFill="1" applyBorder="1" applyAlignment="1">
      <alignment horizontal="left" vertical="center" wrapText="1"/>
    </xf>
    <xf numFmtId="44" fontId="3" fillId="26" borderId="1" xfId="0" applyNumberFormat="1" applyFont="1" applyFill="1" applyBorder="1" applyAlignment="1">
      <alignment horizontal="left" vertical="center" wrapText="1"/>
    </xf>
    <xf numFmtId="9" fontId="3" fillId="26" borderId="1" xfId="1" applyFont="1" applyFill="1" applyBorder="1" applyAlignment="1">
      <alignment horizontal="center" vertical="center" wrapText="1"/>
    </xf>
    <xf numFmtId="166" fontId="0" fillId="26" borderId="1" xfId="0" applyNumberFormat="1" applyFill="1" applyBorder="1" applyAlignment="1" applyProtection="1">
      <alignment horizontal="left" vertical="center" wrapText="1"/>
      <protection locked="0"/>
    </xf>
    <xf numFmtId="166" fontId="3" fillId="26" borderId="1" xfId="0" applyNumberFormat="1" applyFont="1" applyFill="1" applyBorder="1" applyAlignment="1" applyProtection="1">
      <alignment horizontal="center" vertical="center" wrapText="1"/>
      <protection locked="0"/>
    </xf>
    <xf numFmtId="0" fontId="0" fillId="26" borderId="0" xfId="0" applyFill="1" applyAlignment="1">
      <alignment horizontal="center" vertical="center" wrapText="1"/>
    </xf>
    <xf numFmtId="1" fontId="3" fillId="26" borderId="2" xfId="0" applyNumberFormat="1" applyFont="1" applyFill="1" applyBorder="1" applyAlignment="1" applyProtection="1">
      <alignment horizontal="center" vertical="center" wrapText="1"/>
      <protection locked="0"/>
    </xf>
    <xf numFmtId="0" fontId="3" fillId="26" borderId="1" xfId="0" applyFont="1" applyFill="1" applyBorder="1" applyAlignment="1" applyProtection="1">
      <alignment horizontal="fill" vertical="top" wrapText="1"/>
      <protection locked="0"/>
    </xf>
    <xf numFmtId="166" fontId="3" fillId="26" borderId="2" xfId="3" applyNumberFormat="1" applyFont="1" applyFill="1" applyBorder="1" applyAlignment="1" applyProtection="1">
      <alignment horizontal="center" vertical="center" wrapText="1"/>
      <protection locked="0"/>
    </xf>
    <xf numFmtId="9" fontId="3" fillId="26" borderId="1" xfId="1" applyFont="1" applyFill="1" applyBorder="1" applyAlignment="1" applyProtection="1">
      <alignment horizontal="center" vertical="center" wrapText="1"/>
    </xf>
    <xf numFmtId="3" fontId="3" fillId="26" borderId="1" xfId="0" applyNumberFormat="1" applyFont="1" applyFill="1" applyBorder="1" applyAlignment="1">
      <alignment horizontal="center" vertical="center" wrapText="1"/>
    </xf>
    <xf numFmtId="1" fontId="3" fillId="26" borderId="1" xfId="0" applyNumberFormat="1" applyFont="1" applyFill="1" applyBorder="1" applyAlignment="1" applyProtection="1">
      <alignment horizontal="center" vertical="center" wrapText="1"/>
      <protection locked="0"/>
    </xf>
    <xf numFmtId="1" fontId="3" fillId="26" borderId="1" xfId="0" applyNumberFormat="1" applyFont="1" applyFill="1" applyBorder="1" applyAlignment="1">
      <alignment horizontal="center" vertical="center" wrapText="1"/>
    </xf>
    <xf numFmtId="166" fontId="3" fillId="20" borderId="2" xfId="2" applyNumberFormat="1" applyFont="1" applyFill="1" applyBorder="1" applyAlignment="1" applyProtection="1">
      <alignment horizontal="center" vertical="center" wrapText="1"/>
      <protection locked="0"/>
    </xf>
    <xf numFmtId="166" fontId="0" fillId="20" borderId="1" xfId="3" applyNumberFormat="1" applyFont="1" applyFill="1" applyBorder="1" applyAlignment="1">
      <alignment horizontal="left" vertical="center" wrapText="1"/>
    </xf>
    <xf numFmtId="1" fontId="3" fillId="20" borderId="2" xfId="0" applyNumberFormat="1" applyFont="1" applyFill="1" applyBorder="1" applyAlignment="1">
      <alignment horizontal="center" vertical="center" wrapText="1"/>
    </xf>
    <xf numFmtId="166" fontId="3" fillId="20" borderId="2" xfId="2" applyNumberFormat="1" applyFont="1" applyFill="1" applyBorder="1" applyAlignment="1">
      <alignment horizontal="center" vertical="center" wrapText="1"/>
    </xf>
    <xf numFmtId="9" fontId="3" fillId="20" borderId="1" xfId="1" applyFont="1" applyFill="1" applyBorder="1" applyAlignment="1">
      <alignment horizontal="center" vertical="center" wrapText="1"/>
    </xf>
    <xf numFmtId="0" fontId="3" fillId="22" borderId="1" xfId="0" applyFont="1" applyFill="1" applyBorder="1" applyAlignment="1">
      <alignment horizontal="left" vertical="top" wrapText="1"/>
    </xf>
    <xf numFmtId="1" fontId="3" fillId="22" borderId="1" xfId="0" applyNumberFormat="1" applyFont="1" applyFill="1" applyBorder="1" applyAlignment="1" applyProtection="1">
      <alignment horizontal="center" vertical="center" wrapText="1"/>
      <protection locked="0"/>
    </xf>
    <xf numFmtId="166" fontId="3" fillId="22" borderId="1" xfId="3" applyNumberFormat="1" applyFont="1" applyFill="1" applyBorder="1" applyAlignment="1" applyProtection="1">
      <alignment horizontal="center" vertical="center" wrapText="1"/>
      <protection locked="0"/>
    </xf>
    <xf numFmtId="166" fontId="0" fillId="22" borderId="1" xfId="3" applyNumberFormat="1" applyFont="1" applyFill="1" applyBorder="1" applyAlignment="1">
      <alignment horizontal="left" vertical="center" wrapText="1"/>
    </xf>
    <xf numFmtId="1" fontId="3" fillId="22" borderId="2" xfId="0" applyNumberFormat="1" applyFont="1" applyFill="1" applyBorder="1" applyAlignment="1">
      <alignment horizontal="center" vertical="center" wrapText="1"/>
    </xf>
    <xf numFmtId="166" fontId="3" fillId="22" borderId="2" xfId="3" applyNumberFormat="1" applyFont="1" applyFill="1" applyBorder="1" applyAlignment="1">
      <alignment horizontal="center" vertical="center" wrapText="1"/>
    </xf>
    <xf numFmtId="9" fontId="3" fillId="22" borderId="1" xfId="1" applyFont="1" applyFill="1" applyBorder="1" applyAlignment="1">
      <alignment horizontal="center" vertical="center" wrapText="1"/>
    </xf>
    <xf numFmtId="166" fontId="3" fillId="22" borderId="2" xfId="3" applyNumberFormat="1" applyFont="1" applyFill="1" applyBorder="1" applyAlignment="1" applyProtection="1">
      <alignment horizontal="center" vertical="center" wrapText="1"/>
      <protection locked="0"/>
    </xf>
    <xf numFmtId="3" fontId="3" fillId="4" borderId="1" xfId="0" applyNumberFormat="1" applyFont="1" applyFill="1" applyBorder="1" applyAlignment="1">
      <alignment horizontal="center" vertical="center" wrapText="1"/>
    </xf>
    <xf numFmtId="166" fontId="3" fillId="4" borderId="2" xfId="2" applyNumberFormat="1" applyFont="1" applyFill="1" applyBorder="1" applyAlignment="1" applyProtection="1">
      <alignment horizontal="center" vertical="center" wrapText="1"/>
      <protection locked="0"/>
    </xf>
    <xf numFmtId="166" fontId="3" fillId="4" borderId="1" xfId="3" applyNumberFormat="1" applyFont="1" applyFill="1" applyBorder="1" applyAlignment="1">
      <alignment horizontal="left" vertical="center" wrapText="1"/>
    </xf>
    <xf numFmtId="1" fontId="3" fillId="4" borderId="2" xfId="0" applyNumberFormat="1" applyFont="1" applyFill="1" applyBorder="1" applyAlignment="1">
      <alignment horizontal="center" vertical="center" wrapText="1"/>
    </xf>
    <xf numFmtId="167" fontId="0" fillId="0" borderId="1" xfId="2" applyNumberFormat="1" applyFont="1" applyBorder="1" applyAlignment="1" applyProtection="1">
      <alignment horizontal="left" vertical="center" wrapText="1"/>
      <protection locked="0"/>
    </xf>
    <xf numFmtId="0" fontId="5" fillId="2" borderId="20" xfId="0" applyFont="1" applyFill="1" applyBorder="1" applyAlignment="1">
      <alignment horizontal="center" vertical="center" wrapText="1"/>
    </xf>
    <xf numFmtId="0" fontId="5" fillId="2" borderId="21" xfId="0" applyFont="1" applyFill="1" applyBorder="1" applyAlignment="1">
      <alignment horizontal="center" vertical="center" wrapText="1"/>
    </xf>
    <xf numFmtId="0" fontId="2" fillId="0" borderId="1" xfId="0" applyFont="1" applyBorder="1" applyAlignment="1">
      <alignment horizontal="center" vertical="center"/>
    </xf>
    <xf numFmtId="0" fontId="18" fillId="0" borderId="7" xfId="0" applyFont="1" applyBorder="1" applyAlignment="1">
      <alignment horizontal="center" vertical="center" wrapText="1"/>
    </xf>
    <xf numFmtId="0" fontId="18" fillId="0" borderId="0" xfId="0" applyFont="1" applyAlignment="1">
      <alignment horizontal="center" vertical="center" wrapText="1"/>
    </xf>
    <xf numFmtId="0" fontId="18" fillId="0" borderId="13" xfId="0" applyFont="1" applyBorder="1" applyAlignment="1">
      <alignment horizontal="center" vertical="center" wrapText="1"/>
    </xf>
    <xf numFmtId="0" fontId="18" fillId="0" borderId="14" xfId="0" applyFont="1" applyBorder="1" applyAlignment="1">
      <alignment horizontal="center" vertical="center" wrapText="1"/>
    </xf>
    <xf numFmtId="0" fontId="18" fillId="0" borderId="12" xfId="0" applyFont="1" applyBorder="1" applyAlignment="1">
      <alignment horizontal="center" vertical="center" wrapText="1"/>
    </xf>
    <xf numFmtId="0" fontId="18" fillId="0" borderId="15" xfId="0" applyFont="1" applyBorder="1" applyAlignment="1">
      <alignment horizontal="center" vertical="center" wrapText="1"/>
    </xf>
    <xf numFmtId="0" fontId="5" fillId="2" borderId="3"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16" xfId="0" applyFont="1" applyFill="1" applyBorder="1" applyAlignment="1">
      <alignment horizontal="center" vertical="center" wrapText="1"/>
    </xf>
    <xf numFmtId="0" fontId="5" fillId="2" borderId="17" xfId="0" applyFont="1" applyFill="1" applyBorder="1" applyAlignment="1">
      <alignment horizontal="center" vertical="center" wrapText="1"/>
    </xf>
    <xf numFmtId="0" fontId="5" fillId="2" borderId="18" xfId="0" applyFont="1" applyFill="1" applyBorder="1" applyAlignment="1">
      <alignment horizontal="center" vertical="center" wrapText="1"/>
    </xf>
    <xf numFmtId="0" fontId="5" fillId="2" borderId="19" xfId="0" applyFont="1" applyFill="1" applyBorder="1" applyAlignment="1">
      <alignment horizontal="center" vertical="center" wrapText="1"/>
    </xf>
    <xf numFmtId="0" fontId="10" fillId="0" borderId="7" xfId="0" applyFont="1" applyBorder="1" applyAlignment="1">
      <alignment horizontal="center" vertical="center" wrapText="1"/>
    </xf>
    <xf numFmtId="0" fontId="10" fillId="0" borderId="0" xfId="0" applyFont="1" applyAlignment="1">
      <alignment horizontal="center" vertical="center" wrapText="1"/>
    </xf>
    <xf numFmtId="0" fontId="10" fillId="0" borderId="13" xfId="0" applyFont="1" applyBorder="1" applyAlignment="1">
      <alignment horizontal="center" vertical="center" wrapText="1"/>
    </xf>
    <xf numFmtId="0" fontId="10" fillId="0" borderId="14" xfId="0" applyFont="1" applyBorder="1" applyAlignment="1">
      <alignment horizontal="center" vertical="center" wrapText="1"/>
    </xf>
    <xf numFmtId="0" fontId="10" fillId="0" borderId="12" xfId="0" applyFont="1" applyBorder="1" applyAlignment="1">
      <alignment horizontal="center" vertical="center" wrapText="1"/>
    </xf>
    <xf numFmtId="0" fontId="10" fillId="0" borderId="15" xfId="0" applyFont="1" applyBorder="1" applyAlignment="1">
      <alignment horizontal="center" vertical="center" wrapText="1"/>
    </xf>
    <xf numFmtId="0" fontId="8" fillId="0" borderId="9" xfId="0" applyFont="1" applyBorder="1" applyAlignment="1">
      <alignment horizontal="left" vertical="center" wrapText="1"/>
    </xf>
    <xf numFmtId="0" fontId="8" fillId="0" borderId="10" xfId="0" applyFont="1" applyBorder="1" applyAlignment="1">
      <alignment horizontal="left" vertical="center" wrapText="1"/>
    </xf>
    <xf numFmtId="0" fontId="8" fillId="0" borderId="11" xfId="0" applyFont="1" applyBorder="1" applyAlignment="1">
      <alignment horizontal="left" vertical="center" wrapText="1"/>
    </xf>
    <xf numFmtId="0" fontId="2" fillId="0" borderId="1" xfId="0" applyFont="1" applyBorder="1" applyAlignment="1">
      <alignment horizontal="center" vertical="center" wrapText="1"/>
    </xf>
    <xf numFmtId="167" fontId="3" fillId="0" borderId="1" xfId="2" applyNumberFormat="1" applyFont="1" applyBorder="1" applyAlignment="1" applyProtection="1">
      <alignment vertical="center"/>
      <protection locked="0"/>
    </xf>
    <xf numFmtId="167" fontId="3" fillId="0" borderId="1" xfId="0" applyNumberFormat="1" applyFont="1" applyBorder="1" applyAlignment="1" applyProtection="1">
      <alignment horizontal="center" vertical="center" wrapText="1"/>
      <protection locked="0"/>
    </xf>
    <xf numFmtId="167" fontId="0" fillId="0" borderId="1" xfId="0" applyNumberFormat="1" applyBorder="1" applyAlignment="1" applyProtection="1">
      <alignment horizontal="left" vertical="center" wrapText="1"/>
      <protection locked="0"/>
    </xf>
    <xf numFmtId="167" fontId="8" fillId="0" borderId="10" xfId="2" applyNumberFormat="1" applyFont="1" applyBorder="1" applyAlignment="1">
      <alignment vertical="center"/>
    </xf>
    <xf numFmtId="167" fontId="8" fillId="0" borderId="10" xfId="2" applyNumberFormat="1" applyFont="1" applyBorder="1" applyAlignment="1">
      <alignment vertical="center" wrapText="1"/>
    </xf>
    <xf numFmtId="167" fontId="2" fillId="0" borderId="0" xfId="2" applyNumberFormat="1" applyFont="1" applyAlignment="1">
      <alignment horizontal="center" vertical="center"/>
    </xf>
    <xf numFmtId="167" fontId="4" fillId="0" borderId="0" xfId="2" applyNumberFormat="1" applyFont="1" applyAlignment="1">
      <alignment vertical="center" wrapText="1"/>
    </xf>
    <xf numFmtId="167" fontId="5" fillId="2" borderId="3" xfId="2" applyNumberFormat="1" applyFont="1" applyFill="1" applyBorder="1" applyAlignment="1">
      <alignment horizontal="center" vertical="center" wrapText="1"/>
    </xf>
    <xf numFmtId="167" fontId="3" fillId="0" borderId="1" xfId="2" quotePrefix="1" applyNumberFormat="1" applyFont="1" applyBorder="1" applyAlignment="1" applyProtection="1">
      <alignment horizontal="center" vertical="center"/>
      <protection locked="0"/>
    </xf>
    <xf numFmtId="167" fontId="8" fillId="0" borderId="1" xfId="2" applyNumberFormat="1" applyFont="1" applyBorder="1" applyAlignment="1" applyProtection="1">
      <alignment horizontal="center" vertical="center" wrapText="1"/>
      <protection locked="0"/>
    </xf>
    <xf numFmtId="167" fontId="3" fillId="0" borderId="24" xfId="2" applyNumberFormat="1" applyFont="1" applyBorder="1" applyAlignment="1" applyProtection="1">
      <alignment horizontal="center" vertical="center"/>
      <protection locked="0"/>
    </xf>
    <xf numFmtId="167" fontId="3" fillId="0" borderId="1" xfId="2" applyNumberFormat="1" applyFont="1" applyBorder="1" applyAlignment="1">
      <alignment horizontal="center" vertical="center" wrapText="1"/>
    </xf>
    <xf numFmtId="167" fontId="3" fillId="0" borderId="1" xfId="2" applyNumberFormat="1" applyFont="1" applyBorder="1" applyAlignment="1">
      <alignment horizontal="center" vertical="center"/>
    </xf>
    <xf numFmtId="167" fontId="3" fillId="0" borderId="0" xfId="2" applyNumberFormat="1" applyFont="1" applyAlignment="1">
      <alignment horizontal="center" vertical="center"/>
    </xf>
  </cellXfs>
  <cellStyles count="6">
    <cellStyle name="Millares" xfId="4" builtinId="3"/>
    <cellStyle name="Moneda" xfId="3" builtinId="4"/>
    <cellStyle name="Moneda [0]" xfId="2" builtinId="7"/>
    <cellStyle name="Moneda 2" xfId="5" xr:uid="{C9DA70C8-D573-45A0-8BD9-4AEDFB8E02AC}"/>
    <cellStyle name="Normal" xfId="0" builtinId="0"/>
    <cellStyle name="Porcentaje" xfId="1" builtinId="5"/>
  </cellStyles>
  <dxfs count="180">
    <dxf>
      <font>
        <b val="0"/>
        <i val="0"/>
        <strike val="0"/>
        <condense val="0"/>
        <extend val="0"/>
        <outline val="0"/>
        <shadow val="0"/>
        <u val="none"/>
        <vertAlign val="baseline"/>
        <sz val="11"/>
        <color theme="1"/>
        <name val="Arial"/>
        <family val="2"/>
        <scheme val="none"/>
      </font>
      <numFmt numFmtId="167" formatCode="_-&quot;$&quot;* #,##0.00_-;\-&quot;$&quot;* #,##0.00_-;_-&quot;$&quot;* &quot;-&quot;_-;_-@_-"/>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Narrow"/>
        <family val="2"/>
        <scheme val="none"/>
      </font>
    </dxf>
    <dxf>
      <font>
        <b val="0"/>
        <i val="0"/>
        <strike val="0"/>
        <condense val="0"/>
        <extend val="0"/>
        <outline val="0"/>
        <shadow val="0"/>
        <u val="none"/>
        <vertAlign val="baseline"/>
        <sz val="11"/>
        <color theme="1"/>
        <name val="Arial Narrow"/>
        <family val="2"/>
        <scheme val="none"/>
      </font>
    </dxf>
    <dxf>
      <font>
        <b val="0"/>
        <i val="0"/>
        <strike val="0"/>
        <condense val="0"/>
        <extend val="0"/>
        <outline val="0"/>
        <shadow val="0"/>
        <u val="none"/>
        <vertAlign val="baseline"/>
        <sz val="11"/>
        <color theme="1"/>
        <name val="Arial Narrow"/>
        <family val="2"/>
        <scheme val="none"/>
      </font>
    </dxf>
    <dxf>
      <font>
        <b val="0"/>
        <i val="0"/>
        <strike val="0"/>
        <condense val="0"/>
        <extend val="0"/>
        <outline val="0"/>
        <shadow val="0"/>
        <u val="none"/>
        <vertAlign val="baseline"/>
        <sz val="11"/>
        <color theme="1"/>
        <name val="Arial Narrow"/>
        <family val="2"/>
        <scheme val="none"/>
      </font>
    </dxf>
    <dxf>
      <font>
        <b val="0"/>
        <i val="0"/>
        <strike val="0"/>
        <condense val="0"/>
        <extend val="0"/>
        <outline val="0"/>
        <shadow val="0"/>
        <u val="none"/>
        <vertAlign val="baseline"/>
        <sz val="11"/>
        <color theme="1"/>
        <name val="Arial Narrow"/>
        <family val="2"/>
        <scheme val="none"/>
      </font>
    </dxf>
    <dxf>
      <font>
        <b val="0"/>
        <i val="0"/>
        <strike val="0"/>
        <condense val="0"/>
        <extend val="0"/>
        <outline val="0"/>
        <shadow val="0"/>
        <u val="none"/>
        <vertAlign val="baseline"/>
        <sz val="11"/>
        <color theme="1"/>
        <name val="Arial Narrow"/>
        <family val="2"/>
        <scheme val="none"/>
      </font>
    </dxf>
    <dxf>
      <font>
        <b val="0"/>
        <i val="0"/>
        <strike val="0"/>
        <condense val="0"/>
        <extend val="0"/>
        <outline val="0"/>
        <shadow val="0"/>
        <u val="none"/>
        <vertAlign val="baseline"/>
        <sz val="11"/>
        <color theme="1"/>
        <name val="Arial Narrow"/>
        <family val="2"/>
        <scheme val="none"/>
      </font>
    </dxf>
    <dxf>
      <font>
        <b val="0"/>
        <i val="0"/>
        <strike val="0"/>
        <condense val="0"/>
        <extend val="0"/>
        <outline val="0"/>
        <shadow val="0"/>
        <u val="none"/>
        <vertAlign val="baseline"/>
        <sz val="11"/>
        <color theme="1"/>
        <name val="Arial Narrow"/>
        <family val="2"/>
        <scheme val="none"/>
      </font>
    </dxf>
    <dxf>
      <font>
        <b val="0"/>
        <i val="0"/>
        <strike val="0"/>
        <condense val="0"/>
        <extend val="0"/>
        <outline val="0"/>
        <shadow val="0"/>
        <u val="none"/>
        <vertAlign val="baseline"/>
        <sz val="11"/>
        <color theme="1"/>
        <name val="Arial Narrow"/>
        <family val="2"/>
        <scheme val="none"/>
      </font>
    </dxf>
    <dxf>
      <font>
        <b val="0"/>
        <i val="0"/>
        <strike val="0"/>
        <condense val="0"/>
        <extend val="0"/>
        <outline val="0"/>
        <shadow val="0"/>
        <u val="none"/>
        <vertAlign val="baseline"/>
        <sz val="11"/>
        <color theme="1"/>
        <name val="Arial Narrow"/>
        <family val="2"/>
        <scheme val="none"/>
      </font>
    </dxf>
    <dxf>
      <font>
        <b val="0"/>
        <i val="0"/>
        <strike val="0"/>
        <condense val="0"/>
        <extend val="0"/>
        <outline val="0"/>
        <shadow val="0"/>
        <u val="none"/>
        <vertAlign val="baseline"/>
        <sz val="10"/>
        <color auto="1"/>
        <name val="Arial Narrow"/>
        <family val="2"/>
        <scheme val="none"/>
      </font>
      <fill>
        <patternFill patternType="none">
          <fgColor indexed="64"/>
          <bgColor indexed="65"/>
        </patternFill>
      </fill>
    </dxf>
    <dxf>
      <font>
        <b val="0"/>
        <i val="0"/>
        <strike val="0"/>
        <condense val="0"/>
        <extend val="0"/>
        <outline val="0"/>
        <shadow val="0"/>
        <u val="none"/>
        <vertAlign val="baseline"/>
        <sz val="10"/>
        <color auto="1"/>
        <name val="Arial Narrow"/>
        <family val="2"/>
        <scheme val="none"/>
      </font>
      <fill>
        <patternFill patternType="none">
          <fgColor indexed="64"/>
          <bgColor indexed="65"/>
        </patternFill>
      </fill>
    </dxf>
    <dxf>
      <font>
        <b val="0"/>
        <i val="0"/>
        <strike val="0"/>
        <condense val="0"/>
        <extend val="0"/>
        <outline val="0"/>
        <shadow val="0"/>
        <u val="none"/>
        <vertAlign val="baseline"/>
        <sz val="11"/>
        <color theme="1"/>
        <name val="Arial Narrow"/>
        <family val="2"/>
        <scheme val="none"/>
      </font>
    </dxf>
    <dxf>
      <font>
        <b val="0"/>
        <i val="0"/>
        <strike val="0"/>
        <condense val="0"/>
        <extend val="0"/>
        <outline val="0"/>
        <shadow val="0"/>
        <u val="none"/>
        <vertAlign val="baseline"/>
        <sz val="11"/>
        <color theme="1"/>
        <name val="Arial Narrow"/>
        <family val="2"/>
        <scheme val="none"/>
      </font>
    </dxf>
    <dxf>
      <font>
        <b val="0"/>
        <i val="0"/>
        <strike val="0"/>
        <condense val="0"/>
        <extend val="0"/>
        <outline val="0"/>
        <shadow val="0"/>
        <u val="none"/>
        <vertAlign val="baseline"/>
        <sz val="11"/>
        <color theme="1"/>
        <name val="Arial Narrow"/>
        <family val="2"/>
        <scheme val="none"/>
      </font>
    </dxf>
    <dxf>
      <font>
        <b val="0"/>
        <i val="0"/>
        <strike val="0"/>
        <condense val="0"/>
        <extend val="0"/>
        <outline val="0"/>
        <shadow val="0"/>
        <u val="none"/>
        <vertAlign val="baseline"/>
        <sz val="11"/>
        <color theme="1"/>
        <name val="Arial Narrow"/>
        <family val="2"/>
        <scheme val="none"/>
      </font>
    </dxf>
    <dxf>
      <font>
        <b val="0"/>
        <i val="0"/>
        <strike val="0"/>
        <condense val="0"/>
        <extend val="0"/>
        <outline val="0"/>
        <shadow val="0"/>
        <u val="none"/>
        <vertAlign val="baseline"/>
        <sz val="11"/>
        <color theme="1"/>
        <name val="Arial Narrow"/>
        <family val="2"/>
        <scheme val="none"/>
      </font>
    </dxf>
    <dxf>
      <font>
        <b val="0"/>
        <i val="0"/>
        <strike val="0"/>
        <condense val="0"/>
        <extend val="0"/>
        <outline val="0"/>
        <shadow val="0"/>
        <u val="none"/>
        <vertAlign val="baseline"/>
        <sz val="11"/>
        <color theme="1"/>
        <name val="Arial Narrow"/>
        <family val="2"/>
        <scheme val="none"/>
      </font>
    </dxf>
    <dxf>
      <font>
        <b val="0"/>
        <i val="0"/>
        <strike val="0"/>
        <condense val="0"/>
        <extend val="0"/>
        <outline val="0"/>
        <shadow val="0"/>
        <u val="none"/>
        <vertAlign val="baseline"/>
        <sz val="11"/>
        <color theme="1"/>
        <name val="Arial Narrow"/>
        <family val="2"/>
        <scheme val="none"/>
      </font>
    </dxf>
    <dxf>
      <font>
        <b val="0"/>
        <i val="0"/>
        <strike val="0"/>
        <condense val="0"/>
        <extend val="0"/>
        <outline val="0"/>
        <shadow val="0"/>
        <u val="none"/>
        <vertAlign val="baseline"/>
        <sz val="11"/>
        <color theme="1"/>
        <name val="Arial Narrow"/>
        <family val="2"/>
        <scheme val="none"/>
      </font>
      <fill>
        <patternFill patternType="none">
          <fgColor indexed="64"/>
          <bgColor auto="1"/>
        </patternFill>
      </fill>
    </dxf>
    <dxf>
      <border outline="0">
        <top style="thin">
          <color indexed="64"/>
        </top>
      </border>
    </dxf>
    <dxf>
      <font>
        <b val="0"/>
        <i val="0"/>
        <strike val="0"/>
        <condense val="0"/>
        <extend val="0"/>
        <outline val="0"/>
        <shadow val="0"/>
        <u val="none"/>
        <vertAlign val="baseline"/>
        <sz val="11"/>
        <color theme="1"/>
        <name val="Arial Narrow"/>
        <family val="2"/>
        <scheme val="none"/>
      </font>
    </dxf>
    <dxf>
      <font>
        <b/>
        <i val="0"/>
        <strike val="0"/>
        <condense val="0"/>
        <extend val="0"/>
        <outline val="0"/>
        <shadow val="0"/>
        <u val="none"/>
        <vertAlign val="baseline"/>
        <sz val="10"/>
        <color auto="1"/>
        <name val="Arial Narrow"/>
        <family val="2"/>
        <scheme val="none"/>
      </font>
      <numFmt numFmtId="4" formatCode="#,##0.00"/>
      <fill>
        <patternFill patternType="solid">
          <fgColor indexed="64"/>
          <bgColor theme="7" tint="0.79998168889431442"/>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color rgb="FF9C0006"/>
      </font>
      <fill>
        <patternFill>
          <bgColor rgb="FFFFC7CE"/>
        </patternFill>
      </fill>
    </dxf>
    <dxf>
      <font>
        <b val="0"/>
        <i val="0"/>
        <strike val="0"/>
        <condense val="0"/>
        <extend val="0"/>
        <outline val="0"/>
        <shadow val="0"/>
        <u val="none"/>
        <vertAlign val="baseline"/>
        <sz val="11"/>
        <color theme="1"/>
        <name val="Arial"/>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Arial"/>
        <family val="2"/>
        <scheme val="none"/>
      </font>
      <fill>
        <patternFill patternType="none">
          <fgColor indexed="64"/>
          <bgColor auto="1"/>
        </patternFill>
      </fill>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theme="1"/>
        <name val="Arial"/>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Arial"/>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theme="1"/>
        <name val="Arial"/>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Arial"/>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theme="1"/>
        <name val="Arial"/>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11"/>
        <color theme="1"/>
        <name val="Arial"/>
        <family val="2"/>
        <scheme val="none"/>
      </font>
      <numFmt numFmtId="166" formatCode="_-[$$-240A]\ * #,##0.00_-;\-[$$-240A]\ * #,##0.00_-;_-[$$-240A]\ * &quot;-&quot;??_-;_-@_-"/>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11"/>
        <color theme="1"/>
        <name val="Arial"/>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family val="2"/>
        <scheme val="none"/>
      </font>
      <numFmt numFmtId="166" formatCode="_-[$$-240A]\ * #,##0.00_-;\-[$$-240A]\ * #,##0.00_-;_-[$$-240A]\ * &quot;-&quot;??_-;_-@_-"/>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family val="2"/>
        <scheme val="none"/>
      </font>
      <numFmt numFmtId="13" formatCode="0%"/>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Arial"/>
        <family val="2"/>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i val="0"/>
        <strike val="0"/>
        <condense val="0"/>
        <extend val="0"/>
        <outline val="0"/>
        <shadow val="0"/>
        <u val="none"/>
        <vertAlign val="baseline"/>
        <sz val="11"/>
        <color theme="1"/>
        <name val="Arial"/>
        <family val="2"/>
        <scheme val="none"/>
      </font>
      <numFmt numFmtId="166" formatCode="_-[$$-240A]\ * #,##0.00_-;\-[$$-240A]\ * #,##0.00_-;_-[$$-240A]\ * &quot;-&quot;??_-;_-@_-"/>
      <alignment horizontal="left"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Arial"/>
        <family val="2"/>
        <scheme val="none"/>
      </font>
      <numFmt numFmtId="34" formatCode="_-&quot;$&quot;\ * #,##0.00_-;\-&quot;$&quot;\ * #,##0.00_-;_-&quot;$&quot;\ * &quot;-&quot;??_-;_-@_-"/>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theme="1"/>
        <name val="Arial"/>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11"/>
        <color theme="1"/>
        <name val="Arial"/>
        <family val="2"/>
        <scheme val="none"/>
      </font>
      <numFmt numFmtId="166" formatCode="_-[$$-240A]\ * #,##0.00_-;\-[$$-240A]\ * #,##0.00_-;_-[$$-240A]\ * &quot;-&quot;??_-;_-@_-"/>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11"/>
        <color theme="1"/>
        <name val="Arial"/>
        <family val="2"/>
        <scheme val="none"/>
      </font>
      <numFmt numFmtId="166" formatCode="_-[$$-240A]\ * #,##0.00_-;\-[$$-240A]\ * #,##0.00_-;_-[$$-240A]\ * &quot;-&quot;??_-;_-@_-"/>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11"/>
        <color theme="1"/>
        <name val="Arial"/>
        <family val="2"/>
        <scheme val="none"/>
      </font>
      <numFmt numFmtId="166" formatCode="_-[$$-240A]\ * #,##0.00_-;\-[$$-240A]\ * #,##0.00_-;_-[$$-240A]\ * &quot;-&quot;??_-;_-@_-"/>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11"/>
        <color theme="1"/>
        <name val="Arial"/>
        <family val="2"/>
        <scheme val="none"/>
      </font>
      <numFmt numFmtId="166" formatCode="_-[$$-240A]\ * #,##0.00_-;\-[$$-240A]\ * #,##0.00_-;_-[$$-240A]\ * &quot;-&quot;??_-;_-@_-"/>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1"/>
        <color theme="1"/>
        <name val="Arial"/>
        <family val="2"/>
        <scheme val="none"/>
      </font>
      <numFmt numFmtId="166" formatCode="_-[$$-240A]\ * #,##0.00_-;\-[$$-240A]\ * #,##0.00_-;_-[$$-240A]\ * &quot;-&quot;??_-;_-@_-"/>
      <alignment horizontal="left"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Arial"/>
        <family val="2"/>
        <scheme val="none"/>
      </font>
      <numFmt numFmtId="166" formatCode="_-[$$-240A]\ * #,##0.00_-;\-[$$-240A]\ * #,##0.00_-;_-[$$-240A]\ * &quot;-&quot;??_-;_-@_-"/>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theme="1"/>
        <name val="Arial"/>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Arial"/>
        <family val="2"/>
        <scheme val="none"/>
      </font>
      <numFmt numFmtId="166" formatCode="_-[$$-240A]\ * #,##0.00_-;\-[$$-240A]\ * #,##0.00_-;_-[$$-240A]\ * &quot;-&quot;??_-;_-@_-"/>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theme="1"/>
        <name val="Arial"/>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Arial"/>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theme="1"/>
        <name val="Arial"/>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Arial"/>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theme="1"/>
        <name val="Arial"/>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Arial"/>
        <family val="2"/>
        <scheme val="none"/>
      </font>
      <numFmt numFmtId="166" formatCode="_-[$$-240A]\ * #,##0.00_-;\-[$$-240A]\ * #,##0.00_-;_-[$$-240A]\ * &quot;-&quot;??_-;_-@_-"/>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theme="1"/>
        <name val="Arial"/>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11"/>
        <color theme="1"/>
        <name val="Arial"/>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11"/>
        <color theme="1"/>
        <name val="Arial"/>
        <family val="2"/>
        <scheme val="none"/>
      </font>
      <numFmt numFmtId="0" formatCode="General"/>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theme="1"/>
        <name val="Arial"/>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11"/>
        <color theme="1"/>
        <name val="Arial"/>
        <family val="2"/>
        <scheme val="none"/>
      </font>
      <numFmt numFmtId="3" formatCode="#,##0"/>
      <fill>
        <patternFill patternType="none">
          <fgColor indexed="64"/>
          <bgColor auto="1"/>
        </patternFill>
      </fill>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theme="1"/>
        <name val="Arial"/>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11"/>
        <color theme="1"/>
        <name val="Arial"/>
        <family val="2"/>
        <scheme val="none"/>
      </font>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theme="1"/>
        <name val="Arial"/>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11"/>
        <color theme="1"/>
        <name val="Arial"/>
        <family val="2"/>
        <scheme val="none"/>
      </font>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i val="0"/>
        <strike val="0"/>
        <condense val="0"/>
        <extend val="0"/>
        <outline val="0"/>
        <shadow val="0"/>
        <u val="none"/>
        <vertAlign val="baseline"/>
        <sz val="11"/>
        <color theme="1"/>
        <name val="Arial"/>
        <family val="2"/>
        <scheme val="none"/>
      </font>
      <numFmt numFmtId="167" formatCode="_-&quot;$&quot;* #,##0.00_-;\-&quot;$&quot;* #,##0.00_-;_-&quot;$&quot;* &quot;-&quot;_-;_-@_-"/>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11"/>
        <color theme="1"/>
        <name val="Arial"/>
        <family val="2"/>
        <scheme val="none"/>
      </font>
      <numFmt numFmtId="166" formatCode="_-[$$-240A]\ * #,##0.00_-;\-[$$-240A]\ * #,##0.00_-;_-[$$-240A]\ * &quot;-&quot;??_-;_-@_-"/>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11"/>
        <color theme="1"/>
        <name val="Arial"/>
        <family val="2"/>
        <scheme val="none"/>
      </font>
      <numFmt numFmtId="166" formatCode="_-[$$-240A]\ * #,##0.00_-;\-[$$-240A]\ * #,##0.00_-;_-[$$-240A]\ * &quot;-&quot;??_-;_-@_-"/>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11"/>
        <color theme="1"/>
        <name val="Arial"/>
        <family val="2"/>
        <scheme val="none"/>
      </font>
      <fill>
        <patternFill patternType="none">
          <fgColor indexed="64"/>
          <bgColor auto="1"/>
        </patternFill>
      </fill>
      <alignment horizontal="fil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11"/>
        <color theme="1"/>
        <name val="Arial"/>
        <family val="2"/>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family val="2"/>
        <scheme val="none"/>
      </font>
      <numFmt numFmtId="13" formatCode="0%"/>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Arial"/>
        <family val="2"/>
        <scheme val="none"/>
      </font>
      <numFmt numFmtId="13" formatCode="0%"/>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bottom style="thin">
          <color indexed="64"/>
        </bottom>
        <vertical/>
        <horizontal/>
      </border>
      <protection locked="1" hidden="0"/>
    </dxf>
    <dxf>
      <font>
        <b val="0"/>
        <i val="0"/>
        <strike val="0"/>
        <condense val="0"/>
        <extend val="0"/>
        <outline val="0"/>
        <shadow val="0"/>
        <u val="none"/>
        <vertAlign val="baseline"/>
        <sz val="11"/>
        <color theme="1"/>
        <name val="Arial"/>
        <family val="2"/>
        <scheme val="none"/>
      </font>
      <numFmt numFmtId="13" formatCode="0%"/>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Arial"/>
        <family val="2"/>
        <scheme val="none"/>
      </font>
      <numFmt numFmtId="13" formatCode="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bottom style="thin">
          <color indexed="64"/>
        </bottom>
      </border>
      <protection locked="1" hidden="0"/>
    </dxf>
    <dxf>
      <font>
        <b/>
        <i val="0"/>
        <strike val="0"/>
        <condense val="0"/>
        <extend val="0"/>
        <outline val="0"/>
        <shadow val="0"/>
        <u val="none"/>
        <vertAlign val="baseline"/>
        <sz val="11"/>
        <color theme="1"/>
        <name val="Arial"/>
        <family val="2"/>
        <scheme val="none"/>
      </font>
      <numFmt numFmtId="171" formatCode="_-* #,##0_-;\-* #,##0_-;_-* &quot;-&quot;??_-;_-@_-"/>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Arial"/>
        <family val="2"/>
        <scheme val="none"/>
      </font>
      <numFmt numFmtId="171" formatCode="_-* #,##0_-;\-* #,##0_-;_-* &quot;-&quot;??_-;_-@_-"/>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theme="1"/>
        <name val="Arial"/>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Arial"/>
        <family val="2"/>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theme="1"/>
        <name val="Arial"/>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Arial"/>
        <family val="2"/>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theme="1"/>
        <name val="Arial"/>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Arial"/>
        <family val="2"/>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theme="1"/>
        <name val="Arial"/>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Arial"/>
        <family val="2"/>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theme="1"/>
        <name val="Arial"/>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Arial"/>
        <family val="2"/>
        <scheme val="none"/>
      </font>
      <fill>
        <patternFill patternType="none">
          <fgColor indexed="64"/>
          <bgColor auto="1"/>
        </patternFill>
      </fill>
      <alignment horizontal="fill"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theme="1"/>
        <name val="Arial"/>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Arial"/>
        <family val="2"/>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theme="1"/>
        <name val="Arial"/>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Arial"/>
        <family val="2"/>
        <scheme val="none"/>
      </font>
      <fill>
        <patternFill patternType="none">
          <fgColor indexed="64"/>
          <bgColor auto="1"/>
        </patternFill>
      </fill>
      <alignment horizontal="fill"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theme="1"/>
        <name val="Arial"/>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Arial"/>
        <family val="2"/>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theme="1"/>
        <name val="Arial"/>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Arial"/>
        <family val="2"/>
        <scheme val="none"/>
      </font>
      <fill>
        <patternFill patternType="none">
          <fgColor indexed="64"/>
          <bgColor auto="1"/>
        </patternFill>
      </fill>
      <alignment horizontal="justify" vertical="justify"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theme="1"/>
        <name val="Arial"/>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Arial"/>
        <family val="2"/>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theme="1"/>
        <name val="Arial"/>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Arial"/>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theme="1"/>
        <name val="Arial"/>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Arial"/>
        <family val="2"/>
        <scheme val="none"/>
      </font>
      <fill>
        <patternFill patternType="none">
          <fgColor indexed="64"/>
          <bgColor auto="1"/>
        </patternFill>
      </fill>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theme="1"/>
        <name val="Arial"/>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Arial"/>
        <family val="2"/>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border outline="0">
        <bottom style="thin">
          <color indexed="64"/>
        </bottom>
      </border>
    </dxf>
    <dxf>
      <font>
        <b val="0"/>
        <i val="0"/>
        <strike val="0"/>
        <condense val="0"/>
        <extend val="0"/>
        <outline val="0"/>
        <shadow val="0"/>
        <u val="none"/>
        <vertAlign val="baseline"/>
        <sz val="11"/>
        <color theme="1"/>
        <name val="Arial"/>
        <family val="2"/>
        <scheme val="none"/>
      </font>
      <fill>
        <patternFill patternType="none">
          <fgColor indexed="64"/>
          <bgColor auto="1"/>
        </patternFill>
      </fill>
      <alignment horizontal="center" vertical="center" textRotation="0" wrapText="1" indent="0" justifyLastLine="0" shrinkToFit="0" readingOrder="0"/>
      <protection locked="1" hidden="0"/>
    </dxf>
    <dxf>
      <border>
        <bottom style="medium">
          <color indexed="64"/>
        </bottom>
      </border>
    </dxf>
    <dxf>
      <font>
        <b/>
        <i val="0"/>
        <strike val="0"/>
        <condense val="0"/>
        <extend val="0"/>
        <outline val="0"/>
        <shadow val="0"/>
        <u val="none"/>
        <vertAlign val="baseline"/>
        <sz val="12"/>
        <color theme="0"/>
        <name val="Arial"/>
        <scheme val="none"/>
      </font>
      <fill>
        <patternFill patternType="solid">
          <fgColor indexed="64"/>
          <bgColor rgb="FF002060"/>
        </patternFill>
      </fill>
      <alignment horizontal="center" vertical="center" textRotation="0" wrapText="1" indent="0" justifyLastLine="0" shrinkToFit="0" readingOrder="0"/>
      <protection locked="1" hidden="0"/>
    </dxf>
    <dxf>
      <font>
        <b val="0"/>
        <i val="0"/>
        <strike val="0"/>
        <condense val="0"/>
        <extend val="0"/>
        <outline val="0"/>
        <shadow val="0"/>
        <u val="none"/>
        <vertAlign val="baseline"/>
        <sz val="11"/>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numFmt numFmtId="34" formatCode="_-&quot;$&quot;\ * #,##0.00_-;\-&quot;$&quot;\ * #,##0.00_-;_-&quot;$&quot;\ * &quot;-&quot;??_-;_-@_-"/>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theme="1"/>
        <name val="Arial"/>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theme="1"/>
        <name val="Arial"/>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theme="1"/>
        <name val="Arial"/>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theme="1"/>
        <name val="Arial"/>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theme="1"/>
        <name val="Arial"/>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theme="1"/>
        <name val="Arial"/>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theme="1"/>
        <name val="Arial"/>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theme="1"/>
        <name val="Arial"/>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theme="1"/>
        <name val="Arial"/>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numFmt numFmtId="34" formatCode="_-&quot;$&quot;\ * #,##0.00_-;\-&quot;$&quot;\ * #,##0.00_-;_-&quot;$&quot;\ * &quot;-&quot;??_-;_-@_-"/>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numFmt numFmtId="34" formatCode="_-&quot;$&quot;\ * #,##0.00_-;\-&quot;$&quot;\ * #,##0.00_-;_-&quot;$&quot;\ * &quot;-&quot;??_-;_-@_-"/>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theme="1"/>
        <name val="Arial"/>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theme="1"/>
        <name val="Arial"/>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theme="1"/>
        <name val="Arial"/>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theme="1"/>
        <name val="Arial"/>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theme="1"/>
        <name val="Arial"/>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theme="1"/>
        <name val="Arial"/>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theme="1"/>
        <name val="Arial"/>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theme="1"/>
        <name val="Arial"/>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theme="1"/>
        <name val="Arial"/>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numFmt numFmtId="34" formatCode="_-&quot;$&quot;\ * #,##0.00_-;\-&quot;$&quot;\ * #,##0.00_-;_-&quot;$&quot;\ * &quot;-&quot;??_-;_-@_-"/>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numFmt numFmtId="13" formatCode="0%"/>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numFmt numFmtId="0" formatCode="General"/>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dxf>
    <dxf>
      <border outline="0">
        <bottom style="thin">
          <color indexed="64"/>
        </bottom>
      </border>
    </dxf>
    <dxf>
      <font>
        <b val="0"/>
        <i val="0"/>
        <strike val="0"/>
        <condense val="0"/>
        <extend val="0"/>
        <outline val="0"/>
        <shadow val="0"/>
        <u val="none"/>
        <vertAlign val="baseline"/>
        <sz val="11"/>
        <color theme="1"/>
        <name val="Arial"/>
        <scheme val="none"/>
      </font>
      <fill>
        <patternFill patternType="none">
          <fgColor indexed="64"/>
          <bgColor auto="1"/>
        </patternFill>
      </fill>
      <alignment horizontal="center" vertical="center" textRotation="0" wrapText="0" indent="0" justifyLastLine="0" shrinkToFit="0" readingOrder="0"/>
    </dxf>
    <dxf>
      <border>
        <bottom style="medium">
          <color indexed="64"/>
        </bottom>
      </border>
    </dxf>
    <dxf>
      <font>
        <b/>
        <i val="0"/>
        <strike val="0"/>
        <condense val="0"/>
        <extend val="0"/>
        <outline val="0"/>
        <shadow val="0"/>
        <u val="none"/>
        <vertAlign val="baseline"/>
        <sz val="12"/>
        <color theme="0"/>
        <name val="Arial"/>
        <scheme val="none"/>
      </font>
      <fill>
        <patternFill patternType="solid">
          <fgColor indexed="64"/>
          <bgColor rgb="FF002060"/>
        </patternFill>
      </fill>
      <alignment horizontal="center" vertical="center" textRotation="0" wrapText="1" indent="0" justifyLastLine="0" shrinkToFit="0" readingOrder="0"/>
    </dxf>
    <dxf>
      <fill>
        <patternFill patternType="solid">
          <fgColor theme="6" tint="0.39994506668294322"/>
          <bgColor theme="6" tint="0.39994506668294322"/>
        </patternFill>
      </fill>
    </dxf>
    <dxf>
      <fill>
        <patternFill>
          <bgColor theme="9" tint="0.39994506668294322"/>
        </patternFill>
      </fill>
    </dxf>
  </dxfs>
  <tableStyles count="4" defaultTableStyle="TableStyleMedium2" defaultPivotStyle="PivotStyleLight16">
    <tableStyle name="Estilo de tabla 1" pivot="0" count="0" xr9:uid="{00000000-0011-0000-FFFF-FFFF00000000}"/>
    <tableStyle name="Estilo de tabla 2" pivot="0" count="0" xr9:uid="{00000000-0011-0000-FFFF-FFFF01000000}"/>
    <tableStyle name="Estilo de tabla 3" pivot="0" count="1" xr9:uid="{00000000-0011-0000-FFFF-FFFF02000000}">
      <tableStyleElement type="firstRowStripe" dxfId="179"/>
    </tableStyle>
    <tableStyle name="Estilo de tabla 4" pivot="0" count="1" xr9:uid="{00000000-0011-0000-FFFF-FFFF03000000}">
      <tableStyleElement type="firstRowStripe" dxfId="178"/>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haredStrings" Target="sharedStrings.xml"/><Relationship Id="rId5" Type="http://schemas.openxmlformats.org/officeDocument/2006/relationships/externalLink" Target="externalLinks/externalLink2.xml"/><Relationship Id="rId10" Type="http://schemas.openxmlformats.org/officeDocument/2006/relationships/styles" Target="styles.xml"/><Relationship Id="rId4" Type="http://schemas.openxmlformats.org/officeDocument/2006/relationships/externalLink" Target="externalLinks/externalLink1.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134471</xdr:colOff>
      <xdr:row>0</xdr:row>
      <xdr:rowOff>375</xdr:rowOff>
    </xdr:from>
    <xdr:to>
      <xdr:col>0</xdr:col>
      <xdr:colOff>952500</xdr:colOff>
      <xdr:row>4</xdr:row>
      <xdr:rowOff>131717</xdr:rowOff>
    </xdr:to>
    <xdr:pic>
      <xdr:nvPicPr>
        <xdr:cNvPr id="2" name="Imagen 1">
          <a:extLst>
            <a:ext uri="{FF2B5EF4-FFF2-40B4-BE49-F238E27FC236}">
              <a16:creationId xmlns:a16="http://schemas.microsoft.com/office/drawing/2014/main" id="{89434025-BDFB-48BC-9C14-BBB0E9BE1177}"/>
            </a:ext>
          </a:extLst>
        </xdr:cNvPr>
        <xdr:cNvPicPr>
          <a:picLocks noChangeAspect="1"/>
        </xdr:cNvPicPr>
      </xdr:nvPicPr>
      <xdr:blipFill>
        <a:blip xmlns:r="http://schemas.openxmlformats.org/officeDocument/2006/relationships" r:embed="rId1"/>
        <a:stretch>
          <a:fillRect/>
        </a:stretch>
      </xdr:blipFill>
      <xdr:spPr>
        <a:xfrm>
          <a:off x="134471" y="375"/>
          <a:ext cx="818029" cy="65521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952500</xdr:colOff>
      <xdr:row>0</xdr:row>
      <xdr:rowOff>174625</xdr:rowOff>
    </xdr:from>
    <xdr:to>
      <xdr:col>16</xdr:col>
      <xdr:colOff>919480</xdr:colOff>
      <xdr:row>6</xdr:row>
      <xdr:rowOff>12700</xdr:rowOff>
    </xdr:to>
    <xdr:pic>
      <xdr:nvPicPr>
        <xdr:cNvPr id="4" name="Imagen 3">
          <a:extLst>
            <a:ext uri="{FF2B5EF4-FFF2-40B4-BE49-F238E27FC236}">
              <a16:creationId xmlns:a16="http://schemas.microsoft.com/office/drawing/2014/main" id="{B1176EF0-2A5C-C983-5948-17B0A3417228}"/>
            </a:ext>
          </a:extLst>
        </xdr:cNvPr>
        <xdr:cNvPicPr>
          <a:picLocks noChangeAspect="1"/>
        </xdr:cNvPicPr>
      </xdr:nvPicPr>
      <xdr:blipFill>
        <a:blip xmlns:r="http://schemas.openxmlformats.org/officeDocument/2006/relationships" r:embed="rId1"/>
        <a:stretch>
          <a:fillRect/>
        </a:stretch>
      </xdr:blipFill>
      <xdr:spPr>
        <a:xfrm>
          <a:off x="952500" y="174625"/>
          <a:ext cx="982980" cy="83121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jmsan/Documents/Alcaldia%20de%20Bucaramanga/Presupuesto/(07)%20jul%202024%20-%20Programas%20-%20Proyectos%202024%20saldos%20a%2030-jul-2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1.%20ALCALDIA%20BGA%202024\2.%20SPI\Consolidados%20Formatos%20de%20Contratacion%20SDS\Cons.%20Formato%20Contrataci&#243;n%20Julio%202024.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1.%20ALCALDIA%20BGA%202024\Presupuesto\Copia%20de%20(09)_sep_2024_-_Programas_-_Proyectos_2024_saldos_a_31-agt-24(1).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1.%20ALCALDIA%20BGA%202024\2.%20SPI\Consolidados%20Formatos%20de%20Contratacion%20SDS\Cons.%20Actividades%20VS%20Proyectos.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johanazambrano/Documents/Alcaldi&#769;a%20de%20Bucaramanga%202024-2027-%20Bucaramanga%20Avanza%20Segura/Plan%20de%20Desarrollo%202024-2027/Plan%20de%20Accio&#769;n/Septiembre%202024/%20(10)%20oct%202024%20-%20Plan%20de%20accio&#769;n%20SDS%20sep%202024%20formula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PC"/>
      <sheetName val="General"/>
      <sheetName val="Armonización"/>
      <sheetName val="Infancia"/>
      <sheetName val="Casa Búho"/>
      <sheetName val="Hab Calle"/>
      <sheetName val="Transversales"/>
      <sheetName val="Undeco"/>
      <sheetName val="Juventudes"/>
      <sheetName val="Migrantes"/>
      <sheetName val="Persona Mayor"/>
      <sheetName val="Familias"/>
      <sheetName val="Mujer"/>
      <sheetName val="OSIGD"/>
      <sheetName val="Discapacidad"/>
      <sheetName val="Umata"/>
    </sheetNames>
    <sheetDataSet>
      <sheetData sheetId="0"/>
      <sheetData sheetId="1">
        <row r="25">
          <cell r="C25">
            <v>1</v>
          </cell>
          <cell r="D25" t="str">
            <v>Atender a 30.000 niños, niñas, adolescentes y sus familias con un enfoque de inclusión social.</v>
          </cell>
          <cell r="E25">
            <v>2024680010141</v>
          </cell>
          <cell r="F25" t="str">
            <v>Desarrollo de Intervenciones de Tipo Psicosocial Dirigido a la Reducción de Factores de Riesgo en Niños, Niñas y Adolescentes en el Municipio de Bucaramanga</v>
          </cell>
          <cell r="G25">
            <v>147100145</v>
          </cell>
          <cell r="H25"/>
          <cell r="I25">
            <v>147100145</v>
          </cell>
        </row>
        <row r="26">
          <cell r="C26">
            <v>88</v>
          </cell>
          <cell r="D26" t="str">
            <v>Brindar 40 Servicios de apoyo para el acceso a maquinaria y equipos a Productores del sector rural con herramientas que permitan generar valor agregado a las materias primas producidas.</v>
          </cell>
          <cell r="E26">
            <v>2024680010123</v>
          </cell>
          <cell r="F26" t="str">
            <v>Apoyo a la productividad y competitividad del sector rural del municipio de Bucaramanga</v>
          </cell>
          <cell r="G26">
            <v>150000000</v>
          </cell>
          <cell r="H26">
            <v>-50000000</v>
          </cell>
          <cell r="I26">
            <v>100000000</v>
          </cell>
        </row>
        <row r="27">
          <cell r="C27">
            <v>89</v>
          </cell>
          <cell r="D27" t="str">
            <v>Brindar 5 Servicios de apoyo para el fomento de la asociatividad de pequeños productores rurales de los tres corregimientos del municipio Bucaramanga</v>
          </cell>
          <cell r="E27">
            <v>2024680010123</v>
          </cell>
          <cell r="F27" t="str">
            <v>Apoyo a la productividad y competitividad del sector rural del municipio de Bucaramanga</v>
          </cell>
          <cell r="G27">
            <v>51480000</v>
          </cell>
          <cell r="H27"/>
          <cell r="I27">
            <v>51480000</v>
          </cell>
        </row>
        <row r="28">
          <cell r="C28">
            <v>90</v>
          </cell>
          <cell r="D28" t="str">
            <v>Fortalecer 150  productores agropecuarios de Bucaramanga, incrementando la cobertura de familias del sector rural en los mercadillos y su formacion en inclusion financiera.</v>
          </cell>
          <cell r="E28">
            <v>2024680010123</v>
          </cell>
          <cell r="F28" t="str">
            <v>Apoyo a la productividad y competitividad del sector rural del municipio de Bucaramanga</v>
          </cell>
          <cell r="G28">
            <v>59557419</v>
          </cell>
          <cell r="H28"/>
          <cell r="I28">
            <v>59557419</v>
          </cell>
        </row>
        <row r="29">
          <cell r="C29">
            <v>91</v>
          </cell>
          <cell r="D29" t="str">
            <v>Brindar el servicio de asistencia técnica a 1023 beneficiarios</v>
          </cell>
          <cell r="E29">
            <v>2024680010123</v>
          </cell>
          <cell r="F29" t="str">
            <v>Apoyo a la productividad y competitividad del sector rural del municipio de Bucaramanga</v>
          </cell>
          <cell r="G29">
            <v>658012906.32999992</v>
          </cell>
          <cell r="H29">
            <v>-20000000</v>
          </cell>
          <cell r="I29">
            <v>638012906.32999992</v>
          </cell>
        </row>
        <row r="30">
          <cell r="C30">
            <v>92</v>
          </cell>
          <cell r="D30" t="str">
            <v>Mantener el Servicio de vacunación para 2400 animales de interés agropecuario en los tres corregimientos garantizando el estatus sanitario-libres de aftosa e inmunización contra brucelosis bovina.</v>
          </cell>
          <cell r="E30">
            <v>2024680010067</v>
          </cell>
          <cell r="F30" t="str">
            <v>Desarrollo de acciones de prevención del contagio y propagación de la fiebre aftosa y brucelosis en el municipio de Bucaramanga</v>
          </cell>
          <cell r="G30">
            <v>55000000</v>
          </cell>
          <cell r="H30"/>
          <cell r="I30">
            <v>55000000</v>
          </cell>
        </row>
        <row r="31">
          <cell r="C31">
            <v>94</v>
          </cell>
          <cell r="D31" t="str">
            <v>Apoyar 1 cadena productiva agrícola, forestal o pecuaria</v>
          </cell>
          <cell r="E31">
            <v>2024680010166</v>
          </cell>
          <cell r="F31" t="str">
            <v>Apoyo al progreso de cadenas productivas agrícolas, forestales, pecuarias en el municipio de Bucaramanga</v>
          </cell>
          <cell r="G31">
            <v>96962581</v>
          </cell>
          <cell r="H31">
            <v>70000000</v>
          </cell>
          <cell r="I31">
            <v>166962581</v>
          </cell>
        </row>
        <row r="32">
          <cell r="C32">
            <v>200</v>
          </cell>
          <cell r="D32" t="str">
            <v>Mantener el beneficio a 180 personas en situación de vulnerabilidad con la oferta de servicio exequial</v>
          </cell>
          <cell r="E32">
            <v>2024680010163</v>
          </cell>
          <cell r="F32" t="str">
            <v>Fortalecimiento de las acciones orientadas a la atención de la población en situación de vulnerabilidad del municipio de Bucaramanga</v>
          </cell>
          <cell r="G32">
            <v>164500000</v>
          </cell>
          <cell r="H32"/>
          <cell r="I32">
            <v>164500000</v>
          </cell>
        </row>
        <row r="33">
          <cell r="C33">
            <v>201</v>
          </cell>
          <cell r="D33" t="str">
            <v>Formular e implementar una (1) estrategia que promueve dinámicas familias seguras.  (Cumplimiento a los ejes 1,2 y 3 de la Política Pública para las familias de Bucaramanga, Acuerdo Municipal 034 de 2019)</v>
          </cell>
          <cell r="E33">
            <v>2024680010143</v>
          </cell>
          <cell r="F33" t="str">
            <v>Implementación de estrategias de promoción de la oferta institucional para las familias del municipio Bucaramanga</v>
          </cell>
          <cell r="G33">
            <v>60141253.38000001</v>
          </cell>
          <cell r="H33"/>
          <cell r="I33">
            <v>60141253.38000001</v>
          </cell>
        </row>
        <row r="34">
          <cell r="C34">
            <v>202</v>
          </cell>
          <cell r="D34" t="str">
            <v>Atender a 31.057 de personas con los programas nacionales de Transferencias Monetarias (Renta Ciudadana, Renta Joven, Compensación Social del IVA y Colombia Mayor) de familias en pobreza extrema, pobreza moderada y en vulnerabilidad municipio de Bucaramanga."</v>
          </cell>
          <cell r="E34">
            <v>2024680010163</v>
          </cell>
          <cell r="F34" t="str">
            <v>Fortalecimiento de las acciones orientadas a la atención de la población en situación de vulnerabilidad del municipio de Bucaramanga</v>
          </cell>
          <cell r="G34">
            <v>73999999.999999985</v>
          </cell>
          <cell r="H34"/>
          <cell r="I34">
            <v>73999999.999999985</v>
          </cell>
        </row>
        <row r="35">
          <cell r="C35">
            <v>203</v>
          </cell>
          <cell r="D35" t="str">
            <v>Brindar servicio de gestión de oferta social dirigido a 500 personas a través de la implementación de una (1) estrategia de Red de Apoyo comunitario que promuevan la integración del habitante de calle en la sociedad</v>
          </cell>
          <cell r="E35">
            <v>2024680010066</v>
          </cell>
          <cell r="F35" t="str">
            <v>Fortalecimiento de las acciones de atención integral para la población en habitanza en calle en el municipio de Bucaramanga</v>
          </cell>
          <cell r="G35">
            <v>294312311.87</v>
          </cell>
          <cell r="H35"/>
          <cell r="I35">
            <v>294312311.87</v>
          </cell>
        </row>
        <row r="36">
          <cell r="C36">
            <v>204</v>
          </cell>
          <cell r="D36" t="str">
            <v>Mantener el servicio de atención a 500 personas en habitanza de calle bajo servicios integrales que promueven su inclusión y mejoramiento de su calidad de vida, garantizando la promoción de los derechos</v>
          </cell>
          <cell r="E36">
            <v>2024680010066</v>
          </cell>
          <cell r="F36" t="str">
            <v>Fortalecimiento de las acciones de atención integral para la población en habitanza en calle en el municipio de Bucaramanga</v>
          </cell>
          <cell r="G36">
            <v>642510696</v>
          </cell>
          <cell r="H36"/>
          <cell r="I36">
            <v>642510696</v>
          </cell>
        </row>
        <row r="37">
          <cell r="C37">
            <v>205</v>
          </cell>
          <cell r="D37" t="str">
            <v>Beneficiar a 25.000 personas con la oferta social y acceso a servicios que contiene la estrategia de apoyo integral para la implementación de mecanismos de articulación para la garantía de derechos en temas de e inclusión laboral, cohesión social, prevención de la discriminación y la xenofobia, en población migrante, retornada, refugiada y de acogida</v>
          </cell>
          <cell r="E37">
            <v>2024680010086</v>
          </cell>
          <cell r="F37" t="str">
            <v>Implementación de acciones para la garantía del acceso a la oferta social en población migrante, retornada, refugiada y de acogida en el Municipio de Bucaramanga</v>
          </cell>
          <cell r="G37">
            <v>198400000</v>
          </cell>
          <cell r="H37"/>
          <cell r="I37">
            <v>198400000</v>
          </cell>
        </row>
        <row r="38">
          <cell r="C38">
            <v>206</v>
          </cell>
          <cell r="D38" t="str">
            <v>Beneficiar a 4.800 mujeres con estrategias comunitarias preventivas que integren componentes psicosocial, jurídico y vocacional en el marco de la
oferta institucional del Centro Integral de la mujer.</v>
          </cell>
          <cell r="E38">
            <v>2024680010140</v>
          </cell>
          <cell r="F38" t="str">
            <v>Desarrollo de acciones de intervención social enfocadas a las mujeres en el ámbito comunitario en el municipio de Bucaramanga</v>
          </cell>
          <cell r="G38">
            <v>176279021.94</v>
          </cell>
          <cell r="H38"/>
          <cell r="I38">
            <v>176279021.94</v>
          </cell>
        </row>
        <row r="39">
          <cell r="C39">
            <v>207</v>
          </cell>
          <cell r="D39" t="str">
            <v>Formular e implementar una (1) estrategia dirigida a mujeres de la zona rural y urbana del municipio de Bucaramanga para la atención de casos de mujeres víctimas de violencia, la formación en liderazgo, política y derechos humanos, y para potencias la red de mujeres emprendedoras BGA.</v>
          </cell>
          <cell r="E39">
            <v>2024680010147</v>
          </cell>
          <cell r="F39" t="str">
            <v>Implementación de estrategias de atención integral para las mujeres del municipio de Bucaramanga</v>
          </cell>
          <cell r="G39">
            <v>357052787.61000001</v>
          </cell>
          <cell r="H39"/>
          <cell r="I39">
            <v>357052787.61000001</v>
          </cell>
        </row>
        <row r="40">
          <cell r="C40">
            <v>208</v>
          </cell>
          <cell r="D40" t="str">
            <v>Brindar servicio de gestión de oferta social dirigido a 1600 personas a través de la implementación de una (1) estrategia de sistema de apoyo comunitario para la prevención y erradicación del maltrato y/o violencia contra las personas mayores</v>
          </cell>
          <cell r="E40">
            <v>2024680010126</v>
          </cell>
          <cell r="F40" t="str">
            <v>Desarrollo e Implementación de estrategias para la promoción, protección, restablecimiento de los derechos de las personas mayores en el Municipio de Bucaramanga</v>
          </cell>
          <cell r="G40">
            <v>60000000</v>
          </cell>
          <cell r="H40"/>
          <cell r="I40">
            <v>60000000</v>
          </cell>
        </row>
        <row r="41">
          <cell r="C41">
            <v>209</v>
          </cell>
          <cell r="D41" t="str">
            <v>Mantener 4 Centros vida municipales en su infraestructura y dotación de los espacios habilitados para la prestación de servicios que incluya un sistema de apoyo comunitario para la prevención y erradicación del maltrato y/o violencia contra las personas mayores.</v>
          </cell>
          <cell r="E41">
            <v>2024680010170</v>
          </cell>
          <cell r="F41" t="str">
            <v>Dotación de espacios para la atención integral de los adultos mayores en el Municipio de Bucaramanga</v>
          </cell>
          <cell r="G41">
            <v>400000000</v>
          </cell>
          <cell r="H41"/>
          <cell r="I41">
            <v>400000000</v>
          </cell>
        </row>
        <row r="42">
          <cell r="C42">
            <v>210</v>
          </cell>
          <cell r="D42" t="str">
            <v>Atender a 8400 adultos mayores violentados y/o que presentan abandono con atención integral; en salud, recreación y buen uso del tiempo libre mediante espacios culturales, artísticos y recreativos.</v>
          </cell>
          <cell r="E42">
            <v>2024680010125</v>
          </cell>
          <cell r="F42" t="str">
            <v>Fortalecimiento de los procesos de atención integral de la población adulta mayor en el Municipio de Bucaramanga</v>
          </cell>
          <cell r="G42">
            <v>351180102.22000003</v>
          </cell>
          <cell r="H42"/>
          <cell r="I42">
            <v>351180102.22000003</v>
          </cell>
        </row>
        <row r="43">
          <cell r="C43">
            <v>211</v>
          </cell>
          <cell r="D43" t="str">
            <v>Atender a 940 adultos mayores con servicios integrales en modalidad Centros Vida mediante espacios culturales, artísticos y recreativos.</v>
          </cell>
          <cell r="E43">
            <v>2024680010125</v>
          </cell>
          <cell r="F43" t="str">
            <v>Fortalecimiento de los procesos de atención integral de la población adulta mayor en el Municipio de Bucaramanga</v>
          </cell>
          <cell r="G43">
            <v>1510083063.1900001</v>
          </cell>
          <cell r="H43"/>
          <cell r="I43">
            <v>1510083063.1900001</v>
          </cell>
        </row>
        <row r="44">
          <cell r="C44">
            <v>212</v>
          </cell>
          <cell r="D44" t="str">
            <v>Aumentar a 700 la cobertura de personas mayores vinculadas a los procesos de atención integral modalidad Centro Bienestar</v>
          </cell>
          <cell r="E44">
            <v>2024680010125</v>
          </cell>
          <cell r="F44" t="str">
            <v>Fortalecimiento de los procesos de atención integral de la población adulta mayor en el Municipio de Bucaramanga</v>
          </cell>
          <cell r="G44">
            <v>1289155395.0699999</v>
          </cell>
          <cell r="H44"/>
          <cell r="I44">
            <v>1289155395.0699999</v>
          </cell>
        </row>
        <row r="45">
          <cell r="C45">
            <v>213</v>
          </cell>
          <cell r="D45" t="str">
            <v>Atender integralmente a 2200 personas con discapacidad del sector urbano y rural en extrema vulnerabilidad</v>
          </cell>
          <cell r="E45">
            <v>2024680010155</v>
          </cell>
          <cell r="F45" t="str">
            <v>Desarrollo de acciones encaminadas a mejorar la calidad de vida de las personas con discapacidad del municipio de Bucaramanga</v>
          </cell>
          <cell r="G45">
            <v>252467360</v>
          </cell>
          <cell r="H45">
            <v>1056000000</v>
          </cell>
          <cell r="I45">
            <v>1308467360</v>
          </cell>
        </row>
        <row r="46">
          <cell r="C46">
            <v>214</v>
          </cell>
          <cell r="D46" t="str">
            <v>Brindar el servicio de gestión de la oferta social para 4400 personas a través de una estrategia de promoción de derechos de las personas con discapacidad y sus familias dentro de la sociedad</v>
          </cell>
          <cell r="E46">
            <v>2024680010127</v>
          </cell>
          <cell r="F46" t="str">
            <v>Fortalecimiento de la atención integral a personas con discapacidad y sus cuidadores en el Municipio de Bucaramanga</v>
          </cell>
          <cell r="G46">
            <v>95000000</v>
          </cell>
          <cell r="H46"/>
          <cell r="I46">
            <v>95000000</v>
          </cell>
        </row>
        <row r="47">
          <cell r="C47">
            <v>215</v>
          </cell>
          <cell r="D47" t="str">
            <v>Implementar doce (12) estrategias en alianza con instituciones, entidades, fundaciones y/o empresas para impulsar el desarrollo integral de la población con orientación sexual e identidad de género diversa.</v>
          </cell>
          <cell r="E47">
            <v>2024680010154</v>
          </cell>
          <cell r="F47" t="str">
            <v>Desarrollo de acciones de atención integral para la población con orientación sexual e identidad de género diversa en el Municipio de Bucaramanga</v>
          </cell>
          <cell r="G47">
            <v>59500000</v>
          </cell>
          <cell r="H47"/>
          <cell r="I47">
            <v>59500000</v>
          </cell>
        </row>
        <row r="48">
          <cell r="C48">
            <v>216</v>
          </cell>
          <cell r="D48" t="str">
            <v>Implementar una (1) estrategia de promoción de la garantía de derechos a través de una ruta de Prevención, Detección y Atención Interinstitucional ante casos de discriminación dirigida a la población con orientación sexual e identidad de género diversa.</v>
          </cell>
          <cell r="E48">
            <v>2024680010154</v>
          </cell>
          <cell r="F48" t="str">
            <v>Desarrollo de acciones de atención integral para la población con orientación sexual e identidad de género diversa en el Municipio de Bucaramanga</v>
          </cell>
          <cell r="G48">
            <v>60000000</v>
          </cell>
          <cell r="H48"/>
          <cell r="I48">
            <v>60000000</v>
          </cell>
        </row>
        <row r="49">
          <cell r="C49">
            <v>218</v>
          </cell>
          <cell r="D49" t="str">
            <v>Realizar 12 campañas de promoción  y prevención de los derechos de los niños, niñas, adolescentes y jóvenes y  mecanismos de restablecimiento de derechos.</v>
          </cell>
          <cell r="E49">
            <v>2024680010141</v>
          </cell>
          <cell r="F49" t="str">
            <v>Desarrollo de Intervenciones de Tipo Psicosocial Dirigido a la Reducción de Factores de Riesgo en Niños, Niñas y Adolescentes en el Municipio de Bucaramanga</v>
          </cell>
          <cell r="G49">
            <v>150000000</v>
          </cell>
          <cell r="H49"/>
          <cell r="I49">
            <v>150000000</v>
          </cell>
        </row>
        <row r="50">
          <cell r="C50">
            <v>219</v>
          </cell>
          <cell r="D50" t="str">
            <v>Beneficiar a mil (1000) madres comunitarias y cuidadoras de la infancia a través de una estrategia de fortalecimiento en componentes, pedagógico, comunitario, gestión de redes y de economía de cuidado (bono rosa).</v>
          </cell>
          <cell r="E50">
            <v>2024680010164</v>
          </cell>
          <cell r="F50" t="str">
            <v>Implementación de Acciones Pedagógicas, Comunitarias y de Seguridad Alimentaria a Madres, Cuidadoras y Familias de Niños, Niñas y Adolescentes en el Municipio de Bucaramanga</v>
          </cell>
          <cell r="G50">
            <v>142163334</v>
          </cell>
          <cell r="H50">
            <v>57000000</v>
          </cell>
          <cell r="I50">
            <v>199163334</v>
          </cell>
        </row>
        <row r="51">
          <cell r="C51">
            <v>220</v>
          </cell>
          <cell r="D51" t="str">
            <v>Beneficiar a 70.000 niños, niñas, adolescentes con espacios culturales, artísticos, recreativos y de juego.</v>
          </cell>
          <cell r="E51">
            <v>2024680010141</v>
          </cell>
          <cell r="F51" t="str">
            <v>Desarrollo de Intervenciones de Tipo Psicosocial Dirigido a la Reducción de Factores de Riesgo en Niños, Niñas y Adolescentes en el Municipio de Bucaramanga</v>
          </cell>
          <cell r="G51">
            <v>157392325.00999999</v>
          </cell>
          <cell r="H51">
            <v>-57000000</v>
          </cell>
          <cell r="I51">
            <v>100392325.00999999</v>
          </cell>
        </row>
        <row r="52">
          <cell r="C52">
            <v>221</v>
          </cell>
          <cell r="D52" t="str">
            <v>Realizar 4 campañas de promoción en homenaje a la niñez para la visibilización de los derechos de la infancia y la promoción del derecho al juego. niños y niñas</v>
          </cell>
          <cell r="E52">
            <v>2024680010141</v>
          </cell>
          <cell r="F52" t="str">
            <v>Desarrollo de Intervenciones de Tipo Psicosocial Dirigido a la Reducción de Factores de Riesgo en Niños, Niñas y Adolescentes en el Municipio de Bucaramanga</v>
          </cell>
          <cell r="G52">
            <v>20000000</v>
          </cell>
          <cell r="H52"/>
          <cell r="I52">
            <v>20000000</v>
          </cell>
        </row>
        <row r="53">
          <cell r="C53">
            <v>222</v>
          </cell>
          <cell r="D53" t="str">
            <v>Formular e Implementar (1) estrategia que contiene la ruta de atención integral a población vulnerable con difícil acceso a la oferta institucional en los centros de atención.</v>
          </cell>
          <cell r="E53">
            <v>2024680010143</v>
          </cell>
          <cell r="F53" t="str">
            <v>Implementación de estrategias de promoción de la oferta institucional para las familias del municipio Bucaramanga</v>
          </cell>
          <cell r="G53">
            <v>450000000</v>
          </cell>
          <cell r="H53"/>
          <cell r="I53">
            <v>450000000</v>
          </cell>
        </row>
        <row r="54">
          <cell r="C54">
            <v>253</v>
          </cell>
          <cell r="D54" t="str">
            <v>Brindar (1) asistencia técnica a los procesos de la Secretaría de Desarrollo Social que se derivan de los planes, programas y proyectos.</v>
          </cell>
          <cell r="E54">
            <v>2024680010068</v>
          </cell>
          <cell r="F54" t="str">
            <v>Fortalecimiento de los procesos transversales de la secretaria de desarrollo social en el municipio de Bucaramanga</v>
          </cell>
          <cell r="G54">
            <v>932155000</v>
          </cell>
          <cell r="H54">
            <v>-63500000</v>
          </cell>
          <cell r="I54">
            <v>868655000</v>
          </cell>
        </row>
        <row r="55">
          <cell r="C55">
            <v>255</v>
          </cell>
          <cell r="D55" t="str">
            <v>Implementar una (1) estrategia que promueva espacios de participacion y fomento de la democracia con representantes comunales</v>
          </cell>
          <cell r="E55">
            <v>2024680010149</v>
          </cell>
          <cell r="F55" t="str">
            <v>Fortalecimiento de los espacios de participación ciudadana y buen gobierno en el municipio de Bucaramanga</v>
          </cell>
          <cell r="G55">
            <v>385412527.04000002</v>
          </cell>
          <cell r="H55">
            <v>23500000</v>
          </cell>
          <cell r="I55">
            <v>408912527.04000002</v>
          </cell>
        </row>
        <row r="56">
          <cell r="C56">
            <v>257</v>
          </cell>
          <cell r="D56" t="str">
            <v>Promover 130 espacios de participación ciudadana a través de la garantia del 100% de los ediles con pago de EPS, ARL, póliza de vida.</v>
          </cell>
          <cell r="E56">
            <v>2024680010149</v>
          </cell>
          <cell r="F56" t="str">
            <v>Fortalecimiento de los espacios de participación ciudadana y buen gobierno en el municipio de Bucaramanga</v>
          </cell>
          <cell r="G56">
            <v>425812235</v>
          </cell>
          <cell r="H56"/>
          <cell r="I56">
            <v>425812235</v>
          </cell>
        </row>
        <row r="57">
          <cell r="C57">
            <v>258</v>
          </cell>
          <cell r="D57" t="str">
            <v>Promover  254 espacios de participacion dirigidos a las 234 JAC y 20 espacios a las JAL para el fortalecimiento en competencias jurídicas y de formulación de Proyectos.</v>
          </cell>
          <cell r="E57">
            <v>2024680010149</v>
          </cell>
          <cell r="F57" t="str">
            <v>Fortalecimiento de los espacios de participación ciudadana y buen gobierno en el municipio de Bucaramanga</v>
          </cell>
          <cell r="G57">
            <v>177763484</v>
          </cell>
          <cell r="H57">
            <v>40000000</v>
          </cell>
          <cell r="I57">
            <v>217763484</v>
          </cell>
        </row>
        <row r="58">
          <cell r="C58">
            <v>259</v>
          </cell>
          <cell r="D58" t="str">
            <v>Promover un (1) espacio de participación a través de la implementación de un laboratorio de innovación política juvenil.</v>
          </cell>
          <cell r="E58">
            <v>2024680010149</v>
          </cell>
          <cell r="F58" t="str">
            <v>Fortalecimiento de los espacios de participación ciudadana y buen gobierno en el municipio de Bucaramanga</v>
          </cell>
          <cell r="G58">
            <v>34719193.329999998</v>
          </cell>
          <cell r="H58"/>
          <cell r="I58">
            <v>34719193.329999998</v>
          </cell>
        </row>
        <row r="59">
          <cell r="C59">
            <v>260</v>
          </cell>
          <cell r="D59" t="str">
            <v>Capacitar 8000 jóvenes entre 14 y 28 años con la implementación de una campaña de futuros adultos (bienestar juvenil, que abarca temas de salud mental, emprendimiento, arte y cultura, prevención de consumo de SPA, fortalecimiento de habilidades blandas, resolución de conflictos, derechos sexuales y reproductivos, orientación vocacional)</v>
          </cell>
          <cell r="E59">
            <v>2024680010149</v>
          </cell>
          <cell r="F59" t="str">
            <v>Fortalecimiento de los espacios de participación ciudadana y buen gobierno en el municipio de Bucaramanga</v>
          </cell>
          <cell r="G59">
            <v>45550000</v>
          </cell>
          <cell r="H59"/>
          <cell r="I59">
            <v>45550000</v>
          </cell>
        </row>
        <row r="60">
          <cell r="C60">
            <v>269</v>
          </cell>
          <cell r="D60" t="str">
            <v>Beneficiar mensualmente a 3.000 personas con raciones de alimentos para comunidades vulnerables (adultos mayores, personas en condición de discapacidad, niños, niñas y adolescentes)</v>
          </cell>
          <cell r="E60">
            <v>2024680010164</v>
          </cell>
          <cell r="F60" t="str">
            <v>Implementación de Acciones Pedagógicas, Comunitarias y de Seguridad Alimentaria a Madres, Cuidadoras y Familias de Niños, Niñas y Adolescentes en el Municipio de Bucaramanga</v>
          </cell>
          <cell r="G60">
            <v>100000000</v>
          </cell>
          <cell r="H60"/>
          <cell r="I60">
            <v>100000000</v>
          </cell>
        </row>
        <row r="61">
          <cell r="C61">
            <v>269</v>
          </cell>
          <cell r="D61" t="str">
            <v>Beneficiar mensualmente a 3.000 personas con raciones de alimentos para comunidades vulnerables (adultos mayores, personas en condición de discapacidad, niños, niñas y adolescentes)</v>
          </cell>
          <cell r="E61">
            <v>2024680010127</v>
          </cell>
          <cell r="F61" t="str">
            <v>Fortalecimiento de la atención integral a personas con discapacidad y sus cuidadores en el Municipio de Bucaramanga.</v>
          </cell>
          <cell r="G61">
            <v>100000000</v>
          </cell>
          <cell r="H61"/>
          <cell r="I61">
            <v>100000000</v>
          </cell>
        </row>
        <row r="62">
          <cell r="C62">
            <v>269</v>
          </cell>
          <cell r="D62" t="str">
            <v>Beneficiar mensualmente a 3.000 personas con raciones de alimentos para comunidades vulnerables (adultos mayores, personas en condición de discapacidad, niños, niñas y adolescentes)</v>
          </cell>
          <cell r="E62">
            <v>2024680010126</v>
          </cell>
          <cell r="F62" t="str">
            <v xml:space="preserve">Desarrollo e Implementación de estrategias para la promoción, protección, restablecimiento de los derechos de las personas mayores en el Municipio de Bucaramanga. </v>
          </cell>
          <cell r="G62">
            <v>1140525225</v>
          </cell>
          <cell r="H62"/>
          <cell r="I62">
            <v>1140525225</v>
          </cell>
        </row>
        <row r="63">
          <cell r="C63">
            <v>270</v>
          </cell>
          <cell r="D63" t="str">
            <v xml:space="preserve">Beneficiar a 550 cuidadores de personas con discapacidad en temas de exploración y entendimiento de la discapacidad, normatividad y derechos de las personas con discapacidad, procesos de habilitación y rehabilitación, orientación ocupacional y proyecto de vida. </v>
          </cell>
          <cell r="E63">
            <v>2024680010127</v>
          </cell>
          <cell r="F63" t="str">
            <v>Fortalecimiento de la atención integral a personas con discapacidad y sus cuidadores en el Municipio de Bucaramanga</v>
          </cell>
          <cell r="G63">
            <v>101623333.33</v>
          </cell>
          <cell r="H63"/>
          <cell r="I63">
            <v>101623333.33</v>
          </cell>
        </row>
        <row r="64">
          <cell r="C64">
            <v>279</v>
          </cell>
          <cell r="D64" t="str">
            <v>Implementar una estrategia para el desarrollo de habilidades productivas a la población barrista del municipio</v>
          </cell>
          <cell r="E64">
            <v>2024680010122</v>
          </cell>
          <cell r="F64" t="str">
            <v>Implementación de estrategias para el desarrollo de habilidades productivas en los jóvenes del Municipio de Bucaramanga</v>
          </cell>
          <cell r="G64">
            <v>38500000</v>
          </cell>
          <cell r="H64"/>
          <cell r="I64">
            <v>38500000</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lación Contratación"/>
      <sheetName val="Hoja1"/>
    </sheetNames>
    <sheetDataSet>
      <sheetData sheetId="0">
        <row r="4">
          <cell r="A4" t="str">
            <v>Número de RP</v>
          </cell>
          <cell r="B4" t="str">
            <v>Número Meta PDM</v>
          </cell>
          <cell r="C4" t="str">
            <v xml:space="preserve">Nombre Meta PDM </v>
          </cell>
        </row>
        <row r="5">
          <cell r="A5">
            <v>6189</v>
          </cell>
          <cell r="B5">
            <v>92</v>
          </cell>
          <cell r="C5" t="str">
            <v>Mantener el Servicio de vacunación para 2400 animales de interés agropecuario en los tres corregimientos garantizando el estatus sanitario-libres de aftosa e inmunización contra brucelosis bovina.</v>
          </cell>
        </row>
        <row r="6">
          <cell r="A6">
            <v>6153</v>
          </cell>
          <cell r="B6">
            <v>258</v>
          </cell>
          <cell r="C6" t="str">
            <v>Promover 130 espacios de participación ciudadana a través de la garantia del 100% de los ediles con pago de EPS, ARL, póliza de vida.</v>
          </cell>
        </row>
        <row r="7">
          <cell r="A7">
            <v>6154</v>
          </cell>
          <cell r="B7">
            <v>258</v>
          </cell>
          <cell r="C7" t="str">
            <v>Promover 130 espacios de participación ciudadana a través de la garantia del 100% de los ediles con pago de EPS, ARL, póliza de vida.</v>
          </cell>
        </row>
        <row r="8">
          <cell r="A8">
            <v>6155</v>
          </cell>
          <cell r="B8">
            <v>258</v>
          </cell>
          <cell r="C8" t="str">
            <v>Promover 130 espacios de participación ciudadana a través de la garantia del 100% de los ediles con pago de EPS, ARL, póliza de vida.</v>
          </cell>
        </row>
        <row r="9">
          <cell r="A9">
            <v>6156</v>
          </cell>
          <cell r="B9">
            <v>258</v>
          </cell>
          <cell r="C9" t="str">
            <v>Promover 130 espacios de participación ciudadana a través de la garantia del 100% de los ediles con pago de EPS, ARL, póliza de vida.</v>
          </cell>
        </row>
        <row r="10">
          <cell r="A10">
            <v>6157</v>
          </cell>
          <cell r="B10">
            <v>258</v>
          </cell>
          <cell r="C10" t="str">
            <v>Promover 130 espacios de participación ciudadana a través de la garantia del 100% de los ediles con pago de EPS, ARL, póliza de vida.</v>
          </cell>
        </row>
        <row r="11">
          <cell r="A11">
            <v>6158</v>
          </cell>
          <cell r="B11">
            <v>258</v>
          </cell>
          <cell r="C11" t="str">
            <v>Promover 130 espacios de participación ciudadana a través de la garantia del 100% de los ediles con pago de EPS, ARL, póliza de vida.</v>
          </cell>
        </row>
        <row r="12">
          <cell r="A12">
            <v>6159</v>
          </cell>
          <cell r="B12">
            <v>258</v>
          </cell>
          <cell r="C12" t="str">
            <v>Promover 130 espacios de participación ciudadana a través de la garantia del 100% de los ediles con pago de EPS, ARL, póliza de vida.</v>
          </cell>
        </row>
        <row r="13">
          <cell r="A13">
            <v>6160</v>
          </cell>
          <cell r="B13">
            <v>258</v>
          </cell>
          <cell r="C13" t="str">
            <v>Promover 130 espacios de participación ciudadana a través de la garantia del 100% de los ediles con pago de EPS, ARL, póliza de vida.</v>
          </cell>
        </row>
        <row r="14">
          <cell r="A14">
            <v>6161</v>
          </cell>
          <cell r="B14">
            <v>258</v>
          </cell>
          <cell r="C14" t="str">
            <v>Promover 130 espacios de participación ciudadana a través de la garantia del 100% de los ediles con pago de EPS, ARL, póliza de vida.</v>
          </cell>
        </row>
        <row r="15">
          <cell r="A15">
            <v>6162</v>
          </cell>
          <cell r="B15">
            <v>258</v>
          </cell>
          <cell r="C15" t="str">
            <v>Promover 130 espacios de participación ciudadana a través de la garantia del 100% de los ediles con pago de EPS, ARL, póliza de vida.</v>
          </cell>
        </row>
        <row r="16">
          <cell r="A16">
            <v>6163</v>
          </cell>
          <cell r="B16">
            <v>258</v>
          </cell>
          <cell r="C16" t="str">
            <v>Promover 130 espacios de participación ciudadana a través de la garantia del 100% de los ediles con pago de EPS, ARL, póliza de vida.</v>
          </cell>
        </row>
        <row r="17">
          <cell r="A17">
            <v>6299</v>
          </cell>
          <cell r="B17">
            <v>254</v>
          </cell>
          <cell r="C17" t="str">
            <v>Brindar (1) asistencia técnica a los procesos de la Secretaría de Desarrollo Social que se derivan de los planes, programas y proyectos.</v>
          </cell>
        </row>
        <row r="18">
          <cell r="A18">
            <v>6298</v>
          </cell>
          <cell r="B18">
            <v>254</v>
          </cell>
          <cell r="C18" t="str">
            <v>Brindar (1) asistencia técnica a los procesos de la Secretaría de Desarrollo Social que se derivan de los planes, programas y proyectos.</v>
          </cell>
        </row>
        <row r="19">
          <cell r="A19">
            <v>6297</v>
          </cell>
          <cell r="B19">
            <v>254</v>
          </cell>
          <cell r="C19" t="str">
            <v>Brindar (1) asistencia técnica a los procesos de la Secretaría de Desarrollo Social que se derivan de los planes, programas y proyectos.</v>
          </cell>
        </row>
        <row r="20">
          <cell r="A20">
            <v>6291</v>
          </cell>
          <cell r="B20">
            <v>254</v>
          </cell>
          <cell r="C20" t="str">
            <v>Brindar (1) asistencia técnica a los procesos de la Secretaría de Desarrollo Social que se derivan de los planes, programas y proyectos.</v>
          </cell>
        </row>
        <row r="21">
          <cell r="A21">
            <v>6292</v>
          </cell>
          <cell r="B21">
            <v>254</v>
          </cell>
          <cell r="C21" t="str">
            <v>Brindar (1) asistencia técnica a los procesos de la Secretaría de Desarrollo Social que se derivan de los planes, programas y proyectos.</v>
          </cell>
        </row>
        <row r="22">
          <cell r="A22">
            <v>6295</v>
          </cell>
          <cell r="B22">
            <v>254</v>
          </cell>
          <cell r="C22" t="str">
            <v>Brindar (1) asistencia técnica a los procesos de la Secretaría de Desarrollo Social que se derivan de los planes, programas y proyectos.</v>
          </cell>
        </row>
        <row r="23">
          <cell r="A23">
            <v>6296</v>
          </cell>
          <cell r="B23">
            <v>254</v>
          </cell>
          <cell r="C23" t="str">
            <v>Brindar (1) asistencia técnica a los procesos de la Secretaría de Desarrollo Social que se derivan de los planes, programas y proyectos.</v>
          </cell>
        </row>
        <row r="24">
          <cell r="A24">
            <v>6293</v>
          </cell>
          <cell r="B24">
            <v>254</v>
          </cell>
          <cell r="C24" t="str">
            <v>Brindar (1) asistencia técnica a los procesos de la Secretaría de Desarrollo Social que se derivan de los planes, programas y proyectos.</v>
          </cell>
        </row>
        <row r="25">
          <cell r="A25">
            <v>6294</v>
          </cell>
          <cell r="B25">
            <v>254</v>
          </cell>
          <cell r="C25" t="str">
            <v>Brindar (1) asistencia técnica a los procesos de la Secretaría de Desarrollo Social que se derivan de los planes, programas y proyectos.</v>
          </cell>
        </row>
        <row r="26">
          <cell r="A26">
            <v>6290</v>
          </cell>
          <cell r="B26">
            <v>254</v>
          </cell>
          <cell r="C26" t="str">
            <v>Brindar (1) asistencia técnica a los procesos de la Secretaría de Desarrollo Social que se derivan de los planes, programas y proyectos.</v>
          </cell>
        </row>
        <row r="27">
          <cell r="A27">
            <v>6289</v>
          </cell>
          <cell r="B27">
            <v>254</v>
          </cell>
          <cell r="C27" t="str">
            <v>Brindar (1) asistencia técnica a los procesos de la Secretaría de Desarrollo Social que se derivan de los planes, programas y proyectos.</v>
          </cell>
        </row>
        <row r="28">
          <cell r="A28">
            <v>6327</v>
          </cell>
          <cell r="B28">
            <v>254</v>
          </cell>
          <cell r="C28" t="str">
            <v>Brindar (1) asistencia técnica a los procesos de la Secretaría de Desarrollo Social que se derivan de los planes, programas y proyectos.</v>
          </cell>
        </row>
        <row r="29">
          <cell r="A29">
            <v>6326</v>
          </cell>
          <cell r="B29">
            <v>254</v>
          </cell>
          <cell r="C29" t="str">
            <v>Brindar (1) asistencia técnica a los procesos de la Secretaría de Desarrollo Social que se derivan de los planes, programas y proyectos.</v>
          </cell>
        </row>
        <row r="30">
          <cell r="A30">
            <v>6325</v>
          </cell>
          <cell r="B30">
            <v>254</v>
          </cell>
          <cell r="C30" t="str">
            <v>Brindar (1) asistencia técnica a los procesos de la Secretaría de Desarrollo Social que se derivan de los planes, programas y proyectos.</v>
          </cell>
        </row>
        <row r="31">
          <cell r="A31">
            <v>6324</v>
          </cell>
          <cell r="B31">
            <v>254</v>
          </cell>
          <cell r="C31" t="str">
            <v>Brindar (1) asistencia técnica a los procesos de la Secretaría de Desarrollo Social que se derivan de los planes, programas y proyectos.</v>
          </cell>
        </row>
        <row r="32">
          <cell r="A32">
            <v>6328</v>
          </cell>
          <cell r="B32">
            <v>254</v>
          </cell>
          <cell r="C32" t="str">
            <v>Brindar (1) asistencia técnica a los procesos de la Secretaría de Desarrollo Social que se derivan de los planes, programas y proyectos.</v>
          </cell>
        </row>
        <row r="33">
          <cell r="A33">
            <v>6329</v>
          </cell>
          <cell r="B33">
            <v>254</v>
          </cell>
          <cell r="C33" t="str">
            <v>Brindar (1) asistencia técnica a los procesos de la Secretaría de Desarrollo Social que se derivan de los planes, programas y proyectos.</v>
          </cell>
        </row>
        <row r="34">
          <cell r="A34">
            <v>6346</v>
          </cell>
          <cell r="B34">
            <v>254</v>
          </cell>
          <cell r="C34" t="str">
            <v>Brindar (1) asistencia técnica a los procesos de la Secretaría de Desarrollo Social que se derivan de los planes, programas y proyectos.</v>
          </cell>
        </row>
        <row r="35">
          <cell r="A35">
            <v>6423</v>
          </cell>
          <cell r="B35">
            <v>254</v>
          </cell>
          <cell r="C35" t="str">
            <v>Brindar (1) asistencia técnica a los procesos de la Secretaría de Desarrollo Social que se derivan de los planes, programas y proyectos.</v>
          </cell>
        </row>
        <row r="36">
          <cell r="A36">
            <v>6532</v>
          </cell>
          <cell r="B36">
            <v>254</v>
          </cell>
          <cell r="C36" t="str">
            <v>Brindar (1) asistencia técnica a los procesos de la Secretaría de Desarrollo Social que se derivan de los planes, programas y proyectos.</v>
          </cell>
        </row>
        <row r="37">
          <cell r="A37">
            <v>6533</v>
          </cell>
          <cell r="B37">
            <v>254</v>
          </cell>
          <cell r="C37" t="str">
            <v>Brindar (1) asistencia técnica a los procesos de la Secretaría de Desarrollo Social que se derivan de los planes, programas y proyectos.</v>
          </cell>
        </row>
        <row r="38">
          <cell r="A38">
            <v>6531</v>
          </cell>
          <cell r="B38">
            <v>254</v>
          </cell>
          <cell r="C38" t="str">
            <v>Brindar (1) asistencia técnica a los procesos de la Secretaría de Desarrollo Social que se derivan de los planes, programas y proyectos.</v>
          </cell>
        </row>
        <row r="39">
          <cell r="A39">
            <v>6530</v>
          </cell>
          <cell r="B39">
            <v>254</v>
          </cell>
          <cell r="C39" t="str">
            <v>Brindar (1) asistencia técnica a los procesos de la Secretaría de Desarrollo Social que se derivan de los planes, programas y proyectos.</v>
          </cell>
        </row>
        <row r="40">
          <cell r="A40">
            <v>6561</v>
          </cell>
          <cell r="B40">
            <v>256</v>
          </cell>
          <cell r="C40" t="str">
            <v>Implementar una (1) estrategia que promueva espacios de participacion y fomento de la democracia con representantes comunales</v>
          </cell>
        </row>
        <row r="41">
          <cell r="A41">
            <v>6562</v>
          </cell>
          <cell r="B41">
            <v>256</v>
          </cell>
          <cell r="C41" t="str">
            <v>Implementar una (1) estrategia que promueva espacios de participacion y fomento de la democracia con representantes comunales</v>
          </cell>
        </row>
        <row r="42">
          <cell r="A42">
            <v>6584</v>
          </cell>
          <cell r="B42">
            <v>256</v>
          </cell>
          <cell r="C42" t="str">
            <v>Implementar una (1) estrategia que promueva espacios de participacion y fomento de la democracia con representantes comunales</v>
          </cell>
        </row>
        <row r="43">
          <cell r="A43">
            <v>6585</v>
          </cell>
          <cell r="B43">
            <v>256</v>
          </cell>
          <cell r="C43" t="str">
            <v>Implementar una (1) estrategia que promueva espacios de participacion y fomento de la democracia con representantes comunales</v>
          </cell>
        </row>
        <row r="44">
          <cell r="A44">
            <v>6638</v>
          </cell>
          <cell r="B44">
            <v>215</v>
          </cell>
          <cell r="C44" t="str">
            <v>Brindar el servicio de gestión de la oferta social para 4400 personas a través de una estrategia de promoción de derechos de las personas con discapacidad y sus familias dentro de la sociedad</v>
          </cell>
        </row>
        <row r="45">
          <cell r="A45">
            <v>6639</v>
          </cell>
          <cell r="B45">
            <v>254</v>
          </cell>
          <cell r="C45" t="str">
            <v>Brindar (1) asistencia técnica a los procesos de la Secretaría de Desarrollo Social que se derivan de los planes, programas y proyectos.</v>
          </cell>
        </row>
        <row r="46">
          <cell r="A46">
            <v>6689</v>
          </cell>
          <cell r="B46">
            <v>205</v>
          </cell>
          <cell r="C46" t="str">
            <v>Mantener el servicio de atención a 500 personas en habitanza de calle bajo servicios integrales que promueven su inclusión y mejoramiento de su calidad de vida, garantizando la promoción de los derechos</v>
          </cell>
        </row>
        <row r="47">
          <cell r="A47">
            <v>6618</v>
          </cell>
          <cell r="B47">
            <v>258</v>
          </cell>
          <cell r="C47" t="str">
            <v>Promover 130 espacios de participación ciudadana a través de la garantia del 100% de los ediles con pago de EPS, ARL, póliza de vida.</v>
          </cell>
        </row>
        <row r="48">
          <cell r="A48">
            <v>6619</v>
          </cell>
          <cell r="B48">
            <v>258</v>
          </cell>
          <cell r="C48" t="str">
            <v>Promover 130 espacios de participación ciudadana a través de la garantia del 100% de los ediles con pago de EPS, ARL, póliza de vida.</v>
          </cell>
        </row>
        <row r="49">
          <cell r="A49">
            <v>6620</v>
          </cell>
          <cell r="B49">
            <v>258</v>
          </cell>
          <cell r="C49" t="str">
            <v>Promover 130 espacios de participación ciudadana a través de la garantia del 100% de los ediles con pago de EPS, ARL, póliza de vida.</v>
          </cell>
        </row>
        <row r="50">
          <cell r="A50">
            <v>6621</v>
          </cell>
          <cell r="B50">
            <v>258</v>
          </cell>
          <cell r="C50" t="str">
            <v>Promover 130 espacios de participación ciudadana a través de la garantia del 100% de los ediles con pago de EPS, ARL, póliza de vida.</v>
          </cell>
        </row>
        <row r="51">
          <cell r="A51">
            <v>6622</v>
          </cell>
          <cell r="B51">
            <v>258</v>
          </cell>
          <cell r="C51" t="str">
            <v>Promover 130 espacios de participación ciudadana a través de la garantia del 100% de los ediles con pago de EPS, ARL, póliza de vida.</v>
          </cell>
        </row>
        <row r="52">
          <cell r="A52">
            <v>6623</v>
          </cell>
          <cell r="B52">
            <v>258</v>
          </cell>
          <cell r="C52" t="str">
            <v>Promover 130 espacios de participación ciudadana a través de la garantia del 100% de los ediles con pago de EPS, ARL, póliza de vida.</v>
          </cell>
        </row>
        <row r="53">
          <cell r="A53">
            <v>6624</v>
          </cell>
          <cell r="B53">
            <v>258</v>
          </cell>
          <cell r="C53" t="str">
            <v>Promover 130 espacios de participación ciudadana a través de la garantia del 100% de los ediles con pago de EPS, ARL, póliza de vida.</v>
          </cell>
        </row>
        <row r="54">
          <cell r="A54">
            <v>6625</v>
          </cell>
          <cell r="B54">
            <v>258</v>
          </cell>
          <cell r="C54" t="str">
            <v>Promover 130 espacios de participación ciudadana a través de la garantia del 100% de los ediles con pago de EPS, ARL, póliza de vida.</v>
          </cell>
        </row>
        <row r="55">
          <cell r="A55">
            <v>6626</v>
          </cell>
          <cell r="B55">
            <v>258</v>
          </cell>
          <cell r="C55" t="str">
            <v>Promover 130 espacios de participación ciudadana a través de la garantia del 100% de los ediles con pago de EPS, ARL, póliza de vida.</v>
          </cell>
        </row>
        <row r="56">
          <cell r="A56">
            <v>6627</v>
          </cell>
          <cell r="B56">
            <v>258</v>
          </cell>
          <cell r="C56" t="str">
            <v>Promover 130 espacios de participación ciudadana a través de la garantia del 100% de los ediles con pago de EPS, ARL, póliza de vida.</v>
          </cell>
        </row>
        <row r="57">
          <cell r="A57">
            <v>6628</v>
          </cell>
          <cell r="B57">
            <v>258</v>
          </cell>
          <cell r="C57" t="str">
            <v>Promover 130 espacios de participación ciudadana a través de la garantia del 100% de los ediles con pago de EPS, ARL, póliza de vida.</v>
          </cell>
        </row>
        <row r="58">
          <cell r="A58">
            <v>6640</v>
          </cell>
          <cell r="B58">
            <v>256</v>
          </cell>
          <cell r="C58" t="str">
            <v>Implementar una (1) estrategia que promueva espacios de participacion y fomento de la democracia con representantes comunales</v>
          </cell>
        </row>
        <row r="59">
          <cell r="A59">
            <v>6641</v>
          </cell>
          <cell r="B59">
            <v>256</v>
          </cell>
          <cell r="C59" t="str">
            <v>Implementar una (1) estrategia que promueva espacios de participacion y fomento de la democracia con representantes comunales</v>
          </cell>
        </row>
        <row r="60">
          <cell r="A60">
            <v>6650</v>
          </cell>
          <cell r="B60">
            <v>256</v>
          </cell>
          <cell r="C60" t="str">
            <v>Implementar una (1) estrategia que promueva espacios de participacion y fomento de la democracia con representantes comunales</v>
          </cell>
        </row>
        <row r="61">
          <cell r="A61">
            <v>6734</v>
          </cell>
          <cell r="B61">
            <v>254</v>
          </cell>
          <cell r="C61" t="str">
            <v>Brindar (1) asistencia técnica a los procesos de la Secretaría de Desarrollo Social que se derivan de los planes, programas y proyectos.</v>
          </cell>
        </row>
        <row r="62">
          <cell r="A62">
            <v>6735</v>
          </cell>
          <cell r="B62">
            <v>256</v>
          </cell>
          <cell r="C62" t="str">
            <v>Implementar una (1) estrategia que promueva espacios de participacion y fomento de la democracia con representantes comunales</v>
          </cell>
        </row>
        <row r="63">
          <cell r="A63">
            <v>6751</v>
          </cell>
          <cell r="B63">
            <v>256</v>
          </cell>
          <cell r="C63" t="str">
            <v>Implementar una (1) estrategia que promueva espacios de participacion y fomento de la democracia con representantes comunales</v>
          </cell>
        </row>
        <row r="64">
          <cell r="A64">
            <v>6752</v>
          </cell>
          <cell r="B64">
            <v>256</v>
          </cell>
          <cell r="C64" t="str">
            <v>Implementar una (1) estrategia que promueva espacios de participacion y fomento de la democracia con representantes comunales</v>
          </cell>
        </row>
        <row r="65">
          <cell r="A65">
            <v>6759</v>
          </cell>
          <cell r="B65">
            <v>256</v>
          </cell>
          <cell r="C65" t="str">
            <v>Implementar una (1) estrategia que promueva espacios de participacion y fomento de la democracia con representantes comunales</v>
          </cell>
        </row>
        <row r="66">
          <cell r="A66">
            <v>6910</v>
          </cell>
          <cell r="B66">
            <v>271</v>
          </cell>
          <cell r="C66" t="str">
            <v xml:space="preserve">Beneficiar a 550 cuidadores de personas con discapacidad en temas de exploración y entendimiento de la discapacidad, normatividad y derechos de las personas con discapacidad, procesos de habilitación y rehabilitación, orientación ocupacional y proyecto de vida. </v>
          </cell>
        </row>
        <row r="67">
          <cell r="A67">
            <v>6916</v>
          </cell>
          <cell r="B67">
            <v>271</v>
          </cell>
          <cell r="C67" t="str">
            <v xml:space="preserve">Beneficiar a 550 cuidadores de personas con discapacidad en temas de exploración y entendimiento de la discapacidad, normatividad y derechos de las personas con discapacidad, procesos de habilitación y rehabilitación, orientación ocupacional y proyecto de vida. </v>
          </cell>
        </row>
        <row r="68">
          <cell r="A68">
            <v>6914</v>
          </cell>
          <cell r="B68">
            <v>254</v>
          </cell>
          <cell r="C68" t="str">
            <v>Brindar (1) asistencia técnica a los procesos de la Secretaría de Desarrollo Social que se derivan de los planes, programas y proyectos.</v>
          </cell>
        </row>
        <row r="69">
          <cell r="A69">
            <v>6917</v>
          </cell>
          <cell r="B69">
            <v>254</v>
          </cell>
          <cell r="C69" t="str">
            <v>Brindar (1) asistencia técnica a los procesos de la Secretaría de Desarrollo Social que se derivan de los planes, programas y proyectos.</v>
          </cell>
        </row>
        <row r="70">
          <cell r="A70">
            <v>6911</v>
          </cell>
          <cell r="B70">
            <v>204</v>
          </cell>
          <cell r="C70" t="str">
            <v>Brindar servicio de gestión de oferta social dirigido a 500 personas a través de la implementación de una (1) estrategia de Red de Apoyo comunitario que promuevan la integración del habitante de calle en la sociedad</v>
          </cell>
        </row>
        <row r="71">
          <cell r="A71">
            <v>6912</v>
          </cell>
          <cell r="B71">
            <v>204</v>
          </cell>
          <cell r="C71" t="str">
            <v>Brindar servicio de gestión de oferta social dirigido a 500 personas a través de la implementación de una (1) estrategia de Red de Apoyo comunitario que promuevan la integración del habitante de calle en la sociedad</v>
          </cell>
        </row>
        <row r="72">
          <cell r="A72">
            <v>6918</v>
          </cell>
          <cell r="B72">
            <v>204</v>
          </cell>
          <cell r="C72" t="str">
            <v>Brindar servicio de gestión de oferta social dirigido a 500 personas a través de la implementación de una (1) estrategia de Red de Apoyo comunitario que promuevan la integración del habitante de calle en la sociedad</v>
          </cell>
        </row>
        <row r="73">
          <cell r="A73">
            <v>6919</v>
          </cell>
          <cell r="B73">
            <v>204</v>
          </cell>
          <cell r="C73" t="str">
            <v>Brindar servicio de gestión de oferta social dirigido a 500 personas a través de la implementación de una (1) estrategia de Red de Apoyo comunitario que promuevan la integración del habitante de calle en la sociedad</v>
          </cell>
        </row>
        <row r="74">
          <cell r="A74">
            <v>6913</v>
          </cell>
          <cell r="B74">
            <v>256</v>
          </cell>
          <cell r="C74" t="str">
            <v>Implementar una (1) estrategia que promueva espacios de participacion y fomento de la democracia con representantes comunales</v>
          </cell>
        </row>
        <row r="75">
          <cell r="A75">
            <v>6915</v>
          </cell>
          <cell r="B75">
            <v>256</v>
          </cell>
          <cell r="C75" t="str">
            <v>Implementar una (1) estrategia que promueva espacios de participacion y fomento de la democracia con representantes comunales</v>
          </cell>
        </row>
        <row r="76">
          <cell r="A76">
            <v>6920</v>
          </cell>
          <cell r="B76">
            <v>256</v>
          </cell>
          <cell r="C76" t="str">
            <v>Implementar una (1) estrategia que promueva espacios de participacion y fomento de la democracia con representantes comunales</v>
          </cell>
        </row>
        <row r="77">
          <cell r="A77">
            <v>6938</v>
          </cell>
          <cell r="B77">
            <v>256</v>
          </cell>
          <cell r="C77" t="str">
            <v>Implementar una (1) estrategia que promueva espacios de participacion y fomento de la democracia con representantes comunales</v>
          </cell>
        </row>
        <row r="78">
          <cell r="A78">
            <v>6939</v>
          </cell>
          <cell r="B78">
            <v>256</v>
          </cell>
          <cell r="C78" t="str">
            <v>Implementar una (1) estrategia que promueva espacios de participacion y fomento de la democracia con representantes comunales</v>
          </cell>
        </row>
        <row r="79">
          <cell r="A79">
            <v>6940</v>
          </cell>
          <cell r="B79">
            <v>256</v>
          </cell>
          <cell r="C79" t="str">
            <v>Implementar una (1) estrategia que promueva espacios de participacion y fomento de la democracia con representantes comunales</v>
          </cell>
        </row>
        <row r="80">
          <cell r="A80">
            <v>6941</v>
          </cell>
          <cell r="B80">
            <v>256</v>
          </cell>
          <cell r="C80" t="str">
            <v>Implementar una (1) estrategia que promueva espacios de participacion y fomento de la democracia con representantes comunales</v>
          </cell>
        </row>
        <row r="81">
          <cell r="A81">
            <v>6942</v>
          </cell>
          <cell r="B81">
            <v>256</v>
          </cell>
          <cell r="C81" t="str">
            <v>Implementar una (1) estrategia que promueva espacios de participacion y fomento de la democracia con representantes comunales</v>
          </cell>
        </row>
        <row r="82">
          <cell r="A82">
            <v>6979</v>
          </cell>
          <cell r="B82">
            <v>204</v>
          </cell>
          <cell r="C82" t="str">
            <v>Brindar servicio de gestión de oferta social dirigido a 500 personas a través de la implementación de una (1) estrategia de Red de Apoyo comunitario que promuevan la integración del habitante de calle en la sociedad</v>
          </cell>
        </row>
      </sheetData>
      <sheetData sheetId="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PC"/>
      <sheetName val="General"/>
      <sheetName val="Armonización"/>
      <sheetName val="Infancia"/>
      <sheetName val="Casa Búho"/>
      <sheetName val="Hab Calle"/>
      <sheetName val="Transversales"/>
      <sheetName val="Undeco"/>
      <sheetName val="Juventudes"/>
      <sheetName val="Migrantes"/>
      <sheetName val="Persona Mayor"/>
      <sheetName val="Familias"/>
      <sheetName val="Mujer"/>
      <sheetName val="OSIGD"/>
      <sheetName val="Discapacidad"/>
      <sheetName val="Umata"/>
    </sheetNames>
    <sheetDataSet>
      <sheetData sheetId="0" refreshError="1"/>
      <sheetData sheetId="1" refreshError="1">
        <row r="24">
          <cell r="C24" t="str">
            <v>Numero Meta</v>
          </cell>
          <cell r="D24" t="str">
            <v>Meta</v>
          </cell>
          <cell r="E24" t="str">
            <v>BPIN nuevos</v>
          </cell>
          <cell r="F24" t="str">
            <v>Nombre Proyecto nuevo</v>
          </cell>
        </row>
        <row r="25">
          <cell r="C25">
            <v>1</v>
          </cell>
          <cell r="D25" t="str">
            <v>Atender a 30.000 niños, niñas, adolescentes y sus familias con un enfoque de inclusión social.</v>
          </cell>
          <cell r="E25">
            <v>2024680010141</v>
          </cell>
          <cell r="F25" t="str">
            <v>Desarrollo de Intervenciones de Tipo Psicosocial Dirigido a la Reducción de Factores de Riesgo en Niños, Niñas y Adolescentes en el Municipio de Bucaramanga</v>
          </cell>
        </row>
        <row r="26">
          <cell r="C26">
            <v>88</v>
          </cell>
          <cell r="D26" t="str">
            <v>Brindar 40 Servicios de apoyo para el acceso a maquinaria y equipos a Productores del sector rural con herramientas que permitan generar valor agregado a las materias primas producidas.</v>
          </cell>
          <cell r="E26">
            <v>2024680010123</v>
          </cell>
          <cell r="F26" t="str">
            <v>Apoyo a la productividad y competitividad del sector rural del municipio de Bucaramanga</v>
          </cell>
        </row>
        <row r="27">
          <cell r="C27">
            <v>89</v>
          </cell>
          <cell r="D27" t="str">
            <v>Brindar 5 Servicios de apoyo para el fomento de la asociatividad de pequeños productores rurales de los tres corregimientos del municipio Bucaramanga</v>
          </cell>
          <cell r="E27">
            <v>2024680010123</v>
          </cell>
          <cell r="F27" t="str">
            <v>Apoyo a la productividad y competitividad del sector rural del municipio de Bucaramanga</v>
          </cell>
        </row>
        <row r="28">
          <cell r="C28">
            <v>90</v>
          </cell>
          <cell r="D28" t="str">
            <v>Fortalecer 150  productores agropecuarios de Bucaramanga, incrementando la cobertura de familias del sector rural en los mercadillos y su formacion en inclusion financiera.</v>
          </cell>
          <cell r="E28">
            <v>2024680010123</v>
          </cell>
          <cell r="F28" t="str">
            <v>Apoyo a la productividad y competitividad del sector rural del municipio de Bucaramanga</v>
          </cell>
        </row>
        <row r="29">
          <cell r="C29">
            <v>91</v>
          </cell>
          <cell r="D29" t="str">
            <v>Brindar el servicio de asistencia técnica a 1023 beneficiarios</v>
          </cell>
          <cell r="E29">
            <v>2024680010123</v>
          </cell>
          <cell r="F29" t="str">
            <v>Apoyo a la productividad y competitividad del sector rural del municipio de Bucaramanga</v>
          </cell>
        </row>
        <row r="30">
          <cell r="C30">
            <v>92</v>
          </cell>
          <cell r="D30" t="str">
            <v>Mantener el Servicio de vacunación para 2400 animales de interés agropecuario en los tres corregimientos garantizando el estatus sanitario-libres de aftosa e inmunización contra brucelosis bovina.</v>
          </cell>
          <cell r="E30">
            <v>2024680010067</v>
          </cell>
          <cell r="F30" t="str">
            <v>Desarrollo de acciones de prevención del contagio y propagación de la fiebre aftosa y brucelosis en el municipio de Bucaramanga</v>
          </cell>
        </row>
        <row r="31">
          <cell r="C31">
            <v>94</v>
          </cell>
          <cell r="D31" t="str">
            <v>Apoyar 1 cadena productiva agrícola, forestal o pecuaria</v>
          </cell>
          <cell r="E31">
            <v>2024680010166</v>
          </cell>
          <cell r="F31" t="str">
            <v>Apoyo al progreso de cadenas productivas agrícolas, forestales, pecuarias en el municipio de Bucaramanga</v>
          </cell>
        </row>
        <row r="32">
          <cell r="C32">
            <v>201</v>
          </cell>
          <cell r="D32" t="str">
            <v>Mantener el beneficio a 180 personas en situación de vulnerabilidad con la oferta de servicio exequial</v>
          </cell>
          <cell r="E32">
            <v>2024680010163</v>
          </cell>
          <cell r="F32" t="str">
            <v>Fortalecimiento de las acciones orientadas a la atención de la población en situación de vulnerabilidad del municipio de Bucaramanga</v>
          </cell>
        </row>
        <row r="33">
          <cell r="C33">
            <v>202</v>
          </cell>
          <cell r="D33" t="str">
            <v>Formular e implementar una (1) estrategia que promueve dinámicas familias seguras.  (Cumplimiento a los ejes 1,2 y 3 de la Política Pública para las familias de Bucaramanga, Acuerdo Municipal 034 de 2019)</v>
          </cell>
          <cell r="E33">
            <v>2024680010143</v>
          </cell>
          <cell r="F33" t="str">
            <v>Implementación de estrategias de promoción de la oferta institucional para las familias del municipio Bucaramanga</v>
          </cell>
        </row>
        <row r="34">
          <cell r="C34">
            <v>203</v>
          </cell>
          <cell r="D34" t="str">
            <v>Atender a 31.057 de personas con los programas nacionales de Transferencias Monetarias (Renta Ciudadana, Renta Joven, Compensación Social del IVA y Colombia Mayor) de familias en pobreza extrema, pobreza moderada y en vulnerabilidad municipio de Bucaramanga."</v>
          </cell>
          <cell r="E34">
            <v>2024680010163</v>
          </cell>
          <cell r="F34" t="str">
            <v>Fortalecimiento de las acciones orientadas a la atención de la población en situación de vulnerabilidad del municipio de Bucaramanga</v>
          </cell>
        </row>
        <row r="35">
          <cell r="C35">
            <v>204</v>
          </cell>
          <cell r="D35" t="str">
            <v>Brindar servicio de gestión de oferta social dirigido a 500 personas a través de la implementación de una (1) estrategia de Red de Apoyo comunitario que promuevan la integración del habitante de calle en la sociedad</v>
          </cell>
          <cell r="E35">
            <v>2024680010066</v>
          </cell>
          <cell r="F35" t="str">
            <v>Fortalecimiento de las acciones de atención integral para la población en habitanza en calle en el municipio de Bucaramanga</v>
          </cell>
        </row>
        <row r="36">
          <cell r="C36">
            <v>205</v>
          </cell>
          <cell r="D36" t="str">
            <v>Mantener el servicio de atención a 500 personas en habitanza de calle bajo servicios integrales que promueven su inclusión y mejoramiento de su calidad de vida, garantizando la promoción de los derechos</v>
          </cell>
          <cell r="E36">
            <v>2024680010066</v>
          </cell>
          <cell r="F36" t="str">
            <v>Fortalecimiento de las acciones de atención integral para la población en habitanza en calle en el municipio de Bucaramanga</v>
          </cell>
        </row>
        <row r="37">
          <cell r="C37">
            <v>206</v>
          </cell>
          <cell r="D37" t="str">
            <v>Beneficiar a 25.000 personas con la oferta social y acceso a servicios que contiene la estrategia de apoyo integral para la implementación de mecanismos de articulación para la garantía de derechos en temas de e inclusión laboral, cohesión social, prevención de la discriminación y la xenofobia, en población migrante, retornada, refugiada y de acogida</v>
          </cell>
          <cell r="E37">
            <v>2024680010086</v>
          </cell>
          <cell r="F37" t="str">
            <v>Implementación de acciones para la garantía del acceso a la oferta social en población migrante, retornada, refugiada y de acogida en el Municipio de Bucaramanga</v>
          </cell>
        </row>
        <row r="38">
          <cell r="C38">
            <v>207</v>
          </cell>
          <cell r="D38" t="str">
            <v>Beneficiar a 4.800 mujeres con estrategias comunitarias preventivas que integren componentes psicosocial, jurídico y vocacional en el marco de la
oferta institucional del Centro Integral de la mujer.</v>
          </cell>
          <cell r="E38">
            <v>2024680010140</v>
          </cell>
          <cell r="F38" t="str">
            <v>Desarrollo de acciones de intervención social enfocadas a las mujeres en el ámbito comunitario en el municipio de Bucaramanga</v>
          </cell>
        </row>
        <row r="39">
          <cell r="C39">
            <v>208</v>
          </cell>
          <cell r="D39" t="str">
            <v>Formular e implementar una (1) estrategia dirigida a mujeres de la zona rural y urbana del municipio de Bucaramanga para la atención de casos de mujeres víctimas de violencia, la formación en liderazgo, política y derechos humanos, y para potencias la red de mujeres emprendedoras BGA.</v>
          </cell>
          <cell r="E39">
            <v>2024680010147</v>
          </cell>
          <cell r="F39" t="str">
            <v>Implementación de estrategias de atención integral para las mujeres del municipio de Bucaramanga</v>
          </cell>
        </row>
        <row r="40">
          <cell r="C40">
            <v>209</v>
          </cell>
          <cell r="D40" t="str">
            <v>Brindar servicio de gestión de oferta social dirigido a 1600 personas a través de la implementación de una (1) estrategia de sistema de apoyo comunitario para la prevención y erradicación del maltrato y/o violencia contra las personas mayores</v>
          </cell>
          <cell r="E40">
            <v>2024680010126</v>
          </cell>
          <cell r="F40" t="str">
            <v>Desarrollo e Implementación de estrategias para la promoción, protección, restablecimiento de los derechos de las personas mayores en el Municipio de Bucaramanga</v>
          </cell>
        </row>
        <row r="41">
          <cell r="C41">
            <v>210</v>
          </cell>
          <cell r="D41" t="str">
            <v>Mantener 4 Centros vida municipales en su infraestructura y dotación de los espacios habilitados para la prestación de servicios que incluya un sistema de apoyo comunitario para la prevención y erradicación del maltrato y/o violencia contra las personas mayores.</v>
          </cell>
          <cell r="E41">
            <v>2024680010170</v>
          </cell>
          <cell r="F41" t="str">
            <v>Dotación de espacios para la atención integral de los adultos mayores en el Municipio de Bucaramanga</v>
          </cell>
        </row>
        <row r="42">
          <cell r="C42">
            <v>211</v>
          </cell>
          <cell r="D42" t="str">
            <v>Atender a 8400 adultos mayores violentados y/o que presentan abandono con atención integral; en salud, recreación y buen uso del tiempo libre mediante espacios culturales, artísticos y recreativos.</v>
          </cell>
          <cell r="E42">
            <v>2024680010125</v>
          </cell>
          <cell r="F42" t="str">
            <v>Fortalecimiento de los procesos de atención integral de la población adulta mayor en el Municipio de Bucaramanga</v>
          </cell>
        </row>
        <row r="43">
          <cell r="C43">
            <v>212</v>
          </cell>
          <cell r="D43" t="str">
            <v>Atender a 940 adultos mayores con servicios integrales en modalidad Centros Vida mediante espacios culturales, artísticos y recreativos.</v>
          </cell>
          <cell r="E43">
            <v>2024680010125</v>
          </cell>
          <cell r="F43" t="str">
            <v>Fortalecimiento de los procesos de atención integral de la población adulta mayor en el Municipio de Bucaramanga</v>
          </cell>
        </row>
        <row r="44">
          <cell r="C44">
            <v>213</v>
          </cell>
          <cell r="D44" t="str">
            <v>Aumentar a 700 la cobertura de personas mayores vinculadas a los procesos de atención integral modalidad Centro Bienestar</v>
          </cell>
          <cell r="E44">
            <v>2024680010125</v>
          </cell>
          <cell r="F44" t="str">
            <v>Fortalecimiento de los procesos de atención integral de la población adulta mayor en el Municipio de Bucaramanga</v>
          </cell>
        </row>
        <row r="45">
          <cell r="C45">
            <v>214</v>
          </cell>
          <cell r="D45" t="str">
            <v>Atender integralmente a 2200 personas con discapacidad del sector urbano y rural en extrema vulnerabilidad</v>
          </cell>
          <cell r="E45">
            <v>2024680010155</v>
          </cell>
          <cell r="F45" t="str">
            <v>Desarrollo de acciones encaminadas a mejorar la calidad de vida de las personas con discapacidad del municipio de Bucaramanga</v>
          </cell>
        </row>
        <row r="46">
          <cell r="C46">
            <v>215</v>
          </cell>
          <cell r="D46" t="str">
            <v>Brindar el servicio de gestión de la oferta social para 4400 personas a través de una estrategia de promoción de derechos de las personas con discapacidad y sus familias dentro de la sociedad</v>
          </cell>
          <cell r="E46">
            <v>2024680010127</v>
          </cell>
          <cell r="F46" t="str">
            <v>Fortalecimiento de la atención integral a personas con discapacidad y sus cuidadores en el Municipio de Bucaramanga</v>
          </cell>
        </row>
        <row r="47">
          <cell r="C47">
            <v>216</v>
          </cell>
          <cell r="D47" t="str">
            <v>Implementar doce (12) estrategias en alianza con instituciones, entidades, fundaciones y/o empresas para impulsar el desarrollo integral de la población con orientación sexual e identidad de género diversa.</v>
          </cell>
          <cell r="E47">
            <v>2024680010154</v>
          </cell>
          <cell r="F47" t="str">
            <v>Desarrollo de acciones de atención integral para la población con orientación sexual e identidad de género diversa en el Municipio de Bucaramanga</v>
          </cell>
        </row>
        <row r="48">
          <cell r="C48">
            <v>217</v>
          </cell>
          <cell r="D48" t="str">
            <v>Implementar una (1) estrategia de promoción de la garantía de derechos a través de una ruta de Prevención, Detección y Atención Interinstitucional ante casos de discriminación dirigida a la población con orientación sexual e identidad de género diversa.</v>
          </cell>
          <cell r="E48">
            <v>2024680010154</v>
          </cell>
          <cell r="F48" t="str">
            <v>Desarrollo de acciones de atención integral para la población con orientación sexual e identidad de género diversa en el Municipio de Bucaramanga</v>
          </cell>
        </row>
        <row r="49">
          <cell r="C49">
            <v>219</v>
          </cell>
          <cell r="D49" t="str">
            <v>Realizar 12 campañas de promoción  y prevención de los derechos de los niños, niñas, adolescentes y jóvenes y  mecanismos de restablecimiento de derechos.</v>
          </cell>
          <cell r="E49">
            <v>2024680010141</v>
          </cell>
          <cell r="F49" t="str">
            <v>Desarrollo de Intervenciones de Tipo Psicosocial Dirigido a la Reducción de Factores de Riesgo en Niños, Niñas y Adolescentes en el Municipio de Bucaramanga</v>
          </cell>
        </row>
        <row r="50">
          <cell r="C50">
            <v>220</v>
          </cell>
          <cell r="D50" t="str">
            <v>Beneficiar a mil (1000) madres comunitarias y cuidadoras de la infancia a través de una estrategia de fortalecimiento en componentes, pedagógico, comunitario, gestión de redes y de economía de cuidado (bono rosa).</v>
          </cell>
          <cell r="E50">
            <v>2024680010164</v>
          </cell>
          <cell r="F50" t="str">
            <v>Implementación de Acciones Pedagógicas, Comunitarias y de Seguridad Alimentaria a Madres, Cuidadoras y Familias de Niños, Niñas y Adolescentes en el Municipio de Bucaramanga</v>
          </cell>
        </row>
        <row r="51">
          <cell r="C51">
            <v>221</v>
          </cell>
          <cell r="D51" t="str">
            <v>Beneficiar a 70.000 niños, niñas, adolescentes con espacios culturales, artísticos, recreativos y de juego.</v>
          </cell>
          <cell r="E51">
            <v>2024680010141</v>
          </cell>
          <cell r="F51" t="str">
            <v>Desarrollo de Intervenciones de Tipo Psicosocial Dirigido a la Reducción de Factores de Riesgo en Niños, Niñas y Adolescentes en el Municipio de Bucaramanga</v>
          </cell>
        </row>
        <row r="52">
          <cell r="C52">
            <v>222</v>
          </cell>
          <cell r="D52" t="str">
            <v>Realizar 4 campañas de promoción en homenaje a la niñez para la visibilización de los derechos de la infancia y la promoción del derecho al juego. niños y niñas</v>
          </cell>
          <cell r="E52">
            <v>2024680010141</v>
          </cell>
          <cell r="F52" t="str">
            <v>Desarrollo de Intervenciones de Tipo Psicosocial Dirigido a la Reducción de Factores de Riesgo en Niños, Niñas y Adolescentes en el Municipio de Bucaramanga</v>
          </cell>
        </row>
        <row r="53">
          <cell r="C53">
            <v>223</v>
          </cell>
          <cell r="D53" t="str">
            <v>Formular e Implementar (1) estrategia que contiene la ruta de atención integral a población vulnerable con difícil acceso a la oferta institucional en los centros de atención.</v>
          </cell>
          <cell r="E53">
            <v>2024680010143</v>
          </cell>
          <cell r="F53" t="str">
            <v>Implementación de estrategias de promoción de la oferta institucional para las familias del municipio Bucaramanga</v>
          </cell>
        </row>
        <row r="54">
          <cell r="C54">
            <v>254</v>
          </cell>
          <cell r="D54" t="str">
            <v>Brindar (1) asistencia técnica a los procesos de la Secretaría de Desarrollo Social que se derivan de los planes, programas y proyectos.</v>
          </cell>
          <cell r="E54">
            <v>2024680010068</v>
          </cell>
          <cell r="F54" t="str">
            <v>Fortalecimiento de los procesos transversales de la secretaria de desarrollo social en el municipio de Bucaramanga</v>
          </cell>
        </row>
        <row r="55">
          <cell r="C55">
            <v>256</v>
          </cell>
          <cell r="D55" t="str">
            <v>Implementar una (1) estrategia que promueva espacios de participacion y fomento de la democracia con representantes comunales</v>
          </cell>
          <cell r="E55">
            <v>2024680010149</v>
          </cell>
          <cell r="F55" t="str">
            <v>Fortalecimiento de los espacios de participación ciudadana y buen gobierno en el municipio de Bucaramanga</v>
          </cell>
        </row>
        <row r="56">
          <cell r="C56">
            <v>258</v>
          </cell>
          <cell r="D56" t="str">
            <v>Promover 130 espacios de participación ciudadana a través de la garantia del 100% de los ediles con pago de EPS, ARL, póliza de vida.</v>
          </cell>
          <cell r="E56">
            <v>2024680010149</v>
          </cell>
          <cell r="F56" t="str">
            <v>Fortalecimiento de los espacios de participación ciudadana y buen gobierno en el municipio de Bucaramanga</v>
          </cell>
        </row>
        <row r="57">
          <cell r="C57">
            <v>259</v>
          </cell>
          <cell r="D57" t="str">
            <v>Promover  254 espacios de participacion dirigidos a las 234 JAC y 20 espacios a las JAL para el fortalecimiento en competencias jurídicas y de formulación de Proyectos.</v>
          </cell>
          <cell r="E57">
            <v>2024680010149</v>
          </cell>
          <cell r="F57" t="str">
            <v>Fortalecimiento de los espacios de participación ciudadana y buen gobierno en el municipio de Bucaramanga</v>
          </cell>
        </row>
        <row r="58">
          <cell r="C58">
            <v>260</v>
          </cell>
          <cell r="D58" t="str">
            <v>Promover un (1) espacio de participación a través de la implementación de un laboratorio de innovación política juvenil.</v>
          </cell>
          <cell r="E58">
            <v>2024680010149</v>
          </cell>
          <cell r="F58" t="str">
            <v>Fortalecimiento de los espacios de participación ciudadana y buen gobierno en el municipio de Bucaramanga</v>
          </cell>
        </row>
        <row r="59">
          <cell r="C59">
            <v>261</v>
          </cell>
          <cell r="D59" t="str">
            <v>Capacitar 8000 jóvenes entre 14 y 28 años con la implementación de una campaña de futuros adultos (bienestar juvenil, que abarca temas de salud mental, emprendimiento, arte y cultura, prevención de consumo de SPA, fortalecimiento de habilidades blandas, resolución de conflictos, derechos sexuales y reproductivos, orientación vocacional)</v>
          </cell>
          <cell r="E59">
            <v>2024680010149</v>
          </cell>
          <cell r="F59" t="str">
            <v>Fortalecimiento de los espacios de participación ciudadana y buen gobierno en el municipio de Bucaramanga</v>
          </cell>
        </row>
        <row r="60">
          <cell r="C60">
            <v>270</v>
          </cell>
          <cell r="D60" t="str">
            <v>Beneficiar mensualmente a 3.000 personas con raciones de alimentos para comunidades vulnerables (adultos mayores, personas en condición de discapacidad, niños, niñas y adolescentes)</v>
          </cell>
          <cell r="E60">
            <v>2024680010164</v>
          </cell>
          <cell r="F60" t="str">
            <v>Implementación de Acciones Pedagógicas, Comunitarias y de Seguridad Alimentaria a Madres, Cuidadoras y Familias de Niños, Niñas y Adolescentes en el Municipio de Bucaramanga</v>
          </cell>
        </row>
        <row r="61">
          <cell r="C61">
            <v>270</v>
          </cell>
          <cell r="D61" t="str">
            <v>Beneficiar mensualmente a 3.000 personas con raciones de alimentos para comunidades vulnerables (adultos mayores, personas en condición de discapacidad, niños, niñas y adolescentes)</v>
          </cell>
          <cell r="E61">
            <v>2024680010127</v>
          </cell>
          <cell r="F61" t="str">
            <v>Fortalecimiento de la atención integral a personas con discapacidad y sus cuidadores en el Municipio de Bucaramanga.</v>
          </cell>
        </row>
        <row r="62">
          <cell r="C62">
            <v>270</v>
          </cell>
          <cell r="D62" t="str">
            <v>Beneficiar mensualmente a 3.000 personas con raciones de alimentos para comunidades vulnerables (adultos mayores, personas en condición de discapacidad, niños, niñas y adolescentes)</v>
          </cell>
          <cell r="E62">
            <v>2024680010126</v>
          </cell>
          <cell r="F62" t="str">
            <v xml:space="preserve">Desarrollo e Implementación de estrategias para la promoción, protección, restablecimiento de los derechos de las personas mayores en el Municipio de Bucaramanga. </v>
          </cell>
        </row>
        <row r="63">
          <cell r="C63">
            <v>271</v>
          </cell>
          <cell r="D63" t="str">
            <v xml:space="preserve">Beneficiar a 550 cuidadores de personas con discapacidad en temas de exploración y entendimiento de la discapacidad, normatividad y derechos de las personas con discapacidad, procesos de habilitación y rehabilitación, orientación ocupacional y proyecto de vida. </v>
          </cell>
          <cell r="E63">
            <v>2024680010127</v>
          </cell>
          <cell r="F63" t="str">
            <v>Fortalecimiento de la atención integral a personas con discapacidad y sus cuidadores en el Municipio de Bucaramanga</v>
          </cell>
        </row>
        <row r="64">
          <cell r="C64">
            <v>280</v>
          </cell>
          <cell r="D64" t="str">
            <v>Implementar una estrategia para el desarrollo de habilidades productivas a la población barrista del municipio</v>
          </cell>
          <cell r="E64">
            <v>2024680010122</v>
          </cell>
          <cell r="F64" t="str">
            <v>Implementación de estrategias para el desarrollo de habilidades productivas en los jóvenes del Municipio de Bucaramanga</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lacion de actividades"/>
      <sheetName val="Valores PY"/>
    </sheetNames>
    <sheetDataSet>
      <sheetData sheetId="0">
        <row r="1">
          <cell r="E1" t="str">
            <v>RUBRO</v>
          </cell>
          <cell r="F1" t="str">
            <v>META</v>
          </cell>
        </row>
        <row r="2">
          <cell r="E2" t="str">
            <v>2.3.2.02.02.009.4102038.91114.257.201</v>
          </cell>
          <cell r="F2">
            <v>1</v>
          </cell>
        </row>
        <row r="3">
          <cell r="E3" t="str">
            <v>2.3.2.02.01.003.4102038.3899998.257.201</v>
          </cell>
          <cell r="F3">
            <v>1</v>
          </cell>
        </row>
        <row r="4">
          <cell r="E4" t="str">
            <v>2.3.2.02.01.003.1702014.3170002.263.201</v>
          </cell>
          <cell r="F4">
            <v>88</v>
          </cell>
        </row>
        <row r="5">
          <cell r="E5" t="str">
            <v>2.3.2.02.01.004.1702014.4212011.263.201</v>
          </cell>
          <cell r="F5">
            <v>88</v>
          </cell>
        </row>
        <row r="6">
          <cell r="E6" t="str">
            <v>2.3.2.02.02.009.1702016.91131.263.201</v>
          </cell>
          <cell r="F6">
            <v>89</v>
          </cell>
        </row>
        <row r="7">
          <cell r="E7" t="str">
            <v>2.3.2.02.02.009.1702017.91119.263.201</v>
          </cell>
          <cell r="F7">
            <v>90</v>
          </cell>
        </row>
        <row r="8">
          <cell r="E8" t="str">
            <v>2.3.2.02.01.003.1702010.3649098.263.201</v>
          </cell>
          <cell r="F8">
            <v>91</v>
          </cell>
        </row>
        <row r="9">
          <cell r="E9" t="str">
            <v>2.3.2.02.01.000.1702010.136001.263.201</v>
          </cell>
          <cell r="F9">
            <v>91</v>
          </cell>
        </row>
        <row r="10">
          <cell r="E10" t="str">
            <v>2.3.2.02.01.000.1702010.219499.263.201</v>
          </cell>
          <cell r="F10">
            <v>91</v>
          </cell>
        </row>
        <row r="11">
          <cell r="E11" t="str">
            <v>2.3.2.02.01.002.1702010.2331904.263.201</v>
          </cell>
          <cell r="F11">
            <v>91</v>
          </cell>
        </row>
        <row r="12">
          <cell r="E12" t="str">
            <v>2.3.2.02.01.004.1702010.4391402.263.201</v>
          </cell>
          <cell r="F12">
            <v>91</v>
          </cell>
        </row>
        <row r="13">
          <cell r="E13" t="str">
            <v>2.3.2.02.02.009.1702010.136001.263.389</v>
          </cell>
          <cell r="F13">
            <v>91</v>
          </cell>
        </row>
        <row r="14">
          <cell r="E14" t="str">
            <v>2.3.2.02.01.003.1707042.3526201.263.201</v>
          </cell>
          <cell r="F14">
            <v>92</v>
          </cell>
        </row>
        <row r="15">
          <cell r="E15" t="str">
            <v>2.3.2.02.02.009.1709105.91131.263.501</v>
          </cell>
          <cell r="F15">
            <v>94</v>
          </cell>
        </row>
        <row r="16">
          <cell r="E16" t="str">
            <v>2.3.2.02.01.004.1709105.4212011.263.807</v>
          </cell>
          <cell r="F16">
            <v>94</v>
          </cell>
        </row>
        <row r="17">
          <cell r="E17" t="str">
            <v>2.3.2.02.01.004.1709105.4212011.263.201</v>
          </cell>
          <cell r="F17">
            <v>94</v>
          </cell>
        </row>
        <row r="18">
          <cell r="E18" t="str">
            <v>2.3.2.02.02.009.4103052.97321.258.201</v>
          </cell>
          <cell r="F18">
            <v>201</v>
          </cell>
        </row>
        <row r="19">
          <cell r="E19" t="str">
            <v>2.3.2.02.02.009.4502038.91114.258.201</v>
          </cell>
          <cell r="F19">
            <v>202</v>
          </cell>
        </row>
        <row r="20">
          <cell r="E20" t="str">
            <v>2.3.2.02.02.009.4103052.91114.258.201</v>
          </cell>
          <cell r="F20">
            <v>203</v>
          </cell>
        </row>
        <row r="21">
          <cell r="E21" t="str">
            <v>2.3.2.02.02.006.4104026.64118.259.201</v>
          </cell>
          <cell r="F21">
            <v>204</v>
          </cell>
        </row>
        <row r="22">
          <cell r="E22" t="str">
            <v>2.3.2.02.01.003.4104026.3532399.259.201</v>
          </cell>
          <cell r="F22">
            <v>204</v>
          </cell>
        </row>
        <row r="23">
          <cell r="E23" t="str">
            <v>2.3.2.02.02.009.4104026.91119.259.501</v>
          </cell>
          <cell r="F23">
            <v>204</v>
          </cell>
        </row>
        <row r="24">
          <cell r="E24" t="str">
            <v>2.3.2.02.02.009.4104026.91119.259.201</v>
          </cell>
          <cell r="F24">
            <v>204</v>
          </cell>
        </row>
        <row r="25">
          <cell r="E25" t="str">
            <v>2.3.2.02.02.009.4104027.93500.259.201</v>
          </cell>
          <cell r="F25">
            <v>205</v>
          </cell>
        </row>
        <row r="26">
          <cell r="E26" t="str">
            <v>2.3.2.02.02.009.4103052.91119.261.201</v>
          </cell>
          <cell r="F26">
            <v>206</v>
          </cell>
        </row>
        <row r="27">
          <cell r="E27" t="str">
            <v>2.3.2.02.02.009.4103052.91114.267.501</v>
          </cell>
          <cell r="F27">
            <v>207</v>
          </cell>
        </row>
        <row r="28">
          <cell r="E28" t="str">
            <v>2.3.2.02.02.008.4103052.8912197.267.201</v>
          </cell>
          <cell r="F28">
            <v>207</v>
          </cell>
        </row>
        <row r="29">
          <cell r="E29" t="str">
            <v>2.3.2.02.02.009.4103052.96290.267.201</v>
          </cell>
          <cell r="F29">
            <v>207</v>
          </cell>
        </row>
        <row r="30">
          <cell r="E30" t="str">
            <v>2.3.2.02.02.009.4502038.91114.267.201</v>
          </cell>
          <cell r="F30">
            <v>208</v>
          </cell>
        </row>
        <row r="31">
          <cell r="E31" t="str">
            <v>2.3.2.02.02.009.4502038.91114.267.501</v>
          </cell>
          <cell r="F31">
            <v>208</v>
          </cell>
        </row>
        <row r="32">
          <cell r="E32" t="str">
            <v>2.3.2.02.02.009.4502038.92919.267.201</v>
          </cell>
          <cell r="F32">
            <v>208</v>
          </cell>
        </row>
        <row r="33">
          <cell r="E33" t="str">
            <v>2.3.2.02.02.009.4502038.93304.267.201</v>
          </cell>
          <cell r="F33">
            <v>208</v>
          </cell>
        </row>
        <row r="34">
          <cell r="E34" t="str">
            <v>2.3.2.02.02.009.4502038.96290.267.201</v>
          </cell>
          <cell r="F34">
            <v>208</v>
          </cell>
        </row>
        <row r="35">
          <cell r="E35" t="str">
            <v>2.3.2.02.02.009.4103052.93491.262.201</v>
          </cell>
          <cell r="F35">
            <v>209</v>
          </cell>
        </row>
        <row r="36">
          <cell r="E36" t="str">
            <v>2.3.2.02.01.003.4104014.3812299.262.520</v>
          </cell>
          <cell r="F36">
            <v>210</v>
          </cell>
        </row>
        <row r="37">
          <cell r="E37" t="str">
            <v>2.3.2.02.01.003.4104014.3859099.262.520</v>
          </cell>
          <cell r="F37">
            <v>210</v>
          </cell>
        </row>
        <row r="38">
          <cell r="E38" t="str">
            <v>2.3.2.02.01.003.4104014.3229903.262.520</v>
          </cell>
          <cell r="F38">
            <v>210</v>
          </cell>
        </row>
        <row r="39">
          <cell r="E39" t="str">
            <v>2.3.2.02.01.004.4104014.45250.262.520</v>
          </cell>
          <cell r="F39">
            <v>210</v>
          </cell>
        </row>
        <row r="40">
          <cell r="E40" t="str">
            <v>2.3.2.02.01.004.4104014.4526601.262.520</v>
          </cell>
          <cell r="F40">
            <v>210</v>
          </cell>
        </row>
        <row r="41">
          <cell r="E41" t="str">
            <v>2.3.2.02.01.004.4104014.4733004.262.520</v>
          </cell>
          <cell r="F41">
            <v>210</v>
          </cell>
        </row>
        <row r="42">
          <cell r="E42" t="str">
            <v>2.3.2.02.01.004.4104014.4731301.262.520</v>
          </cell>
          <cell r="F42">
            <v>210</v>
          </cell>
        </row>
        <row r="43">
          <cell r="E43" t="str">
            <v>2.3.2.02.02.009.4104008.93491.262.201</v>
          </cell>
          <cell r="F43">
            <v>211</v>
          </cell>
        </row>
        <row r="44">
          <cell r="E44" t="str">
            <v>2.3.2.02.02.009.4104008.93491.262.501</v>
          </cell>
          <cell r="F44">
            <v>211</v>
          </cell>
        </row>
        <row r="45">
          <cell r="E45" t="str">
            <v>2.3.2.02.02.009.4104008.93491.262.288</v>
          </cell>
          <cell r="F45">
            <v>212</v>
          </cell>
        </row>
        <row r="46">
          <cell r="E46" t="str">
            <v>2.3.2.02.02.009.4104008.93491.262.520</v>
          </cell>
          <cell r="F46">
            <v>212</v>
          </cell>
        </row>
        <row r="47">
          <cell r="E47" t="str">
            <v>2.3.2.02.02.009.4104008.93491.262.220</v>
          </cell>
          <cell r="F47">
            <v>212</v>
          </cell>
        </row>
        <row r="48">
          <cell r="E48" t="str">
            <v>2.3.2.02.02.009.4104008.93491.262.587</v>
          </cell>
          <cell r="F48">
            <v>212</v>
          </cell>
        </row>
        <row r="49">
          <cell r="E49" t="str">
            <v>2.3.2.02.02.009.4104008.93304.262.520</v>
          </cell>
          <cell r="F49">
            <v>213</v>
          </cell>
        </row>
        <row r="50">
          <cell r="E50" t="str">
            <v>2.3.2.02.02.009.4104008.93304.262.587</v>
          </cell>
          <cell r="F50">
            <v>213</v>
          </cell>
        </row>
        <row r="51">
          <cell r="E51" t="str">
            <v>2.3.2.02.02.009.4104008.93304.262.558</v>
          </cell>
          <cell r="F51">
            <v>213</v>
          </cell>
        </row>
        <row r="52">
          <cell r="E52" t="str">
            <v>2.3.2.02.02.009.4104008.93304.262.288</v>
          </cell>
          <cell r="F52">
            <v>213</v>
          </cell>
        </row>
        <row r="53">
          <cell r="E53" t="str">
            <v>2.3.2.02.02.009.4104008.93304.262.258</v>
          </cell>
          <cell r="F53">
            <v>213</v>
          </cell>
        </row>
        <row r="54">
          <cell r="E54" t="str">
            <v>2.3.2.02.02.009.4104008.93304.262.220</v>
          </cell>
          <cell r="F54">
            <v>213</v>
          </cell>
        </row>
        <row r="55">
          <cell r="E55" t="str">
            <v>2.3.2.02.02.009.4104020.93500.260.501</v>
          </cell>
          <cell r="F55">
            <v>214</v>
          </cell>
        </row>
        <row r="56">
          <cell r="E56" t="str">
            <v>2.3.2.02.02.009.4103067.91119.260.201</v>
          </cell>
          <cell r="F56">
            <v>215</v>
          </cell>
        </row>
        <row r="57">
          <cell r="E57" t="str">
            <v>2.3.2.02.02.009.4103067.91119.260.501</v>
          </cell>
          <cell r="F57">
            <v>215</v>
          </cell>
        </row>
        <row r="58">
          <cell r="E58" t="str">
            <v>2.3.2.02.02.009.4502038.91114.268.201</v>
          </cell>
          <cell r="F58">
            <v>216</v>
          </cell>
        </row>
        <row r="59">
          <cell r="E59" t="str">
            <v>2.3.2.02.02.009.4502038.91114.268.201</v>
          </cell>
          <cell r="F59">
            <v>216</v>
          </cell>
        </row>
        <row r="60">
          <cell r="E60" t="str">
            <v>2.3.2.02.02.008.4502038.8912197.268.201</v>
          </cell>
          <cell r="F60">
            <v>217</v>
          </cell>
        </row>
        <row r="61">
          <cell r="E61" t="str">
            <v>2.3.2.02.02.009.4102046.91114.257.201</v>
          </cell>
          <cell r="F61">
            <v>219</v>
          </cell>
        </row>
        <row r="62">
          <cell r="E62" t="str">
            <v>2.3.2.02.02.009.4103052.91114.257.201</v>
          </cell>
          <cell r="F62">
            <v>220</v>
          </cell>
        </row>
        <row r="63">
          <cell r="E63" t="str">
            <v>2.3.2.02.02.009.4103052.91124.257.201</v>
          </cell>
          <cell r="F63">
            <v>220</v>
          </cell>
        </row>
        <row r="64">
          <cell r="E64" t="str">
            <v>2.3.2.02.02.009.4102052.91124.257.201</v>
          </cell>
          <cell r="F64">
            <v>221</v>
          </cell>
        </row>
        <row r="65">
          <cell r="E65" t="str">
            <v>2.3.2.02.02.009.4102046.91114.257.201</v>
          </cell>
          <cell r="F65">
            <v>222</v>
          </cell>
        </row>
        <row r="66">
          <cell r="E66" t="str">
            <v>2.3.2.01.01.003.07.01.4502038.4911201.258.201</v>
          </cell>
          <cell r="F66">
            <v>223</v>
          </cell>
        </row>
        <row r="67">
          <cell r="E67" t="str">
            <v>2.3.2.02.02.009.4599031.91114.266.201</v>
          </cell>
          <cell r="F67">
            <v>254</v>
          </cell>
        </row>
        <row r="68">
          <cell r="E68" t="str">
            <v>2.3.2.02.02.009.4599031.91114.266.501</v>
          </cell>
          <cell r="F68">
            <v>254</v>
          </cell>
        </row>
        <row r="69">
          <cell r="E69" t="str">
            <v>2.3.2.02.02.009.4502038.91114.264.501</v>
          </cell>
          <cell r="F69">
            <v>256</v>
          </cell>
        </row>
        <row r="70">
          <cell r="E70" t="str">
            <v>2.3.2.02.02.009.4502038.91114.264.201</v>
          </cell>
          <cell r="F70">
            <v>256</v>
          </cell>
        </row>
        <row r="71">
          <cell r="E71" t="str">
            <v>2.3.2.02.01.003.4502038.3899998.264.201</v>
          </cell>
          <cell r="F71">
            <v>256</v>
          </cell>
        </row>
        <row r="72">
          <cell r="E72" t="str">
            <v>2.3.2.02.02.009.4502001.91310.264.201</v>
          </cell>
          <cell r="F72">
            <v>258</v>
          </cell>
        </row>
        <row r="73">
          <cell r="E73" t="str">
            <v>2.3.2.02.02.009.4502001.71358.264.201</v>
          </cell>
          <cell r="F73">
            <v>258</v>
          </cell>
        </row>
        <row r="74">
          <cell r="E74" t="str">
            <v>2.3.2.02.02.009.4502001.71358.264.501</v>
          </cell>
          <cell r="F74">
            <v>258</v>
          </cell>
        </row>
        <row r="75">
          <cell r="E75" t="str">
            <v>2.3.2.02.02.009.4502001.91114.264.201</v>
          </cell>
          <cell r="F75">
            <v>259</v>
          </cell>
        </row>
        <row r="76">
          <cell r="E76" t="str">
            <v>2.3.2.02.02.009.4502001.92919.264.201</v>
          </cell>
          <cell r="F76">
            <v>259</v>
          </cell>
        </row>
        <row r="77">
          <cell r="E77" t="str">
            <v>2.3.2.02.02.009.4502001.91114.265.201</v>
          </cell>
          <cell r="F77">
            <v>260</v>
          </cell>
        </row>
        <row r="78">
          <cell r="E78" t="str">
            <v>2.3.2.02.02.009.4502001.8912197.265.201</v>
          </cell>
          <cell r="F78">
            <v>260</v>
          </cell>
        </row>
        <row r="79">
          <cell r="E79" t="str">
            <v>2.3.2.02.02.009.4502034.91114.265.201</v>
          </cell>
          <cell r="F79">
            <v>261</v>
          </cell>
        </row>
        <row r="80">
          <cell r="E80" t="str">
            <v>2.3.2.02.02.009.4502034.92919.265.201</v>
          </cell>
          <cell r="F80">
            <v>261</v>
          </cell>
        </row>
        <row r="81">
          <cell r="E81" t="str">
            <v>2.3.2.02.01.002.4103017.2399926.257.201</v>
          </cell>
          <cell r="F81">
            <v>270</v>
          </cell>
        </row>
        <row r="82">
          <cell r="E82" t="str">
            <v>2.3.2.02.01.002.4103017.2399926.260.501</v>
          </cell>
          <cell r="F82">
            <v>270</v>
          </cell>
        </row>
        <row r="83">
          <cell r="E83" t="str">
            <v>2.3.2.02.01.002.4103017.2399926.262.220</v>
          </cell>
          <cell r="F83">
            <v>270</v>
          </cell>
        </row>
        <row r="84">
          <cell r="E84" t="str">
            <v>2.3.2.02.02.009.4103052.91119.260.501</v>
          </cell>
          <cell r="F84">
            <v>271</v>
          </cell>
        </row>
        <row r="85">
          <cell r="E85" t="str">
            <v>2.3.2.02.02.009.3605012.91114.265.201</v>
          </cell>
          <cell r="F85">
            <v>280</v>
          </cell>
        </row>
        <row r="86">
          <cell r="E86" t="str">
            <v>2.3.2.02.02.009.3605012.91114.265.501</v>
          </cell>
          <cell r="F86">
            <v>280</v>
          </cell>
        </row>
      </sheetData>
      <sheetData sheetId="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de Accion"/>
      <sheetName val=" (10) oct 2024 - Plan de acció"/>
    </sheetNames>
    <sheetDataSet>
      <sheetData sheetId="0" refreshError="1"/>
      <sheetData sheetId="1"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2981724F-0A99-4C3C-93D1-0E0D01FA853A}" name="Tabla14" displayName="Tabla14" ref="A10:BJ187" totalsRowShown="0" headerRowDxfId="177" dataDxfId="175" headerRowBorderDxfId="176" tableBorderDxfId="174">
  <autoFilter ref="A10:BJ187" xr:uid="{D3E9F29A-D62E-4A0F-A265-F7326030EEB0}"/>
  <tableColumns count="62">
    <tableColumn id="1" xr3:uid="{A84D7CE6-7D79-41B7-B36D-5D9CEC0232E6}" name=" Consecutivo PDM" dataDxfId="173"/>
    <tableColumn id="2" xr3:uid="{0EFB3881-3AE0-411F-A493-DE69419BADBA}" name="Linea Estratégica" dataDxfId="172"/>
    <tableColumn id="5" xr3:uid="{B8CF2886-2063-4171-AD2B-0BBE19FADE54}" name="Sector" dataDxfId="171"/>
    <tableColumn id="14" xr3:uid="{554AFC0F-5397-4932-87C0-99D8ACDF85E8}" name="Cod. Programa" dataDxfId="170"/>
    <tableColumn id="15" xr3:uid="{C13C9058-0848-4179-949D-E701BA6C54F9}" name="Programa" dataDxfId="169"/>
    <tableColumn id="16" xr3:uid="{6FCEF6D9-1C51-4FBC-87F6-F41A3921F93C}" name="Cod. de Producto" dataDxfId="168"/>
    <tableColumn id="17" xr3:uid="{FCDE2E87-E59D-4F13-8B1D-9D5D4A560F05}" name="Meta de Producto" dataDxfId="167"/>
    <tableColumn id="18" xr3:uid="{6008FA3A-90D3-4D31-8D6D-D92A912B45ED}" name="Cod. Indicador de Producto" dataDxfId="166"/>
    <tableColumn id="19" xr3:uid="{74CC6F12-333D-4B9D-9DEF-CE62A1A238CF}" name="Indicador de Producto" dataDxfId="165"/>
    <tableColumn id="20" xr3:uid="{EAFD85D4-688D-45F1-9FF1-3426BBAC7314}" name="LÍnea Base" dataDxfId="164"/>
    <tableColumn id="21" xr3:uid="{451C2BF2-18ED-4C4C-9791-91280571E6B0}" name="Unidad de Medida2" dataDxfId="163"/>
    <tableColumn id="22" xr3:uid="{66A529CA-710D-4C3B-8332-4578FACE144B}" name="Tipo de Meta" dataDxfId="162"/>
    <tableColumn id="23" xr3:uid="{4FCE6D18-1606-4EEA-8934-FBA214A11263}" name="Meta Programada Cuatrienio3" dataDxfId="161"/>
    <tableColumn id="24" xr3:uid="{A124AE3A-C8EB-4AF8-9438-6E17445A18FE}" name="Meta Programada Vigencia" dataDxfId="160"/>
    <tableColumn id="25" xr3:uid="{18A1B25F-191C-4398-9952-5E2007F1F6C5}" name="Meta Ejecutada Vigencia4" dataDxfId="159"/>
    <tableColumn id="26" xr3:uid="{D469DB0E-84A6-4D91-95D2-47D370847109}" name="Porcentaje Avance Vigencia" dataDxfId="158">
      <calculatedColumnFormula>+(Tabla14[[#This Row],[Meta Ejecutada Vigencia4]]/Tabla14[[#This Row],[Meta Programada Vigencia]])</calculatedColumnFormula>
    </tableColumn>
    <tableColumn id="27" xr3:uid="{718D37CF-69E9-491E-82EE-D1F30B514E3D}" name="Porcentaje Avance Cuatrienio" dataDxfId="157" dataCellStyle="Porcentaje">
      <calculatedColumnFormula>+Tabla14[[#This Row],[Meta Ejecutada Vigencia4]]/Tabla14[[#This Row],[Meta Programada Cuatrienio3]]/4</calculatedColumnFormula>
    </tableColumn>
    <tableColumn id="28" xr3:uid="{6C14B491-1FB5-4669-B4F7-839ACC7AE0FB}" name="Código BPIN" dataDxfId="156"/>
    <tableColumn id="29" xr3:uid="{4397FEB2-51A2-4373-99B3-6B910020727C}" name="Nombre del Proyecto" dataDxfId="155"/>
    <tableColumn id="30" xr3:uid="{2D347AF4-CD5D-4789-93CD-D15DCD9A2F9E}" name="Valor del Proyecto" dataDxfId="154"/>
    <tableColumn id="31" xr3:uid="{358ED8DD-8FE3-4293-AC98-304B6C7D563A}" name="Valor Vigencia Proyecto" dataDxfId="153"/>
    <tableColumn id="32" xr3:uid="{B7597066-778E-441E-A330-5EA77DA573DA}" name="Comuna o Barrio Beneficiado" dataDxfId="152"/>
    <tableColumn id="33" xr3:uid="{D48A370D-5AF0-4C32-B80B-A00895E7B3E4}" name="Población Beneficiada" dataDxfId="151"/>
    <tableColumn id="34" xr3:uid="{F31398B3-2FB8-4394-A750-551D9D70887C}" name="Número de Beneficiarios" dataDxfId="150"/>
    <tableColumn id="44" xr3:uid="{308BB3C4-CB87-4C09-8EDE-546742F0507F}" name="Actividades Realizadas" dataDxfId="149"/>
    <tableColumn id="46" xr3:uid="{48375F5D-53A4-49AE-84C6-27C4BF7E5AD2}" name="Recursos propios 2024" dataDxfId="148">
      <calculatedColumnFormula>+'[5]Plan de Accion'!$AA$15+'[5]Plan de Accion'!$AA$16</calculatedColumnFormula>
    </tableColumn>
    <tableColumn id="47" xr3:uid="{8D0269D8-8A31-4C96-ABAD-0FE091E82895}" name="SGP Educación 2024" dataDxfId="147"/>
    <tableColumn id="48" xr3:uid="{A4BC03D8-3BCE-40DD-8817-698B1CFBC54C}" name="SGP Salud 2024" dataDxfId="146"/>
    <tableColumn id="36" xr3:uid="{CC37BA9E-4BDB-4E77-9164-A7F3AD3B1A90}" name="SGP Deporte 2024" dataDxfId="145"/>
    <tableColumn id="35" xr3:uid="{A9621F39-2F37-4590-BA60-983BFE7F9647}" name="SGP Cultura 2024" dataDxfId="144"/>
    <tableColumn id="13" xr3:uid="{F5E3A761-1DFC-471A-B109-90A2216BF4C4}" name="SGP Libre inversión 2024" dataDxfId="143"/>
    <tableColumn id="12" xr3:uid="{DD4B198A-78E5-4FFD-8592-E0E5E76DB629}" name="SGP Libre destinación 2024" dataDxfId="142"/>
    <tableColumn id="11" xr3:uid="{7903ECD4-FDB6-4580-ADE7-B1E401D31D79}" name="SGP Alimentación escolar 2024" dataDxfId="141"/>
    <tableColumn id="10" xr3:uid="{2DE70D74-2EBC-4F0F-B211-B20683E91E17}" name="SGP Municipios río Magdalena 2024" dataDxfId="140"/>
    <tableColumn id="9" xr3:uid="{BE704D12-CF95-401F-A2E8-06D7A21D6C12}" name="SGP APSB 2024" dataDxfId="139"/>
    <tableColumn id="8" xr3:uid="{AF207A9C-7BA5-465D-B6F6-1EC0988A68B8}" name="Crédito 2024" dataDxfId="138"/>
    <tableColumn id="7" xr3:uid="{4EFE984D-6AF7-4D86-B5BF-57E44B654FC3}" name="Transferencias de capital - cofinanciación departamento 2024" dataDxfId="137"/>
    <tableColumn id="6" xr3:uid="{A36391E4-7755-4BD7-B76C-C17E2B31AAE0}" name="Transferencias de capital - cofinanciación nación 2024" dataDxfId="136"/>
    <tableColumn id="49" xr3:uid="{1E77E4C7-17DA-4E44-BA74-A149CDC439ED}" name="Otros 2024" dataDxfId="135"/>
    <tableColumn id="50" xr3:uid="{A0ED6729-F69A-47F2-8924-30400B842DCB}" name="Total 2024" dataDxfId="134">
      <calculatedColumnFormula>SUM(Tabla14[[#This Row],[Recursos propios 2024]:[Otros 2024]])</calculatedColumnFormula>
    </tableColumn>
    <tableColumn id="51" xr3:uid="{7E19DBA9-4743-402C-A50C-3957888526FA}" name="Recursos propios 20242" dataDxfId="133">
      <calculatedColumnFormula>+'[5]Plan de Accion'!$AF$15+'[5]Plan de Accion'!$AF$16</calculatedColumnFormula>
    </tableColumn>
    <tableColumn id="52" xr3:uid="{60A5717A-C746-45FA-8F99-C05388951835}" name="SGP Educación 20243" dataDxfId="132"/>
    <tableColumn id="53" xr3:uid="{E793E3A3-2317-42D5-9556-024EDECBE592}" name="SGP Salud 20244" dataDxfId="131"/>
    <tableColumn id="62" xr3:uid="{1E8B26CF-4003-4A29-A820-0F6ED5D31E2E}" name="SGP Deporte 20245" dataDxfId="130"/>
    <tableColumn id="61" xr3:uid="{1C00FD1C-E469-4C0F-864B-194F31DC7CE6}" name="SGP Cultura 20246" dataDxfId="129"/>
    <tableColumn id="45" xr3:uid="{98B9DA26-E66C-4DDA-9679-763848B8FE2B}" name="SGP Libre inversión 20247" dataDxfId="128"/>
    <tableColumn id="43" xr3:uid="{2F874A0C-1971-40F0-A69C-17BBD3FAD35E}" name="SGP Libre destinación 20248" dataDxfId="127"/>
    <tableColumn id="42" xr3:uid="{DC3BCD9B-FD9F-4F0D-86F6-3D10329DC76E}" name="SGP Alimentación escolar 20249" dataDxfId="126"/>
    <tableColumn id="41" xr3:uid="{D00FB152-AF62-46A1-8F08-2F9EA520A049}" name="SGP Municipios río Magdalena 202410" dataDxfId="125"/>
    <tableColumn id="40" xr3:uid="{EB8AE533-AE5B-4DFE-A2B7-F8B6563FF213}" name="SGP APSB 202411" dataDxfId="124"/>
    <tableColumn id="39" xr3:uid="{F256F1A1-29D0-402E-B5CE-1298F74AD65F}" name="Crédito 202412" dataDxfId="123"/>
    <tableColumn id="38" xr3:uid="{C5A60911-9BA1-4D7C-8EC4-365714E76CF0}" name="Transferencias de capital - cofinanciación departamento 202413" dataDxfId="122"/>
    <tableColumn id="37" xr3:uid="{6B301225-0577-4D84-A39A-DD241748927E}" name="Transferencias de capital - cofinanciación nación 202414" dataDxfId="121"/>
    <tableColumn id="54" xr3:uid="{CBDF754D-36B8-48B1-98E6-8F634F0D3E39}" name="Otros 202415" dataDxfId="120"/>
    <tableColumn id="55" xr3:uid="{CD4DF214-C43B-4F9E-BCE5-7BA2538F31DB}" name="Total Comprometido 2024" dataDxfId="119">
      <calculatedColumnFormula>SUM(Tabla14[[#This Row],[Recursos propios 20242]:[Otros 202415]])</calculatedColumnFormula>
    </tableColumn>
    <tableColumn id="56" xr3:uid="{4C427CBA-B31B-4C0D-8714-801406A73A56}" name="Ejecución Presupuestal" dataDxfId="118" dataCellStyle="Porcentaje">
      <calculatedColumnFormula>+Tabla14[[#This Row],[Total Comprometido 2024]]/Tabla14[[#This Row],[Total 2024]]</calculatedColumnFormula>
    </tableColumn>
    <tableColumn id="3" xr3:uid="{01C7CBB6-4993-4FAE-A9C9-E1AFF193514A}" name="Total Recursos Obligados" dataDxfId="117" dataCellStyle="Moneda [0]">
      <calculatedColumnFormula>+'[5]Plan de Accion'!$AL$15+'[5]Plan de Accion'!$AL$16</calculatedColumnFormula>
    </tableColumn>
    <tableColumn id="4" xr3:uid="{8345BAA2-F0BF-4226-B317-C8E2CDF05B42}" name="Total Recursos Pagados" dataDxfId="0" dataCellStyle="Moneda [0]">
      <calculatedColumnFormula>+'[5]Plan de Accion'!$AM$17</calculatedColumnFormula>
    </tableColumn>
    <tableColumn id="57" xr3:uid="{8A6FAD76-A249-45EB-8091-039716844166}" name="Recursos Gestionados" dataDxfId="116"/>
    <tableColumn id="58" xr3:uid="{CAEA9ED3-84B0-4B36-8969-925399F26CC4}" name="Dependencia" dataDxfId="115"/>
    <tableColumn id="59" xr3:uid="{6616ECF3-21B2-44F1-A56D-F2A4401A95B7}" name="Responsable" dataDxfId="114"/>
    <tableColumn id="60" xr3:uid="{6A7A5AFF-B69C-444F-845F-891466C5841C}" name="ODS" dataDxfId="113"/>
  </tableColumns>
  <tableStyleInfo name="Estilo de tabla 3"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A10:AQ181" totalsRowShown="0" headerRowDxfId="112" dataDxfId="110" headerRowBorderDxfId="111" tableBorderDxfId="109">
  <autoFilter ref="A10:AQ181" xr:uid="{00000000-000C-0000-FFFF-FFFF00000000}"/>
  <sortState xmlns:xlrd2="http://schemas.microsoft.com/office/spreadsheetml/2017/richdata2" ref="A11:AQ181">
    <sortCondition ref="A10:A181"/>
  </sortState>
  <tableColumns count="43">
    <tableColumn id="1" xr3:uid="{00000000-0010-0000-0000-000001000000}" name=" Consecutivo PDM" dataDxfId="108" totalsRowDxfId="107"/>
    <tableColumn id="2" xr3:uid="{00000000-0010-0000-0000-000002000000}" name="Linea Estratégica" dataDxfId="106" totalsRowDxfId="105"/>
    <tableColumn id="5" xr3:uid="{00000000-0010-0000-0000-000005000000}" name="Sector" dataDxfId="104" totalsRowDxfId="103"/>
    <tableColumn id="14" xr3:uid="{00000000-0010-0000-0000-00000E000000}" name="Cod. Programa" dataDxfId="102" totalsRowDxfId="101"/>
    <tableColumn id="15" xr3:uid="{00000000-0010-0000-0000-00000F000000}" name="Programa" dataDxfId="100" totalsRowDxfId="99"/>
    <tableColumn id="16" xr3:uid="{00000000-0010-0000-0000-000010000000}" name="Cod. de Producto" dataDxfId="98" totalsRowDxfId="97"/>
    <tableColumn id="17" xr3:uid="{00000000-0010-0000-0000-000011000000}" name="Meta de Producto" dataDxfId="96" totalsRowDxfId="95"/>
    <tableColumn id="18" xr3:uid="{00000000-0010-0000-0000-000012000000}" name="Cod. Indicador de Producto" dataDxfId="94" totalsRowDxfId="93"/>
    <tableColumn id="19" xr3:uid="{00000000-0010-0000-0000-000013000000}" name="Indicador de Producto" dataDxfId="92" totalsRowDxfId="91"/>
    <tableColumn id="20" xr3:uid="{00000000-0010-0000-0000-000014000000}" name="LÍnea Base" dataDxfId="90" totalsRowDxfId="89"/>
    <tableColumn id="21" xr3:uid="{00000000-0010-0000-0000-000015000000}" name="Unidad de Medida2" dataDxfId="88" totalsRowDxfId="87"/>
    <tableColumn id="22" xr3:uid="{00000000-0010-0000-0000-000016000000}" name="Tipo de Meta" dataDxfId="86" totalsRowDxfId="85"/>
    <tableColumn id="23" xr3:uid="{00000000-0010-0000-0000-000017000000}" name="Meta Programada Cuatrienio3" dataDxfId="84" totalsRowDxfId="83"/>
    <tableColumn id="24" xr3:uid="{00000000-0010-0000-0000-000018000000}" name="Meta Programada Vigencia" dataDxfId="82" totalsRowDxfId="81" dataCellStyle="Millares"/>
    <tableColumn id="25" xr3:uid="{00000000-0010-0000-0000-000019000000}" name="Meta Ejecutada Vigencia4" dataDxfId="80" dataCellStyle="Millares"/>
    <tableColumn id="26" xr3:uid="{00000000-0010-0000-0000-00001A000000}" name="Porcentaje Avance Vigencia" dataDxfId="79" totalsRowDxfId="78" dataCellStyle="Porcentaje">
      <calculatedColumnFormula>+Tabla1[[#This Row],[Meta Ejecutada Vigencia4]]/Tabla1[[#This Row],[Meta Programada Vigencia]]</calculatedColumnFormula>
    </tableColumn>
    <tableColumn id="27" xr3:uid="{00000000-0010-0000-0000-00001B000000}" name="Porcentaje Avance Cuatrienio" dataDxfId="77" totalsRowDxfId="76" dataCellStyle="Porcentaje">
      <calculatedColumnFormula>+Tabla1[[#This Row],[Meta Ejecutada Vigencia4]]/Tabla1[[#This Row],[Meta Programada Cuatrienio3]]</calculatedColumnFormula>
    </tableColumn>
    <tableColumn id="28" xr3:uid="{00000000-0010-0000-0000-00001C000000}" name="Código BPIN" dataDxfId="75" totalsRowDxfId="74"/>
    <tableColumn id="29" xr3:uid="{00000000-0010-0000-0000-00001D000000}" name="Nombre del Proyecto" dataDxfId="73" totalsRowDxfId="72"/>
    <tableColumn id="30" xr3:uid="{00000000-0010-0000-0000-00001E000000}" name="Valor del Proyecto" dataDxfId="71" totalsRowDxfId="70"/>
    <tableColumn id="31" xr3:uid="{00000000-0010-0000-0000-00001F000000}" name="Valor Vigencia Proyecto" dataDxfId="69" totalsRowDxfId="68" dataCellStyle="Moneda [0]"/>
    <tableColumn id="32" xr3:uid="{00000000-0010-0000-0000-000020000000}" name="Comuna o Barrio Beneficiado" dataDxfId="67" totalsRowDxfId="66"/>
    <tableColumn id="33" xr3:uid="{00000000-0010-0000-0000-000021000000}" name="Población Beneficiada" dataDxfId="65" totalsRowDxfId="64"/>
    <tableColumn id="34" xr3:uid="{00000000-0010-0000-0000-000022000000}" name="Número de Beneficiarios" dataDxfId="63" totalsRowDxfId="62"/>
    <tableColumn id="44" xr3:uid="{00000000-0010-0000-0000-00002C000000}" name="Actividades Realizadas" dataDxfId="61" totalsRowDxfId="60"/>
    <tableColumn id="45" xr3:uid="{00000000-0010-0000-0000-00002D000000}" name="Rubro" dataDxfId="59" totalsRowDxfId="58"/>
    <tableColumn id="46" xr3:uid="{00000000-0010-0000-0000-00002E000000}" name="Recursos Propios" dataDxfId="57" totalsRowDxfId="56"/>
    <tableColumn id="47" xr3:uid="{00000000-0010-0000-0000-00002F000000}" name="SGP" dataDxfId="55" totalsRowDxfId="54"/>
    <tableColumn id="48" xr3:uid="{00000000-0010-0000-0000-000030000000}" name="SGR" dataDxfId="53" totalsRowDxfId="52"/>
    <tableColumn id="49" xr3:uid="{00000000-0010-0000-0000-000031000000}" name="Otros" dataDxfId="51" totalsRowDxfId="50"/>
    <tableColumn id="50" xr3:uid="{00000000-0010-0000-0000-000032000000}" name="Total Programado" dataDxfId="49" totalsRowDxfId="48">
      <calculatedColumnFormula>SUM(Tabla1[[#This Row],[Recursos Propios]:[Otros]])</calculatedColumnFormula>
    </tableColumn>
    <tableColumn id="51" xr3:uid="{00000000-0010-0000-0000-000033000000}" name="Recursos Propios2" dataDxfId="47" totalsRowDxfId="46"/>
    <tableColumn id="52" xr3:uid="{00000000-0010-0000-0000-000034000000}" name="SGP5" dataDxfId="45" totalsRowDxfId="44"/>
    <tableColumn id="53" xr3:uid="{00000000-0010-0000-0000-000035000000}" name="SGR6" dataDxfId="43" totalsRowDxfId="42"/>
    <tableColumn id="54" xr3:uid="{00000000-0010-0000-0000-000036000000}" name="Otros7" dataDxfId="41" totalsRowDxfId="40"/>
    <tableColumn id="55" xr3:uid="{00000000-0010-0000-0000-000037000000}" name="Total Recursos Comprometidos" dataDxfId="39" totalsRowDxfId="38">
      <calculatedColumnFormula>SUM(Tabla1[[#This Row],[Recursos Propios2]:[Otros7]])</calculatedColumnFormula>
    </tableColumn>
    <tableColumn id="56" xr3:uid="{00000000-0010-0000-0000-000038000000}" name="Ejecución Presupuestal" dataDxfId="37" totalsRowDxfId="36" dataCellStyle="Porcentaje">
      <calculatedColumnFormula>+Tabla1[[#This Row],[Total Recursos Comprometidos]]/Tabla1[[#This Row],[Total Programado]]</calculatedColumnFormula>
    </tableColumn>
    <tableColumn id="3" xr3:uid="{97D6E022-C782-4FF3-9460-66988DC9E046}" name="Total Recursos Obligados" dataDxfId="35">
      <calculatedColumnFormula>+SUMIFS('Anexo PA'!$J$4:$J$909,'Anexo PA'!$M$4:$M$909,Tabla1[[#This Row],[ Consecutivo PDM]],'Anexo PA'!$O$4:$O$909,Tabla1[[#This Row],[Código BPIN]],'Anexo PA'!$C$4:$C$909,Tabla1[[#This Row],[Rubro]])</calculatedColumnFormula>
    </tableColumn>
    <tableColumn id="4" xr3:uid="{FACF9905-9C80-4C0B-AA93-96434C5C0E89}" name="Total Recursos Pagados" dataDxfId="34" totalsRowDxfId="33">
      <calculatedColumnFormula>+SUMIFS('Anexo PA'!$K$4:$K$909,'Anexo PA'!$M$4:$M$909,Tabla1[[#This Row],[ Consecutivo PDM]],'Anexo PA'!$O$4:$O$909,Tabla1[[#This Row],[Código BPIN]],'Anexo PA'!$C$4:$C$909,Tabla1[[#This Row],[Rubro]])</calculatedColumnFormula>
    </tableColumn>
    <tableColumn id="57" xr3:uid="{00000000-0010-0000-0000-000039000000}" name="Recursos Gestionados" dataDxfId="32" totalsRowDxfId="31"/>
    <tableColumn id="58" xr3:uid="{00000000-0010-0000-0000-00003A000000}" name="Dependencia" dataDxfId="30" totalsRowDxfId="29"/>
    <tableColumn id="59" xr3:uid="{00000000-0010-0000-0000-00003B000000}" name="Responsable" dataDxfId="28" totalsRowDxfId="27"/>
    <tableColumn id="60" xr3:uid="{00000000-0010-0000-0000-00003C000000}" name="ODS" dataDxfId="26" totalsRowDxfId="25"/>
  </tableColumns>
  <tableStyleInfo name="Estilo de tabla 3"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A701F5B7-2150-43D3-A12F-F93F4DF9E21F}" name="Tabla2" displayName="Tabla2" ref="A3:U909" totalsRowShown="0" headerRowDxfId="23" dataDxfId="22" tableBorderDxfId="21">
  <autoFilter ref="A3:U909" xr:uid="{A701F5B7-2150-43D3-A12F-F93F4DF9E21F}">
    <filterColumn colId="2">
      <filters>
        <filter val="2.3.2.02.02.009.4104008.93491.262.220"/>
      </filters>
    </filterColumn>
    <filterColumn colId="12">
      <filters>
        <filter val="212"/>
      </filters>
    </filterColumn>
  </autoFilter>
  <sortState xmlns:xlrd2="http://schemas.microsoft.com/office/spreadsheetml/2017/richdata2" ref="A4:U909">
    <sortCondition ref="A4:A909"/>
  </sortState>
  <tableColumns count="21">
    <tableColumn id="1" xr3:uid="{6DEB55C4-8A61-4AFE-93FC-D358EFE2C98F}" name="FECHA" dataDxfId="20"/>
    <tableColumn id="2" xr3:uid="{CE5DFDE8-D79E-4B8A-95C5-DB3F99E00719}" name="RP" dataDxfId="19"/>
    <tableColumn id="3" xr3:uid="{14E17B88-D8AB-4E18-9110-9CBD89838F8B}" name="RUBRO" dataDxfId="18"/>
    <tableColumn id="4" xr3:uid="{FE78E78A-0788-42C1-88B1-47F1722DE992}" name="DESCRIPCION RUBRO" dataDxfId="17"/>
    <tableColumn id="5" xr3:uid="{E9027A44-B42D-42E2-877C-1318C74C4E38}" name="CONCEPTO" dataDxfId="16"/>
    <tableColumn id="6" xr3:uid="{733A0615-05D7-40D6-AB4A-A2127C8BDF33}" name="NIT TERCERO" dataDxfId="15"/>
    <tableColumn id="7" xr3:uid="{CAD51BF4-2680-4F03-9164-26D0ECB20903}" name="NOMBRE TERCERO" dataDxfId="14"/>
    <tableColumn id="8" xr3:uid="{AF342D04-3E7E-4E74-9486-07AB5131B122}" name="CONTRATO" dataDxfId="13"/>
    <tableColumn id="9" xr3:uid="{6244211F-8077-47BA-BE98-E771C4DD9465}" name="VALOR COMPROMETIDO" dataDxfId="12" dataCellStyle="Millares"/>
    <tableColumn id="10" xr3:uid="{D83FE945-A339-4538-ADA5-726D7C1C3D62}" name="TOTAL OBLIGACIONES"/>
    <tableColumn id="11" xr3:uid="{A71CA163-8160-44A7-AEC7-2A385CF84C4E}" name="TOTAL PAGOS" dataDxfId="11" dataCellStyle="Millares"/>
    <tableColumn id="12" xr3:uid="{96526A02-2DEF-4586-989D-975CDC1062A6}" name="IND" dataDxfId="10"/>
    <tableColumn id="13" xr3:uid="{A77BAB27-5BA5-4ECC-A77E-7E440B0F9CBF}" name="N° META" dataDxfId="9"/>
    <tableColumn id="14" xr3:uid="{6F0D4D98-2C75-4924-9ABF-8B1F7BF2A200}" name="META" dataDxfId="8"/>
    <tableColumn id="15" xr3:uid="{4F86E232-2971-49F5-BD40-29E740CDC913}" name="N°PROYECTO" dataDxfId="7"/>
    <tableColumn id="16" xr3:uid="{8FC506C5-A015-4997-AB34-66991D8426A0}" name="PROYECTO" dataDxfId="6"/>
    <tableColumn id="17" xr3:uid="{C0D36C54-7464-4D07-A104-00AFCD657B24}" name="ACTIVIDAD PROYECTO" dataDxfId="5"/>
    <tableColumn id="18" xr3:uid="{3182E5A0-C985-4AC6-B256-83BE4989F444}" name="Modalidad" dataDxfId="4"/>
    <tableColumn id="19" xr3:uid="{6F7D76D8-765C-492E-8FCF-A333AD70923B}" name="Tipo Contrato" dataDxfId="3"/>
    <tableColumn id="20" xr3:uid="{19CAC01B-157D-4A9C-89EF-92B97E196A56}" name="No. SECOP" dataDxfId="2"/>
    <tableColumn id="21" xr3:uid="{5C4C0749-6621-4E65-B019-F5AD6F6B89F4}" name="Url SECOP" dataDxfId="1"/>
  </tableColumns>
  <tableStyleInfo name="Estilo de tabla 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hyperlink" Target="https://community.secop.gov.co/Public/Tendering/ContractNoticePhases/View?PPI=CO1.PPI.30468677&amp;isFromPublicArea=True&amp;isModal=False"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28C02D-B318-4717-89BF-E7AB443090A9}">
  <sheetPr>
    <tabColor theme="8" tint="-0.249977111117893"/>
  </sheetPr>
  <dimension ref="A1:BJ199"/>
  <sheetViews>
    <sheetView showGridLines="0" tabSelected="1" zoomScale="61" zoomScaleNormal="50" workbookViewId="0">
      <pane xSplit="1" ySplit="10" topLeftCell="J92" activePane="bottomRight" state="frozen"/>
      <selection pane="topRight" activeCell="B1" sqref="B1"/>
      <selection pane="bottomLeft" activeCell="A11" sqref="A11"/>
      <selection pane="bottomRight" activeCell="O55" sqref="O55"/>
    </sheetView>
  </sheetViews>
  <sheetFormatPr baseColWidth="10" defaultColWidth="11.28515625" defaultRowHeight="15" x14ac:dyDescent="0.25"/>
  <cols>
    <col min="1" max="1" width="24" style="111" customWidth="1"/>
    <col min="2" max="2" width="36.140625" style="111" customWidth="1"/>
    <col min="3" max="3" width="27" style="111" customWidth="1"/>
    <col min="4" max="4" width="19.140625" style="111" customWidth="1"/>
    <col min="5" max="5" width="25.7109375" style="111" customWidth="1"/>
    <col min="6" max="6" width="21.7109375" style="111" customWidth="1"/>
    <col min="7" max="7" width="31.140625" style="111" customWidth="1"/>
    <col min="8" max="8" width="31.7109375" style="111" customWidth="1"/>
    <col min="9" max="9" width="26.140625" style="111" customWidth="1"/>
    <col min="10" max="10" width="14.140625" style="111" customWidth="1"/>
    <col min="11" max="11" width="23.140625" style="111" customWidth="1"/>
    <col min="12" max="12" width="16.7109375" style="111" customWidth="1"/>
    <col min="13" max="13" width="33.85546875" style="111" customWidth="1"/>
    <col min="14" max="14" width="34.28515625" style="111" customWidth="1"/>
    <col min="15" max="15" width="30.28515625" style="111" customWidth="1"/>
    <col min="16" max="16" width="27.7109375" style="192" customWidth="1"/>
    <col min="17" max="17" width="33.7109375" style="193" customWidth="1"/>
    <col min="18" max="18" width="20.140625" style="111" bestFit="1" customWidth="1"/>
    <col min="19" max="19" width="44.7109375" style="111" customWidth="1"/>
    <col min="20" max="20" width="26.140625" style="111" customWidth="1"/>
    <col min="21" max="21" width="28.28515625" style="111" customWidth="1"/>
    <col min="22" max="22" width="34.140625" style="111" customWidth="1"/>
    <col min="23" max="23" width="26.85546875" style="111" customWidth="1"/>
    <col min="24" max="24" width="28.85546875" style="111" customWidth="1"/>
    <col min="25" max="25" width="72" style="111" customWidth="1"/>
    <col min="26" max="26" width="26.7109375" style="111" bestFit="1" customWidth="1"/>
    <col min="27" max="27" width="17.7109375" style="111" customWidth="1"/>
    <col min="28" max="38" width="18.28515625" style="111" customWidth="1"/>
    <col min="39" max="39" width="23" style="111" customWidth="1"/>
    <col min="40" max="41" width="24.28515625" style="111" customWidth="1"/>
    <col min="42" max="51" width="19" style="111" customWidth="1"/>
    <col min="52" max="52" width="26.7109375" style="111" customWidth="1"/>
    <col min="53" max="53" width="25.42578125" style="111" customWidth="1"/>
    <col min="54" max="54" width="27.42578125" style="111" customWidth="1"/>
    <col min="55" max="55" width="40.5703125" style="111" bestFit="1" customWidth="1"/>
    <col min="56" max="56" width="23.7109375" style="111" customWidth="1"/>
    <col min="57" max="57" width="45.28515625" style="112" customWidth="1"/>
    <col min="58" max="58" width="59.140625" style="778" customWidth="1"/>
    <col min="59" max="59" width="25.85546875" style="111" customWidth="1"/>
    <col min="60" max="60" width="17.7109375" style="111" customWidth="1"/>
    <col min="61" max="61" width="19.7109375" style="111" customWidth="1"/>
    <col min="62" max="62" width="21.28515625" style="111" customWidth="1"/>
    <col min="63" max="63" width="22.85546875" style="106" bestFit="1" customWidth="1"/>
    <col min="64" max="64" width="33" style="106" bestFit="1" customWidth="1"/>
    <col min="65" max="65" width="28.85546875" style="106" bestFit="1" customWidth="1"/>
    <col min="66" max="66" width="58.28515625" style="106" bestFit="1" customWidth="1"/>
    <col min="67" max="67" width="26" style="106" bestFit="1" customWidth="1"/>
    <col min="68" max="68" width="24.28515625" style="106" bestFit="1" customWidth="1"/>
    <col min="69" max="69" width="35.28515625" style="106" bestFit="1" customWidth="1"/>
    <col min="70" max="70" width="30.28515625" style="106" bestFit="1" customWidth="1"/>
    <col min="71" max="71" width="31.28515625" style="106" bestFit="1" customWidth="1"/>
    <col min="72" max="72" width="38" style="106" bestFit="1" customWidth="1"/>
    <col min="73" max="73" width="40.140625" style="106" bestFit="1" customWidth="1"/>
    <col min="74" max="74" width="43.28515625" style="106" bestFit="1" customWidth="1"/>
    <col min="75" max="75" width="48.85546875" style="106" bestFit="1" customWidth="1"/>
    <col min="76" max="76" width="39.28515625" style="106" bestFit="1" customWidth="1"/>
    <col min="77" max="77" width="26.85546875" style="106" bestFit="1" customWidth="1"/>
    <col min="78" max="78" width="47" style="106" bestFit="1" customWidth="1"/>
    <col min="79" max="79" width="40" style="106" bestFit="1" customWidth="1"/>
    <col min="80" max="80" width="83.7109375" style="106" bestFit="1" customWidth="1"/>
    <col min="81" max="81" width="21.28515625" style="106" bestFit="1" customWidth="1"/>
    <col min="82" max="82" width="31.28515625" style="106" bestFit="1" customWidth="1"/>
    <col min="83" max="83" width="27.28515625" style="106" bestFit="1" customWidth="1"/>
    <col min="84" max="84" width="56.85546875" style="106" bestFit="1" customWidth="1"/>
    <col min="85" max="85" width="24.28515625" style="106" bestFit="1" customWidth="1"/>
    <col min="86" max="86" width="22.85546875" style="106" bestFit="1" customWidth="1"/>
    <col min="87" max="87" width="33.85546875" style="106" bestFit="1" customWidth="1"/>
    <col min="88" max="88" width="29" style="106" bestFit="1" customWidth="1"/>
    <col min="89" max="89" width="29.85546875" style="106" bestFit="1" customWidth="1"/>
    <col min="90" max="90" width="36.28515625" style="106" bestFit="1" customWidth="1"/>
    <col min="91" max="91" width="38.7109375" style="106" bestFit="1" customWidth="1"/>
    <col min="92" max="92" width="42" style="106" bestFit="1" customWidth="1"/>
    <col min="93" max="93" width="47.28515625" style="106" bestFit="1" customWidth="1"/>
    <col min="94" max="94" width="37.85546875" style="106" bestFit="1" customWidth="1"/>
    <col min="95" max="95" width="25.28515625" style="106" bestFit="1" customWidth="1"/>
    <col min="96" max="96" width="45.28515625" style="106" bestFit="1" customWidth="1"/>
    <col min="97" max="97" width="38.28515625" style="106" bestFit="1" customWidth="1"/>
    <col min="98" max="98" width="82.140625" style="106" bestFit="1" customWidth="1"/>
    <col min="99" max="99" width="22" style="106" bestFit="1" customWidth="1"/>
    <col min="100" max="100" width="32.140625" style="106" bestFit="1" customWidth="1"/>
    <col min="101" max="101" width="28" style="106" bestFit="1" customWidth="1"/>
    <col min="102" max="102" width="57.28515625" style="106" bestFit="1" customWidth="1"/>
    <col min="103" max="103" width="25.140625" style="106" bestFit="1" customWidth="1"/>
    <col min="104" max="104" width="23.28515625" style="106" bestFit="1" customWidth="1"/>
    <col min="105" max="105" width="34.28515625" style="106" bestFit="1" customWidth="1"/>
    <col min="106" max="106" width="29.28515625" style="106" bestFit="1" customWidth="1"/>
    <col min="107" max="107" width="30.28515625" style="106" bestFit="1" customWidth="1"/>
    <col min="108" max="108" width="37.140625" style="106" bestFit="1" customWidth="1"/>
    <col min="109" max="109" width="39.28515625" style="106" bestFit="1" customWidth="1"/>
    <col min="110" max="110" width="42.28515625" style="106" bestFit="1" customWidth="1"/>
    <col min="111" max="111" width="48" style="106" bestFit="1" customWidth="1"/>
    <col min="112" max="112" width="38.28515625" style="106" bestFit="1" customWidth="1"/>
    <col min="113" max="113" width="25.85546875" style="106" bestFit="1" customWidth="1"/>
    <col min="114" max="114" width="46" style="106" bestFit="1" customWidth="1"/>
    <col min="115" max="115" width="39.140625" style="106" bestFit="1" customWidth="1"/>
    <col min="116" max="116" width="82.7109375" style="106" bestFit="1" customWidth="1"/>
    <col min="117" max="117" width="20" style="106" bestFit="1" customWidth="1"/>
    <col min="118" max="118" width="30.140625" style="106" bestFit="1" customWidth="1"/>
    <col min="119" max="119" width="26" style="106" bestFit="1" customWidth="1"/>
    <col min="120" max="120" width="55.28515625" style="106" bestFit="1" customWidth="1"/>
    <col min="121" max="121" width="23.28515625" style="106" bestFit="1" customWidth="1"/>
    <col min="122" max="122" width="21.28515625" style="106" bestFit="1" customWidth="1"/>
    <col min="123" max="123" width="32.28515625" style="106" bestFit="1" customWidth="1"/>
    <col min="124" max="124" width="27.7109375" style="106" bestFit="1" customWidth="1"/>
    <col min="125" max="125" width="28.28515625" style="106" bestFit="1" customWidth="1"/>
    <col min="126" max="126" width="35.140625" style="106" bestFit="1" customWidth="1"/>
    <col min="127" max="127" width="37.28515625" style="106" bestFit="1" customWidth="1"/>
    <col min="128" max="128" width="40.28515625" style="106" bestFit="1" customWidth="1"/>
    <col min="129" max="129" width="46" style="106" bestFit="1" customWidth="1"/>
    <col min="130" max="130" width="36.28515625" style="106" bestFit="1" customWidth="1"/>
    <col min="131" max="131" width="24" style="106" bestFit="1" customWidth="1"/>
    <col min="132" max="132" width="44.140625" style="106" bestFit="1" customWidth="1"/>
    <col min="133" max="133" width="37.28515625" style="106" bestFit="1" customWidth="1"/>
    <col min="134" max="134" width="80.85546875" style="106" bestFit="1" customWidth="1"/>
    <col min="135" max="135" width="37.140625" style="106" bestFit="1" customWidth="1"/>
    <col min="136" max="136" width="22.85546875" style="106" bestFit="1" customWidth="1"/>
    <col min="137" max="137" width="33" style="106" bestFit="1" customWidth="1"/>
    <col min="138" max="138" width="28.85546875" style="106" bestFit="1" customWidth="1"/>
    <col min="139" max="139" width="58.28515625" style="106" bestFit="1" customWidth="1"/>
    <col min="140" max="140" width="26" style="106" bestFit="1" customWidth="1"/>
    <col min="141" max="141" width="24.28515625" style="106" bestFit="1" customWidth="1"/>
    <col min="142" max="142" width="35.28515625" style="106" bestFit="1" customWidth="1"/>
    <col min="143" max="143" width="30.28515625" style="106" bestFit="1" customWidth="1"/>
    <col min="144" max="144" width="31.28515625" style="106" bestFit="1" customWidth="1"/>
    <col min="145" max="145" width="38" style="106" bestFit="1" customWidth="1"/>
    <col min="146" max="146" width="40.140625" style="106" bestFit="1" customWidth="1"/>
    <col min="147" max="147" width="43.28515625" style="106" bestFit="1" customWidth="1"/>
    <col min="148" max="148" width="48.85546875" style="106" bestFit="1" customWidth="1"/>
    <col min="149" max="149" width="39.28515625" style="106" bestFit="1" customWidth="1"/>
    <col min="150" max="150" width="26.85546875" style="106" bestFit="1" customWidth="1"/>
    <col min="151" max="151" width="47" style="106" bestFit="1" customWidth="1"/>
    <col min="152" max="152" width="40" style="106" bestFit="1" customWidth="1"/>
    <col min="153" max="153" width="83.7109375" style="106" bestFit="1" customWidth="1"/>
    <col min="154" max="154" width="21.28515625" style="106" bestFit="1" customWidth="1"/>
    <col min="155" max="155" width="31.28515625" style="106" bestFit="1" customWidth="1"/>
    <col min="156" max="156" width="27.28515625" style="106" bestFit="1" customWidth="1"/>
    <col min="157" max="157" width="56.85546875" style="106" bestFit="1" customWidth="1"/>
    <col min="158" max="158" width="24.28515625" style="106" bestFit="1" customWidth="1"/>
    <col min="159" max="159" width="22.85546875" style="106" bestFit="1" customWidth="1"/>
    <col min="160" max="160" width="33.85546875" style="106" bestFit="1" customWidth="1"/>
    <col min="161" max="161" width="29" style="106" bestFit="1" customWidth="1"/>
    <col min="162" max="162" width="29.85546875" style="106" bestFit="1" customWidth="1"/>
    <col min="163" max="163" width="36.28515625" style="106" bestFit="1" customWidth="1"/>
    <col min="164" max="164" width="38.7109375" style="106" bestFit="1" customWidth="1"/>
    <col min="165" max="165" width="42" style="106" bestFit="1" customWidth="1"/>
    <col min="166" max="166" width="47.28515625" style="106" bestFit="1" customWidth="1"/>
    <col min="167" max="167" width="37.85546875" style="106" bestFit="1" customWidth="1"/>
    <col min="168" max="168" width="25.28515625" style="106" bestFit="1" customWidth="1"/>
    <col min="169" max="169" width="45.28515625" style="106" bestFit="1" customWidth="1"/>
    <col min="170" max="170" width="38.28515625" style="106" bestFit="1" customWidth="1"/>
    <col min="171" max="171" width="82.140625" style="106" bestFit="1" customWidth="1"/>
    <col min="172" max="172" width="22" style="106" bestFit="1" customWidth="1"/>
    <col min="173" max="173" width="32.140625" style="106" bestFit="1" customWidth="1"/>
    <col min="174" max="174" width="28" style="106" bestFit="1" customWidth="1"/>
    <col min="175" max="175" width="57.28515625" style="106" bestFit="1" customWidth="1"/>
    <col min="176" max="176" width="25.140625" style="106" bestFit="1" customWidth="1"/>
    <col min="177" max="177" width="23.28515625" style="106" bestFit="1" customWidth="1"/>
    <col min="178" max="178" width="34.28515625" style="106" bestFit="1" customWidth="1"/>
    <col min="179" max="179" width="29.28515625" style="106" bestFit="1" customWidth="1"/>
    <col min="180" max="180" width="30.28515625" style="106" bestFit="1" customWidth="1"/>
    <col min="181" max="181" width="37.140625" style="106" bestFit="1" customWidth="1"/>
    <col min="182" max="182" width="39.28515625" style="106" bestFit="1" customWidth="1"/>
    <col min="183" max="183" width="42.28515625" style="106" bestFit="1" customWidth="1"/>
    <col min="184" max="184" width="48" style="106" bestFit="1" customWidth="1"/>
    <col min="185" max="185" width="38.28515625" style="106" bestFit="1" customWidth="1"/>
    <col min="186" max="186" width="25.85546875" style="106" bestFit="1" customWidth="1"/>
    <col min="187" max="187" width="46" style="106" bestFit="1" customWidth="1"/>
    <col min="188" max="188" width="39.140625" style="106" bestFit="1" customWidth="1"/>
    <col min="189" max="189" width="82.7109375" style="106" bestFit="1" customWidth="1"/>
    <col min="190" max="190" width="20" style="106" bestFit="1" customWidth="1"/>
    <col min="191" max="191" width="30.140625" style="106" bestFit="1" customWidth="1"/>
    <col min="192" max="192" width="26" style="106" bestFit="1" customWidth="1"/>
    <col min="193" max="193" width="55.28515625" style="106" bestFit="1" customWidth="1"/>
    <col min="194" max="194" width="23.28515625" style="106" bestFit="1" customWidth="1"/>
    <col min="195" max="195" width="21.28515625" style="106" bestFit="1" customWidth="1"/>
    <col min="196" max="196" width="32.28515625" style="106" bestFit="1" customWidth="1"/>
    <col min="197" max="197" width="27.7109375" style="106" bestFit="1" customWidth="1"/>
    <col min="198" max="198" width="28.28515625" style="106" bestFit="1" customWidth="1"/>
    <col min="199" max="199" width="35.140625" style="106" bestFit="1" customWidth="1"/>
    <col min="200" max="200" width="37.28515625" style="106" bestFit="1" customWidth="1"/>
    <col min="201" max="201" width="40.28515625" style="106" bestFit="1" customWidth="1"/>
    <col min="202" max="202" width="46" style="106" bestFit="1" customWidth="1"/>
    <col min="203" max="203" width="36.28515625" style="106" bestFit="1" customWidth="1"/>
    <col min="204" max="204" width="24" style="106" bestFit="1" customWidth="1"/>
    <col min="205" max="205" width="44.140625" style="106" bestFit="1" customWidth="1"/>
    <col min="206" max="206" width="37.28515625" style="106" bestFit="1" customWidth="1"/>
    <col min="207" max="207" width="80.85546875" style="106" bestFit="1" customWidth="1"/>
    <col min="208" max="208" width="37.140625" style="106" bestFit="1" customWidth="1"/>
    <col min="209" max="209" width="22.85546875" style="106" bestFit="1" customWidth="1"/>
    <col min="210" max="210" width="33" style="106" bestFit="1" customWidth="1"/>
    <col min="211" max="211" width="28.85546875" style="106" bestFit="1" customWidth="1"/>
    <col min="212" max="212" width="58.28515625" style="106" bestFit="1" customWidth="1"/>
    <col min="213" max="213" width="26" style="106" bestFit="1" customWidth="1"/>
    <col min="214" max="214" width="24.28515625" style="106" bestFit="1" customWidth="1"/>
    <col min="215" max="215" width="35.28515625" style="106" bestFit="1" customWidth="1"/>
    <col min="216" max="216" width="30.28515625" style="106" bestFit="1" customWidth="1"/>
    <col min="217" max="217" width="31.28515625" style="106" bestFit="1" customWidth="1"/>
    <col min="218" max="218" width="38" style="106" bestFit="1" customWidth="1"/>
    <col min="219" max="219" width="40.140625" style="106" bestFit="1" customWidth="1"/>
    <col min="220" max="220" width="43.28515625" style="106" bestFit="1" customWidth="1"/>
    <col min="221" max="221" width="48.85546875" style="106" bestFit="1" customWidth="1"/>
    <col min="222" max="222" width="39.28515625" style="106" bestFit="1" customWidth="1"/>
    <col min="223" max="223" width="26.85546875" style="106" bestFit="1" customWidth="1"/>
    <col min="224" max="224" width="47" style="106" bestFit="1" customWidth="1"/>
    <col min="225" max="225" width="40" style="106" bestFit="1" customWidth="1"/>
    <col min="226" max="226" width="83.7109375" style="106" bestFit="1" customWidth="1"/>
    <col min="227" max="227" width="21.28515625" style="106" bestFit="1" customWidth="1"/>
    <col min="228" max="228" width="31.28515625" style="106" bestFit="1" customWidth="1"/>
    <col min="229" max="229" width="27.28515625" style="106" bestFit="1" customWidth="1"/>
    <col min="230" max="230" width="56.85546875" style="106" bestFit="1" customWidth="1"/>
    <col min="231" max="231" width="24.28515625" style="106" bestFit="1" customWidth="1"/>
    <col min="232" max="232" width="22.85546875" style="106" bestFit="1" customWidth="1"/>
    <col min="233" max="233" width="33.85546875" style="106" bestFit="1" customWidth="1"/>
    <col min="234" max="234" width="29" style="106" bestFit="1" customWidth="1"/>
    <col min="235" max="235" width="29.85546875" style="106" bestFit="1" customWidth="1"/>
    <col min="236" max="236" width="36.28515625" style="106" bestFit="1" customWidth="1"/>
    <col min="237" max="237" width="38.7109375" style="106" bestFit="1" customWidth="1"/>
    <col min="238" max="238" width="42" style="106" bestFit="1" customWidth="1"/>
    <col min="239" max="239" width="47.28515625" style="106" bestFit="1" customWidth="1"/>
    <col min="240" max="240" width="37.85546875" style="106" bestFit="1" customWidth="1"/>
    <col min="241" max="241" width="25.28515625" style="106" bestFit="1" customWidth="1"/>
    <col min="242" max="242" width="45.28515625" style="106" bestFit="1" customWidth="1"/>
    <col min="243" max="243" width="38.28515625" style="106" bestFit="1" customWidth="1"/>
    <col min="244" max="244" width="82.140625" style="106" bestFit="1" customWidth="1"/>
    <col min="245" max="245" width="22" style="106" bestFit="1" customWidth="1"/>
    <col min="246" max="246" width="32.140625" style="106" bestFit="1" customWidth="1"/>
    <col min="247" max="247" width="28" style="106" bestFit="1" customWidth="1"/>
    <col min="248" max="248" width="57.28515625" style="106" bestFit="1" customWidth="1"/>
    <col min="249" max="249" width="25.140625" style="106" bestFit="1" customWidth="1"/>
    <col min="250" max="250" width="23.28515625" style="106" bestFit="1" customWidth="1"/>
    <col min="251" max="251" width="34.28515625" style="106" bestFit="1" customWidth="1"/>
    <col min="252" max="252" width="29.28515625" style="106" bestFit="1" customWidth="1"/>
    <col min="253" max="253" width="30.28515625" style="106" bestFit="1" customWidth="1"/>
    <col min="254" max="254" width="37.140625" style="106" bestFit="1" customWidth="1"/>
    <col min="255" max="255" width="39.28515625" style="106" bestFit="1" customWidth="1"/>
    <col min="256" max="256" width="42.28515625" style="106" bestFit="1" customWidth="1"/>
    <col min="257" max="257" width="48" style="106" bestFit="1" customWidth="1"/>
    <col min="258" max="258" width="38.28515625" style="106" bestFit="1" customWidth="1"/>
    <col min="259" max="259" width="25.85546875" style="106" bestFit="1" customWidth="1"/>
    <col min="260" max="260" width="46" style="106" bestFit="1" customWidth="1"/>
    <col min="261" max="261" width="39.140625" style="106" bestFit="1" customWidth="1"/>
    <col min="262" max="262" width="82.7109375" style="106" bestFit="1" customWidth="1"/>
    <col min="263" max="263" width="20" style="106" bestFit="1" customWidth="1"/>
    <col min="264" max="264" width="30.140625" style="106" bestFit="1" customWidth="1"/>
    <col min="265" max="265" width="26" style="106" bestFit="1" customWidth="1"/>
    <col min="266" max="266" width="55.28515625" style="106" bestFit="1" customWidth="1"/>
    <col min="267" max="267" width="23.28515625" style="106" bestFit="1" customWidth="1"/>
    <col min="268" max="268" width="21.28515625" style="106" bestFit="1" customWidth="1"/>
    <col min="269" max="269" width="32.28515625" style="106" bestFit="1" customWidth="1"/>
    <col min="270" max="270" width="27.7109375" style="106" bestFit="1" customWidth="1"/>
    <col min="271" max="271" width="28.28515625" style="106" bestFit="1" customWidth="1"/>
    <col min="272" max="272" width="35.140625" style="106" bestFit="1" customWidth="1"/>
    <col min="273" max="273" width="37.28515625" style="106" bestFit="1" customWidth="1"/>
    <col min="274" max="274" width="40.28515625" style="106" bestFit="1" customWidth="1"/>
    <col min="275" max="275" width="46" style="106" bestFit="1" customWidth="1"/>
    <col min="276" max="276" width="36.28515625" style="106" bestFit="1" customWidth="1"/>
    <col min="277" max="277" width="24" style="106" bestFit="1" customWidth="1"/>
    <col min="278" max="278" width="44.140625" style="106" bestFit="1" customWidth="1"/>
    <col min="279" max="279" width="37.28515625" style="106" bestFit="1" customWidth="1"/>
    <col min="280" max="280" width="80.85546875" style="106" bestFit="1" customWidth="1"/>
    <col min="281" max="281" width="37.140625" style="106" bestFit="1" customWidth="1"/>
    <col min="282" max="282" width="22.85546875" style="106" bestFit="1" customWidth="1"/>
    <col min="283" max="283" width="33" style="106" bestFit="1" customWidth="1"/>
    <col min="284" max="284" width="28.85546875" style="106" bestFit="1" customWidth="1"/>
    <col min="285" max="285" width="58.28515625" style="106" bestFit="1" customWidth="1"/>
    <col min="286" max="286" width="26" style="106" bestFit="1" customWidth="1"/>
    <col min="287" max="287" width="24.28515625" style="106" bestFit="1" customWidth="1"/>
    <col min="288" max="288" width="35.28515625" style="106" bestFit="1" customWidth="1"/>
    <col min="289" max="289" width="30.28515625" style="106" bestFit="1" customWidth="1"/>
    <col min="290" max="290" width="31.28515625" style="106" bestFit="1" customWidth="1"/>
    <col min="291" max="291" width="38" style="106" bestFit="1" customWidth="1"/>
    <col min="292" max="292" width="40.140625" style="106" bestFit="1" customWidth="1"/>
    <col min="293" max="293" width="43.28515625" style="106" bestFit="1" customWidth="1"/>
    <col min="294" max="294" width="48.85546875" style="106" bestFit="1" customWidth="1"/>
    <col min="295" max="295" width="39.28515625" style="106" bestFit="1" customWidth="1"/>
    <col min="296" max="296" width="26.85546875" style="106" bestFit="1" customWidth="1"/>
    <col min="297" max="297" width="47" style="106" bestFit="1" customWidth="1"/>
    <col min="298" max="298" width="40" style="106" bestFit="1" customWidth="1"/>
    <col min="299" max="299" width="83.7109375" style="106" bestFit="1" customWidth="1"/>
    <col min="300" max="300" width="21.28515625" style="106" bestFit="1" customWidth="1"/>
    <col min="301" max="301" width="31.28515625" style="106" bestFit="1" customWidth="1"/>
    <col min="302" max="302" width="27.28515625" style="106" bestFit="1" customWidth="1"/>
    <col min="303" max="303" width="56.85546875" style="106" bestFit="1" customWidth="1"/>
    <col min="304" max="304" width="24.28515625" style="106" bestFit="1" customWidth="1"/>
    <col min="305" max="305" width="22.85546875" style="106" bestFit="1" customWidth="1"/>
    <col min="306" max="306" width="33.85546875" style="106" bestFit="1" customWidth="1"/>
    <col min="307" max="307" width="29" style="106" bestFit="1" customWidth="1"/>
    <col min="308" max="308" width="29.85546875" style="106" bestFit="1" customWidth="1"/>
    <col min="309" max="309" width="36.28515625" style="106" bestFit="1" customWidth="1"/>
    <col min="310" max="310" width="38.7109375" style="106" bestFit="1" customWidth="1"/>
    <col min="311" max="311" width="42" style="106" bestFit="1" customWidth="1"/>
    <col min="312" max="312" width="47.28515625" style="106" bestFit="1" customWidth="1"/>
    <col min="313" max="313" width="37.85546875" style="106" bestFit="1" customWidth="1"/>
    <col min="314" max="314" width="25.28515625" style="106" bestFit="1" customWidth="1"/>
    <col min="315" max="315" width="45.28515625" style="106" bestFit="1" customWidth="1"/>
    <col min="316" max="316" width="38.28515625" style="106" bestFit="1" customWidth="1"/>
    <col min="317" max="317" width="82.140625" style="106" bestFit="1" customWidth="1"/>
    <col min="318" max="318" width="22" style="106" bestFit="1" customWidth="1"/>
    <col min="319" max="319" width="32.140625" style="106" bestFit="1" customWidth="1"/>
    <col min="320" max="320" width="28" style="106" bestFit="1" customWidth="1"/>
    <col min="321" max="321" width="57.28515625" style="106" bestFit="1" customWidth="1"/>
    <col min="322" max="322" width="25.140625" style="106" bestFit="1" customWidth="1"/>
    <col min="323" max="323" width="23.28515625" style="106" bestFit="1" customWidth="1"/>
    <col min="324" max="324" width="34.28515625" style="106" bestFit="1" customWidth="1"/>
    <col min="325" max="325" width="29.28515625" style="106" bestFit="1" customWidth="1"/>
    <col min="326" max="326" width="30.28515625" style="106" bestFit="1" customWidth="1"/>
    <col min="327" max="327" width="37.140625" style="106" bestFit="1" customWidth="1"/>
    <col min="328" max="328" width="39.28515625" style="106" bestFit="1" customWidth="1"/>
    <col min="329" max="329" width="42.28515625" style="106" bestFit="1" customWidth="1"/>
    <col min="330" max="330" width="48" style="106" bestFit="1" customWidth="1"/>
    <col min="331" max="331" width="38.28515625" style="106" bestFit="1" customWidth="1"/>
    <col min="332" max="332" width="25.85546875" style="106" bestFit="1" customWidth="1"/>
    <col min="333" max="333" width="46" style="106" bestFit="1" customWidth="1"/>
    <col min="334" max="334" width="39.140625" style="106" bestFit="1" customWidth="1"/>
    <col min="335" max="335" width="82.7109375" style="106" bestFit="1" customWidth="1"/>
    <col min="336" max="336" width="20" style="106" bestFit="1" customWidth="1"/>
    <col min="337" max="337" width="30.140625" style="106" bestFit="1" customWidth="1"/>
    <col min="338" max="338" width="26" style="106" bestFit="1" customWidth="1"/>
    <col min="339" max="339" width="55.28515625" style="106" bestFit="1" customWidth="1"/>
    <col min="340" max="340" width="23.28515625" style="106" bestFit="1" customWidth="1"/>
    <col min="341" max="341" width="21.28515625" style="106" bestFit="1" customWidth="1"/>
    <col min="342" max="342" width="32.28515625" style="106" bestFit="1" customWidth="1"/>
    <col min="343" max="343" width="27.7109375" style="106" bestFit="1" customWidth="1"/>
    <col min="344" max="344" width="28.28515625" style="106" bestFit="1" customWidth="1"/>
    <col min="345" max="345" width="35.140625" style="106" bestFit="1" customWidth="1"/>
    <col min="346" max="346" width="37.28515625" style="106" bestFit="1" customWidth="1"/>
    <col min="347" max="347" width="40.28515625" style="106" bestFit="1" customWidth="1"/>
    <col min="348" max="348" width="46" style="106" bestFit="1" customWidth="1"/>
    <col min="349" max="349" width="36.28515625" style="106" bestFit="1" customWidth="1"/>
    <col min="350" max="350" width="24" style="106" bestFit="1" customWidth="1"/>
    <col min="351" max="351" width="44.140625" style="106" bestFit="1" customWidth="1"/>
    <col min="352" max="352" width="37.28515625" style="106" bestFit="1" customWidth="1"/>
    <col min="353" max="353" width="80.85546875" style="106" bestFit="1" customWidth="1"/>
    <col min="354" max="354" width="37.140625" style="106" bestFit="1" customWidth="1"/>
    <col min="355" max="16384" width="11.28515625" style="106"/>
  </cols>
  <sheetData>
    <row r="1" spans="1:62" ht="11.25" customHeight="1" x14ac:dyDescent="0.25">
      <c r="A1" s="749"/>
      <c r="B1" s="749"/>
      <c r="C1" s="750" t="s">
        <v>43</v>
      </c>
      <c r="D1" s="751"/>
      <c r="E1" s="751"/>
      <c r="F1" s="751"/>
      <c r="G1" s="751"/>
      <c r="H1" s="751"/>
      <c r="I1" s="751"/>
      <c r="J1" s="751"/>
      <c r="K1" s="751"/>
      <c r="L1" s="751"/>
      <c r="M1" s="751"/>
      <c r="N1" s="751"/>
      <c r="O1" s="751"/>
      <c r="P1" s="751"/>
      <c r="Q1" s="751"/>
      <c r="R1" s="751"/>
      <c r="S1" s="751"/>
      <c r="T1" s="751"/>
      <c r="U1" s="751"/>
      <c r="V1" s="751"/>
      <c r="W1" s="751"/>
      <c r="X1" s="751"/>
      <c r="Y1" s="751"/>
      <c r="Z1" s="751"/>
      <c r="AA1" s="751"/>
      <c r="AB1" s="751"/>
      <c r="AC1" s="751"/>
      <c r="AD1" s="751"/>
      <c r="AE1" s="751"/>
      <c r="AF1" s="751"/>
      <c r="AG1" s="751"/>
      <c r="AH1" s="751"/>
      <c r="AI1" s="751"/>
      <c r="AJ1" s="751"/>
      <c r="AK1" s="751"/>
      <c r="AL1" s="751"/>
      <c r="AM1" s="751"/>
      <c r="AN1" s="751"/>
      <c r="AO1" s="751"/>
      <c r="AP1" s="751"/>
      <c r="AQ1" s="751"/>
      <c r="AR1" s="751"/>
      <c r="AS1" s="751"/>
      <c r="AT1" s="751"/>
      <c r="AU1" s="751"/>
      <c r="AV1" s="751"/>
      <c r="AW1" s="751"/>
      <c r="AX1" s="751"/>
      <c r="AY1" s="751"/>
      <c r="AZ1" s="751"/>
      <c r="BA1" s="751"/>
      <c r="BB1" s="752"/>
      <c r="BC1" s="102" t="s">
        <v>45</v>
      </c>
      <c r="BD1" s="103"/>
      <c r="BE1" s="104"/>
      <c r="BF1" s="776"/>
      <c r="BG1" s="103"/>
      <c r="BH1" s="103"/>
      <c r="BI1" s="103"/>
      <c r="BJ1" s="105"/>
    </row>
    <row r="2" spans="1:62" ht="16.5" customHeight="1" x14ac:dyDescent="0.25">
      <c r="A2" s="749"/>
      <c r="B2" s="749"/>
      <c r="C2" s="750"/>
      <c r="D2" s="751"/>
      <c r="E2" s="751"/>
      <c r="F2" s="751"/>
      <c r="G2" s="751"/>
      <c r="H2" s="751"/>
      <c r="I2" s="751"/>
      <c r="J2" s="751"/>
      <c r="K2" s="751"/>
      <c r="L2" s="751"/>
      <c r="M2" s="751"/>
      <c r="N2" s="751"/>
      <c r="O2" s="751"/>
      <c r="P2" s="751"/>
      <c r="Q2" s="751"/>
      <c r="R2" s="751"/>
      <c r="S2" s="751"/>
      <c r="T2" s="751"/>
      <c r="U2" s="751"/>
      <c r="V2" s="751"/>
      <c r="W2" s="751"/>
      <c r="X2" s="751"/>
      <c r="Y2" s="751"/>
      <c r="Z2" s="751"/>
      <c r="AA2" s="751"/>
      <c r="AB2" s="751"/>
      <c r="AC2" s="751"/>
      <c r="AD2" s="751"/>
      <c r="AE2" s="751"/>
      <c r="AF2" s="751"/>
      <c r="AG2" s="751"/>
      <c r="AH2" s="751"/>
      <c r="AI2" s="751"/>
      <c r="AJ2" s="751"/>
      <c r="AK2" s="751"/>
      <c r="AL2" s="751"/>
      <c r="AM2" s="751"/>
      <c r="AN2" s="751"/>
      <c r="AO2" s="751"/>
      <c r="AP2" s="751"/>
      <c r="AQ2" s="751"/>
      <c r="AR2" s="751"/>
      <c r="AS2" s="751"/>
      <c r="AT2" s="751"/>
      <c r="AU2" s="751"/>
      <c r="AV2" s="751"/>
      <c r="AW2" s="751"/>
      <c r="AX2" s="751"/>
      <c r="AY2" s="751"/>
      <c r="AZ2" s="751"/>
      <c r="BA2" s="751"/>
      <c r="BB2" s="752"/>
      <c r="BC2" s="102" t="s">
        <v>2323</v>
      </c>
      <c r="BD2" s="103"/>
      <c r="BE2" s="104"/>
      <c r="BF2" s="776"/>
      <c r="BG2" s="103"/>
      <c r="BH2" s="103"/>
      <c r="BI2" s="103"/>
      <c r="BJ2" s="105"/>
    </row>
    <row r="3" spans="1:62" ht="13.5" customHeight="1" x14ac:dyDescent="0.25">
      <c r="A3" s="749"/>
      <c r="B3" s="749"/>
      <c r="C3" s="750"/>
      <c r="D3" s="751"/>
      <c r="E3" s="751"/>
      <c r="F3" s="751"/>
      <c r="G3" s="751"/>
      <c r="H3" s="751"/>
      <c r="I3" s="751"/>
      <c r="J3" s="751"/>
      <c r="K3" s="751"/>
      <c r="L3" s="751"/>
      <c r="M3" s="751"/>
      <c r="N3" s="751"/>
      <c r="O3" s="751"/>
      <c r="P3" s="751"/>
      <c r="Q3" s="751"/>
      <c r="R3" s="751"/>
      <c r="S3" s="751"/>
      <c r="T3" s="751"/>
      <c r="U3" s="751"/>
      <c r="V3" s="751"/>
      <c r="W3" s="751"/>
      <c r="X3" s="751"/>
      <c r="Y3" s="751"/>
      <c r="Z3" s="751"/>
      <c r="AA3" s="751"/>
      <c r="AB3" s="751"/>
      <c r="AC3" s="751"/>
      <c r="AD3" s="751"/>
      <c r="AE3" s="751"/>
      <c r="AF3" s="751"/>
      <c r="AG3" s="751"/>
      <c r="AH3" s="751"/>
      <c r="AI3" s="751"/>
      <c r="AJ3" s="751"/>
      <c r="AK3" s="751"/>
      <c r="AL3" s="751"/>
      <c r="AM3" s="751"/>
      <c r="AN3" s="751"/>
      <c r="AO3" s="751"/>
      <c r="AP3" s="751"/>
      <c r="AQ3" s="751"/>
      <c r="AR3" s="751"/>
      <c r="AS3" s="751"/>
      <c r="AT3" s="751"/>
      <c r="AU3" s="751"/>
      <c r="AV3" s="751"/>
      <c r="AW3" s="751"/>
      <c r="AX3" s="751"/>
      <c r="AY3" s="751"/>
      <c r="AZ3" s="751"/>
      <c r="BA3" s="751"/>
      <c r="BB3" s="752"/>
      <c r="BC3" s="102" t="s">
        <v>2324</v>
      </c>
      <c r="BD3" s="103"/>
      <c r="BE3" s="104"/>
      <c r="BF3" s="776"/>
      <c r="BG3" s="103"/>
      <c r="BH3" s="103"/>
      <c r="BI3" s="103"/>
      <c r="BJ3" s="105"/>
    </row>
    <row r="4" spans="1:62" ht="30" hidden="1" customHeight="1" x14ac:dyDescent="0.25">
      <c r="A4" s="749"/>
      <c r="B4" s="749"/>
      <c r="C4" s="753"/>
      <c r="D4" s="754"/>
      <c r="E4" s="754"/>
      <c r="F4" s="754"/>
      <c r="G4" s="754"/>
      <c r="H4" s="754"/>
      <c r="I4" s="754"/>
      <c r="J4" s="754"/>
      <c r="K4" s="754"/>
      <c r="L4" s="754"/>
      <c r="M4" s="754"/>
      <c r="N4" s="754"/>
      <c r="O4" s="754"/>
      <c r="P4" s="754"/>
      <c r="Q4" s="754"/>
      <c r="R4" s="754"/>
      <c r="S4" s="754"/>
      <c r="T4" s="754"/>
      <c r="U4" s="754"/>
      <c r="V4" s="754"/>
      <c r="W4" s="754"/>
      <c r="X4" s="754"/>
      <c r="Y4" s="754"/>
      <c r="Z4" s="754"/>
      <c r="AA4" s="754"/>
      <c r="AB4" s="754"/>
      <c r="AC4" s="754"/>
      <c r="AD4" s="754"/>
      <c r="AE4" s="754"/>
      <c r="AF4" s="754"/>
      <c r="AG4" s="754"/>
      <c r="AH4" s="754"/>
      <c r="AI4" s="754"/>
      <c r="AJ4" s="754"/>
      <c r="AK4" s="754"/>
      <c r="AL4" s="754"/>
      <c r="AM4" s="754"/>
      <c r="AN4" s="754"/>
      <c r="AO4" s="754"/>
      <c r="AP4" s="754"/>
      <c r="AQ4" s="754"/>
      <c r="AR4" s="754"/>
      <c r="AS4" s="754"/>
      <c r="AT4" s="754"/>
      <c r="AU4" s="754"/>
      <c r="AV4" s="754"/>
      <c r="AW4" s="754"/>
      <c r="AX4" s="754"/>
      <c r="AY4" s="754"/>
      <c r="AZ4" s="754"/>
      <c r="BA4" s="754"/>
      <c r="BB4" s="755"/>
      <c r="BC4" s="107" t="s">
        <v>2325</v>
      </c>
      <c r="BD4" s="108"/>
      <c r="BE4" s="109"/>
      <c r="BF4" s="777"/>
      <c r="BG4" s="108"/>
      <c r="BH4" s="108"/>
      <c r="BI4" s="108"/>
      <c r="BJ4" s="110"/>
    </row>
    <row r="5" spans="1:62" ht="23.25" customHeight="1" x14ac:dyDescent="0.25">
      <c r="P5" s="111"/>
      <c r="Q5" s="111"/>
      <c r="BJ5" s="113"/>
    </row>
    <row r="6" spans="1:62" ht="12" customHeight="1" thickBot="1" x14ac:dyDescent="0.3">
      <c r="B6" s="1" t="s">
        <v>36</v>
      </c>
      <c r="C6" s="2"/>
      <c r="D6" s="2"/>
      <c r="E6" s="2"/>
      <c r="F6" s="2"/>
      <c r="G6" s="2"/>
      <c r="H6" s="2"/>
      <c r="I6" s="2"/>
      <c r="J6" s="2"/>
      <c r="K6" s="2"/>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18"/>
      <c r="BF6" s="779"/>
      <c r="BG6" s="2"/>
      <c r="BH6" s="114"/>
      <c r="BI6" s="114"/>
      <c r="BJ6" s="115"/>
    </row>
    <row r="7" spans="1:62" ht="10.5" customHeight="1" thickBot="1" x14ac:dyDescent="0.3">
      <c r="A7" s="106"/>
      <c r="B7" s="3">
        <v>2024</v>
      </c>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18"/>
      <c r="BF7" s="779"/>
      <c r="BG7" s="2"/>
      <c r="BH7" s="114"/>
      <c r="BI7" s="114"/>
      <c r="BJ7" s="115"/>
    </row>
    <row r="8" spans="1:62" ht="8.4499999999999993" customHeight="1" thickBot="1" x14ac:dyDescent="0.3">
      <c r="A8" s="106"/>
      <c r="B8" s="106"/>
      <c r="C8" s="116"/>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18"/>
      <c r="BF8" s="779"/>
      <c r="BG8" s="2"/>
      <c r="BH8" s="114"/>
      <c r="BI8" s="114"/>
      <c r="BJ8" s="115"/>
    </row>
    <row r="9" spans="1:62" s="5" customFormat="1" ht="38.1" customHeight="1" thickBot="1" x14ac:dyDescent="0.3">
      <c r="A9" s="756" t="s">
        <v>35</v>
      </c>
      <c r="B9" s="756"/>
      <c r="C9" s="756"/>
      <c r="D9" s="756"/>
      <c r="E9" s="756"/>
      <c r="F9" s="756"/>
      <c r="G9" s="756"/>
      <c r="H9" s="756"/>
      <c r="I9" s="756"/>
      <c r="J9" s="756"/>
      <c r="K9" s="756"/>
      <c r="L9" s="756"/>
      <c r="M9" s="756"/>
      <c r="N9" s="756"/>
      <c r="O9" s="757" t="s">
        <v>34</v>
      </c>
      <c r="P9" s="758"/>
      <c r="Q9" s="759"/>
      <c r="R9" s="757" t="s">
        <v>33</v>
      </c>
      <c r="S9" s="758"/>
      <c r="T9" s="758"/>
      <c r="U9" s="758"/>
      <c r="V9" s="758"/>
      <c r="W9" s="758"/>
      <c r="X9" s="758"/>
      <c r="Y9" s="758"/>
      <c r="Z9" s="760" t="s">
        <v>32</v>
      </c>
      <c r="AA9" s="761"/>
      <c r="AB9" s="761"/>
      <c r="AC9" s="761"/>
      <c r="AD9" s="761"/>
      <c r="AE9" s="761"/>
      <c r="AF9" s="761"/>
      <c r="AG9" s="761"/>
      <c r="AH9" s="761"/>
      <c r="AI9" s="761"/>
      <c r="AJ9" s="761"/>
      <c r="AK9" s="761"/>
      <c r="AL9" s="761"/>
      <c r="AM9" s="761"/>
      <c r="AN9" s="762"/>
      <c r="AO9" s="757" t="s">
        <v>31</v>
      </c>
      <c r="AP9" s="758"/>
      <c r="AQ9" s="758"/>
      <c r="AR9" s="758"/>
      <c r="AS9" s="758"/>
      <c r="AT9" s="758"/>
      <c r="AU9" s="758"/>
      <c r="AV9" s="758"/>
      <c r="AW9" s="758"/>
      <c r="AX9" s="758"/>
      <c r="AY9" s="758"/>
      <c r="AZ9" s="758"/>
      <c r="BA9" s="758"/>
      <c r="BB9" s="758"/>
      <c r="BC9" s="758"/>
      <c r="BD9" s="758"/>
      <c r="BE9" s="758"/>
      <c r="BF9" s="758"/>
      <c r="BG9" s="759"/>
      <c r="BH9" s="747" t="s">
        <v>28</v>
      </c>
      <c r="BI9" s="748"/>
      <c r="BJ9" s="4"/>
    </row>
    <row r="10" spans="1:62" s="5" customFormat="1" ht="57" customHeight="1" thickBot="1" x14ac:dyDescent="0.3">
      <c r="A10" s="10" t="s">
        <v>26</v>
      </c>
      <c r="B10" s="10" t="s">
        <v>25</v>
      </c>
      <c r="C10" s="10" t="s">
        <v>24</v>
      </c>
      <c r="D10" s="10" t="s">
        <v>23</v>
      </c>
      <c r="E10" s="10" t="s">
        <v>22</v>
      </c>
      <c r="F10" s="10" t="s">
        <v>21</v>
      </c>
      <c r="G10" s="10" t="s">
        <v>20</v>
      </c>
      <c r="H10" s="10" t="s">
        <v>19</v>
      </c>
      <c r="I10" s="10" t="s">
        <v>18</v>
      </c>
      <c r="J10" s="10" t="s">
        <v>39</v>
      </c>
      <c r="K10" s="10" t="s">
        <v>37</v>
      </c>
      <c r="L10" s="10" t="s">
        <v>17</v>
      </c>
      <c r="M10" s="10" t="s">
        <v>46</v>
      </c>
      <c r="N10" s="10" t="s">
        <v>16</v>
      </c>
      <c r="O10" s="54" t="s">
        <v>38</v>
      </c>
      <c r="P10" s="10" t="s">
        <v>15</v>
      </c>
      <c r="Q10" s="10" t="s">
        <v>47</v>
      </c>
      <c r="R10" s="10" t="s">
        <v>48</v>
      </c>
      <c r="S10" s="10" t="s">
        <v>14</v>
      </c>
      <c r="T10" s="10" t="s">
        <v>13</v>
      </c>
      <c r="U10" s="10" t="s">
        <v>12</v>
      </c>
      <c r="V10" s="10" t="s">
        <v>11</v>
      </c>
      <c r="W10" s="10" t="s">
        <v>10</v>
      </c>
      <c r="X10" s="10" t="s">
        <v>9</v>
      </c>
      <c r="Y10" s="10" t="s">
        <v>8</v>
      </c>
      <c r="Z10" s="10" t="s">
        <v>2326</v>
      </c>
      <c r="AA10" s="10" t="s">
        <v>2327</v>
      </c>
      <c r="AB10" s="10" t="s">
        <v>2328</v>
      </c>
      <c r="AC10" s="10" t="s">
        <v>2329</v>
      </c>
      <c r="AD10" s="10" t="s">
        <v>2330</v>
      </c>
      <c r="AE10" s="10" t="s">
        <v>2331</v>
      </c>
      <c r="AF10" s="10" t="s">
        <v>2332</v>
      </c>
      <c r="AG10" s="10" t="s">
        <v>2333</v>
      </c>
      <c r="AH10" s="10" t="s">
        <v>2334</v>
      </c>
      <c r="AI10" s="10" t="s">
        <v>2335</v>
      </c>
      <c r="AJ10" s="10" t="s">
        <v>2336</v>
      </c>
      <c r="AK10" s="10" t="s">
        <v>2337</v>
      </c>
      <c r="AL10" s="10" t="s">
        <v>2338</v>
      </c>
      <c r="AM10" s="10" t="s">
        <v>2339</v>
      </c>
      <c r="AN10" s="10" t="s">
        <v>2340</v>
      </c>
      <c r="AO10" s="54" t="s">
        <v>2341</v>
      </c>
      <c r="AP10" s="54" t="s">
        <v>2342</v>
      </c>
      <c r="AQ10" s="54" t="s">
        <v>2343</v>
      </c>
      <c r="AR10" s="54" t="s">
        <v>2344</v>
      </c>
      <c r="AS10" s="54" t="s">
        <v>2345</v>
      </c>
      <c r="AT10" s="54" t="s">
        <v>2346</v>
      </c>
      <c r="AU10" s="54" t="s">
        <v>2347</v>
      </c>
      <c r="AV10" s="54" t="s">
        <v>2348</v>
      </c>
      <c r="AW10" s="54" t="s">
        <v>2349</v>
      </c>
      <c r="AX10" s="54" t="s">
        <v>2350</v>
      </c>
      <c r="AY10" s="54" t="s">
        <v>2351</v>
      </c>
      <c r="AZ10" s="54" t="s">
        <v>2352</v>
      </c>
      <c r="BA10" s="54" t="s">
        <v>2353</v>
      </c>
      <c r="BB10" s="54" t="s">
        <v>2354</v>
      </c>
      <c r="BC10" s="54" t="s">
        <v>2355</v>
      </c>
      <c r="BD10" s="10" t="s">
        <v>30</v>
      </c>
      <c r="BE10" s="19" t="s">
        <v>51</v>
      </c>
      <c r="BF10" s="780" t="s">
        <v>52</v>
      </c>
      <c r="BG10" s="10" t="s">
        <v>29</v>
      </c>
      <c r="BH10" s="10" t="s">
        <v>1</v>
      </c>
      <c r="BI10" s="9" t="s">
        <v>0</v>
      </c>
      <c r="BJ10" s="1" t="s">
        <v>27</v>
      </c>
    </row>
    <row r="11" spans="1:62" s="6" customFormat="1" ht="85.5" x14ac:dyDescent="0.25">
      <c r="A11" s="36">
        <v>1</v>
      </c>
      <c r="B11" s="36" t="s">
        <v>55</v>
      </c>
      <c r="C11" s="36" t="s">
        <v>56</v>
      </c>
      <c r="D11" s="36" t="s">
        <v>57</v>
      </c>
      <c r="E11" s="36" t="s">
        <v>58</v>
      </c>
      <c r="F11" s="36" t="s">
        <v>59</v>
      </c>
      <c r="G11" s="36" t="s">
        <v>60</v>
      </c>
      <c r="H11" s="36">
        <v>410203800</v>
      </c>
      <c r="I11" s="36" t="s">
        <v>61</v>
      </c>
      <c r="J11" s="37">
        <v>27311</v>
      </c>
      <c r="K11" s="36" t="s">
        <v>62</v>
      </c>
      <c r="L11" s="36" t="s">
        <v>194</v>
      </c>
      <c r="M11" s="37">
        <v>30000</v>
      </c>
      <c r="N11" s="36">
        <v>7500</v>
      </c>
      <c r="O11" s="24">
        <v>14992</v>
      </c>
      <c r="P11" s="117">
        <f>+(Tabla14[[#This Row],[Meta Ejecutada Vigencia4]]/Tabla14[[#This Row],[Meta Programada Vigencia]])</f>
        <v>1.9989333333333332</v>
      </c>
      <c r="Q11" s="118">
        <f>+Tabla14[[#This Row],[Meta Ejecutada Vigencia4]]/Tabla14[[#This Row],[Meta Programada Cuatrienio3]]/4</f>
        <v>0.12493333333333333</v>
      </c>
      <c r="R11" s="39">
        <v>2021680010003</v>
      </c>
      <c r="S11" s="119" t="s">
        <v>216</v>
      </c>
      <c r="T11" s="120">
        <v>553316521</v>
      </c>
      <c r="U11" s="120">
        <v>553316521</v>
      </c>
      <c r="V11" s="121" t="s">
        <v>1260</v>
      </c>
      <c r="W11" s="121" t="s">
        <v>1261</v>
      </c>
      <c r="X11" s="122">
        <v>30000</v>
      </c>
      <c r="Y11" s="121" t="s">
        <v>2425</v>
      </c>
      <c r="Z11" s="121">
        <f>+'Plan de Accion'!AA15+'Plan de Accion'!AA16</f>
        <v>155616521.67000002</v>
      </c>
      <c r="AA11" s="121">
        <v>0</v>
      </c>
      <c r="AB11" s="121">
        <v>0</v>
      </c>
      <c r="AC11" s="121">
        <v>0</v>
      </c>
      <c r="AD11" s="121">
        <v>0</v>
      </c>
      <c r="AE11" s="121">
        <v>0</v>
      </c>
      <c r="AF11" s="121">
        <v>0</v>
      </c>
      <c r="AG11" s="121">
        <v>0</v>
      </c>
      <c r="AH11" s="121">
        <v>0</v>
      </c>
      <c r="AI11" s="121">
        <v>0</v>
      </c>
      <c r="AJ11" s="121">
        <v>0</v>
      </c>
      <c r="AK11" s="121">
        <v>0</v>
      </c>
      <c r="AL11" s="121">
        <v>0</v>
      </c>
      <c r="AM11" s="121">
        <v>0</v>
      </c>
      <c r="AN11" s="121">
        <f>SUM(Tabla14[[#This Row],[Recursos propios 2024]:[Otros 2024]])</f>
        <v>155616521.67000002</v>
      </c>
      <c r="AO11" s="123">
        <f>+'Plan de Accion'!AF15+'Plan de Accion'!AF16</f>
        <v>154814326.67000002</v>
      </c>
      <c r="AP11" s="121">
        <v>0</v>
      </c>
      <c r="AQ11" s="121">
        <v>0</v>
      </c>
      <c r="AR11" s="121">
        <v>0</v>
      </c>
      <c r="AS11" s="121">
        <v>0</v>
      </c>
      <c r="AT11" s="121">
        <v>0</v>
      </c>
      <c r="AU11" s="121">
        <v>0</v>
      </c>
      <c r="AV11" s="121">
        <v>0</v>
      </c>
      <c r="AW11" s="121">
        <v>0</v>
      </c>
      <c r="AX11" s="121">
        <v>0</v>
      </c>
      <c r="AY11" s="121">
        <v>0</v>
      </c>
      <c r="AZ11" s="121">
        <v>0</v>
      </c>
      <c r="BA11" s="121">
        <v>0</v>
      </c>
      <c r="BB11" s="121">
        <v>0</v>
      </c>
      <c r="BC11" s="121">
        <f>SUM(Tabla14[[#This Row],[Recursos propios 20242]:[Otros 202415]])</f>
        <v>154814326.67000002</v>
      </c>
      <c r="BD11" s="124">
        <f>+Tabla14[[#This Row],[Total Comprometido 2024]]/Tabla14[[#This Row],[Total 2024]]</f>
        <v>0.99484505249576816</v>
      </c>
      <c r="BE11" s="143">
        <f>+'Plan de Accion'!AL15+'Plan de Accion'!AL16</f>
        <v>154814326.67000002</v>
      </c>
      <c r="BF11" s="143">
        <f>+'Plan de Accion'!AM15+'Plan de Accion'!AM16</f>
        <v>154814326.67000002</v>
      </c>
      <c r="BG11" s="121">
        <v>0</v>
      </c>
      <c r="BH11" s="36" t="s">
        <v>196</v>
      </c>
      <c r="BI11" s="36" t="s">
        <v>197</v>
      </c>
      <c r="BJ11" s="36">
        <v>10</v>
      </c>
    </row>
    <row r="12" spans="1:62" s="6" customFormat="1" ht="152.1" customHeight="1" x14ac:dyDescent="0.25">
      <c r="A12" s="125">
        <v>1</v>
      </c>
      <c r="B12" s="125"/>
      <c r="C12" s="125"/>
      <c r="D12" s="125"/>
      <c r="E12" s="125"/>
      <c r="F12" s="125"/>
      <c r="G12" s="125"/>
      <c r="H12" s="125"/>
      <c r="I12" s="125"/>
      <c r="J12" s="126"/>
      <c r="K12" s="125"/>
      <c r="L12" s="125"/>
      <c r="M12" s="126"/>
      <c r="N12" s="125"/>
      <c r="O12" s="127"/>
      <c r="P12" s="128"/>
      <c r="Q12" s="129"/>
      <c r="R12" s="39">
        <v>2022680010056</v>
      </c>
      <c r="S12" s="130" t="s">
        <v>217</v>
      </c>
      <c r="T12" s="120">
        <v>332607674.99000001</v>
      </c>
      <c r="U12" s="120">
        <v>332607674.99000001</v>
      </c>
      <c r="V12" s="121" t="s">
        <v>1260</v>
      </c>
      <c r="W12" s="121" t="s">
        <v>1261</v>
      </c>
      <c r="X12" s="122">
        <v>30000</v>
      </c>
      <c r="Y12" s="121" t="s">
        <v>1262</v>
      </c>
      <c r="Z12" s="131">
        <f>+'Plan de Accion'!AA11+'Plan de Accion'!AA12+'Plan de Accion'!AA13+'Plan de Accion'!AA14</f>
        <v>332607674.99000001</v>
      </c>
      <c r="AA12" s="131">
        <v>0</v>
      </c>
      <c r="AB12" s="131">
        <v>0</v>
      </c>
      <c r="AC12" s="131">
        <v>0</v>
      </c>
      <c r="AD12" s="131">
        <v>0</v>
      </c>
      <c r="AE12" s="131">
        <v>0</v>
      </c>
      <c r="AF12" s="131">
        <v>0</v>
      </c>
      <c r="AG12" s="131">
        <v>0</v>
      </c>
      <c r="AH12" s="131">
        <v>0</v>
      </c>
      <c r="AI12" s="131">
        <v>0</v>
      </c>
      <c r="AJ12" s="131">
        <v>0</v>
      </c>
      <c r="AK12" s="131">
        <v>0</v>
      </c>
      <c r="AL12" s="131">
        <v>0</v>
      </c>
      <c r="AM12" s="131">
        <v>0</v>
      </c>
      <c r="AN12" s="121">
        <f>SUM(Tabla14[[#This Row],[Recursos propios 2024]:[Otros 2024]])</f>
        <v>332607674.99000001</v>
      </c>
      <c r="AO12" s="131">
        <f>+'Plan de Accion'!AF11+'Plan de Accion'!AF12+'Plan de Accion'!AF13+'Plan de Accion'!AF14</f>
        <v>248238264.99000004</v>
      </c>
      <c r="AP12" s="131">
        <v>0</v>
      </c>
      <c r="AQ12" s="131">
        <v>0</v>
      </c>
      <c r="AR12" s="131">
        <v>0</v>
      </c>
      <c r="AS12" s="131">
        <v>0</v>
      </c>
      <c r="AT12" s="131">
        <v>0</v>
      </c>
      <c r="AU12" s="131">
        <v>0</v>
      </c>
      <c r="AV12" s="131">
        <v>0</v>
      </c>
      <c r="AW12" s="131">
        <v>0</v>
      </c>
      <c r="AX12" s="131">
        <v>0</v>
      </c>
      <c r="AY12" s="131">
        <v>0</v>
      </c>
      <c r="AZ12" s="131">
        <v>0</v>
      </c>
      <c r="BA12" s="131">
        <v>0</v>
      </c>
      <c r="BB12" s="131">
        <v>0</v>
      </c>
      <c r="BC12" s="131">
        <f>SUM(Tabla14[[#This Row],[Recursos propios 20242]:[Otros 202415]])</f>
        <v>248238264.99000004</v>
      </c>
      <c r="BD12" s="132">
        <f>+Tabla14[[#This Row],[Total Comprometido 2024]]/Tabla14[[#This Row],[Total 2024]]</f>
        <v>0.74633955755068915</v>
      </c>
      <c r="BE12" s="144">
        <f>+'Plan de Accion'!AL11+Tabla1[[#This Row],[Total Recursos Obligados]]+'Plan de Accion'!AL13+'Plan de Accion'!AL14</f>
        <v>195238264.99000001</v>
      </c>
      <c r="BF12" s="144">
        <f>+'Plan de Accion'!AM11+Tabla1[[#This Row],[Total Recursos Pagados]]+'Plan de Accion'!AM13+'Plan de Accion'!AM14</f>
        <v>195238264.99000001</v>
      </c>
      <c r="BG12" s="131">
        <v>0</v>
      </c>
      <c r="BH12" s="125"/>
      <c r="BI12" s="125"/>
      <c r="BJ12" s="125"/>
    </row>
    <row r="13" spans="1:62" s="6" customFormat="1" ht="152.1" customHeight="1" x14ac:dyDescent="0.25">
      <c r="A13" s="125">
        <v>1</v>
      </c>
      <c r="B13" s="125"/>
      <c r="C13" s="125"/>
      <c r="D13" s="125"/>
      <c r="E13" s="125"/>
      <c r="F13" s="125"/>
      <c r="G13" s="125"/>
      <c r="H13" s="125"/>
      <c r="I13" s="125"/>
      <c r="J13" s="126"/>
      <c r="K13" s="125"/>
      <c r="L13" s="125"/>
      <c r="M13" s="126"/>
      <c r="N13" s="125"/>
      <c r="O13" s="127"/>
      <c r="P13" s="128"/>
      <c r="Q13" s="129"/>
      <c r="R13" s="39">
        <v>2024680010141</v>
      </c>
      <c r="S13" s="119" t="s">
        <v>220</v>
      </c>
      <c r="T13" s="134">
        <v>4918102523.79</v>
      </c>
      <c r="U13" s="135">
        <v>417492470.00999999</v>
      </c>
      <c r="V13" s="121" t="s">
        <v>1260</v>
      </c>
      <c r="W13" s="121" t="s">
        <v>1261</v>
      </c>
      <c r="X13" s="122">
        <v>30000</v>
      </c>
      <c r="Y13" s="121" t="s">
        <v>1262</v>
      </c>
      <c r="Z13" s="131">
        <f>+'Plan de Accion'!AA17+'Plan de Accion'!AA18</f>
        <v>147100145</v>
      </c>
      <c r="AA13" s="131">
        <v>0</v>
      </c>
      <c r="AB13" s="131">
        <v>0</v>
      </c>
      <c r="AC13" s="131">
        <v>0</v>
      </c>
      <c r="AD13" s="131">
        <v>0</v>
      </c>
      <c r="AE13" s="131">
        <v>0</v>
      </c>
      <c r="AF13" s="131">
        <v>0</v>
      </c>
      <c r="AG13" s="131">
        <v>0</v>
      </c>
      <c r="AH13" s="131">
        <v>0</v>
      </c>
      <c r="AI13" s="131">
        <v>0</v>
      </c>
      <c r="AJ13" s="131">
        <v>0</v>
      </c>
      <c r="AK13" s="131">
        <v>0</v>
      </c>
      <c r="AL13" s="131">
        <v>0</v>
      </c>
      <c r="AM13" s="131">
        <v>0</v>
      </c>
      <c r="AN13" s="121">
        <f>SUM(Tabla14[[#This Row],[Recursos propios 2024]:[Otros 2024]])</f>
        <v>147100145</v>
      </c>
      <c r="AO13" s="131">
        <f>+'Plan de Accion'!AF17+'Plan de Accion'!AF18</f>
        <v>68766666.640000001</v>
      </c>
      <c r="AP13" s="131">
        <v>0</v>
      </c>
      <c r="AQ13" s="131">
        <v>0</v>
      </c>
      <c r="AR13" s="131">
        <v>0</v>
      </c>
      <c r="AS13" s="131">
        <v>0</v>
      </c>
      <c r="AT13" s="131">
        <v>0</v>
      </c>
      <c r="AU13" s="131">
        <v>0</v>
      </c>
      <c r="AV13" s="131">
        <v>0</v>
      </c>
      <c r="AW13" s="131">
        <v>0</v>
      </c>
      <c r="AX13" s="131">
        <v>0</v>
      </c>
      <c r="AY13" s="131">
        <v>0</v>
      </c>
      <c r="AZ13" s="131">
        <v>0</v>
      </c>
      <c r="BA13" s="131">
        <v>0</v>
      </c>
      <c r="BB13" s="131">
        <v>0</v>
      </c>
      <c r="BC13" s="131">
        <f>SUM(Tabla14[[#This Row],[Recursos propios 20242]:[Otros 202415]])</f>
        <v>68766666.640000001</v>
      </c>
      <c r="BD13" s="132">
        <f>+Tabla14[[#This Row],[Total Comprometido 2024]]/Tabla14[[#This Row],[Total 2024]]</f>
        <v>0.46748197726113733</v>
      </c>
      <c r="BE13" s="144">
        <f>+'Plan de Accion'!AL17+'Plan de Accion'!AL18</f>
        <v>14330000</v>
      </c>
      <c r="BF13" s="144">
        <f>+'Plan de Accion'!AM17+'Plan de Accion'!AM18</f>
        <v>14330000</v>
      </c>
      <c r="BG13" s="131">
        <v>0</v>
      </c>
      <c r="BH13" s="125"/>
      <c r="BI13" s="125"/>
      <c r="BJ13" s="125"/>
    </row>
    <row r="14" spans="1:62" s="142" customFormat="1" ht="99.75" x14ac:dyDescent="0.25">
      <c r="A14" s="125">
        <v>88</v>
      </c>
      <c r="B14" s="125" t="s">
        <v>63</v>
      </c>
      <c r="C14" s="41" t="s">
        <v>64</v>
      </c>
      <c r="D14" s="125" t="s">
        <v>65</v>
      </c>
      <c r="E14" s="41" t="s">
        <v>66</v>
      </c>
      <c r="F14" s="125" t="s">
        <v>67</v>
      </c>
      <c r="G14" s="41" t="s">
        <v>68</v>
      </c>
      <c r="H14" s="125">
        <v>170201400</v>
      </c>
      <c r="I14" s="41" t="s">
        <v>69</v>
      </c>
      <c r="J14" s="126">
        <v>5</v>
      </c>
      <c r="K14" s="125" t="s">
        <v>62</v>
      </c>
      <c r="L14" s="125" t="s">
        <v>194</v>
      </c>
      <c r="M14" s="126">
        <v>40</v>
      </c>
      <c r="N14" s="125">
        <v>10</v>
      </c>
      <c r="O14" s="127">
        <v>0</v>
      </c>
      <c r="P14" s="136">
        <f>+(Tabla14[[#This Row],[Meta Ejecutada Vigencia4]]/Tabla14[[#This Row],[Meta Programada Vigencia]])</f>
        <v>0</v>
      </c>
      <c r="Q14" s="136">
        <f>+Tabla14[[#This Row],[Meta Ejecutada Vigencia4]]/Tabla14[[#This Row],[Meta Programada Cuatrienio3]]/4</f>
        <v>0</v>
      </c>
      <c r="R14" s="39">
        <v>2024680010123</v>
      </c>
      <c r="S14" s="24" t="s">
        <v>221</v>
      </c>
      <c r="T14" s="137">
        <v>4426436386.46</v>
      </c>
      <c r="U14" s="138">
        <v>849050325.33000004</v>
      </c>
      <c r="V14" s="24" t="s">
        <v>1263</v>
      </c>
      <c r="W14" s="24" t="s">
        <v>1264</v>
      </c>
      <c r="X14" s="139">
        <v>40</v>
      </c>
      <c r="Y14" s="140" t="s">
        <v>1265</v>
      </c>
      <c r="Z14" s="131">
        <f>+'Plan de Accion'!AA19+'Plan de Accion'!AA20</f>
        <v>100000000</v>
      </c>
      <c r="AA14" s="123">
        <v>0</v>
      </c>
      <c r="AB14" s="123">
        <v>0</v>
      </c>
      <c r="AC14" s="123">
        <v>0</v>
      </c>
      <c r="AD14" s="123">
        <v>0</v>
      </c>
      <c r="AE14" s="123">
        <v>0</v>
      </c>
      <c r="AF14" s="123">
        <v>0</v>
      </c>
      <c r="AG14" s="123">
        <v>0</v>
      </c>
      <c r="AH14" s="123">
        <v>0</v>
      </c>
      <c r="AI14" s="123">
        <v>0</v>
      </c>
      <c r="AJ14" s="123">
        <v>0</v>
      </c>
      <c r="AK14" s="123">
        <v>0</v>
      </c>
      <c r="AL14" s="123">
        <v>0</v>
      </c>
      <c r="AM14" s="123">
        <v>0</v>
      </c>
      <c r="AN14" s="121">
        <f>SUM(Tabla14[[#This Row],[Recursos propios 2024]:[Otros 2024]])</f>
        <v>100000000</v>
      </c>
      <c r="AO14" s="123">
        <f>+'Plan de Accion'!AF19+'Plan de Accion'!AF20</f>
        <v>0</v>
      </c>
      <c r="AP14" s="123">
        <v>0</v>
      </c>
      <c r="AQ14" s="123">
        <v>0</v>
      </c>
      <c r="AR14" s="123">
        <v>0</v>
      </c>
      <c r="AS14" s="123">
        <v>0</v>
      </c>
      <c r="AT14" s="123">
        <v>0</v>
      </c>
      <c r="AU14" s="123">
        <v>0</v>
      </c>
      <c r="AV14" s="123">
        <v>0</v>
      </c>
      <c r="AW14" s="123">
        <v>0</v>
      </c>
      <c r="AX14" s="123">
        <v>0</v>
      </c>
      <c r="AY14" s="123">
        <v>0</v>
      </c>
      <c r="AZ14" s="123">
        <v>0</v>
      </c>
      <c r="BA14" s="123">
        <v>0</v>
      </c>
      <c r="BB14" s="123">
        <v>0</v>
      </c>
      <c r="BC14" s="123">
        <v>0</v>
      </c>
      <c r="BD14" s="141">
        <f>+Tabla14[[#This Row],[Total Comprometido 2024]]/Tabla14[[#This Row],[Total 2024]]</f>
        <v>0</v>
      </c>
      <c r="BE14" s="146">
        <f>+'Plan de Accion'!AL19+'Plan de Accion'!AL20</f>
        <v>0</v>
      </c>
      <c r="BF14" s="146">
        <f>+'Plan de Accion'!AM19+'Plan de Accion'!AM20</f>
        <v>0</v>
      </c>
      <c r="BG14" s="123">
        <v>0</v>
      </c>
      <c r="BH14" s="41" t="s">
        <v>196</v>
      </c>
      <c r="BI14" s="41" t="s">
        <v>197</v>
      </c>
      <c r="BJ14" s="41" t="s">
        <v>198</v>
      </c>
    </row>
    <row r="15" spans="1:62" s="142" customFormat="1" ht="85.5" x14ac:dyDescent="0.25">
      <c r="A15" s="125">
        <v>89</v>
      </c>
      <c r="B15" s="125" t="s">
        <v>63</v>
      </c>
      <c r="C15" s="36" t="s">
        <v>64</v>
      </c>
      <c r="D15" s="125" t="s">
        <v>65</v>
      </c>
      <c r="E15" s="41" t="s">
        <v>70</v>
      </c>
      <c r="F15" s="125" t="s">
        <v>71</v>
      </c>
      <c r="G15" s="41" t="s">
        <v>72</v>
      </c>
      <c r="H15" s="125">
        <v>170201600</v>
      </c>
      <c r="I15" s="41" t="s">
        <v>73</v>
      </c>
      <c r="J15" s="125">
        <v>0</v>
      </c>
      <c r="K15" s="125" t="s">
        <v>62</v>
      </c>
      <c r="L15" s="125" t="s">
        <v>194</v>
      </c>
      <c r="M15" s="36">
        <v>5</v>
      </c>
      <c r="N15" s="36">
        <v>1</v>
      </c>
      <c r="O15" s="119">
        <v>0.1</v>
      </c>
      <c r="P15" s="136">
        <f>+(Tabla14[[#This Row],[Meta Ejecutada Vigencia4]]/Tabla14[[#This Row],[Meta Programada Vigencia]])</f>
        <v>0.1</v>
      </c>
      <c r="Q15" s="136">
        <f>+Tabla14[[#This Row],[Meta Ejecutada Vigencia4]]/Tabla14[[#This Row],[Meta Programada Cuatrienio3]]/4</f>
        <v>5.0000000000000001E-3</v>
      </c>
      <c r="R15" s="39">
        <v>2020680010123</v>
      </c>
      <c r="S15" s="140" t="s">
        <v>222</v>
      </c>
      <c r="T15" s="42">
        <v>196546666.66999999</v>
      </c>
      <c r="U15" s="42">
        <v>196546666.66999999</v>
      </c>
      <c r="V15" s="24" t="s">
        <v>1263</v>
      </c>
      <c r="W15" s="24" t="s">
        <v>1264</v>
      </c>
      <c r="X15" s="139">
        <v>5</v>
      </c>
      <c r="Y15" s="24" t="s">
        <v>1266</v>
      </c>
      <c r="Z15" s="123">
        <f>+'Plan de Accion'!AA21</f>
        <v>44520000</v>
      </c>
      <c r="AA15" s="123">
        <v>0</v>
      </c>
      <c r="AB15" s="123">
        <v>0</v>
      </c>
      <c r="AC15" s="123">
        <v>0</v>
      </c>
      <c r="AD15" s="123">
        <v>0</v>
      </c>
      <c r="AE15" s="123">
        <v>0</v>
      </c>
      <c r="AF15" s="123">
        <v>0</v>
      </c>
      <c r="AG15" s="123">
        <v>0</v>
      </c>
      <c r="AH15" s="123">
        <v>0</v>
      </c>
      <c r="AI15" s="123">
        <v>0</v>
      </c>
      <c r="AJ15" s="123">
        <v>0</v>
      </c>
      <c r="AK15" s="123">
        <v>0</v>
      </c>
      <c r="AL15" s="123">
        <v>0</v>
      </c>
      <c r="AM15" s="123">
        <v>0</v>
      </c>
      <c r="AN15" s="121">
        <f>SUM(Tabla14[[#This Row],[Recursos propios 2024]:[Otros 2024]])</f>
        <v>44520000</v>
      </c>
      <c r="AO15" s="123">
        <f>+'Plan de Accion'!AF21</f>
        <v>44520000</v>
      </c>
      <c r="AP15" s="123">
        <v>0</v>
      </c>
      <c r="AQ15" s="123">
        <v>0</v>
      </c>
      <c r="AR15" s="123">
        <v>0</v>
      </c>
      <c r="AS15" s="123">
        <v>0</v>
      </c>
      <c r="AT15" s="123">
        <v>0</v>
      </c>
      <c r="AU15" s="123">
        <v>0</v>
      </c>
      <c r="AV15" s="123">
        <v>0</v>
      </c>
      <c r="AW15" s="123">
        <v>0</v>
      </c>
      <c r="AX15" s="123">
        <v>0</v>
      </c>
      <c r="AY15" s="123">
        <v>0</v>
      </c>
      <c r="AZ15" s="123">
        <v>0</v>
      </c>
      <c r="BA15" s="123">
        <v>0</v>
      </c>
      <c r="BB15" s="123">
        <v>0</v>
      </c>
      <c r="BC15" s="123">
        <f>SUM(Tabla14[[#This Row],[Recursos propios 20242]:[Otros 202415]])</f>
        <v>44520000</v>
      </c>
      <c r="BD15" s="124">
        <f>+Tabla14[[#This Row],[Total Comprometido 2024]]/Tabla14[[#This Row],[Total 2024]]</f>
        <v>1</v>
      </c>
      <c r="BE15" s="143">
        <f>+'Plan de Accion'!AL21</f>
        <v>44520000</v>
      </c>
      <c r="BF15" s="143">
        <f>+'Plan de Accion'!AM21</f>
        <v>44520000</v>
      </c>
      <c r="BG15" s="123">
        <v>0</v>
      </c>
      <c r="BH15" s="41" t="s">
        <v>196</v>
      </c>
      <c r="BI15" s="41" t="s">
        <v>197</v>
      </c>
      <c r="BJ15" s="41" t="s">
        <v>198</v>
      </c>
    </row>
    <row r="16" spans="1:62" s="142" customFormat="1" ht="68.099999999999994" customHeight="1" x14ac:dyDescent="0.25">
      <c r="A16" s="125">
        <v>89</v>
      </c>
      <c r="B16" s="125"/>
      <c r="C16" s="125"/>
      <c r="D16" s="125"/>
      <c r="E16" s="125"/>
      <c r="F16" s="125"/>
      <c r="G16" s="125"/>
      <c r="H16" s="125"/>
      <c r="I16" s="125"/>
      <c r="J16" s="125"/>
      <c r="K16" s="125"/>
      <c r="L16" s="125"/>
      <c r="M16" s="125"/>
      <c r="N16" s="125"/>
      <c r="O16" s="127"/>
      <c r="P16" s="128"/>
      <c r="Q16" s="129"/>
      <c r="R16" s="49">
        <v>2024680010123</v>
      </c>
      <c r="S16" s="24" t="s">
        <v>221</v>
      </c>
      <c r="T16" s="127"/>
      <c r="U16" s="127"/>
      <c r="V16" s="24" t="s">
        <v>1263</v>
      </c>
      <c r="W16" s="24" t="s">
        <v>1264</v>
      </c>
      <c r="X16" s="139">
        <v>5</v>
      </c>
      <c r="Y16" s="24" t="s">
        <v>1266</v>
      </c>
      <c r="Z16" s="131">
        <v>56480000</v>
      </c>
      <c r="AA16" s="131">
        <v>0</v>
      </c>
      <c r="AB16" s="131">
        <v>0</v>
      </c>
      <c r="AC16" s="131">
        <v>0</v>
      </c>
      <c r="AD16" s="131">
        <v>0</v>
      </c>
      <c r="AE16" s="131">
        <v>0</v>
      </c>
      <c r="AF16" s="131">
        <v>0</v>
      </c>
      <c r="AG16" s="131">
        <v>0</v>
      </c>
      <c r="AH16" s="131">
        <v>0</v>
      </c>
      <c r="AI16" s="131">
        <v>0</v>
      </c>
      <c r="AJ16" s="131">
        <v>0</v>
      </c>
      <c r="AK16" s="131">
        <v>0</v>
      </c>
      <c r="AL16" s="131">
        <v>0</v>
      </c>
      <c r="AM16" s="131">
        <v>0</v>
      </c>
      <c r="AN16" s="121">
        <f>SUM(Tabla14[[#This Row],[Recursos propios 2024]:[Otros 2024]])</f>
        <v>56480000</v>
      </c>
      <c r="AO16" s="131">
        <v>27633334</v>
      </c>
      <c r="AP16" s="131">
        <v>0</v>
      </c>
      <c r="AQ16" s="131">
        <v>0</v>
      </c>
      <c r="AR16" s="131">
        <v>0</v>
      </c>
      <c r="AS16" s="131">
        <v>0</v>
      </c>
      <c r="AT16" s="131">
        <v>0</v>
      </c>
      <c r="AU16" s="131">
        <v>0</v>
      </c>
      <c r="AV16" s="131">
        <v>0</v>
      </c>
      <c r="AW16" s="131">
        <v>0</v>
      </c>
      <c r="AX16" s="131">
        <v>0</v>
      </c>
      <c r="AY16" s="131">
        <v>0</v>
      </c>
      <c r="AZ16" s="131">
        <v>0</v>
      </c>
      <c r="BA16" s="131">
        <v>0</v>
      </c>
      <c r="BB16" s="131">
        <v>0</v>
      </c>
      <c r="BC16" s="131">
        <f>SUM(Tabla14[[#This Row],[Recursos propios 20242]:[Otros 202415]])</f>
        <v>27633334</v>
      </c>
      <c r="BD16" s="132">
        <f>+Tabla14[[#This Row],[Total Comprometido 2024]]/Tabla14[[#This Row],[Total 2024]]</f>
        <v>0.48925874645892353</v>
      </c>
      <c r="BE16" s="144">
        <v>9900000.2300000004</v>
      </c>
      <c r="BF16" s="144">
        <v>9900000.2300000004</v>
      </c>
      <c r="BG16" s="131">
        <v>0</v>
      </c>
      <c r="BH16" s="125"/>
      <c r="BI16" s="125"/>
      <c r="BJ16" s="125"/>
    </row>
    <row r="17" spans="1:62" s="142" customFormat="1" ht="99.75" x14ac:dyDescent="0.25">
      <c r="A17" s="125">
        <v>90</v>
      </c>
      <c r="B17" s="125" t="s">
        <v>63</v>
      </c>
      <c r="C17" s="36" t="s">
        <v>64</v>
      </c>
      <c r="D17" s="125" t="s">
        <v>65</v>
      </c>
      <c r="E17" s="41" t="s">
        <v>70</v>
      </c>
      <c r="F17" s="125" t="s">
        <v>74</v>
      </c>
      <c r="G17" s="41" t="s">
        <v>75</v>
      </c>
      <c r="H17" s="125">
        <v>170201700</v>
      </c>
      <c r="I17" s="41" t="s">
        <v>76</v>
      </c>
      <c r="J17" s="126">
        <v>130</v>
      </c>
      <c r="K17" s="125" t="s">
        <v>62</v>
      </c>
      <c r="L17" s="125" t="s">
        <v>195</v>
      </c>
      <c r="M17" s="37">
        <v>150</v>
      </c>
      <c r="N17" s="36">
        <v>150</v>
      </c>
      <c r="O17" s="119">
        <v>130</v>
      </c>
      <c r="P17" s="136">
        <f>+(Tabla14[[#This Row],[Meta Ejecutada Vigencia4]]/Tabla14[[#This Row],[Meta Programada Vigencia]])</f>
        <v>0.8666666666666667</v>
      </c>
      <c r="Q17" s="136">
        <f>+Tabla14[[#This Row],[Meta Ejecutada Vigencia4]]/Tabla14[[#This Row],[Meta Programada Cuatrienio3]]/4</f>
        <v>0.21666666666666667</v>
      </c>
      <c r="R17" s="39">
        <v>2020680010123</v>
      </c>
      <c r="S17" s="140" t="s">
        <v>222</v>
      </c>
      <c r="T17" s="42"/>
      <c r="U17" s="145"/>
      <c r="V17" s="24" t="s">
        <v>1263</v>
      </c>
      <c r="W17" s="24" t="s">
        <v>1267</v>
      </c>
      <c r="X17" s="139">
        <v>150</v>
      </c>
      <c r="Y17" s="24" t="s">
        <v>1268</v>
      </c>
      <c r="Z17" s="123">
        <v>52026666.670000002</v>
      </c>
      <c r="AA17" s="123">
        <v>0</v>
      </c>
      <c r="AB17" s="123">
        <v>0</v>
      </c>
      <c r="AC17" s="123">
        <v>0</v>
      </c>
      <c r="AD17" s="123">
        <v>0</v>
      </c>
      <c r="AE17" s="123">
        <v>0</v>
      </c>
      <c r="AF17" s="123">
        <v>0</v>
      </c>
      <c r="AG17" s="123">
        <v>0</v>
      </c>
      <c r="AH17" s="123">
        <v>0</v>
      </c>
      <c r="AI17" s="123">
        <v>0</v>
      </c>
      <c r="AJ17" s="123">
        <v>0</v>
      </c>
      <c r="AK17" s="123">
        <v>0</v>
      </c>
      <c r="AL17" s="123">
        <v>0</v>
      </c>
      <c r="AM17" s="123">
        <v>0</v>
      </c>
      <c r="AN17" s="121">
        <f>SUM(Tabla14[[#This Row],[Recursos propios 2024]:[Otros 2024]])</f>
        <v>52026666.670000002</v>
      </c>
      <c r="AO17" s="123">
        <v>52026666.670000002</v>
      </c>
      <c r="AP17" s="123">
        <v>0</v>
      </c>
      <c r="AQ17" s="123">
        <v>0</v>
      </c>
      <c r="AR17" s="123">
        <v>0</v>
      </c>
      <c r="AS17" s="123">
        <v>0</v>
      </c>
      <c r="AT17" s="123">
        <v>0</v>
      </c>
      <c r="AU17" s="123">
        <v>0</v>
      </c>
      <c r="AV17" s="123">
        <v>0</v>
      </c>
      <c r="AW17" s="123">
        <v>0</v>
      </c>
      <c r="AX17" s="123">
        <v>0</v>
      </c>
      <c r="AY17" s="123">
        <v>0</v>
      </c>
      <c r="AZ17" s="123">
        <v>0</v>
      </c>
      <c r="BA17" s="123">
        <v>0</v>
      </c>
      <c r="BB17" s="123">
        <v>0</v>
      </c>
      <c r="BC17" s="123">
        <f>SUM(Tabla14[[#This Row],[Recursos propios 20242]:[Otros 202415]])</f>
        <v>52026666.670000002</v>
      </c>
      <c r="BD17" s="141">
        <f>+Tabla14[[#This Row],[Total Comprometido 2024]]/Tabla14[[#This Row],[Total 2024]]</f>
        <v>1</v>
      </c>
      <c r="BE17" s="146">
        <v>52026666.670000002</v>
      </c>
      <c r="BF17" s="146">
        <v>52026666.670000002</v>
      </c>
      <c r="BG17" s="123">
        <v>0</v>
      </c>
      <c r="BH17" s="41" t="s">
        <v>196</v>
      </c>
      <c r="BI17" s="41" t="s">
        <v>197</v>
      </c>
      <c r="BJ17" s="41" t="s">
        <v>198</v>
      </c>
    </row>
    <row r="18" spans="1:62" s="142" customFormat="1" ht="57.95" customHeight="1" x14ac:dyDescent="0.25">
      <c r="A18" s="125">
        <v>90</v>
      </c>
      <c r="B18" s="125"/>
      <c r="C18" s="125"/>
      <c r="D18" s="125"/>
      <c r="E18" s="125"/>
      <c r="F18" s="125"/>
      <c r="G18" s="125"/>
      <c r="H18" s="125"/>
      <c r="I18" s="125"/>
      <c r="J18" s="126"/>
      <c r="K18" s="125"/>
      <c r="L18" s="125"/>
      <c r="M18" s="126"/>
      <c r="N18" s="125"/>
      <c r="O18" s="127"/>
      <c r="P18" s="128"/>
      <c r="Q18" s="129"/>
      <c r="R18" s="49">
        <v>2024680010123</v>
      </c>
      <c r="S18" s="140" t="s">
        <v>221</v>
      </c>
      <c r="T18" s="42"/>
      <c r="U18" s="44"/>
      <c r="V18" s="24" t="s">
        <v>1263</v>
      </c>
      <c r="W18" s="24" t="s">
        <v>1267</v>
      </c>
      <c r="X18" s="139">
        <v>150</v>
      </c>
      <c r="Y18" s="24" t="s">
        <v>1268</v>
      </c>
      <c r="Z18" s="131">
        <v>59557419.000000015</v>
      </c>
      <c r="AA18" s="131">
        <v>0</v>
      </c>
      <c r="AB18" s="131">
        <v>0</v>
      </c>
      <c r="AC18" s="131">
        <v>0</v>
      </c>
      <c r="AD18" s="131">
        <v>0</v>
      </c>
      <c r="AE18" s="131">
        <v>0</v>
      </c>
      <c r="AF18" s="131">
        <v>0</v>
      </c>
      <c r="AG18" s="131">
        <v>0</v>
      </c>
      <c r="AH18" s="131">
        <v>0</v>
      </c>
      <c r="AI18" s="131">
        <v>0</v>
      </c>
      <c r="AJ18" s="131">
        <v>0</v>
      </c>
      <c r="AK18" s="131">
        <v>0</v>
      </c>
      <c r="AL18" s="131">
        <v>0</v>
      </c>
      <c r="AM18" s="131">
        <v>0</v>
      </c>
      <c r="AN18" s="121">
        <f>SUM(Tabla14[[#This Row],[Recursos propios 2024]:[Otros 2024]])</f>
        <v>59557419.000000015</v>
      </c>
      <c r="AO18" s="131">
        <v>54683333.32</v>
      </c>
      <c r="AP18" s="131">
        <v>0</v>
      </c>
      <c r="AQ18" s="131">
        <v>0</v>
      </c>
      <c r="AR18" s="131">
        <v>0</v>
      </c>
      <c r="AS18" s="131">
        <v>0</v>
      </c>
      <c r="AT18" s="131">
        <v>0</v>
      </c>
      <c r="AU18" s="131">
        <v>0</v>
      </c>
      <c r="AV18" s="131">
        <v>0</v>
      </c>
      <c r="AW18" s="131">
        <v>0</v>
      </c>
      <c r="AX18" s="131">
        <v>0</v>
      </c>
      <c r="AY18" s="131">
        <v>0</v>
      </c>
      <c r="AZ18" s="131">
        <v>0</v>
      </c>
      <c r="BA18" s="131">
        <v>0</v>
      </c>
      <c r="BB18" s="131">
        <v>0</v>
      </c>
      <c r="BC18" s="131">
        <f>SUM(Tabla14[[#This Row],[Recursos propios 20242]:[Otros 202415]])</f>
        <v>54683333.32</v>
      </c>
      <c r="BD18" s="132">
        <f>+Tabla14[[#This Row],[Total Comprometido 2024]]/Tabla14[[#This Row],[Total 2024]]</f>
        <v>0.91816156976177876</v>
      </c>
      <c r="BE18" s="144">
        <v>19063333.32</v>
      </c>
      <c r="BF18" s="144">
        <v>19063333.32</v>
      </c>
      <c r="BG18" s="131">
        <v>0</v>
      </c>
      <c r="BH18" s="125"/>
      <c r="BI18" s="125"/>
      <c r="BJ18" s="125"/>
    </row>
    <row r="19" spans="1:62" s="6" customFormat="1" ht="71.25" x14ac:dyDescent="0.25">
      <c r="A19" s="41">
        <v>91</v>
      </c>
      <c r="B19" s="41" t="s">
        <v>63</v>
      </c>
      <c r="C19" s="41" t="s">
        <v>64</v>
      </c>
      <c r="D19" s="41" t="s">
        <v>65</v>
      </c>
      <c r="E19" s="41" t="s">
        <v>70</v>
      </c>
      <c r="F19" s="41" t="s">
        <v>77</v>
      </c>
      <c r="G19" s="41" t="s">
        <v>78</v>
      </c>
      <c r="H19" s="41">
        <v>170201000</v>
      </c>
      <c r="I19" s="41" t="s">
        <v>79</v>
      </c>
      <c r="J19" s="41">
        <v>682</v>
      </c>
      <c r="K19" s="41" t="s">
        <v>62</v>
      </c>
      <c r="L19" s="41" t="s">
        <v>194</v>
      </c>
      <c r="M19" s="41">
        <v>1023</v>
      </c>
      <c r="N19" s="41">
        <v>250</v>
      </c>
      <c r="O19" s="24">
        <v>283</v>
      </c>
      <c r="P19" s="45">
        <f>+(Tabla14[[#This Row],[Meta Ejecutada Vigencia4]]/Tabla14[[#This Row],[Meta Programada Vigencia]])</f>
        <v>1.1319999999999999</v>
      </c>
      <c r="Q19" s="45">
        <f>+Tabla14[[#This Row],[Meta Ejecutada Vigencia4]]/Tabla14[[#This Row],[Meta Programada Cuatrienio3]]/4</f>
        <v>6.9159335288367541E-2</v>
      </c>
      <c r="R19" s="147">
        <v>2020680010123</v>
      </c>
      <c r="S19" s="148" t="s">
        <v>222</v>
      </c>
      <c r="T19" s="42"/>
      <c r="U19" s="145"/>
      <c r="V19" s="24" t="s">
        <v>1263</v>
      </c>
      <c r="W19" s="24" t="s">
        <v>1264</v>
      </c>
      <c r="X19" s="139">
        <v>1203</v>
      </c>
      <c r="Y19" s="24" t="s">
        <v>605</v>
      </c>
      <c r="Z19" s="149">
        <v>100000000</v>
      </c>
      <c r="AA19" s="149">
        <v>0</v>
      </c>
      <c r="AB19" s="149">
        <v>0</v>
      </c>
      <c r="AC19" s="149">
        <v>0</v>
      </c>
      <c r="AD19" s="149">
        <v>0</v>
      </c>
      <c r="AE19" s="149">
        <v>0</v>
      </c>
      <c r="AF19" s="149">
        <v>0</v>
      </c>
      <c r="AG19" s="149">
        <v>0</v>
      </c>
      <c r="AH19" s="149">
        <v>0</v>
      </c>
      <c r="AI19" s="149">
        <v>0</v>
      </c>
      <c r="AJ19" s="149">
        <v>0</v>
      </c>
      <c r="AK19" s="149">
        <v>0</v>
      </c>
      <c r="AL19" s="149">
        <v>0</v>
      </c>
      <c r="AM19" s="149">
        <v>0</v>
      </c>
      <c r="AN19" s="121">
        <f>SUM(Tabla14[[#This Row],[Recursos propios 2024]:[Otros 2024]])</f>
        <v>100000000</v>
      </c>
      <c r="AO19" s="149">
        <v>100000000</v>
      </c>
      <c r="AP19" s="149">
        <v>0</v>
      </c>
      <c r="AQ19" s="149">
        <v>0</v>
      </c>
      <c r="AR19" s="149">
        <v>0</v>
      </c>
      <c r="AS19" s="149">
        <v>0</v>
      </c>
      <c r="AT19" s="149">
        <v>0</v>
      </c>
      <c r="AU19" s="149">
        <v>0</v>
      </c>
      <c r="AV19" s="149">
        <v>0</v>
      </c>
      <c r="AW19" s="149">
        <v>0</v>
      </c>
      <c r="AX19" s="149">
        <v>0</v>
      </c>
      <c r="AY19" s="149">
        <v>0</v>
      </c>
      <c r="AZ19" s="149">
        <v>0</v>
      </c>
      <c r="BA19" s="149">
        <v>0</v>
      </c>
      <c r="BB19" s="149">
        <v>0</v>
      </c>
      <c r="BC19" s="149">
        <f>SUM(Tabla14[[#This Row],[Recursos propios 20242]:[Otros 202415]])</f>
        <v>100000000</v>
      </c>
      <c r="BD19" s="150">
        <f>+Tabla14[[#This Row],[Total Comprometido 2024]]/Tabla14[[#This Row],[Total 2024]]</f>
        <v>1</v>
      </c>
      <c r="BE19" s="162">
        <v>0</v>
      </c>
      <c r="BF19" s="162">
        <v>0</v>
      </c>
      <c r="BG19" s="149">
        <v>0</v>
      </c>
      <c r="BH19" s="41" t="s">
        <v>196</v>
      </c>
      <c r="BI19" s="41" t="s">
        <v>197</v>
      </c>
      <c r="BJ19" s="41" t="s">
        <v>198</v>
      </c>
    </row>
    <row r="20" spans="1:62" s="142" customFormat="1" ht="89.1" customHeight="1" x14ac:dyDescent="0.25">
      <c r="A20" s="125">
        <v>91</v>
      </c>
      <c r="B20" s="125"/>
      <c r="C20" s="125"/>
      <c r="D20" s="125"/>
      <c r="E20" s="125"/>
      <c r="F20" s="125"/>
      <c r="G20" s="125"/>
      <c r="H20" s="125"/>
      <c r="I20" s="125"/>
      <c r="J20" s="125"/>
      <c r="K20" s="125"/>
      <c r="L20" s="125"/>
      <c r="M20" s="125"/>
      <c r="N20" s="125"/>
      <c r="O20" s="127"/>
      <c r="P20" s="128"/>
      <c r="Q20" s="129"/>
      <c r="R20" s="49">
        <v>2024680010123</v>
      </c>
      <c r="S20" s="24" t="s">
        <v>221</v>
      </c>
      <c r="T20" s="42"/>
      <c r="U20" s="44"/>
      <c r="V20" s="24" t="s">
        <v>1263</v>
      </c>
      <c r="W20" s="24" t="s">
        <v>1264</v>
      </c>
      <c r="X20" s="139">
        <v>1203</v>
      </c>
      <c r="Y20" s="24" t="s">
        <v>605</v>
      </c>
      <c r="Z20" s="131">
        <v>359130981.32999998</v>
      </c>
      <c r="AA20" s="131">
        <v>0</v>
      </c>
      <c r="AB20" s="131">
        <v>0</v>
      </c>
      <c r="AC20" s="131">
        <v>0</v>
      </c>
      <c r="AD20" s="131">
        <v>0</v>
      </c>
      <c r="AE20" s="131">
        <v>0</v>
      </c>
      <c r="AF20" s="131">
        <v>0</v>
      </c>
      <c r="AG20" s="131">
        <v>0</v>
      </c>
      <c r="AH20" s="131">
        <v>0</v>
      </c>
      <c r="AI20" s="131">
        <v>0</v>
      </c>
      <c r="AJ20" s="131">
        <v>0</v>
      </c>
      <c r="AK20" s="131">
        <v>0</v>
      </c>
      <c r="AL20" s="131">
        <v>0</v>
      </c>
      <c r="AM20" s="131">
        <v>273881925</v>
      </c>
      <c r="AN20" s="121">
        <f>SUM(Tabla14[[#This Row],[Recursos propios 2024]:[Otros 2024]])</f>
        <v>633012906.32999992</v>
      </c>
      <c r="AO20" s="131">
        <v>172810000</v>
      </c>
      <c r="AP20" s="131">
        <v>0</v>
      </c>
      <c r="AQ20" s="131">
        <v>0</v>
      </c>
      <c r="AR20" s="131">
        <v>0</v>
      </c>
      <c r="AS20" s="131">
        <v>0</v>
      </c>
      <c r="AT20" s="131">
        <v>0</v>
      </c>
      <c r="AU20" s="131">
        <v>0</v>
      </c>
      <c r="AV20" s="131">
        <v>0</v>
      </c>
      <c r="AW20" s="131">
        <v>0</v>
      </c>
      <c r="AX20" s="131">
        <v>0</v>
      </c>
      <c r="AY20" s="131">
        <v>0</v>
      </c>
      <c r="AZ20" s="131">
        <v>0</v>
      </c>
      <c r="BA20" s="131">
        <v>0</v>
      </c>
      <c r="BB20" s="131">
        <v>0</v>
      </c>
      <c r="BC20" s="131">
        <f>SUM(Tabla14[[#This Row],[Recursos propios 20242]:[Otros 202415]])</f>
        <v>172810000</v>
      </c>
      <c r="BD20" s="132">
        <f>+Tabla14[[#This Row],[Total Comprometido 2024]]/Tabla14[[#This Row],[Total 2024]]</f>
        <v>0.2729960136230008</v>
      </c>
      <c r="BE20" s="162">
        <v>0</v>
      </c>
      <c r="BF20" s="162">
        <v>0</v>
      </c>
      <c r="BG20" s="131">
        <v>0</v>
      </c>
      <c r="BH20" s="125"/>
      <c r="BI20" s="125"/>
      <c r="BJ20" s="125"/>
    </row>
    <row r="21" spans="1:62" s="142" customFormat="1" ht="114" x14ac:dyDescent="0.25">
      <c r="A21" s="125">
        <v>92</v>
      </c>
      <c r="B21" s="41" t="s">
        <v>63</v>
      </c>
      <c r="C21" s="36" t="s">
        <v>64</v>
      </c>
      <c r="D21" s="41" t="s">
        <v>80</v>
      </c>
      <c r="E21" s="41" t="s">
        <v>81</v>
      </c>
      <c r="F21" s="41" t="s">
        <v>82</v>
      </c>
      <c r="G21" s="41" t="s">
        <v>83</v>
      </c>
      <c r="H21" s="41">
        <v>170704200</v>
      </c>
      <c r="I21" s="41" t="s">
        <v>84</v>
      </c>
      <c r="J21" s="43">
        <v>2400</v>
      </c>
      <c r="K21" s="41" t="s">
        <v>62</v>
      </c>
      <c r="L21" s="41" t="s">
        <v>195</v>
      </c>
      <c r="M21" s="43">
        <v>2400</v>
      </c>
      <c r="N21" s="41">
        <v>2400</v>
      </c>
      <c r="O21" s="24">
        <v>1942</v>
      </c>
      <c r="P21" s="152">
        <f>+(Tabla14[[#This Row],[Meta Ejecutada Vigencia4]]/Tabla14[[#This Row],[Meta Programada Vigencia]])</f>
        <v>0.8091666666666667</v>
      </c>
      <c r="Q21" s="152">
        <f>+Tabla14[[#This Row],[Meta Ejecutada Vigencia4]]/Tabla14[[#This Row],[Meta Programada Cuatrienio3]]/4</f>
        <v>0.20229166666666668</v>
      </c>
      <c r="R21" s="153">
        <v>2024680010067</v>
      </c>
      <c r="S21" s="154" t="s">
        <v>223</v>
      </c>
      <c r="T21" s="135">
        <v>240603880</v>
      </c>
      <c r="U21" s="135">
        <v>55000000</v>
      </c>
      <c r="V21" s="154" t="s">
        <v>1269</v>
      </c>
      <c r="W21" s="154" t="s">
        <v>1270</v>
      </c>
      <c r="X21" s="155">
        <v>130</v>
      </c>
      <c r="Y21" s="154" t="s">
        <v>1195</v>
      </c>
      <c r="Z21" s="149">
        <v>55000000</v>
      </c>
      <c r="AA21" s="149">
        <v>0</v>
      </c>
      <c r="AB21" s="149">
        <v>0</v>
      </c>
      <c r="AC21" s="149">
        <v>0</v>
      </c>
      <c r="AD21" s="149">
        <v>0</v>
      </c>
      <c r="AE21" s="149">
        <v>0</v>
      </c>
      <c r="AF21" s="149">
        <v>0</v>
      </c>
      <c r="AG21" s="149">
        <v>0</v>
      </c>
      <c r="AH21" s="149">
        <v>0</v>
      </c>
      <c r="AI21" s="149">
        <v>0</v>
      </c>
      <c r="AJ21" s="149">
        <v>0</v>
      </c>
      <c r="AK21" s="149">
        <v>0</v>
      </c>
      <c r="AL21" s="149">
        <v>0</v>
      </c>
      <c r="AM21" s="149">
        <v>0</v>
      </c>
      <c r="AN21" s="121">
        <f>SUM(Tabla14[[#This Row],[Recursos propios 2024]:[Otros 2024]])</f>
        <v>55000000</v>
      </c>
      <c r="AO21" s="149">
        <v>54984000</v>
      </c>
      <c r="AP21" s="149">
        <v>0</v>
      </c>
      <c r="AQ21" s="149">
        <v>0</v>
      </c>
      <c r="AR21" s="149">
        <v>0</v>
      </c>
      <c r="AS21" s="149">
        <v>0</v>
      </c>
      <c r="AT21" s="149">
        <v>0</v>
      </c>
      <c r="AU21" s="149">
        <v>0</v>
      </c>
      <c r="AV21" s="149">
        <v>0</v>
      </c>
      <c r="AW21" s="149">
        <v>0</v>
      </c>
      <c r="AX21" s="149">
        <v>0</v>
      </c>
      <c r="AY21" s="149">
        <v>0</v>
      </c>
      <c r="AZ21" s="149">
        <v>0</v>
      </c>
      <c r="BA21" s="149">
        <v>0</v>
      </c>
      <c r="BB21" s="149">
        <v>0</v>
      </c>
      <c r="BC21" s="149">
        <f>SUM(Tabla14[[#This Row],[Recursos propios 20242]:[Otros 202415]])</f>
        <v>54984000</v>
      </c>
      <c r="BD21" s="124">
        <f>+Tabla14[[#This Row],[Total Comprometido 2024]]/Tabla14[[#This Row],[Total 2024]]</f>
        <v>0.99970909090909088</v>
      </c>
      <c r="BE21" s="162">
        <v>0</v>
      </c>
      <c r="BF21" s="162">
        <v>0</v>
      </c>
      <c r="BG21" s="131">
        <v>0</v>
      </c>
      <c r="BH21" s="41" t="s">
        <v>196</v>
      </c>
      <c r="BI21" s="41" t="s">
        <v>197</v>
      </c>
      <c r="BJ21" s="41" t="s">
        <v>198</v>
      </c>
    </row>
    <row r="22" spans="1:62" s="142" customFormat="1" ht="57" x14ac:dyDescent="0.25">
      <c r="A22" s="125">
        <v>94</v>
      </c>
      <c r="B22" s="125" t="s">
        <v>63</v>
      </c>
      <c r="C22" s="36" t="s">
        <v>64</v>
      </c>
      <c r="D22" s="125" t="s">
        <v>85</v>
      </c>
      <c r="E22" s="41" t="s">
        <v>86</v>
      </c>
      <c r="F22" s="125" t="s">
        <v>87</v>
      </c>
      <c r="G22" s="41" t="s">
        <v>88</v>
      </c>
      <c r="H22" s="125">
        <v>170910500</v>
      </c>
      <c r="I22" s="41" t="s">
        <v>89</v>
      </c>
      <c r="J22" s="126">
        <v>0</v>
      </c>
      <c r="K22" s="125" t="s">
        <v>62</v>
      </c>
      <c r="L22" s="125" t="s">
        <v>195</v>
      </c>
      <c r="M22" s="126">
        <v>1</v>
      </c>
      <c r="N22" s="125">
        <v>1</v>
      </c>
      <c r="O22" s="24">
        <v>0.1</v>
      </c>
      <c r="P22" s="136">
        <f>+(Tabla14[[#This Row],[Meta Ejecutada Vigencia4]]/Tabla14[[#This Row],[Meta Programada Vigencia]])</f>
        <v>0.1</v>
      </c>
      <c r="Q22" s="136">
        <f>+Tabla14[[#This Row],[Meta Ejecutada Vigencia4]]/Tabla14[[#This Row],[Meta Programada Cuatrienio3]]/4</f>
        <v>2.5000000000000001E-2</v>
      </c>
      <c r="R22" s="156">
        <v>2024680010166</v>
      </c>
      <c r="S22" s="154" t="s">
        <v>224</v>
      </c>
      <c r="T22" s="157">
        <v>517158581</v>
      </c>
      <c r="U22" s="138">
        <v>166962581</v>
      </c>
      <c r="V22" s="154" t="s">
        <v>1263</v>
      </c>
      <c r="W22" s="154" t="s">
        <v>1271</v>
      </c>
      <c r="X22" s="155">
        <v>1278</v>
      </c>
      <c r="Y22" s="154" t="s">
        <v>2356</v>
      </c>
      <c r="Z22" s="131">
        <v>165900000</v>
      </c>
      <c r="AA22" s="123">
        <v>0</v>
      </c>
      <c r="AB22" s="123">
        <v>0</v>
      </c>
      <c r="AC22" s="123">
        <v>0</v>
      </c>
      <c r="AD22" s="123">
        <v>0</v>
      </c>
      <c r="AE22" s="123">
        <v>0</v>
      </c>
      <c r="AF22" s="123">
        <v>0</v>
      </c>
      <c r="AG22" s="123">
        <v>0</v>
      </c>
      <c r="AH22" s="123">
        <v>0</v>
      </c>
      <c r="AI22" s="123">
        <v>0</v>
      </c>
      <c r="AJ22" s="123">
        <v>0</v>
      </c>
      <c r="AK22" s="123">
        <v>0</v>
      </c>
      <c r="AL22" s="123">
        <v>0</v>
      </c>
      <c r="AM22" s="158">
        <v>1062581</v>
      </c>
      <c r="AN22" s="121">
        <f>SUM(Tabla14[[#This Row],[Recursos propios 2024]:[Otros 2024]])</f>
        <v>166962581</v>
      </c>
      <c r="AO22" s="123">
        <v>59433333.32</v>
      </c>
      <c r="AP22" s="123">
        <v>0</v>
      </c>
      <c r="AQ22" s="123">
        <v>0</v>
      </c>
      <c r="AR22" s="123">
        <v>0</v>
      </c>
      <c r="AS22" s="123">
        <v>0</v>
      </c>
      <c r="AT22" s="123">
        <v>0</v>
      </c>
      <c r="AU22" s="123">
        <v>0</v>
      </c>
      <c r="AV22" s="123">
        <v>0</v>
      </c>
      <c r="AW22" s="123">
        <v>0</v>
      </c>
      <c r="AX22" s="123">
        <v>0</v>
      </c>
      <c r="AY22" s="123">
        <v>0</v>
      </c>
      <c r="AZ22" s="123">
        <v>0</v>
      </c>
      <c r="BA22" s="123">
        <v>0</v>
      </c>
      <c r="BB22" s="123">
        <v>0</v>
      </c>
      <c r="BC22" s="123">
        <f>SUM(Tabla14[[#This Row],[Recursos propios 20242]:[Otros 202415]])</f>
        <v>59433333.32</v>
      </c>
      <c r="BD22" s="141">
        <f>+Tabla14[[#This Row],[Total Comprometido 2024]]/Tabla14[[#This Row],[Total 2024]]</f>
        <v>0.35596798374840649</v>
      </c>
      <c r="BE22" s="146">
        <v>21676666.66</v>
      </c>
      <c r="BF22" s="146">
        <v>21676666.66</v>
      </c>
      <c r="BG22" s="123">
        <v>0</v>
      </c>
      <c r="BH22" s="41" t="s">
        <v>196</v>
      </c>
      <c r="BI22" s="41" t="s">
        <v>197</v>
      </c>
      <c r="BJ22" s="41" t="s">
        <v>198</v>
      </c>
    </row>
    <row r="23" spans="1:62" s="142" customFormat="1" ht="71.25" x14ac:dyDescent="0.25">
      <c r="A23" s="125">
        <v>200</v>
      </c>
      <c r="B23" s="41" t="s">
        <v>90</v>
      </c>
      <c r="C23" s="36" t="s">
        <v>91</v>
      </c>
      <c r="D23" s="41" t="s">
        <v>92</v>
      </c>
      <c r="E23" s="41" t="s">
        <v>93</v>
      </c>
      <c r="F23" s="41" t="s">
        <v>94</v>
      </c>
      <c r="G23" s="41" t="s">
        <v>95</v>
      </c>
      <c r="H23" s="41">
        <v>450201500</v>
      </c>
      <c r="I23" s="41" t="s">
        <v>96</v>
      </c>
      <c r="J23" s="43">
        <v>0</v>
      </c>
      <c r="K23" s="41" t="s">
        <v>97</v>
      </c>
      <c r="L23" s="41" t="s">
        <v>194</v>
      </c>
      <c r="M23" s="43">
        <v>1</v>
      </c>
      <c r="N23" s="41">
        <v>0</v>
      </c>
      <c r="O23" s="24"/>
      <c r="P23" s="152" t="e">
        <f>+(Tabla14[[#This Row],[Meta Ejecutada Vigencia4]]/Tabla14[[#This Row],[Meta Programada Vigencia]])</f>
        <v>#DIV/0!</v>
      </c>
      <c r="Q23" s="152">
        <f>+Tabla14[[#This Row],[Meta Ejecutada Vigencia4]]/Tabla14[[#This Row],[Meta Programada Cuatrienio3]]/4</f>
        <v>0</v>
      </c>
      <c r="R23" s="24"/>
      <c r="S23" s="24"/>
      <c r="T23" s="24"/>
      <c r="U23" s="24"/>
      <c r="V23" s="24"/>
      <c r="W23" s="24"/>
      <c r="X23" s="24"/>
      <c r="Y23" s="24"/>
      <c r="Z23" s="149"/>
      <c r="AA23" s="149"/>
      <c r="AB23" s="149"/>
      <c r="AC23" s="149"/>
      <c r="AD23" s="149"/>
      <c r="AE23" s="149"/>
      <c r="AF23" s="149"/>
      <c r="AG23" s="149"/>
      <c r="AH23" s="149"/>
      <c r="AI23" s="149"/>
      <c r="AJ23" s="149"/>
      <c r="AK23" s="149"/>
      <c r="AL23" s="149"/>
      <c r="AM23" s="149"/>
      <c r="AN23" s="121">
        <f>SUM(Tabla14[[#This Row],[Recursos propios 2024]:[Otros 2024]])</f>
        <v>0</v>
      </c>
      <c r="AO23" s="149"/>
      <c r="AP23" s="149"/>
      <c r="AQ23" s="149"/>
      <c r="AR23" s="149"/>
      <c r="AS23" s="149"/>
      <c r="AT23" s="149"/>
      <c r="AU23" s="149"/>
      <c r="AV23" s="149"/>
      <c r="AW23" s="149"/>
      <c r="AX23" s="149"/>
      <c r="AY23" s="149"/>
      <c r="AZ23" s="149"/>
      <c r="BA23" s="149"/>
      <c r="BB23" s="149"/>
      <c r="BC23" s="149">
        <f>SUM(Tabla14[[#This Row],[Recursos propios 20242]:[Otros 202415]])</f>
        <v>0</v>
      </c>
      <c r="BD23" s="159" t="e">
        <f>+Tabla14[[#This Row],[Total Comprometido 2024]]/Tabla14[[#This Row],[Total 2024]]</f>
        <v>#DIV/0!</v>
      </c>
      <c r="BE23" s="162"/>
      <c r="BF23" s="162"/>
      <c r="BG23" s="149"/>
      <c r="BH23" s="41" t="s">
        <v>196</v>
      </c>
      <c r="BI23" s="41" t="s">
        <v>197</v>
      </c>
      <c r="BJ23" s="41">
        <v>10</v>
      </c>
    </row>
    <row r="24" spans="1:62" s="142" customFormat="1" ht="99.75" x14ac:dyDescent="0.25">
      <c r="A24" s="125">
        <v>201</v>
      </c>
      <c r="B24" s="125" t="s">
        <v>90</v>
      </c>
      <c r="C24" s="36" t="s">
        <v>56</v>
      </c>
      <c r="D24" s="125" t="s">
        <v>98</v>
      </c>
      <c r="E24" s="41" t="s">
        <v>99</v>
      </c>
      <c r="F24" s="125" t="s">
        <v>100</v>
      </c>
      <c r="G24" s="41" t="s">
        <v>101</v>
      </c>
      <c r="H24" s="125">
        <v>410305200</v>
      </c>
      <c r="I24" s="41" t="s">
        <v>102</v>
      </c>
      <c r="J24" s="125">
        <v>130</v>
      </c>
      <c r="K24" s="125" t="s">
        <v>97</v>
      </c>
      <c r="L24" s="125" t="s">
        <v>195</v>
      </c>
      <c r="M24" s="125">
        <v>180</v>
      </c>
      <c r="N24" s="125">
        <v>180</v>
      </c>
      <c r="O24" s="127">
        <v>59</v>
      </c>
      <c r="P24" s="136">
        <f>+(Tabla14[[#This Row],[Meta Ejecutada Vigencia4]]/Tabla14[[#This Row],[Meta Programada Vigencia]])</f>
        <v>0.32777777777777778</v>
      </c>
      <c r="Q24" s="136">
        <f>+Tabla14[[#This Row],[Meta Ejecutada Vigencia4]]/Tabla14[[#This Row],[Meta Programada Cuatrienio3]]/4</f>
        <v>8.1944444444444445E-2</v>
      </c>
      <c r="R24" s="39">
        <v>2021680010003</v>
      </c>
      <c r="S24" s="24" t="s">
        <v>216</v>
      </c>
      <c r="T24" s="127"/>
      <c r="U24" s="127"/>
      <c r="V24" s="24" t="s">
        <v>1274</v>
      </c>
      <c r="W24" s="24" t="s">
        <v>1275</v>
      </c>
      <c r="X24" s="139">
        <v>180</v>
      </c>
      <c r="Y24" s="24" t="s">
        <v>1276</v>
      </c>
      <c r="Z24" s="131">
        <v>34000000</v>
      </c>
      <c r="AA24" s="123">
        <v>0</v>
      </c>
      <c r="AB24" s="123">
        <v>0</v>
      </c>
      <c r="AC24" s="123">
        <v>0</v>
      </c>
      <c r="AD24" s="123">
        <v>0</v>
      </c>
      <c r="AE24" s="123">
        <v>0</v>
      </c>
      <c r="AF24" s="123">
        <v>0</v>
      </c>
      <c r="AG24" s="123">
        <v>0</v>
      </c>
      <c r="AH24" s="123">
        <v>0</v>
      </c>
      <c r="AI24" s="123">
        <v>0</v>
      </c>
      <c r="AJ24" s="123">
        <v>0</v>
      </c>
      <c r="AK24" s="123">
        <v>0</v>
      </c>
      <c r="AL24" s="123">
        <v>0</v>
      </c>
      <c r="AM24" s="123">
        <v>0</v>
      </c>
      <c r="AN24" s="121">
        <f>SUM(Tabla14[[#This Row],[Recursos propios 2024]:[Otros 2024]])</f>
        <v>34000000</v>
      </c>
      <c r="AO24" s="123">
        <v>34000000</v>
      </c>
      <c r="AP24" s="123">
        <v>0</v>
      </c>
      <c r="AQ24" s="123">
        <v>0</v>
      </c>
      <c r="AR24" s="123">
        <v>0</v>
      </c>
      <c r="AS24" s="123">
        <v>0</v>
      </c>
      <c r="AT24" s="123">
        <v>0</v>
      </c>
      <c r="AU24" s="123">
        <v>0</v>
      </c>
      <c r="AV24" s="123">
        <v>0</v>
      </c>
      <c r="AW24" s="123">
        <v>0</v>
      </c>
      <c r="AX24" s="123">
        <v>0</v>
      </c>
      <c r="AY24" s="123">
        <v>0</v>
      </c>
      <c r="AZ24" s="123">
        <v>0</v>
      </c>
      <c r="BA24" s="123">
        <v>0</v>
      </c>
      <c r="BB24" s="123">
        <v>0</v>
      </c>
      <c r="BC24" s="123">
        <f>SUM(Tabla14[[#This Row],[Recursos propios 20242]:[Otros 202415]])</f>
        <v>34000000</v>
      </c>
      <c r="BD24" s="141">
        <f>+Tabla14[[#This Row],[Total Comprometido 2024]]/Tabla14[[#This Row],[Total 2024]]</f>
        <v>1</v>
      </c>
      <c r="BE24" s="146">
        <v>12026667</v>
      </c>
      <c r="BF24" s="146">
        <v>12026667</v>
      </c>
      <c r="BG24" s="123">
        <v>0</v>
      </c>
      <c r="BH24" s="41" t="s">
        <v>196</v>
      </c>
      <c r="BI24" s="41" t="s">
        <v>197</v>
      </c>
      <c r="BJ24" s="41">
        <v>10</v>
      </c>
    </row>
    <row r="25" spans="1:62" s="142" customFormat="1" ht="99.75" x14ac:dyDescent="0.25">
      <c r="A25" s="125">
        <v>201</v>
      </c>
      <c r="B25" s="125"/>
      <c r="C25" s="125"/>
      <c r="D25" s="125"/>
      <c r="E25" s="125"/>
      <c r="F25" s="125"/>
      <c r="G25" s="125"/>
      <c r="H25" s="125"/>
      <c r="I25" s="125"/>
      <c r="J25" s="125"/>
      <c r="K25" s="125"/>
      <c r="L25" s="125"/>
      <c r="M25" s="125"/>
      <c r="N25" s="125"/>
      <c r="O25" s="127"/>
      <c r="P25" s="128"/>
      <c r="Q25" s="129"/>
      <c r="R25" s="49">
        <v>2020680010040</v>
      </c>
      <c r="S25" s="24" t="s">
        <v>225</v>
      </c>
      <c r="T25" s="64">
        <v>8321538447.7799997</v>
      </c>
      <c r="U25" s="64">
        <v>8321538447.7799997</v>
      </c>
      <c r="V25" s="61" t="s">
        <v>1274</v>
      </c>
      <c r="W25" s="61" t="s">
        <v>1275</v>
      </c>
      <c r="X25" s="70">
        <v>180</v>
      </c>
      <c r="Y25" s="61" t="s">
        <v>1276</v>
      </c>
      <c r="Z25" s="131">
        <v>109000000</v>
      </c>
      <c r="AA25" s="131">
        <v>0</v>
      </c>
      <c r="AB25" s="131">
        <v>0</v>
      </c>
      <c r="AC25" s="131">
        <v>0</v>
      </c>
      <c r="AD25" s="131">
        <v>0</v>
      </c>
      <c r="AE25" s="131">
        <v>0</v>
      </c>
      <c r="AF25" s="131">
        <v>0</v>
      </c>
      <c r="AG25" s="131">
        <v>0</v>
      </c>
      <c r="AH25" s="131">
        <v>0</v>
      </c>
      <c r="AI25" s="131">
        <v>0</v>
      </c>
      <c r="AJ25" s="131">
        <v>0</v>
      </c>
      <c r="AK25" s="131">
        <v>0</v>
      </c>
      <c r="AL25" s="131">
        <v>0</v>
      </c>
      <c r="AM25" s="131">
        <v>0</v>
      </c>
      <c r="AN25" s="121">
        <f>SUM(Tabla14[[#This Row],[Recursos propios 2024]:[Otros 2024]])</f>
        <v>109000000</v>
      </c>
      <c r="AO25" s="131">
        <v>109000000</v>
      </c>
      <c r="AP25" s="131">
        <v>0</v>
      </c>
      <c r="AQ25" s="131">
        <v>0</v>
      </c>
      <c r="AR25" s="131">
        <v>0</v>
      </c>
      <c r="AS25" s="131">
        <v>0</v>
      </c>
      <c r="AT25" s="131">
        <v>0</v>
      </c>
      <c r="AU25" s="131">
        <v>0</v>
      </c>
      <c r="AV25" s="131">
        <v>0</v>
      </c>
      <c r="AW25" s="131">
        <v>0</v>
      </c>
      <c r="AX25" s="131">
        <v>0</v>
      </c>
      <c r="AY25" s="131">
        <v>0</v>
      </c>
      <c r="AZ25" s="131">
        <v>0</v>
      </c>
      <c r="BA25" s="131">
        <v>0</v>
      </c>
      <c r="BB25" s="131">
        <v>0</v>
      </c>
      <c r="BC25" s="131">
        <f>SUM(Tabla14[[#This Row],[Recursos propios 20242]:[Otros 202415]])</f>
        <v>109000000</v>
      </c>
      <c r="BD25" s="132">
        <f>+Tabla14[[#This Row],[Total Comprometido 2024]]/Tabla14[[#This Row],[Total 2024]]</f>
        <v>1</v>
      </c>
      <c r="BE25" s="746">
        <v>100750000</v>
      </c>
      <c r="BF25" s="746">
        <v>100750000</v>
      </c>
      <c r="BG25" s="131">
        <v>0</v>
      </c>
      <c r="BH25" s="125"/>
      <c r="BI25" s="125"/>
      <c r="BJ25" s="125"/>
    </row>
    <row r="26" spans="1:62" s="142" customFormat="1" ht="85.5" x14ac:dyDescent="0.25">
      <c r="A26" s="125">
        <v>201</v>
      </c>
      <c r="B26" s="125"/>
      <c r="C26" s="125"/>
      <c r="D26" s="125"/>
      <c r="E26" s="125"/>
      <c r="F26" s="125"/>
      <c r="G26" s="125"/>
      <c r="H26" s="125"/>
      <c r="I26" s="125"/>
      <c r="J26" s="125"/>
      <c r="K26" s="125"/>
      <c r="L26" s="125"/>
      <c r="M26" s="125"/>
      <c r="N26" s="125"/>
      <c r="O26" s="127"/>
      <c r="P26" s="128"/>
      <c r="Q26" s="129"/>
      <c r="R26" s="49">
        <v>2020680010050</v>
      </c>
      <c r="S26" s="24" t="s">
        <v>226</v>
      </c>
      <c r="T26" s="160">
        <v>1178817472.1300001</v>
      </c>
      <c r="U26" s="160">
        <v>1178817472.1300001</v>
      </c>
      <c r="V26" s="24" t="s">
        <v>1274</v>
      </c>
      <c r="W26" s="24" t="s">
        <v>1275</v>
      </c>
      <c r="X26" s="127">
        <v>180</v>
      </c>
      <c r="Y26" s="24" t="s">
        <v>1276</v>
      </c>
      <c r="Z26" s="131">
        <v>22500000</v>
      </c>
      <c r="AA26" s="131">
        <v>0</v>
      </c>
      <c r="AB26" s="131">
        <v>0</v>
      </c>
      <c r="AC26" s="131">
        <v>0</v>
      </c>
      <c r="AD26" s="131">
        <v>0</v>
      </c>
      <c r="AE26" s="131">
        <v>0</v>
      </c>
      <c r="AF26" s="131">
        <v>0</v>
      </c>
      <c r="AG26" s="131">
        <v>0</v>
      </c>
      <c r="AH26" s="131">
        <v>0</v>
      </c>
      <c r="AI26" s="131">
        <v>0</v>
      </c>
      <c r="AJ26" s="131">
        <v>0</v>
      </c>
      <c r="AK26" s="131">
        <v>0</v>
      </c>
      <c r="AL26" s="131">
        <v>0</v>
      </c>
      <c r="AM26" s="131">
        <v>0</v>
      </c>
      <c r="AN26" s="121">
        <f>SUM(Tabla14[[#This Row],[Recursos propios 2024]:[Otros 2024]])</f>
        <v>22500000</v>
      </c>
      <c r="AO26" s="131">
        <v>22500000</v>
      </c>
      <c r="AP26" s="131">
        <v>0</v>
      </c>
      <c r="AQ26" s="131">
        <v>0</v>
      </c>
      <c r="AR26" s="131">
        <v>0</v>
      </c>
      <c r="AS26" s="131">
        <v>0</v>
      </c>
      <c r="AT26" s="131">
        <v>0</v>
      </c>
      <c r="AU26" s="131">
        <v>0</v>
      </c>
      <c r="AV26" s="131">
        <v>0</v>
      </c>
      <c r="AW26" s="131">
        <v>0</v>
      </c>
      <c r="AX26" s="131">
        <v>0</v>
      </c>
      <c r="AY26" s="131">
        <v>0</v>
      </c>
      <c r="AZ26" s="131">
        <v>0</v>
      </c>
      <c r="BA26" s="131">
        <v>0</v>
      </c>
      <c r="BB26" s="131">
        <v>0</v>
      </c>
      <c r="BC26" s="131">
        <f>SUM(Tabla14[[#This Row],[Recursos propios 20242]:[Otros 202415]])</f>
        <v>22500000</v>
      </c>
      <c r="BD26" s="132">
        <f>+Tabla14[[#This Row],[Total Comprometido 2024]]/Tabla14[[#This Row],[Total 2024]]</f>
        <v>1</v>
      </c>
      <c r="BE26" s="773">
        <v>19500000</v>
      </c>
      <c r="BF26" s="773">
        <v>19500000</v>
      </c>
      <c r="BG26" s="131">
        <v>0</v>
      </c>
      <c r="BH26" s="125"/>
      <c r="BI26" s="125"/>
      <c r="BJ26" s="125"/>
    </row>
    <row r="27" spans="1:62" s="142" customFormat="1" ht="85.5" x14ac:dyDescent="0.25">
      <c r="A27" s="125">
        <v>201</v>
      </c>
      <c r="B27" s="125"/>
      <c r="C27" s="125"/>
      <c r="D27" s="125"/>
      <c r="E27" s="125"/>
      <c r="F27" s="125"/>
      <c r="G27" s="125"/>
      <c r="H27" s="125"/>
      <c r="I27" s="125"/>
      <c r="J27" s="125"/>
      <c r="K27" s="125"/>
      <c r="L27" s="125"/>
      <c r="M27" s="125"/>
      <c r="N27" s="125"/>
      <c r="O27" s="127"/>
      <c r="P27" s="128"/>
      <c r="Q27" s="129"/>
      <c r="R27" s="49">
        <v>2020680010106</v>
      </c>
      <c r="S27" s="24" t="s">
        <v>227</v>
      </c>
      <c r="T27" s="42">
        <v>587868190.45000005</v>
      </c>
      <c r="U27" s="42">
        <v>587868190.45000005</v>
      </c>
      <c r="V27" s="24" t="s">
        <v>1274</v>
      </c>
      <c r="W27" s="24" t="s">
        <v>1275</v>
      </c>
      <c r="X27" s="139">
        <v>180</v>
      </c>
      <c r="Y27" s="24" t="s">
        <v>1276</v>
      </c>
      <c r="Z27" s="131">
        <v>30000000</v>
      </c>
      <c r="AA27" s="131">
        <v>0</v>
      </c>
      <c r="AB27" s="131">
        <v>0</v>
      </c>
      <c r="AC27" s="131">
        <v>0</v>
      </c>
      <c r="AD27" s="131">
        <v>0</v>
      </c>
      <c r="AE27" s="131">
        <v>0</v>
      </c>
      <c r="AF27" s="131">
        <v>0</v>
      </c>
      <c r="AG27" s="131">
        <v>0</v>
      </c>
      <c r="AH27" s="131">
        <v>0</v>
      </c>
      <c r="AI27" s="131">
        <v>0</v>
      </c>
      <c r="AJ27" s="131">
        <v>0</v>
      </c>
      <c r="AK27" s="131">
        <v>0</v>
      </c>
      <c r="AL27" s="131">
        <v>0</v>
      </c>
      <c r="AM27" s="131">
        <v>0</v>
      </c>
      <c r="AN27" s="121">
        <f>SUM(Tabla14[[#This Row],[Recursos propios 2024]:[Otros 2024]])</f>
        <v>30000000</v>
      </c>
      <c r="AO27" s="131">
        <v>30000000</v>
      </c>
      <c r="AP27" s="131">
        <v>0</v>
      </c>
      <c r="AQ27" s="131">
        <v>0</v>
      </c>
      <c r="AR27" s="131">
        <v>0</v>
      </c>
      <c r="AS27" s="131">
        <v>0</v>
      </c>
      <c r="AT27" s="131">
        <v>0</v>
      </c>
      <c r="AU27" s="131">
        <v>0</v>
      </c>
      <c r="AV27" s="131">
        <v>0</v>
      </c>
      <c r="AW27" s="131">
        <v>0</v>
      </c>
      <c r="AX27" s="131">
        <v>0</v>
      </c>
      <c r="AY27" s="131">
        <v>0</v>
      </c>
      <c r="AZ27" s="131">
        <v>0</v>
      </c>
      <c r="BA27" s="131">
        <v>0</v>
      </c>
      <c r="BB27" s="131">
        <v>0</v>
      </c>
      <c r="BC27" s="131">
        <f>SUM(Tabla14[[#This Row],[Recursos propios 20242]:[Otros 202415]])</f>
        <v>30000000</v>
      </c>
      <c r="BD27" s="132">
        <f>+Tabla14[[#This Row],[Total Comprometido 2024]]/Tabla14[[#This Row],[Total 2024]]</f>
        <v>1</v>
      </c>
      <c r="BE27" s="773">
        <v>9792900</v>
      </c>
      <c r="BF27" s="773">
        <v>9792900</v>
      </c>
      <c r="BG27" s="131">
        <v>0</v>
      </c>
      <c r="BH27" s="125"/>
      <c r="BI27" s="125"/>
      <c r="BJ27" s="125"/>
    </row>
    <row r="28" spans="1:62" s="142" customFormat="1" ht="85.5" x14ac:dyDescent="0.25">
      <c r="A28" s="125">
        <v>201</v>
      </c>
      <c r="B28" s="125"/>
      <c r="C28" s="125"/>
      <c r="D28" s="125"/>
      <c r="E28" s="125"/>
      <c r="F28" s="125"/>
      <c r="G28" s="125"/>
      <c r="H28" s="125"/>
      <c r="I28" s="125"/>
      <c r="J28" s="125"/>
      <c r="K28" s="125"/>
      <c r="L28" s="125"/>
      <c r="M28" s="125"/>
      <c r="N28" s="125"/>
      <c r="O28" s="127"/>
      <c r="P28" s="128"/>
      <c r="Q28" s="129"/>
      <c r="R28" s="49">
        <v>2024680010163</v>
      </c>
      <c r="S28" s="24" t="s">
        <v>228</v>
      </c>
      <c r="T28" s="137">
        <v>1906365309</v>
      </c>
      <c r="U28" s="138">
        <v>238500000</v>
      </c>
      <c r="V28" s="24" t="s">
        <v>1274</v>
      </c>
      <c r="W28" s="24" t="s">
        <v>1275</v>
      </c>
      <c r="X28" s="139">
        <v>180</v>
      </c>
      <c r="Y28" s="24" t="s">
        <v>1276</v>
      </c>
      <c r="Z28" s="64">
        <v>164500000</v>
      </c>
      <c r="AA28" s="131">
        <v>0</v>
      </c>
      <c r="AB28" s="131">
        <v>0</v>
      </c>
      <c r="AC28" s="131">
        <v>0</v>
      </c>
      <c r="AD28" s="131">
        <v>0</v>
      </c>
      <c r="AE28" s="131">
        <v>0</v>
      </c>
      <c r="AF28" s="131">
        <v>0</v>
      </c>
      <c r="AG28" s="131">
        <v>0</v>
      </c>
      <c r="AH28" s="131">
        <v>0</v>
      </c>
      <c r="AI28" s="131">
        <v>0</v>
      </c>
      <c r="AJ28" s="131">
        <v>0</v>
      </c>
      <c r="AK28" s="131">
        <v>0</v>
      </c>
      <c r="AL28" s="131">
        <v>0</v>
      </c>
      <c r="AM28" s="131">
        <v>0</v>
      </c>
      <c r="AN28" s="121">
        <f>SUM(Tabla14[[#This Row],[Recursos propios 2024]:[Otros 2024]])</f>
        <v>164500000</v>
      </c>
      <c r="AO28" s="131">
        <v>64500000</v>
      </c>
      <c r="AP28" s="131">
        <v>0</v>
      </c>
      <c r="AQ28" s="131">
        <v>0</v>
      </c>
      <c r="AR28" s="131">
        <v>0</v>
      </c>
      <c r="AS28" s="131">
        <v>0</v>
      </c>
      <c r="AT28" s="131">
        <v>0</v>
      </c>
      <c r="AU28" s="131">
        <v>0</v>
      </c>
      <c r="AV28" s="131">
        <v>0</v>
      </c>
      <c r="AW28" s="131">
        <v>0</v>
      </c>
      <c r="AX28" s="131">
        <v>0</v>
      </c>
      <c r="AY28" s="131">
        <v>0</v>
      </c>
      <c r="AZ28" s="131">
        <v>0</v>
      </c>
      <c r="BA28" s="131">
        <v>0</v>
      </c>
      <c r="BB28" s="131">
        <v>0</v>
      </c>
      <c r="BC28" s="131">
        <f>SUM(Tabla14[[#This Row],[Recursos propios 20242]:[Otros 202415]])</f>
        <v>64500000</v>
      </c>
      <c r="BD28" s="132">
        <f>+Tabla14[[#This Row],[Total Comprometido 2024]]/Tabla14[[#This Row],[Total 2024]]</f>
        <v>0.39209726443769</v>
      </c>
      <c r="BE28" s="144">
        <v>0</v>
      </c>
      <c r="BF28" s="781">
        <v>0</v>
      </c>
      <c r="BG28" s="131">
        <v>0</v>
      </c>
      <c r="BH28" s="125"/>
      <c r="BI28" s="125"/>
      <c r="BJ28" s="125"/>
    </row>
    <row r="29" spans="1:62" s="142" customFormat="1" ht="99.75" x14ac:dyDescent="0.25">
      <c r="A29" s="125">
        <v>202</v>
      </c>
      <c r="B29" s="41" t="s">
        <v>90</v>
      </c>
      <c r="C29" s="36" t="s">
        <v>91</v>
      </c>
      <c r="D29" s="41" t="s">
        <v>92</v>
      </c>
      <c r="E29" s="41" t="s">
        <v>93</v>
      </c>
      <c r="F29" s="41" t="s">
        <v>103</v>
      </c>
      <c r="G29" s="41" t="s">
        <v>104</v>
      </c>
      <c r="H29" s="41">
        <v>450203800</v>
      </c>
      <c r="I29" s="41" t="s">
        <v>105</v>
      </c>
      <c r="J29" s="43">
        <v>0</v>
      </c>
      <c r="K29" s="41" t="s">
        <v>97</v>
      </c>
      <c r="L29" s="41" t="s">
        <v>195</v>
      </c>
      <c r="M29" s="43">
        <v>1</v>
      </c>
      <c r="N29" s="41">
        <v>1</v>
      </c>
      <c r="O29" s="24">
        <v>0.83</v>
      </c>
      <c r="P29" s="152">
        <f>+(Tabla14[[#This Row],[Meta Ejecutada Vigencia4]]/Tabla14[[#This Row],[Meta Programada Vigencia]])</f>
        <v>0.83</v>
      </c>
      <c r="Q29" s="152">
        <f>+Tabla14[[#This Row],[Meta Ejecutada Vigencia4]]/Tabla14[[#This Row],[Meta Programada Cuatrienio3]]/4</f>
        <v>0.20749999999999999</v>
      </c>
      <c r="R29" s="153">
        <v>2020680010072</v>
      </c>
      <c r="S29" s="154" t="s">
        <v>229</v>
      </c>
      <c r="T29" s="161">
        <v>142458746.62</v>
      </c>
      <c r="U29" s="161">
        <v>142458746.62</v>
      </c>
      <c r="V29" s="154" t="s">
        <v>1274</v>
      </c>
      <c r="W29" s="154" t="s">
        <v>1275</v>
      </c>
      <c r="X29" s="155">
        <v>277938</v>
      </c>
      <c r="Y29" s="154" t="s">
        <v>1277</v>
      </c>
      <c r="Z29" s="149">
        <v>100000000</v>
      </c>
      <c r="AA29" s="149">
        <v>0</v>
      </c>
      <c r="AB29" s="149">
        <v>0</v>
      </c>
      <c r="AC29" s="149">
        <v>0</v>
      </c>
      <c r="AD29" s="149">
        <v>0</v>
      </c>
      <c r="AE29" s="149">
        <v>0</v>
      </c>
      <c r="AF29" s="149">
        <v>0</v>
      </c>
      <c r="AG29" s="149">
        <v>0</v>
      </c>
      <c r="AH29" s="149">
        <v>0</v>
      </c>
      <c r="AI29" s="149">
        <v>0</v>
      </c>
      <c r="AJ29" s="149">
        <v>0</v>
      </c>
      <c r="AK29" s="149">
        <v>0</v>
      </c>
      <c r="AL29" s="149">
        <v>0</v>
      </c>
      <c r="AM29" s="149">
        <v>0</v>
      </c>
      <c r="AN29" s="121">
        <f>SUM(Tabla14[[#This Row],[Recursos propios 2024]:[Otros 2024]])</f>
        <v>100000000</v>
      </c>
      <c r="AO29" s="149">
        <v>100000000</v>
      </c>
      <c r="AP29" s="149">
        <v>0</v>
      </c>
      <c r="AQ29" s="149">
        <v>0</v>
      </c>
      <c r="AR29" s="149">
        <v>0</v>
      </c>
      <c r="AS29" s="149">
        <v>0</v>
      </c>
      <c r="AT29" s="149">
        <v>0</v>
      </c>
      <c r="AU29" s="149">
        <v>0</v>
      </c>
      <c r="AV29" s="149">
        <v>0</v>
      </c>
      <c r="AW29" s="149">
        <v>0</v>
      </c>
      <c r="AX29" s="149">
        <v>0</v>
      </c>
      <c r="AY29" s="149">
        <v>0</v>
      </c>
      <c r="AZ29" s="149">
        <v>0</v>
      </c>
      <c r="BA29" s="149">
        <v>0</v>
      </c>
      <c r="BB29" s="149">
        <v>0</v>
      </c>
      <c r="BC29" s="149">
        <f>SUM(Tabla14[[#This Row],[Recursos propios 20242]:[Otros 202415]])</f>
        <v>100000000</v>
      </c>
      <c r="BD29" s="159">
        <f>+Tabla14[[#This Row],[Total Comprometido 2024]]/Tabla14[[#This Row],[Total 2024]]</f>
        <v>1</v>
      </c>
      <c r="BE29" s="162">
        <v>0</v>
      </c>
      <c r="BF29" s="162">
        <v>0</v>
      </c>
      <c r="BG29" s="149">
        <v>0</v>
      </c>
      <c r="BH29" s="41" t="s">
        <v>196</v>
      </c>
      <c r="BI29" s="41" t="s">
        <v>197</v>
      </c>
      <c r="BJ29" s="41">
        <v>10</v>
      </c>
    </row>
    <row r="30" spans="1:62" s="142" customFormat="1" ht="85.5" x14ac:dyDescent="0.25">
      <c r="A30" s="125">
        <v>202</v>
      </c>
      <c r="B30" s="125"/>
      <c r="C30" s="125"/>
      <c r="D30" s="125"/>
      <c r="E30" s="125"/>
      <c r="F30" s="125"/>
      <c r="G30" s="125"/>
      <c r="H30" s="125"/>
      <c r="I30" s="125"/>
      <c r="J30" s="126"/>
      <c r="K30" s="125"/>
      <c r="L30" s="125"/>
      <c r="M30" s="126"/>
      <c r="N30" s="125"/>
      <c r="O30" s="127"/>
      <c r="P30" s="128"/>
      <c r="Q30" s="129"/>
      <c r="R30" s="156">
        <v>2024680010143</v>
      </c>
      <c r="S30" s="154" t="s">
        <v>230</v>
      </c>
      <c r="T30" s="161">
        <v>2584641690.3800001</v>
      </c>
      <c r="U30" s="138">
        <v>510141253.38</v>
      </c>
      <c r="V30" s="154" t="s">
        <v>1274</v>
      </c>
      <c r="W30" s="154" t="s">
        <v>1275</v>
      </c>
      <c r="X30" s="155">
        <v>277938</v>
      </c>
      <c r="Y30" s="154" t="s">
        <v>1277</v>
      </c>
      <c r="Z30" s="131">
        <v>60141253.380000003</v>
      </c>
      <c r="AA30" s="131">
        <v>0</v>
      </c>
      <c r="AB30" s="131">
        <v>0</v>
      </c>
      <c r="AC30" s="131">
        <v>0</v>
      </c>
      <c r="AD30" s="131">
        <v>0</v>
      </c>
      <c r="AE30" s="131">
        <v>0</v>
      </c>
      <c r="AF30" s="131">
        <v>0</v>
      </c>
      <c r="AG30" s="131">
        <v>0</v>
      </c>
      <c r="AH30" s="131">
        <v>0</v>
      </c>
      <c r="AI30" s="131">
        <v>0</v>
      </c>
      <c r="AJ30" s="131">
        <v>0</v>
      </c>
      <c r="AK30" s="131">
        <v>0</v>
      </c>
      <c r="AL30" s="131">
        <v>0</v>
      </c>
      <c r="AM30" s="131">
        <v>0</v>
      </c>
      <c r="AN30" s="121">
        <f>SUM(Tabla14[[#This Row],[Recursos propios 2024]:[Otros 2024]])</f>
        <v>60141253.380000003</v>
      </c>
      <c r="AO30" s="131">
        <v>0</v>
      </c>
      <c r="AP30" s="131">
        <v>0</v>
      </c>
      <c r="AQ30" s="131">
        <v>0</v>
      </c>
      <c r="AR30" s="131">
        <v>0</v>
      </c>
      <c r="AS30" s="131">
        <v>0</v>
      </c>
      <c r="AT30" s="131">
        <v>0</v>
      </c>
      <c r="AU30" s="131">
        <v>0</v>
      </c>
      <c r="AV30" s="131">
        <v>0</v>
      </c>
      <c r="AW30" s="131">
        <v>0</v>
      </c>
      <c r="AX30" s="131">
        <v>0</v>
      </c>
      <c r="AY30" s="131">
        <v>0</v>
      </c>
      <c r="AZ30" s="131">
        <v>0</v>
      </c>
      <c r="BA30" s="131">
        <v>0</v>
      </c>
      <c r="BB30" s="131">
        <v>0</v>
      </c>
      <c r="BC30" s="131">
        <f>SUM(Tabla14[[#This Row],[Recursos propios 20242]:[Otros 202415]])</f>
        <v>0</v>
      </c>
      <c r="BD30" s="132">
        <f>+Tabla14[[#This Row],[Total Comprometido 2024]]/Tabla14[[#This Row],[Total 2024]]</f>
        <v>0</v>
      </c>
      <c r="BE30" s="144">
        <v>0</v>
      </c>
      <c r="BF30" s="144">
        <v>0</v>
      </c>
      <c r="BG30" s="131">
        <v>0</v>
      </c>
      <c r="BH30" s="125"/>
      <c r="BI30" s="125"/>
      <c r="BJ30" s="125"/>
    </row>
    <row r="31" spans="1:62" s="142" customFormat="1" ht="142.5" x14ac:dyDescent="0.25">
      <c r="A31" s="125">
        <v>203</v>
      </c>
      <c r="B31" s="125" t="s">
        <v>90</v>
      </c>
      <c r="C31" s="36" t="s">
        <v>56</v>
      </c>
      <c r="D31" s="125" t="s">
        <v>98</v>
      </c>
      <c r="E31" s="41" t="s">
        <v>99</v>
      </c>
      <c r="F31" s="125" t="s">
        <v>100</v>
      </c>
      <c r="G31" s="41" t="s">
        <v>106</v>
      </c>
      <c r="H31" s="125">
        <v>410305200</v>
      </c>
      <c r="I31" s="41" t="s">
        <v>107</v>
      </c>
      <c r="J31" s="125">
        <v>25881</v>
      </c>
      <c r="K31" s="125" t="s">
        <v>97</v>
      </c>
      <c r="L31" s="125" t="s">
        <v>195</v>
      </c>
      <c r="M31" s="125">
        <v>31057</v>
      </c>
      <c r="N31" s="125">
        <v>31057</v>
      </c>
      <c r="O31" s="24">
        <v>16018</v>
      </c>
      <c r="P31" s="136">
        <f>+(Tabla14[[#This Row],[Meta Ejecutada Vigencia4]]/Tabla14[[#This Row],[Meta Programada Vigencia]])</f>
        <v>0.51576134204849144</v>
      </c>
      <c r="Q31" s="136">
        <f>+Tabla14[[#This Row],[Meta Ejecutada Vigencia4]]/Tabla14[[#This Row],[Meta Programada Cuatrienio3]]/4</f>
        <v>0.12894033551212286</v>
      </c>
      <c r="R31" s="39">
        <v>2020680010072</v>
      </c>
      <c r="S31" s="24" t="s">
        <v>229</v>
      </c>
      <c r="T31" s="127"/>
      <c r="U31" s="127"/>
      <c r="V31" s="24" t="s">
        <v>1274</v>
      </c>
      <c r="W31" s="24" t="s">
        <v>1275</v>
      </c>
      <c r="X31" s="139">
        <v>31057</v>
      </c>
      <c r="Y31" s="24" t="s">
        <v>1278</v>
      </c>
      <c r="Z31" s="131">
        <v>42458746.619999997</v>
      </c>
      <c r="AA31" s="123">
        <v>0</v>
      </c>
      <c r="AB31" s="123">
        <v>0</v>
      </c>
      <c r="AC31" s="123">
        <v>0</v>
      </c>
      <c r="AD31" s="123">
        <v>0</v>
      </c>
      <c r="AE31" s="123">
        <v>0</v>
      </c>
      <c r="AF31" s="123">
        <v>0</v>
      </c>
      <c r="AG31" s="123">
        <v>0</v>
      </c>
      <c r="AH31" s="123">
        <v>0</v>
      </c>
      <c r="AI31" s="123">
        <v>0</v>
      </c>
      <c r="AJ31" s="123">
        <v>0</v>
      </c>
      <c r="AK31" s="123">
        <v>0</v>
      </c>
      <c r="AL31" s="123">
        <v>0</v>
      </c>
      <c r="AM31" s="123">
        <v>0</v>
      </c>
      <c r="AN31" s="121">
        <f>SUM(Tabla14[[#This Row],[Recursos propios 2024]:[Otros 2024]])</f>
        <v>42458746.619999997</v>
      </c>
      <c r="AO31" s="123">
        <v>42458746.619999997</v>
      </c>
      <c r="AP31" s="123">
        <v>0</v>
      </c>
      <c r="AQ31" s="123">
        <v>0</v>
      </c>
      <c r="AR31" s="123">
        <v>0</v>
      </c>
      <c r="AS31" s="123">
        <v>0</v>
      </c>
      <c r="AT31" s="123">
        <v>0</v>
      </c>
      <c r="AU31" s="123">
        <v>0</v>
      </c>
      <c r="AV31" s="123">
        <v>0</v>
      </c>
      <c r="AW31" s="123">
        <v>0</v>
      </c>
      <c r="AX31" s="123">
        <v>0</v>
      </c>
      <c r="AY31" s="123">
        <v>0</v>
      </c>
      <c r="AZ31" s="123">
        <v>0</v>
      </c>
      <c r="BA31" s="123">
        <v>0</v>
      </c>
      <c r="BB31" s="123">
        <v>0</v>
      </c>
      <c r="BC31" s="123">
        <f>SUM(Tabla14[[#This Row],[Recursos propios 20242]:[Otros 202415]])</f>
        <v>42458746.619999997</v>
      </c>
      <c r="BD31" s="141">
        <f>+Tabla14[[#This Row],[Total Comprometido 2024]]/Tabla14[[#This Row],[Total 2024]]</f>
        <v>1</v>
      </c>
      <c r="BE31" s="146">
        <v>42458746.619999997</v>
      </c>
      <c r="BF31" s="146">
        <v>42458746.619999997</v>
      </c>
      <c r="BG31" s="123">
        <v>0</v>
      </c>
      <c r="BH31" s="41" t="s">
        <v>196</v>
      </c>
      <c r="BI31" s="41" t="s">
        <v>197</v>
      </c>
      <c r="BJ31" s="41">
        <v>10</v>
      </c>
    </row>
    <row r="32" spans="1:62" s="142" customFormat="1" ht="105" customHeight="1" x14ac:dyDescent="0.25">
      <c r="A32" s="125">
        <v>203</v>
      </c>
      <c r="B32" s="125"/>
      <c r="C32" s="125"/>
      <c r="D32" s="125"/>
      <c r="E32" s="125"/>
      <c r="F32" s="125"/>
      <c r="G32" s="125"/>
      <c r="H32" s="125"/>
      <c r="I32" s="125"/>
      <c r="J32" s="125"/>
      <c r="K32" s="125"/>
      <c r="L32" s="125"/>
      <c r="M32" s="125"/>
      <c r="N32" s="125"/>
      <c r="O32" s="127"/>
      <c r="P32" s="128"/>
      <c r="Q32" s="129"/>
      <c r="R32" s="49">
        <v>2024680010163</v>
      </c>
      <c r="S32" s="24" t="s">
        <v>228</v>
      </c>
      <c r="T32" s="127"/>
      <c r="U32" s="127"/>
      <c r="V32" s="24" t="s">
        <v>1274</v>
      </c>
      <c r="W32" s="24" t="s">
        <v>1275</v>
      </c>
      <c r="X32" s="24">
        <v>31057</v>
      </c>
      <c r="Y32" s="24" t="s">
        <v>1278</v>
      </c>
      <c r="Z32" s="131">
        <v>74000000</v>
      </c>
      <c r="AA32" s="131">
        <v>0</v>
      </c>
      <c r="AB32" s="131">
        <v>0</v>
      </c>
      <c r="AC32" s="131">
        <v>0</v>
      </c>
      <c r="AD32" s="131">
        <v>0</v>
      </c>
      <c r="AE32" s="131">
        <v>0</v>
      </c>
      <c r="AF32" s="131">
        <v>0</v>
      </c>
      <c r="AG32" s="131">
        <v>0</v>
      </c>
      <c r="AH32" s="131">
        <v>0</v>
      </c>
      <c r="AI32" s="131">
        <v>0</v>
      </c>
      <c r="AJ32" s="131">
        <v>0</v>
      </c>
      <c r="AK32" s="131">
        <v>0</v>
      </c>
      <c r="AL32" s="131">
        <v>0</v>
      </c>
      <c r="AM32" s="131">
        <v>0</v>
      </c>
      <c r="AN32" s="121">
        <f>SUM(Tabla14[[#This Row],[Recursos propios 2024]:[Otros 2024]])</f>
        <v>74000000</v>
      </c>
      <c r="AO32" s="131">
        <v>57516666.659999996</v>
      </c>
      <c r="AP32" s="131">
        <v>0</v>
      </c>
      <c r="AQ32" s="131">
        <v>0</v>
      </c>
      <c r="AR32" s="131">
        <v>0</v>
      </c>
      <c r="AS32" s="131">
        <v>0</v>
      </c>
      <c r="AT32" s="131">
        <v>0</v>
      </c>
      <c r="AU32" s="131">
        <v>0</v>
      </c>
      <c r="AV32" s="131">
        <v>0</v>
      </c>
      <c r="AW32" s="131">
        <v>0</v>
      </c>
      <c r="AX32" s="131">
        <v>0</v>
      </c>
      <c r="AY32" s="131">
        <v>0</v>
      </c>
      <c r="AZ32" s="131">
        <v>0</v>
      </c>
      <c r="BA32" s="131">
        <v>0</v>
      </c>
      <c r="BB32" s="131">
        <v>0</v>
      </c>
      <c r="BC32" s="131">
        <f>SUM(Tabla14[[#This Row],[Recursos propios 20242]:[Otros 202415]])</f>
        <v>57516666.659999996</v>
      </c>
      <c r="BD32" s="132">
        <f>+Tabla14[[#This Row],[Total Comprometido 2024]]/Tabla14[[#This Row],[Total 2024]]</f>
        <v>0.77725225216216209</v>
      </c>
      <c r="BE32" s="144">
        <v>15753333.33</v>
      </c>
      <c r="BF32" s="144">
        <v>15753333.33</v>
      </c>
      <c r="BG32" s="131">
        <v>0</v>
      </c>
      <c r="BH32" s="125"/>
      <c r="BI32" s="125"/>
      <c r="BJ32" s="125"/>
    </row>
    <row r="33" spans="1:62" s="142" customFormat="1" ht="156" customHeight="1" x14ac:dyDescent="0.25">
      <c r="A33" s="125">
        <v>204</v>
      </c>
      <c r="B33" s="41" t="s">
        <v>90</v>
      </c>
      <c r="C33" s="36" t="s">
        <v>56</v>
      </c>
      <c r="D33" s="41" t="s">
        <v>108</v>
      </c>
      <c r="E33" s="41" t="s">
        <v>109</v>
      </c>
      <c r="F33" s="41" t="s">
        <v>110</v>
      </c>
      <c r="G33" s="41" t="s">
        <v>111</v>
      </c>
      <c r="H33" s="41">
        <v>410402600</v>
      </c>
      <c r="I33" s="41" t="s">
        <v>112</v>
      </c>
      <c r="J33" s="43">
        <v>0</v>
      </c>
      <c r="K33" s="41" t="s">
        <v>97</v>
      </c>
      <c r="L33" s="41" t="s">
        <v>195</v>
      </c>
      <c r="M33" s="43">
        <v>500</v>
      </c>
      <c r="N33" s="41">
        <v>500</v>
      </c>
      <c r="O33" s="24">
        <v>500</v>
      </c>
      <c r="P33" s="152">
        <f>+(Tabla14[[#This Row],[Meta Ejecutada Vigencia4]]/Tabla14[[#This Row],[Meta Programada Vigencia]])</f>
        <v>1</v>
      </c>
      <c r="Q33" s="152">
        <f>+Tabla14[[#This Row],[Meta Ejecutada Vigencia4]]/Tabla14[[#This Row],[Meta Programada Cuatrienio3]]/4</f>
        <v>0.25</v>
      </c>
      <c r="R33" s="153">
        <v>2020680010050</v>
      </c>
      <c r="S33" s="154" t="s">
        <v>226</v>
      </c>
      <c r="T33" s="161"/>
      <c r="U33" s="135"/>
      <c r="V33" s="154" t="s">
        <v>1279</v>
      </c>
      <c r="W33" s="154" t="s">
        <v>1280</v>
      </c>
      <c r="X33" s="155">
        <v>500</v>
      </c>
      <c r="Y33" s="154" t="s">
        <v>1281</v>
      </c>
      <c r="Z33" s="149">
        <v>227137688.13</v>
      </c>
      <c r="AA33" s="149">
        <v>0</v>
      </c>
      <c r="AB33" s="149">
        <v>0</v>
      </c>
      <c r="AC33" s="149">
        <v>0</v>
      </c>
      <c r="AD33" s="149">
        <v>0</v>
      </c>
      <c r="AE33" s="149">
        <v>0</v>
      </c>
      <c r="AF33" s="149">
        <v>0</v>
      </c>
      <c r="AG33" s="149">
        <v>0</v>
      </c>
      <c r="AH33" s="149">
        <v>0</v>
      </c>
      <c r="AI33" s="149">
        <v>0</v>
      </c>
      <c r="AJ33" s="149">
        <v>0</v>
      </c>
      <c r="AK33" s="149">
        <v>0</v>
      </c>
      <c r="AL33" s="149">
        <v>0</v>
      </c>
      <c r="AM33" s="149">
        <v>0</v>
      </c>
      <c r="AN33" s="121">
        <f>SUM(Tabla14[[#This Row],[Recursos propios 2024]:[Otros 2024]])</f>
        <v>227137688.13</v>
      </c>
      <c r="AO33" s="149">
        <v>227137688.13</v>
      </c>
      <c r="AP33" s="149">
        <v>0</v>
      </c>
      <c r="AQ33" s="149">
        <v>0</v>
      </c>
      <c r="AR33" s="149">
        <v>0</v>
      </c>
      <c r="AS33" s="149">
        <v>0</v>
      </c>
      <c r="AT33" s="149">
        <v>0</v>
      </c>
      <c r="AU33" s="149">
        <v>0</v>
      </c>
      <c r="AV33" s="149">
        <v>0</v>
      </c>
      <c r="AW33" s="149">
        <v>0</v>
      </c>
      <c r="AX33" s="149">
        <v>0</v>
      </c>
      <c r="AY33" s="149">
        <v>0</v>
      </c>
      <c r="AZ33" s="149">
        <v>0</v>
      </c>
      <c r="BA33" s="149">
        <v>0</v>
      </c>
      <c r="BB33" s="149">
        <v>0</v>
      </c>
      <c r="BC33" s="149">
        <f>SUM(Tabla14[[#This Row],[Recursos propios 20242]:[Otros 202415]])</f>
        <v>227137688.13</v>
      </c>
      <c r="BD33" s="159">
        <f>+Tabla14[[#This Row],[Total Comprometido 2024]]/Tabla14[[#This Row],[Total 2024]]</f>
        <v>1</v>
      </c>
      <c r="BE33" s="162">
        <v>207476422.13</v>
      </c>
      <c r="BF33" s="162">
        <v>207476422.13</v>
      </c>
      <c r="BG33" s="149">
        <v>0</v>
      </c>
      <c r="BH33" s="41" t="s">
        <v>196</v>
      </c>
      <c r="BI33" s="41" t="s">
        <v>197</v>
      </c>
      <c r="BJ33" s="41">
        <v>10</v>
      </c>
    </row>
    <row r="34" spans="1:62" s="142" customFormat="1" ht="144.94999999999999" customHeight="1" x14ac:dyDescent="0.25">
      <c r="A34" s="125">
        <v>204</v>
      </c>
      <c r="B34" s="125"/>
      <c r="C34" s="125"/>
      <c r="D34" s="125"/>
      <c r="E34" s="125"/>
      <c r="F34" s="125"/>
      <c r="G34" s="125"/>
      <c r="H34" s="125"/>
      <c r="I34" s="125"/>
      <c r="J34" s="126"/>
      <c r="K34" s="125"/>
      <c r="L34" s="125"/>
      <c r="M34" s="126"/>
      <c r="N34" s="125"/>
      <c r="O34" s="127"/>
      <c r="P34" s="128"/>
      <c r="Q34" s="129"/>
      <c r="R34" s="156">
        <v>2024680010066</v>
      </c>
      <c r="S34" s="154" t="s">
        <v>231</v>
      </c>
      <c r="T34" s="161">
        <v>8210101872.1000004</v>
      </c>
      <c r="U34" s="138">
        <v>936823007.87</v>
      </c>
      <c r="V34" s="154" t="s">
        <v>1279</v>
      </c>
      <c r="W34" s="154" t="s">
        <v>1280</v>
      </c>
      <c r="X34" s="155">
        <v>500</v>
      </c>
      <c r="Y34" s="154" t="s">
        <v>1281</v>
      </c>
      <c r="Z34" s="131">
        <v>294312311.87</v>
      </c>
      <c r="AA34" s="131">
        <v>0</v>
      </c>
      <c r="AB34" s="131">
        <v>0</v>
      </c>
      <c r="AC34" s="131">
        <v>0</v>
      </c>
      <c r="AD34" s="131">
        <v>0</v>
      </c>
      <c r="AE34" s="131">
        <v>0</v>
      </c>
      <c r="AF34" s="131">
        <v>0</v>
      </c>
      <c r="AG34" s="131">
        <v>0</v>
      </c>
      <c r="AH34" s="131">
        <v>0</v>
      </c>
      <c r="AI34" s="131">
        <v>0</v>
      </c>
      <c r="AJ34" s="131">
        <v>0</v>
      </c>
      <c r="AK34" s="131">
        <v>0</v>
      </c>
      <c r="AL34" s="131">
        <v>0</v>
      </c>
      <c r="AM34" s="131">
        <v>0</v>
      </c>
      <c r="AN34" s="121">
        <f>SUM(Tabla14[[#This Row],[Recursos propios 2024]:[Otros 2024]])</f>
        <v>294312311.87</v>
      </c>
      <c r="AO34" s="131">
        <v>187059266.66</v>
      </c>
      <c r="AP34" s="131">
        <v>0</v>
      </c>
      <c r="AQ34" s="131">
        <v>0</v>
      </c>
      <c r="AR34" s="131">
        <v>0</v>
      </c>
      <c r="AS34" s="131">
        <v>0</v>
      </c>
      <c r="AT34" s="131">
        <v>0</v>
      </c>
      <c r="AU34" s="131">
        <v>0</v>
      </c>
      <c r="AV34" s="131">
        <v>0</v>
      </c>
      <c r="AW34" s="131">
        <v>0</v>
      </c>
      <c r="AX34" s="131">
        <v>0</v>
      </c>
      <c r="AY34" s="131">
        <v>0</v>
      </c>
      <c r="AZ34" s="131">
        <v>0</v>
      </c>
      <c r="BA34" s="131">
        <v>0</v>
      </c>
      <c r="BB34" s="131">
        <v>0</v>
      </c>
      <c r="BC34" s="131">
        <f>SUM(Tabla14[[#This Row],[Recursos propios 20242]:[Otros 202415]])</f>
        <v>187059266.66</v>
      </c>
      <c r="BD34" s="132">
        <f>+Tabla14[[#This Row],[Total Comprometido 2024]]/Tabla14[[#This Row],[Total 2024]]</f>
        <v>0.63558084088111644</v>
      </c>
      <c r="BE34" s="144">
        <v>52043333</v>
      </c>
      <c r="BF34" s="144">
        <v>51403333</v>
      </c>
      <c r="BG34" s="131"/>
      <c r="BH34" s="125"/>
      <c r="BI34" s="125"/>
      <c r="BJ34" s="125"/>
    </row>
    <row r="35" spans="1:62" s="142" customFormat="1" ht="99.75" x14ac:dyDescent="0.25">
      <c r="A35" s="125">
        <v>205</v>
      </c>
      <c r="B35" s="125" t="s">
        <v>90</v>
      </c>
      <c r="C35" s="41" t="s">
        <v>56</v>
      </c>
      <c r="D35" s="125" t="s">
        <v>108</v>
      </c>
      <c r="E35" s="41" t="s">
        <v>109</v>
      </c>
      <c r="F35" s="125" t="s">
        <v>113</v>
      </c>
      <c r="G35" s="41" t="s">
        <v>114</v>
      </c>
      <c r="H35" s="125">
        <v>410402700</v>
      </c>
      <c r="I35" s="41" t="s">
        <v>115</v>
      </c>
      <c r="J35" s="125">
        <v>284</v>
      </c>
      <c r="K35" s="125" t="s">
        <v>97</v>
      </c>
      <c r="L35" s="125" t="s">
        <v>195</v>
      </c>
      <c r="M35" s="125">
        <v>500</v>
      </c>
      <c r="N35" s="125">
        <v>500</v>
      </c>
      <c r="O35" s="127">
        <v>852</v>
      </c>
      <c r="P35" s="136">
        <f>+(Tabla14[[#This Row],[Meta Ejecutada Vigencia4]]/Tabla14[[#This Row],[Meta Programada Vigencia]])</f>
        <v>1.704</v>
      </c>
      <c r="Q35" s="136">
        <f>+Tabla14[[#This Row],[Meta Ejecutada Vigencia4]]/Tabla14[[#This Row],[Meta Programada Cuatrienio3]]/4</f>
        <v>0.42599999999999999</v>
      </c>
      <c r="R35" s="39">
        <v>2020680010050</v>
      </c>
      <c r="S35" s="24" t="s">
        <v>226</v>
      </c>
      <c r="T35" s="42"/>
      <c r="U35" s="145"/>
      <c r="V35" s="24" t="s">
        <v>1279</v>
      </c>
      <c r="W35" s="24" t="s">
        <v>1280</v>
      </c>
      <c r="X35" s="139">
        <v>500</v>
      </c>
      <c r="Y35" s="24" t="s">
        <v>1282</v>
      </c>
      <c r="Z35" s="164">
        <v>929179784</v>
      </c>
      <c r="AA35" s="123">
        <v>0</v>
      </c>
      <c r="AB35" s="123">
        <v>0</v>
      </c>
      <c r="AC35" s="123">
        <v>0</v>
      </c>
      <c r="AD35" s="123">
        <v>0</v>
      </c>
      <c r="AE35" s="123">
        <v>0</v>
      </c>
      <c r="AF35" s="123">
        <v>0</v>
      </c>
      <c r="AG35" s="123">
        <v>0</v>
      </c>
      <c r="AH35" s="123">
        <v>0</v>
      </c>
      <c r="AI35" s="123">
        <v>0</v>
      </c>
      <c r="AJ35" s="123">
        <v>0</v>
      </c>
      <c r="AK35" s="123">
        <v>0</v>
      </c>
      <c r="AL35" s="123">
        <v>0</v>
      </c>
      <c r="AM35" s="123">
        <v>0</v>
      </c>
      <c r="AN35" s="121">
        <f>SUM(Tabla14[[#This Row],[Recursos propios 2024]:[Otros 2024]])</f>
        <v>929179784</v>
      </c>
      <c r="AO35" s="123">
        <v>929179784</v>
      </c>
      <c r="AP35" s="123">
        <v>0</v>
      </c>
      <c r="AQ35" s="123">
        <v>0</v>
      </c>
      <c r="AR35" s="123">
        <v>0</v>
      </c>
      <c r="AS35" s="123">
        <v>0</v>
      </c>
      <c r="AT35" s="123">
        <v>0</v>
      </c>
      <c r="AU35" s="123">
        <v>0</v>
      </c>
      <c r="AV35" s="123">
        <v>0</v>
      </c>
      <c r="AW35" s="123">
        <v>0</v>
      </c>
      <c r="AX35" s="123">
        <v>0</v>
      </c>
      <c r="AY35" s="123">
        <v>0</v>
      </c>
      <c r="AZ35" s="123">
        <v>0</v>
      </c>
      <c r="BA35" s="123">
        <v>0</v>
      </c>
      <c r="BB35" s="123">
        <v>0</v>
      </c>
      <c r="BC35" s="123">
        <f>SUM(Tabla14[[#This Row],[Recursos propios 20242]:[Otros 202415]])</f>
        <v>929179784</v>
      </c>
      <c r="BD35" s="141">
        <f>+Tabla14[[#This Row],[Total Comprometido 2024]]/Tabla14[[#This Row],[Total 2024]]</f>
        <v>1</v>
      </c>
      <c r="BE35" s="146">
        <v>907682712.83000004</v>
      </c>
      <c r="BF35" s="146">
        <v>907682712.83000004</v>
      </c>
      <c r="BG35" s="123">
        <v>0</v>
      </c>
      <c r="BH35" s="41" t="s">
        <v>196</v>
      </c>
      <c r="BI35" s="41" t="s">
        <v>197</v>
      </c>
      <c r="BJ35" s="41">
        <v>10</v>
      </c>
    </row>
    <row r="36" spans="1:62" s="142" customFormat="1" ht="75.95" customHeight="1" x14ac:dyDescent="0.25">
      <c r="A36" s="125">
        <v>205</v>
      </c>
      <c r="B36" s="125"/>
      <c r="C36" s="125"/>
      <c r="D36" s="125"/>
      <c r="E36" s="125"/>
      <c r="F36" s="125"/>
      <c r="G36" s="125"/>
      <c r="H36" s="125"/>
      <c r="I36" s="125"/>
      <c r="J36" s="125"/>
      <c r="K36" s="125"/>
      <c r="L36" s="125"/>
      <c r="M36" s="125"/>
      <c r="N36" s="125"/>
      <c r="O36" s="127"/>
      <c r="P36" s="128"/>
      <c r="Q36" s="129"/>
      <c r="R36" s="49">
        <v>2024680010066</v>
      </c>
      <c r="S36" s="24" t="s">
        <v>231</v>
      </c>
      <c r="T36" s="42"/>
      <c r="U36" s="44"/>
      <c r="V36" s="24" t="s">
        <v>1279</v>
      </c>
      <c r="W36" s="24" t="s">
        <v>1280</v>
      </c>
      <c r="X36" s="139">
        <v>500</v>
      </c>
      <c r="Y36" s="24" t="s">
        <v>1282</v>
      </c>
      <c r="Z36" s="131">
        <v>642510696</v>
      </c>
      <c r="AA36" s="131">
        <v>0</v>
      </c>
      <c r="AB36" s="131">
        <v>0</v>
      </c>
      <c r="AC36" s="131">
        <v>0</v>
      </c>
      <c r="AD36" s="131">
        <v>0</v>
      </c>
      <c r="AE36" s="131">
        <v>0</v>
      </c>
      <c r="AF36" s="131">
        <v>0</v>
      </c>
      <c r="AG36" s="131">
        <v>0</v>
      </c>
      <c r="AH36" s="131">
        <v>0</v>
      </c>
      <c r="AI36" s="131">
        <v>0</v>
      </c>
      <c r="AJ36" s="131">
        <v>0</v>
      </c>
      <c r="AK36" s="131">
        <v>0</v>
      </c>
      <c r="AL36" s="131">
        <v>0</v>
      </c>
      <c r="AM36" s="131">
        <v>0</v>
      </c>
      <c r="AN36" s="121">
        <f>SUM(Tabla14[[#This Row],[Recursos propios 2024]:[Otros 2024]])</f>
        <v>642510696</v>
      </c>
      <c r="AO36" s="131">
        <v>543313907.00999999</v>
      </c>
      <c r="AP36" s="131">
        <v>0</v>
      </c>
      <c r="AQ36" s="131">
        <v>0</v>
      </c>
      <c r="AR36" s="131">
        <v>0</v>
      </c>
      <c r="AS36" s="131">
        <v>0</v>
      </c>
      <c r="AT36" s="131">
        <v>0</v>
      </c>
      <c r="AU36" s="131">
        <v>0</v>
      </c>
      <c r="AV36" s="131">
        <v>0</v>
      </c>
      <c r="AW36" s="131">
        <v>0</v>
      </c>
      <c r="AX36" s="131">
        <v>0</v>
      </c>
      <c r="AY36" s="131">
        <v>0</v>
      </c>
      <c r="AZ36" s="131">
        <v>0</v>
      </c>
      <c r="BA36" s="131">
        <v>0</v>
      </c>
      <c r="BB36" s="131">
        <v>0</v>
      </c>
      <c r="BC36" s="131">
        <f>SUM(Tabla14[[#This Row],[Recursos propios 20242]:[Otros 202415]])</f>
        <v>543313907.00999999</v>
      </c>
      <c r="BD36" s="132">
        <f>+Tabla14[[#This Row],[Total Comprometido 2024]]/Tabla14[[#This Row],[Total 2024]]</f>
        <v>0.84561068071308809</v>
      </c>
      <c r="BE36" s="144">
        <v>126285393.39</v>
      </c>
      <c r="BF36" s="144">
        <v>126285393.39</v>
      </c>
      <c r="BG36" s="131">
        <v>0</v>
      </c>
      <c r="BH36" s="125"/>
      <c r="BI36" s="125"/>
      <c r="BJ36" s="125"/>
    </row>
    <row r="37" spans="1:62" s="142" customFormat="1" ht="185.25" x14ac:dyDescent="0.25">
      <c r="A37" s="125">
        <v>206</v>
      </c>
      <c r="B37" s="41" t="s">
        <v>90</v>
      </c>
      <c r="C37" s="41" t="s">
        <v>56</v>
      </c>
      <c r="D37" s="41" t="s">
        <v>98</v>
      </c>
      <c r="E37" s="41" t="s">
        <v>99</v>
      </c>
      <c r="F37" s="41" t="s">
        <v>100</v>
      </c>
      <c r="G37" s="41" t="s">
        <v>116</v>
      </c>
      <c r="H37" s="41">
        <v>410305200</v>
      </c>
      <c r="I37" s="41" t="s">
        <v>117</v>
      </c>
      <c r="J37" s="43">
        <v>15036</v>
      </c>
      <c r="K37" s="41" t="s">
        <v>97</v>
      </c>
      <c r="L37" s="41" t="s">
        <v>194</v>
      </c>
      <c r="M37" s="43">
        <v>25000</v>
      </c>
      <c r="N37" s="41">
        <v>6250</v>
      </c>
      <c r="O37" s="24">
        <v>6634</v>
      </c>
      <c r="P37" s="152">
        <f>+(Tabla14[[#This Row],[Meta Ejecutada Vigencia4]]/Tabla14[[#This Row],[Meta Programada Vigencia]])</f>
        <v>1.0614399999999999</v>
      </c>
      <c r="Q37" s="152">
        <f>+Tabla14[[#This Row],[Meta Ejecutada Vigencia4]]/Tabla14[[#This Row],[Meta Programada Cuatrienio3]]/4</f>
        <v>6.6339999999999996E-2</v>
      </c>
      <c r="R37" s="153">
        <v>2024680010086</v>
      </c>
      <c r="S37" s="154" t="s">
        <v>232</v>
      </c>
      <c r="T37" s="135">
        <v>867923814.39999998</v>
      </c>
      <c r="U37" s="135">
        <v>198400000</v>
      </c>
      <c r="V37" s="24" t="s">
        <v>1283</v>
      </c>
      <c r="W37" s="24" t="s">
        <v>1324</v>
      </c>
      <c r="X37" s="139">
        <v>25000</v>
      </c>
      <c r="Y37" s="24" t="s">
        <v>1284</v>
      </c>
      <c r="Z37" s="163">
        <v>198400000</v>
      </c>
      <c r="AA37" s="149">
        <v>0</v>
      </c>
      <c r="AB37" s="149">
        <v>0</v>
      </c>
      <c r="AC37" s="149">
        <v>0</v>
      </c>
      <c r="AD37" s="149">
        <v>0</v>
      </c>
      <c r="AE37" s="149">
        <v>0</v>
      </c>
      <c r="AF37" s="149">
        <v>0</v>
      </c>
      <c r="AG37" s="149">
        <v>0</v>
      </c>
      <c r="AH37" s="149">
        <v>0</v>
      </c>
      <c r="AI37" s="149">
        <v>0</v>
      </c>
      <c r="AJ37" s="149">
        <v>0</v>
      </c>
      <c r="AK37" s="149">
        <v>0</v>
      </c>
      <c r="AL37" s="149">
        <v>0</v>
      </c>
      <c r="AM37" s="149">
        <v>0</v>
      </c>
      <c r="AN37" s="121">
        <f>SUM(Tabla14[[#This Row],[Recursos propios 2024]:[Otros 2024]])</f>
        <v>198400000</v>
      </c>
      <c r="AO37" s="149">
        <v>16100000</v>
      </c>
      <c r="AP37" s="149">
        <v>0</v>
      </c>
      <c r="AQ37" s="149">
        <v>0</v>
      </c>
      <c r="AR37" s="149">
        <v>0</v>
      </c>
      <c r="AS37" s="149">
        <v>0</v>
      </c>
      <c r="AT37" s="149">
        <v>0</v>
      </c>
      <c r="AU37" s="149">
        <v>0</v>
      </c>
      <c r="AV37" s="149">
        <v>0</v>
      </c>
      <c r="AW37" s="149">
        <v>0</v>
      </c>
      <c r="AX37" s="149">
        <v>0</v>
      </c>
      <c r="AY37" s="149">
        <v>0</v>
      </c>
      <c r="AZ37" s="149">
        <v>0</v>
      </c>
      <c r="BA37" s="149">
        <v>0</v>
      </c>
      <c r="BB37" s="149">
        <v>0</v>
      </c>
      <c r="BC37" s="149">
        <f>SUM(Tabla14[[#This Row],[Recursos propios 20242]:[Otros 202415]])</f>
        <v>16100000</v>
      </c>
      <c r="BD37" s="159">
        <f>+Tabla14[[#This Row],[Total Comprometido 2024]]/Tabla14[[#This Row],[Total 2024]]</f>
        <v>8.1149193548387094E-2</v>
      </c>
      <c r="BE37" s="162">
        <v>2700000</v>
      </c>
      <c r="BF37" s="162">
        <v>2700000</v>
      </c>
      <c r="BG37" s="149">
        <v>0</v>
      </c>
      <c r="BH37" s="41" t="s">
        <v>196</v>
      </c>
      <c r="BI37" s="41" t="s">
        <v>197</v>
      </c>
      <c r="BJ37" s="41">
        <v>10</v>
      </c>
    </row>
    <row r="38" spans="1:62" s="142" customFormat="1" ht="96.6" customHeight="1" x14ac:dyDescent="0.25">
      <c r="A38" s="125">
        <v>207</v>
      </c>
      <c r="B38" s="125" t="s">
        <v>90</v>
      </c>
      <c r="C38" s="41" t="s">
        <v>56</v>
      </c>
      <c r="D38" s="125" t="s">
        <v>98</v>
      </c>
      <c r="E38" s="41" t="s">
        <v>99</v>
      </c>
      <c r="F38" s="125" t="s">
        <v>100</v>
      </c>
      <c r="G38" s="41" t="s">
        <v>118</v>
      </c>
      <c r="H38" s="125">
        <v>410305200</v>
      </c>
      <c r="I38" s="41" t="s">
        <v>117</v>
      </c>
      <c r="J38" s="125">
        <v>2400</v>
      </c>
      <c r="K38" s="125" t="s">
        <v>97</v>
      </c>
      <c r="L38" s="125" t="s">
        <v>194</v>
      </c>
      <c r="M38" s="125">
        <v>4800</v>
      </c>
      <c r="N38" s="125">
        <v>1200</v>
      </c>
      <c r="O38" s="127">
        <v>2717</v>
      </c>
      <c r="P38" s="136">
        <f>+(Tabla14[[#This Row],[Meta Ejecutada Vigencia4]]/Tabla14[[#This Row],[Meta Programada Vigencia]])</f>
        <v>2.2641666666666667</v>
      </c>
      <c r="Q38" s="136">
        <f>+Tabla14[[#This Row],[Meta Ejecutada Vigencia4]]/Tabla14[[#This Row],[Meta Programada Cuatrienio3]]/4</f>
        <v>0.14151041666666667</v>
      </c>
      <c r="R38" s="153">
        <v>2020680010106</v>
      </c>
      <c r="S38" s="154" t="s">
        <v>227</v>
      </c>
      <c r="T38" s="161"/>
      <c r="U38" s="135"/>
      <c r="V38" s="154" t="s">
        <v>1285</v>
      </c>
      <c r="W38" s="154" t="s">
        <v>1286</v>
      </c>
      <c r="X38" s="155">
        <v>4800</v>
      </c>
      <c r="Y38" s="154" t="s">
        <v>1287</v>
      </c>
      <c r="Z38" s="164">
        <v>91084779.060000002</v>
      </c>
      <c r="AA38" s="123">
        <v>0</v>
      </c>
      <c r="AB38" s="123">
        <v>0</v>
      </c>
      <c r="AC38" s="123">
        <v>0</v>
      </c>
      <c r="AD38" s="123">
        <v>0</v>
      </c>
      <c r="AE38" s="123">
        <v>0</v>
      </c>
      <c r="AF38" s="123">
        <v>0</v>
      </c>
      <c r="AG38" s="123">
        <v>0</v>
      </c>
      <c r="AH38" s="123">
        <v>0</v>
      </c>
      <c r="AI38" s="123">
        <v>0</v>
      </c>
      <c r="AJ38" s="123">
        <v>0</v>
      </c>
      <c r="AK38" s="123">
        <v>0</v>
      </c>
      <c r="AL38" s="123">
        <v>0</v>
      </c>
      <c r="AM38" s="123">
        <v>0</v>
      </c>
      <c r="AN38" s="121">
        <f>SUM(Tabla14[[#This Row],[Recursos propios 2024]:[Otros 2024]])</f>
        <v>91084779.060000002</v>
      </c>
      <c r="AO38" s="123">
        <v>91004540.060000002</v>
      </c>
      <c r="AP38" s="123">
        <v>0</v>
      </c>
      <c r="AQ38" s="123">
        <v>0</v>
      </c>
      <c r="AR38" s="123">
        <v>0</v>
      </c>
      <c r="AS38" s="123">
        <v>0</v>
      </c>
      <c r="AT38" s="123">
        <v>0</v>
      </c>
      <c r="AU38" s="123">
        <v>0</v>
      </c>
      <c r="AV38" s="123">
        <v>0</v>
      </c>
      <c r="AW38" s="123">
        <v>0</v>
      </c>
      <c r="AX38" s="123">
        <v>0</v>
      </c>
      <c r="AY38" s="123">
        <v>0</v>
      </c>
      <c r="AZ38" s="123">
        <v>0</v>
      </c>
      <c r="BA38" s="123">
        <v>0</v>
      </c>
      <c r="BB38" s="123">
        <v>0</v>
      </c>
      <c r="BC38" s="123">
        <f>SUM(Tabla14[[#This Row],[Recursos propios 20242]:[Otros 202415]])</f>
        <v>91004540.060000002</v>
      </c>
      <c r="BD38" s="141">
        <f>+Tabla14[[#This Row],[Total Comprometido 2024]]/Tabla14[[#This Row],[Total 2024]]</f>
        <v>0.99911907345191953</v>
      </c>
      <c r="BE38" s="146">
        <v>75739353.060000002</v>
      </c>
      <c r="BF38" s="146">
        <v>75739353.060000002</v>
      </c>
      <c r="BG38" s="123">
        <v>0</v>
      </c>
      <c r="BH38" s="41" t="s">
        <v>196</v>
      </c>
      <c r="BI38" s="41" t="s">
        <v>197</v>
      </c>
      <c r="BJ38" s="41" t="s">
        <v>199</v>
      </c>
    </row>
    <row r="39" spans="1:62" s="142" customFormat="1" ht="135" customHeight="1" x14ac:dyDescent="0.25">
      <c r="A39" s="125">
        <v>207</v>
      </c>
      <c r="B39" s="125"/>
      <c r="C39" s="125"/>
      <c r="D39" s="125"/>
      <c r="E39" s="125"/>
      <c r="F39" s="125"/>
      <c r="G39" s="125"/>
      <c r="H39" s="125"/>
      <c r="I39" s="125"/>
      <c r="J39" s="125"/>
      <c r="K39" s="125"/>
      <c r="L39" s="125"/>
      <c r="M39" s="125"/>
      <c r="N39" s="125"/>
      <c r="O39" s="127"/>
      <c r="P39" s="128"/>
      <c r="Q39" s="129"/>
      <c r="R39" s="156">
        <v>2024680010140</v>
      </c>
      <c r="S39" s="154" t="s">
        <v>233</v>
      </c>
      <c r="T39" s="165">
        <v>741067582.94000006</v>
      </c>
      <c r="U39" s="138">
        <v>176279021.94</v>
      </c>
      <c r="V39" s="154" t="s">
        <v>1285</v>
      </c>
      <c r="W39" s="154" t="s">
        <v>1286</v>
      </c>
      <c r="X39" s="155">
        <v>4800</v>
      </c>
      <c r="Y39" s="154" t="s">
        <v>1287</v>
      </c>
      <c r="Z39" s="131">
        <v>176279021.94</v>
      </c>
      <c r="AA39" s="131">
        <v>0</v>
      </c>
      <c r="AB39" s="131">
        <v>0</v>
      </c>
      <c r="AC39" s="131">
        <v>0</v>
      </c>
      <c r="AD39" s="131">
        <v>0</v>
      </c>
      <c r="AE39" s="131">
        <v>0</v>
      </c>
      <c r="AF39" s="131">
        <v>0</v>
      </c>
      <c r="AG39" s="131">
        <v>0</v>
      </c>
      <c r="AH39" s="131">
        <v>0</v>
      </c>
      <c r="AI39" s="131">
        <v>0</v>
      </c>
      <c r="AJ39" s="131">
        <v>0</v>
      </c>
      <c r="AK39" s="131">
        <v>0</v>
      </c>
      <c r="AL39" s="131">
        <v>0</v>
      </c>
      <c r="AM39" s="131">
        <v>0</v>
      </c>
      <c r="AN39" s="121">
        <f>SUM(Tabla14[[#This Row],[Recursos propios 2024]:[Otros 2024]])</f>
        <v>176279021.94</v>
      </c>
      <c r="AO39" s="131">
        <v>122479021.94</v>
      </c>
      <c r="AP39" s="131">
        <v>0</v>
      </c>
      <c r="AQ39" s="131">
        <v>0</v>
      </c>
      <c r="AR39" s="131">
        <v>0</v>
      </c>
      <c r="AS39" s="131">
        <v>0</v>
      </c>
      <c r="AT39" s="131">
        <v>0</v>
      </c>
      <c r="AU39" s="131">
        <v>0</v>
      </c>
      <c r="AV39" s="131">
        <v>0</v>
      </c>
      <c r="AW39" s="131">
        <v>0</v>
      </c>
      <c r="AX39" s="131">
        <v>0</v>
      </c>
      <c r="AY39" s="131">
        <v>0</v>
      </c>
      <c r="AZ39" s="131">
        <v>0</v>
      </c>
      <c r="BA39" s="131">
        <v>0</v>
      </c>
      <c r="BB39" s="131">
        <v>0</v>
      </c>
      <c r="BC39" s="131">
        <f>SUM(Tabla14[[#This Row],[Recursos propios 20242]:[Otros 202415]])</f>
        <v>122479021.94</v>
      </c>
      <c r="BD39" s="132">
        <f>+Tabla14[[#This Row],[Total Comprometido 2024]]/Tabla14[[#This Row],[Total 2024]]</f>
        <v>0.69480202801265889</v>
      </c>
      <c r="BE39" s="144">
        <v>24730000.009999998</v>
      </c>
      <c r="BF39" s="144">
        <v>24730000.009999998</v>
      </c>
      <c r="BG39" s="131">
        <v>0</v>
      </c>
      <c r="BH39" s="125"/>
      <c r="BI39" s="125"/>
      <c r="BJ39" s="125"/>
    </row>
    <row r="40" spans="1:62" s="142" customFormat="1" ht="142.5" x14ac:dyDescent="0.25">
      <c r="A40" s="125">
        <v>208</v>
      </c>
      <c r="B40" s="41" t="s">
        <v>90</v>
      </c>
      <c r="C40" s="41" t="s">
        <v>91</v>
      </c>
      <c r="D40" s="41" t="s">
        <v>92</v>
      </c>
      <c r="E40" s="41" t="s">
        <v>93</v>
      </c>
      <c r="F40" s="41" t="s">
        <v>103</v>
      </c>
      <c r="G40" s="41" t="s">
        <v>119</v>
      </c>
      <c r="H40" s="41">
        <v>450203800</v>
      </c>
      <c r="I40" s="41" t="s">
        <v>120</v>
      </c>
      <c r="J40" s="43">
        <v>0</v>
      </c>
      <c r="K40" s="41" t="s">
        <v>62</v>
      </c>
      <c r="L40" s="41" t="s">
        <v>195</v>
      </c>
      <c r="M40" s="43">
        <v>1</v>
      </c>
      <c r="N40" s="41">
        <v>1</v>
      </c>
      <c r="O40" s="24">
        <v>0.83</v>
      </c>
      <c r="P40" s="152">
        <f>+(Tabla14[[#This Row],[Meta Ejecutada Vigencia4]]/Tabla14[[#This Row],[Meta Programada Vigencia]])</f>
        <v>0.83</v>
      </c>
      <c r="Q40" s="152">
        <f>+Tabla14[[#This Row],[Meta Ejecutada Vigencia4]]/Tabla14[[#This Row],[Meta Programada Cuatrienio3]]/4</f>
        <v>0.20749999999999999</v>
      </c>
      <c r="R40" s="39">
        <v>2020680010106</v>
      </c>
      <c r="S40" s="24" t="s">
        <v>227</v>
      </c>
      <c r="T40" s="42"/>
      <c r="U40" s="145"/>
      <c r="V40" s="24" t="s">
        <v>1288</v>
      </c>
      <c r="W40" s="24" t="s">
        <v>1286</v>
      </c>
      <c r="X40" s="139">
        <v>6000</v>
      </c>
      <c r="Y40" s="24" t="s">
        <v>1289</v>
      </c>
      <c r="Z40" s="149">
        <v>192583411.38999999</v>
      </c>
      <c r="AA40" s="149">
        <v>0</v>
      </c>
      <c r="AB40" s="149">
        <v>0</v>
      </c>
      <c r="AC40" s="149">
        <v>0</v>
      </c>
      <c r="AD40" s="149">
        <v>0</v>
      </c>
      <c r="AE40" s="149">
        <v>0</v>
      </c>
      <c r="AF40" s="149">
        <v>0</v>
      </c>
      <c r="AG40" s="149">
        <v>0</v>
      </c>
      <c r="AH40" s="149">
        <v>0</v>
      </c>
      <c r="AI40" s="149">
        <v>0</v>
      </c>
      <c r="AJ40" s="149">
        <v>0</v>
      </c>
      <c r="AK40" s="149">
        <v>0</v>
      </c>
      <c r="AL40" s="149">
        <v>0</v>
      </c>
      <c r="AM40" s="149">
        <v>0</v>
      </c>
      <c r="AN40" s="121">
        <f>SUM(Tabla14[[#This Row],[Recursos propios 2024]:[Otros 2024]])</f>
        <v>192583411.38999999</v>
      </c>
      <c r="AO40" s="149">
        <v>191563411.38999999</v>
      </c>
      <c r="AP40" s="149">
        <v>0</v>
      </c>
      <c r="AQ40" s="149">
        <v>0</v>
      </c>
      <c r="AR40" s="149">
        <v>0</v>
      </c>
      <c r="AS40" s="149">
        <v>0</v>
      </c>
      <c r="AT40" s="149">
        <v>0</v>
      </c>
      <c r="AU40" s="149">
        <v>0</v>
      </c>
      <c r="AV40" s="149">
        <v>0</v>
      </c>
      <c r="AW40" s="149">
        <v>0</v>
      </c>
      <c r="AX40" s="149">
        <v>0</v>
      </c>
      <c r="AY40" s="149">
        <v>0</v>
      </c>
      <c r="AZ40" s="149">
        <v>0</v>
      </c>
      <c r="BA40" s="149">
        <v>0</v>
      </c>
      <c r="BB40" s="149">
        <v>0</v>
      </c>
      <c r="BC40" s="149">
        <f>SUM(Tabla14[[#This Row],[Recursos propios 20242]:[Otros 202415]])</f>
        <v>191563411.38999999</v>
      </c>
      <c r="BD40" s="159">
        <f>+Tabla14[[#This Row],[Total Comprometido 2024]]/Tabla14[[#This Row],[Total 2024]]</f>
        <v>0.99470359366552918</v>
      </c>
      <c r="BE40" s="144">
        <v>163431181.38999999</v>
      </c>
      <c r="BF40" s="144">
        <v>163431181.38999999</v>
      </c>
      <c r="BG40" s="149">
        <v>0</v>
      </c>
      <c r="BH40" s="41" t="s">
        <v>196</v>
      </c>
      <c r="BI40" s="41" t="s">
        <v>197</v>
      </c>
      <c r="BJ40" s="41" t="s">
        <v>199</v>
      </c>
    </row>
    <row r="41" spans="1:62" s="142" customFormat="1" ht="99" customHeight="1" x14ac:dyDescent="0.25">
      <c r="A41" s="125">
        <v>208</v>
      </c>
      <c r="B41" s="125"/>
      <c r="C41" s="125"/>
      <c r="D41" s="125"/>
      <c r="E41" s="125"/>
      <c r="F41" s="125"/>
      <c r="G41" s="125"/>
      <c r="H41" s="125"/>
      <c r="I41" s="125"/>
      <c r="J41" s="126"/>
      <c r="K41" s="125"/>
      <c r="L41" s="125"/>
      <c r="M41" s="126"/>
      <c r="N41" s="125"/>
      <c r="O41" s="127"/>
      <c r="P41" s="128"/>
      <c r="Q41" s="129"/>
      <c r="R41" s="156" t="s">
        <v>234</v>
      </c>
      <c r="S41" s="154" t="s">
        <v>235</v>
      </c>
      <c r="T41" s="161">
        <v>1490345191.6099999</v>
      </c>
      <c r="U41" s="138">
        <v>357052787.61000001</v>
      </c>
      <c r="V41" s="154" t="s">
        <v>1288</v>
      </c>
      <c r="W41" s="154" t="s">
        <v>1286</v>
      </c>
      <c r="X41" s="155">
        <v>6000</v>
      </c>
      <c r="Y41" s="154" t="s">
        <v>1289</v>
      </c>
      <c r="Z41" s="131">
        <v>357052787.61000001</v>
      </c>
      <c r="AA41" s="131">
        <v>0</v>
      </c>
      <c r="AB41" s="131">
        <v>0</v>
      </c>
      <c r="AC41" s="131">
        <v>0</v>
      </c>
      <c r="AD41" s="131">
        <v>0</v>
      </c>
      <c r="AE41" s="131">
        <v>0</v>
      </c>
      <c r="AF41" s="131">
        <v>0</v>
      </c>
      <c r="AG41" s="131">
        <v>0</v>
      </c>
      <c r="AH41" s="131">
        <v>0</v>
      </c>
      <c r="AI41" s="131">
        <v>0</v>
      </c>
      <c r="AJ41" s="131">
        <v>0</v>
      </c>
      <c r="AK41" s="131">
        <v>0</v>
      </c>
      <c r="AL41" s="131">
        <v>0</v>
      </c>
      <c r="AM41" s="131">
        <v>0</v>
      </c>
      <c r="AN41" s="121">
        <f>SUM(Tabla14[[#This Row],[Recursos propios 2024]:[Otros 2024]])</f>
        <v>357052787.61000001</v>
      </c>
      <c r="AO41" s="131">
        <v>228252787.06</v>
      </c>
      <c r="AP41" s="131">
        <v>0</v>
      </c>
      <c r="AQ41" s="131">
        <v>0</v>
      </c>
      <c r="AR41" s="131">
        <v>0</v>
      </c>
      <c r="AS41" s="131">
        <v>0</v>
      </c>
      <c r="AT41" s="131">
        <v>0</v>
      </c>
      <c r="AU41" s="131">
        <v>0</v>
      </c>
      <c r="AV41" s="131">
        <v>0</v>
      </c>
      <c r="AW41" s="131">
        <v>0</v>
      </c>
      <c r="AX41" s="131">
        <v>0</v>
      </c>
      <c r="AY41" s="131">
        <v>0</v>
      </c>
      <c r="AZ41" s="131">
        <v>0</v>
      </c>
      <c r="BA41" s="131">
        <v>0</v>
      </c>
      <c r="BB41" s="131">
        <v>0</v>
      </c>
      <c r="BC41" s="149">
        <f>SUM(Tabla14[[#This Row],[Recursos propios 20242]:[Otros 202415]])</f>
        <v>228252787.06</v>
      </c>
      <c r="BD41" s="159">
        <f>+Tabla14[[#This Row],[Total Comprometido 2024]]/Tabla14[[#This Row],[Total 2024]]</f>
        <v>0.63926902402261854</v>
      </c>
      <c r="BE41" s="144">
        <v>25150000</v>
      </c>
      <c r="BF41" s="144">
        <v>25150000</v>
      </c>
      <c r="BG41" s="131">
        <v>0</v>
      </c>
      <c r="BH41" s="125"/>
      <c r="BI41" s="125"/>
      <c r="BJ41" s="125"/>
    </row>
    <row r="42" spans="1:62" s="142" customFormat="1" ht="128.25" x14ac:dyDescent="0.25">
      <c r="A42" s="125">
        <v>209</v>
      </c>
      <c r="B42" s="125" t="s">
        <v>90</v>
      </c>
      <c r="C42" s="41" t="s">
        <v>56</v>
      </c>
      <c r="D42" s="125" t="s">
        <v>98</v>
      </c>
      <c r="E42" s="41" t="s">
        <v>99</v>
      </c>
      <c r="F42" s="125" t="s">
        <v>100</v>
      </c>
      <c r="G42" s="41" t="s">
        <v>121</v>
      </c>
      <c r="H42" s="125">
        <v>410305200</v>
      </c>
      <c r="I42" s="41" t="s">
        <v>107</v>
      </c>
      <c r="J42" s="125">
        <v>0</v>
      </c>
      <c r="K42" s="125" t="s">
        <v>62</v>
      </c>
      <c r="L42" s="125" t="s">
        <v>194</v>
      </c>
      <c r="M42" s="125">
        <v>1600</v>
      </c>
      <c r="N42" s="125">
        <v>400</v>
      </c>
      <c r="O42" s="127">
        <v>421</v>
      </c>
      <c r="P42" s="136">
        <f>+(Tabla14[[#This Row],[Meta Ejecutada Vigencia4]]/Tabla14[[#This Row],[Meta Programada Vigencia]])</f>
        <v>1.0525</v>
      </c>
      <c r="Q42" s="136">
        <f>+Tabla14[[#This Row],[Meta Ejecutada Vigencia4]]/Tabla14[[#This Row],[Meta Programada Cuatrienio3]]/4</f>
        <v>6.5781249999999999E-2</v>
      </c>
      <c r="R42" s="153">
        <v>2020680010040</v>
      </c>
      <c r="S42" s="154" t="s">
        <v>225</v>
      </c>
      <c r="T42" s="161"/>
      <c r="U42" s="135"/>
      <c r="V42" s="154" t="s">
        <v>1283</v>
      </c>
      <c r="W42" s="154" t="s">
        <v>1290</v>
      </c>
      <c r="X42" s="155">
        <v>1600</v>
      </c>
      <c r="Y42" s="154" t="s">
        <v>1291</v>
      </c>
      <c r="Z42" s="131">
        <v>33600000</v>
      </c>
      <c r="AA42" s="131">
        <v>0</v>
      </c>
      <c r="AB42" s="131">
        <v>0</v>
      </c>
      <c r="AC42" s="131">
        <v>0</v>
      </c>
      <c r="AD42" s="131">
        <v>0</v>
      </c>
      <c r="AE42" s="131">
        <v>0</v>
      </c>
      <c r="AF42" s="131">
        <v>0</v>
      </c>
      <c r="AG42" s="131">
        <v>0</v>
      </c>
      <c r="AH42" s="131">
        <v>0</v>
      </c>
      <c r="AI42" s="131">
        <v>0</v>
      </c>
      <c r="AJ42" s="131">
        <v>0</v>
      </c>
      <c r="AK42" s="131">
        <v>0</v>
      </c>
      <c r="AL42" s="131">
        <v>0</v>
      </c>
      <c r="AM42" s="131">
        <v>0</v>
      </c>
      <c r="AN42" s="121">
        <f>SUM(Tabla14[[#This Row],[Recursos propios 2024]:[Otros 2024]])</f>
        <v>33600000</v>
      </c>
      <c r="AO42" s="86">
        <v>33600000</v>
      </c>
      <c r="AP42" s="131">
        <v>0</v>
      </c>
      <c r="AQ42" s="131">
        <v>0</v>
      </c>
      <c r="AR42" s="131">
        <v>0</v>
      </c>
      <c r="AS42" s="131">
        <v>0</v>
      </c>
      <c r="AT42" s="131">
        <v>0</v>
      </c>
      <c r="AU42" s="131">
        <v>0</v>
      </c>
      <c r="AV42" s="131">
        <v>0</v>
      </c>
      <c r="AW42" s="131">
        <v>0</v>
      </c>
      <c r="AX42" s="131">
        <v>0</v>
      </c>
      <c r="AY42" s="131">
        <v>0</v>
      </c>
      <c r="AZ42" s="131">
        <v>0</v>
      </c>
      <c r="BA42" s="131">
        <v>0</v>
      </c>
      <c r="BB42" s="131">
        <v>0</v>
      </c>
      <c r="BC42" s="123">
        <f>SUM(Tabla14[[#This Row],[Recursos propios 20242]:[Otros 202415]])</f>
        <v>33600000</v>
      </c>
      <c r="BD42" s="141">
        <f>+Tabla14[[#This Row],[Total Comprometido 2024]]/Tabla14[[#This Row],[Total 2024]]</f>
        <v>1</v>
      </c>
      <c r="BE42" s="146">
        <v>33600000</v>
      </c>
      <c r="BF42" s="146">
        <v>33600000</v>
      </c>
      <c r="BG42" s="123">
        <v>0</v>
      </c>
      <c r="BH42" s="41" t="s">
        <v>196</v>
      </c>
      <c r="BI42" s="41" t="s">
        <v>197</v>
      </c>
      <c r="BJ42" s="41">
        <v>10</v>
      </c>
    </row>
    <row r="43" spans="1:62" s="142" customFormat="1" ht="132" customHeight="1" x14ac:dyDescent="0.25">
      <c r="A43" s="125">
        <v>209</v>
      </c>
      <c r="B43" s="125"/>
      <c r="C43" s="125"/>
      <c r="D43" s="125"/>
      <c r="E43" s="125"/>
      <c r="F43" s="125"/>
      <c r="G43" s="125"/>
      <c r="H43" s="125"/>
      <c r="I43" s="125"/>
      <c r="J43" s="125"/>
      <c r="K43" s="125"/>
      <c r="L43" s="125"/>
      <c r="M43" s="125"/>
      <c r="N43" s="125"/>
      <c r="O43" s="127"/>
      <c r="P43" s="128"/>
      <c r="Q43" s="129"/>
      <c r="R43" s="156">
        <v>2024680010126</v>
      </c>
      <c r="S43" s="154" t="s">
        <v>236</v>
      </c>
      <c r="T43" s="161">
        <v>11261502184.99</v>
      </c>
      <c r="U43" s="138">
        <v>1200525225</v>
      </c>
      <c r="V43" s="154" t="s">
        <v>1283</v>
      </c>
      <c r="W43" s="154" t="s">
        <v>1290</v>
      </c>
      <c r="X43" s="155">
        <v>1600</v>
      </c>
      <c r="Y43" s="154" t="s">
        <v>1291</v>
      </c>
      <c r="Z43" s="131">
        <v>60000000</v>
      </c>
      <c r="AA43" s="131">
        <v>0</v>
      </c>
      <c r="AB43" s="131">
        <v>0</v>
      </c>
      <c r="AC43" s="131">
        <v>0</v>
      </c>
      <c r="AD43" s="131">
        <v>0</v>
      </c>
      <c r="AE43" s="131">
        <v>0</v>
      </c>
      <c r="AF43" s="131">
        <v>0</v>
      </c>
      <c r="AG43" s="131">
        <v>0</v>
      </c>
      <c r="AH43" s="131">
        <v>0</v>
      </c>
      <c r="AI43" s="131">
        <v>0</v>
      </c>
      <c r="AJ43" s="131">
        <v>0</v>
      </c>
      <c r="AK43" s="131">
        <v>0</v>
      </c>
      <c r="AL43" s="131">
        <v>0</v>
      </c>
      <c r="AM43" s="131">
        <v>0</v>
      </c>
      <c r="AN43" s="121">
        <f>SUM(Tabla14[[#This Row],[Recursos propios 2024]:[Otros 2024]])</f>
        <v>60000000</v>
      </c>
      <c r="AO43" s="86">
        <v>26516666.66</v>
      </c>
      <c r="AP43" s="131">
        <v>0</v>
      </c>
      <c r="AQ43" s="131">
        <v>0</v>
      </c>
      <c r="AR43" s="131">
        <v>0</v>
      </c>
      <c r="AS43" s="131">
        <v>0</v>
      </c>
      <c r="AT43" s="131">
        <v>0</v>
      </c>
      <c r="AU43" s="131">
        <v>0</v>
      </c>
      <c r="AV43" s="131">
        <v>0</v>
      </c>
      <c r="AW43" s="131">
        <v>0</v>
      </c>
      <c r="AX43" s="131">
        <v>0</v>
      </c>
      <c r="AY43" s="131">
        <v>0</v>
      </c>
      <c r="AZ43" s="131">
        <v>0</v>
      </c>
      <c r="BA43" s="131">
        <v>0</v>
      </c>
      <c r="BB43" s="131">
        <v>0</v>
      </c>
      <c r="BC43" s="131">
        <f>SUM(Tabla14[[#This Row],[Recursos propios 20242]:[Otros 202415]])</f>
        <v>26516666.66</v>
      </c>
      <c r="BD43" s="132">
        <f>+Tabla14[[#This Row],[Total Comprometido 2024]]/Tabla14[[#This Row],[Total 2024]]</f>
        <v>0.44194444433333335</v>
      </c>
      <c r="BE43" s="144">
        <v>6536666.6699999999</v>
      </c>
      <c r="BF43" s="144">
        <v>6536666.6699999999</v>
      </c>
      <c r="BG43" s="131">
        <v>0</v>
      </c>
      <c r="BH43" s="125"/>
      <c r="BI43" s="125"/>
      <c r="BJ43" s="125"/>
    </row>
    <row r="44" spans="1:62" s="142" customFormat="1" ht="142.5" x14ac:dyDescent="0.25">
      <c r="A44" s="125">
        <v>210</v>
      </c>
      <c r="B44" s="41" t="s">
        <v>90</v>
      </c>
      <c r="C44" s="41" t="s">
        <v>56</v>
      </c>
      <c r="D44" s="41" t="s">
        <v>108</v>
      </c>
      <c r="E44" s="41" t="s">
        <v>109</v>
      </c>
      <c r="F44" s="41" t="s">
        <v>122</v>
      </c>
      <c r="G44" s="41" t="s">
        <v>123</v>
      </c>
      <c r="H44" s="41">
        <v>410401400</v>
      </c>
      <c r="I44" s="41" t="s">
        <v>124</v>
      </c>
      <c r="J44" s="43">
        <v>3</v>
      </c>
      <c r="K44" s="41" t="s">
        <v>62</v>
      </c>
      <c r="L44" s="41" t="s">
        <v>194</v>
      </c>
      <c r="M44" s="43">
        <v>4</v>
      </c>
      <c r="N44" s="41">
        <v>1</v>
      </c>
      <c r="O44" s="24">
        <v>0</v>
      </c>
      <c r="P44" s="152">
        <f>+(Tabla14[[#This Row],[Meta Ejecutada Vigencia4]]/Tabla14[[#This Row],[Meta Programada Vigencia]])</f>
        <v>0</v>
      </c>
      <c r="Q44" s="152">
        <f>+Tabla14[[#This Row],[Meta Ejecutada Vigencia4]]/Tabla14[[#This Row],[Meta Programada Cuatrienio3]]/4</f>
        <v>0</v>
      </c>
      <c r="R44" s="153">
        <v>2024680010170</v>
      </c>
      <c r="S44" s="154" t="s">
        <v>237</v>
      </c>
      <c r="T44" s="161">
        <v>1250000000</v>
      </c>
      <c r="U44" s="135">
        <v>400000000</v>
      </c>
      <c r="V44" s="154" t="s">
        <v>1292</v>
      </c>
      <c r="W44" s="154" t="s">
        <v>1293</v>
      </c>
      <c r="X44" s="155">
        <v>3000</v>
      </c>
      <c r="Y44" s="154" t="s">
        <v>1294</v>
      </c>
      <c r="Z44" s="149">
        <v>0</v>
      </c>
      <c r="AA44" s="149">
        <v>0</v>
      </c>
      <c r="AB44" s="149">
        <v>0</v>
      </c>
      <c r="AC44" s="149">
        <v>0</v>
      </c>
      <c r="AD44" s="149">
        <v>0</v>
      </c>
      <c r="AE44" s="149">
        <v>0</v>
      </c>
      <c r="AF44" s="149">
        <v>0</v>
      </c>
      <c r="AG44" s="149">
        <v>0</v>
      </c>
      <c r="AH44" s="149">
        <v>0</v>
      </c>
      <c r="AI44" s="149">
        <v>0</v>
      </c>
      <c r="AJ44" s="149">
        <v>0</v>
      </c>
      <c r="AK44" s="149">
        <v>0</v>
      </c>
      <c r="AL44" s="149">
        <v>0</v>
      </c>
      <c r="AM44" s="149">
        <v>400000000</v>
      </c>
      <c r="AN44" s="121">
        <f>SUM(Tabla14[[#This Row],[Recursos propios 2024]:[Otros 2024]])</f>
        <v>400000000</v>
      </c>
      <c r="AO44" s="149">
        <v>0</v>
      </c>
      <c r="AP44" s="149">
        <v>0</v>
      </c>
      <c r="AQ44" s="149">
        <v>0</v>
      </c>
      <c r="AR44" s="149">
        <v>0</v>
      </c>
      <c r="AS44" s="149">
        <v>0</v>
      </c>
      <c r="AT44" s="149">
        <v>0</v>
      </c>
      <c r="AU44" s="149">
        <v>0</v>
      </c>
      <c r="AV44" s="149">
        <v>0</v>
      </c>
      <c r="AW44" s="149">
        <v>0</v>
      </c>
      <c r="AX44" s="149">
        <v>0</v>
      </c>
      <c r="AY44" s="149">
        <v>0</v>
      </c>
      <c r="AZ44" s="149">
        <v>0</v>
      </c>
      <c r="BA44" s="149">
        <v>0</v>
      </c>
      <c r="BB44" s="149">
        <v>0</v>
      </c>
      <c r="BC44" s="149">
        <f>SUM(Tabla14[[#This Row],[Recursos propios 20242]:[Otros 202415]])</f>
        <v>0</v>
      </c>
      <c r="BD44" s="159">
        <f>+Tabla14[[#This Row],[Total Comprometido 2024]]/Tabla14[[#This Row],[Total 2024]]</f>
        <v>0</v>
      </c>
      <c r="BE44" s="162">
        <v>0</v>
      </c>
      <c r="BF44" s="162">
        <v>0</v>
      </c>
      <c r="BG44" s="149">
        <v>0</v>
      </c>
      <c r="BH44" s="41" t="s">
        <v>196</v>
      </c>
      <c r="BI44" s="41" t="s">
        <v>197</v>
      </c>
      <c r="BJ44" s="41">
        <v>10</v>
      </c>
    </row>
    <row r="45" spans="1:62" s="142" customFormat="1" ht="114" x14ac:dyDescent="0.25">
      <c r="A45" s="125">
        <v>211</v>
      </c>
      <c r="B45" s="125" t="s">
        <v>90</v>
      </c>
      <c r="C45" s="41" t="s">
        <v>56</v>
      </c>
      <c r="D45" s="125" t="s">
        <v>108</v>
      </c>
      <c r="E45" s="41" t="s">
        <v>109</v>
      </c>
      <c r="F45" s="125" t="s">
        <v>125</v>
      </c>
      <c r="G45" s="41" t="s">
        <v>126</v>
      </c>
      <c r="H45" s="125">
        <v>410400800</v>
      </c>
      <c r="I45" s="41" t="s">
        <v>127</v>
      </c>
      <c r="J45" s="125">
        <v>7000</v>
      </c>
      <c r="K45" s="125" t="s">
        <v>62</v>
      </c>
      <c r="L45" s="125" t="s">
        <v>194</v>
      </c>
      <c r="M45" s="125">
        <v>8400</v>
      </c>
      <c r="N45" s="125">
        <v>2100</v>
      </c>
      <c r="O45" s="127">
        <v>8752</v>
      </c>
      <c r="P45" s="136">
        <f>+(Tabla14[[#This Row],[Meta Ejecutada Vigencia4]]/Tabla14[[#This Row],[Meta Programada Vigencia]])</f>
        <v>4.1676190476190476</v>
      </c>
      <c r="Q45" s="152">
        <f>+Tabla14[[#This Row],[Meta Ejecutada Vigencia4]]/Tabla14[[#This Row],[Meta Programada Cuatrienio3]]/4</f>
        <v>0.26047619047619047</v>
      </c>
      <c r="R45" s="39">
        <v>2020680010040</v>
      </c>
      <c r="S45" s="24" t="s">
        <v>225</v>
      </c>
      <c r="T45" s="42"/>
      <c r="U45" s="44"/>
      <c r="V45" s="24" t="s">
        <v>1283</v>
      </c>
      <c r="W45" s="24" t="s">
        <v>1290</v>
      </c>
      <c r="X45" s="166">
        <v>8400</v>
      </c>
      <c r="Y45" s="24" t="s">
        <v>1295</v>
      </c>
      <c r="Z45" s="131">
        <v>330273231.12</v>
      </c>
      <c r="AA45" s="149">
        <v>0</v>
      </c>
      <c r="AB45" s="149">
        <v>0</v>
      </c>
      <c r="AC45" s="149">
        <v>0</v>
      </c>
      <c r="AD45" s="149">
        <v>0</v>
      </c>
      <c r="AE45" s="149">
        <v>0</v>
      </c>
      <c r="AF45" s="149">
        <v>0</v>
      </c>
      <c r="AG45" s="149">
        <v>0</v>
      </c>
      <c r="AH45" s="149">
        <v>0</v>
      </c>
      <c r="AI45" s="149">
        <v>0</v>
      </c>
      <c r="AJ45" s="149">
        <v>0</v>
      </c>
      <c r="AK45" s="149">
        <v>0</v>
      </c>
      <c r="AL45" s="149">
        <v>0</v>
      </c>
      <c r="AM45" s="123">
        <v>166446666.66</v>
      </c>
      <c r="AN45" s="121">
        <f>SUM(Tabla14[[#This Row],[Recursos propios 2024]:[Otros 2024]])</f>
        <v>496719897.77999997</v>
      </c>
      <c r="AO45" s="123">
        <v>328293231.12</v>
      </c>
      <c r="AP45" s="149">
        <v>0</v>
      </c>
      <c r="AQ45" s="149">
        <v>0</v>
      </c>
      <c r="AR45" s="149">
        <v>0</v>
      </c>
      <c r="AS45" s="149">
        <v>0</v>
      </c>
      <c r="AT45" s="149">
        <v>0</v>
      </c>
      <c r="AU45" s="149">
        <v>0</v>
      </c>
      <c r="AV45" s="149">
        <v>0</v>
      </c>
      <c r="AW45" s="149">
        <v>0</v>
      </c>
      <c r="AX45" s="149">
        <v>0</v>
      </c>
      <c r="AY45" s="149">
        <v>0</v>
      </c>
      <c r="AZ45" s="149">
        <v>0</v>
      </c>
      <c r="BA45" s="149">
        <v>0</v>
      </c>
      <c r="BB45" s="123">
        <v>166446666.66</v>
      </c>
      <c r="BC45" s="123">
        <f>SUM(Tabla14[[#This Row],[Recursos propios 20242]:[Otros 202415]])</f>
        <v>494739897.77999997</v>
      </c>
      <c r="BD45" s="141">
        <f>+Tabla14[[#This Row],[Total Comprometido 2024]]/Tabla14[[#This Row],[Total 2024]]</f>
        <v>0.99601385004134269</v>
      </c>
      <c r="BE45" s="146">
        <v>428932397.77999997</v>
      </c>
      <c r="BF45" s="146">
        <v>428932397.77999997</v>
      </c>
      <c r="BG45" s="123">
        <v>0</v>
      </c>
      <c r="BH45" s="41" t="s">
        <v>196</v>
      </c>
      <c r="BI45" s="41" t="s">
        <v>197</v>
      </c>
      <c r="BJ45" s="41">
        <v>10</v>
      </c>
    </row>
    <row r="46" spans="1:62" s="142" customFormat="1" ht="86.1" customHeight="1" x14ac:dyDescent="0.25">
      <c r="A46" s="125">
        <v>211</v>
      </c>
      <c r="B46" s="125"/>
      <c r="C46" s="125"/>
      <c r="D46" s="125"/>
      <c r="E46" s="125"/>
      <c r="F46" s="125"/>
      <c r="G46" s="125"/>
      <c r="H46" s="125"/>
      <c r="I46" s="125"/>
      <c r="J46" s="125"/>
      <c r="K46" s="125"/>
      <c r="L46" s="125"/>
      <c r="M46" s="125"/>
      <c r="N46" s="125"/>
      <c r="O46" s="127"/>
      <c r="P46" s="128"/>
      <c r="Q46" s="129"/>
      <c r="R46" s="49">
        <v>2024680010125</v>
      </c>
      <c r="S46" s="24" t="s">
        <v>238</v>
      </c>
      <c r="T46" s="42">
        <v>27611971156.330002</v>
      </c>
      <c r="U46" s="44">
        <v>5378388695.1300001</v>
      </c>
      <c r="V46" s="24" t="s">
        <v>1283</v>
      </c>
      <c r="W46" s="24" t="s">
        <v>1290</v>
      </c>
      <c r="X46" s="166">
        <v>8400</v>
      </c>
      <c r="Y46" s="24" t="s">
        <v>1295</v>
      </c>
      <c r="Z46" s="131">
        <v>337626768.88</v>
      </c>
      <c r="AA46" s="149">
        <v>0</v>
      </c>
      <c r="AB46" s="149">
        <v>0</v>
      </c>
      <c r="AC46" s="149">
        <v>0</v>
      </c>
      <c r="AD46" s="149">
        <v>0</v>
      </c>
      <c r="AE46" s="149">
        <v>0</v>
      </c>
      <c r="AF46" s="149">
        <v>0</v>
      </c>
      <c r="AG46" s="149">
        <v>0</v>
      </c>
      <c r="AH46" s="149">
        <v>0</v>
      </c>
      <c r="AI46" s="149">
        <v>0</v>
      </c>
      <c r="AJ46" s="149">
        <v>0</v>
      </c>
      <c r="AK46" s="149">
        <v>0</v>
      </c>
      <c r="AL46" s="149">
        <v>0</v>
      </c>
      <c r="AM46" s="131">
        <v>1314425013.3399999</v>
      </c>
      <c r="AN46" s="121">
        <f>SUM(Tabla14[[#This Row],[Recursos propios 2024]:[Otros 2024]])</f>
        <v>1652051782.2199998</v>
      </c>
      <c r="AO46" s="131">
        <v>245949999.99000001</v>
      </c>
      <c r="AP46" s="149">
        <v>0</v>
      </c>
      <c r="AQ46" s="149">
        <v>0</v>
      </c>
      <c r="AR46" s="149">
        <v>0</v>
      </c>
      <c r="AS46" s="149">
        <v>0</v>
      </c>
      <c r="AT46" s="149">
        <v>0</v>
      </c>
      <c r="AU46" s="149">
        <v>0</v>
      </c>
      <c r="AV46" s="149">
        <v>0</v>
      </c>
      <c r="AW46" s="149">
        <v>0</v>
      </c>
      <c r="AX46" s="149">
        <v>0</v>
      </c>
      <c r="AY46" s="149">
        <v>0</v>
      </c>
      <c r="AZ46" s="149">
        <v>0</v>
      </c>
      <c r="BA46" s="149">
        <v>0</v>
      </c>
      <c r="BB46" s="131">
        <v>182083333.31999999</v>
      </c>
      <c r="BC46" s="131">
        <f>SUM(Tabla14[[#This Row],[Recursos propios 20242]:[Otros 202415]])</f>
        <v>428033333.31</v>
      </c>
      <c r="BD46" s="132">
        <f>+Tabla14[[#This Row],[Total Comprometido 2024]]/Tabla14[[#This Row],[Total 2024]]</f>
        <v>0.25909195941474422</v>
      </c>
      <c r="BE46" s="144">
        <v>132953333.34</v>
      </c>
      <c r="BF46" s="144">
        <v>127403333.34</v>
      </c>
      <c r="BG46" s="131">
        <v>0</v>
      </c>
      <c r="BH46" s="125"/>
      <c r="BI46" s="125"/>
      <c r="BJ46" s="125"/>
    </row>
    <row r="47" spans="1:62" s="142" customFormat="1" ht="71.25" x14ac:dyDescent="0.25">
      <c r="A47" s="125">
        <v>212</v>
      </c>
      <c r="B47" s="41" t="s">
        <v>90</v>
      </c>
      <c r="C47" s="41" t="s">
        <v>56</v>
      </c>
      <c r="D47" s="41" t="s">
        <v>108</v>
      </c>
      <c r="E47" s="41" t="s">
        <v>109</v>
      </c>
      <c r="F47" s="41" t="s">
        <v>125</v>
      </c>
      <c r="G47" s="41" t="s">
        <v>128</v>
      </c>
      <c r="H47" s="41">
        <v>410400800</v>
      </c>
      <c r="I47" s="41" t="s">
        <v>127</v>
      </c>
      <c r="J47" s="43">
        <v>940</v>
      </c>
      <c r="K47" s="41" t="s">
        <v>62</v>
      </c>
      <c r="L47" s="41" t="s">
        <v>195</v>
      </c>
      <c r="M47" s="43">
        <v>940</v>
      </c>
      <c r="N47" s="41">
        <v>940</v>
      </c>
      <c r="O47" s="24">
        <v>825</v>
      </c>
      <c r="P47" s="136">
        <f>+(Tabla14[[#This Row],[Meta Ejecutada Vigencia4]]/Tabla14[[#This Row],[Meta Programada Vigencia]])</f>
        <v>0.87765957446808507</v>
      </c>
      <c r="Q47" s="152">
        <f>+Tabla14[[#This Row],[Meta Ejecutada Vigencia4]]/Tabla14[[#This Row],[Meta Programada Cuatrienio3]]/4</f>
        <v>0.21941489361702127</v>
      </c>
      <c r="R47" s="39">
        <v>2020680010040</v>
      </c>
      <c r="S47" s="24" t="s">
        <v>225</v>
      </c>
      <c r="T47" s="24"/>
      <c r="U47" s="24"/>
      <c r="V47" s="24" t="s">
        <v>1283</v>
      </c>
      <c r="W47" s="24" t="s">
        <v>1290</v>
      </c>
      <c r="X47" s="139">
        <v>940</v>
      </c>
      <c r="Y47" s="24" t="s">
        <v>557</v>
      </c>
      <c r="Z47" s="149">
        <v>0</v>
      </c>
      <c r="AA47" s="149">
        <v>0</v>
      </c>
      <c r="AB47" s="149">
        <v>0</v>
      </c>
      <c r="AC47" s="149">
        <v>0</v>
      </c>
      <c r="AD47" s="149">
        <v>0</v>
      </c>
      <c r="AE47" s="149">
        <v>0</v>
      </c>
      <c r="AF47" s="149">
        <v>0</v>
      </c>
      <c r="AG47" s="149">
        <v>0</v>
      </c>
      <c r="AH47" s="149">
        <v>0</v>
      </c>
      <c r="AI47" s="149">
        <v>0</v>
      </c>
      <c r="AJ47" s="149">
        <v>0</v>
      </c>
      <c r="AK47" s="149">
        <v>0</v>
      </c>
      <c r="AL47" s="149">
        <v>0</v>
      </c>
      <c r="AM47" s="149">
        <v>3155630400</v>
      </c>
      <c r="AN47" s="121">
        <f>SUM(Tabla14[[#This Row],[Recursos propios 2024]:[Otros 2024]])</f>
        <v>3155630400</v>
      </c>
      <c r="AO47" s="149">
        <v>0</v>
      </c>
      <c r="AP47" s="149">
        <v>0</v>
      </c>
      <c r="AQ47" s="149">
        <v>0</v>
      </c>
      <c r="AR47" s="149">
        <v>0</v>
      </c>
      <c r="AS47" s="149">
        <v>0</v>
      </c>
      <c r="AT47" s="149">
        <v>0</v>
      </c>
      <c r="AU47" s="149">
        <v>0</v>
      </c>
      <c r="AV47" s="149">
        <v>0</v>
      </c>
      <c r="AW47" s="149">
        <v>0</v>
      </c>
      <c r="AX47" s="149">
        <v>0</v>
      </c>
      <c r="AY47" s="149">
        <v>0</v>
      </c>
      <c r="AZ47" s="149">
        <v>0</v>
      </c>
      <c r="BA47" s="149">
        <v>0</v>
      </c>
      <c r="BB47" s="149">
        <v>3155630400</v>
      </c>
      <c r="BC47" s="149">
        <f>SUM(Tabla14[[#This Row],[Recursos propios 20242]:[Otros 202415]])</f>
        <v>3155630400</v>
      </c>
      <c r="BD47" s="159">
        <f>+Tabla14[[#This Row],[Total Comprometido 2024]]/Tabla14[[#This Row],[Total 2024]]</f>
        <v>1</v>
      </c>
      <c r="BE47" s="162">
        <v>2833529790</v>
      </c>
      <c r="BF47" s="162">
        <v>2833529790</v>
      </c>
      <c r="BG47" s="149">
        <v>2687887800</v>
      </c>
      <c r="BH47" s="41" t="s">
        <v>196</v>
      </c>
      <c r="BI47" s="41" t="s">
        <v>197</v>
      </c>
      <c r="BJ47" s="41">
        <v>10</v>
      </c>
    </row>
    <row r="48" spans="1:62" s="142" customFormat="1" ht="117.95" customHeight="1" x14ac:dyDescent="0.25">
      <c r="A48" s="125">
        <v>212</v>
      </c>
      <c r="B48" s="125"/>
      <c r="C48" s="125"/>
      <c r="D48" s="125"/>
      <c r="E48" s="125"/>
      <c r="F48" s="125"/>
      <c r="G48" s="125"/>
      <c r="H48" s="125"/>
      <c r="I48" s="125"/>
      <c r="J48" s="126"/>
      <c r="K48" s="125"/>
      <c r="L48" s="125"/>
      <c r="M48" s="126"/>
      <c r="N48" s="125"/>
      <c r="O48" s="127"/>
      <c r="P48" s="128"/>
      <c r="Q48" s="129"/>
      <c r="R48" s="49">
        <v>2024680010125</v>
      </c>
      <c r="S48" s="24" t="s">
        <v>238</v>
      </c>
      <c r="T48" s="127"/>
      <c r="U48" s="127"/>
      <c r="V48" s="24" t="s">
        <v>1283</v>
      </c>
      <c r="W48" s="24" t="s">
        <v>1290</v>
      </c>
      <c r="X48" s="139">
        <v>940</v>
      </c>
      <c r="Y48" s="24" t="s">
        <v>557</v>
      </c>
      <c r="Z48" s="149">
        <v>0</v>
      </c>
      <c r="AA48" s="149">
        <v>0</v>
      </c>
      <c r="AB48" s="149">
        <v>0</v>
      </c>
      <c r="AC48" s="149">
        <v>0</v>
      </c>
      <c r="AD48" s="149">
        <v>0</v>
      </c>
      <c r="AE48" s="149">
        <v>0</v>
      </c>
      <c r="AF48" s="149">
        <v>0</v>
      </c>
      <c r="AG48" s="149">
        <v>0</v>
      </c>
      <c r="AH48" s="149">
        <v>0</v>
      </c>
      <c r="AI48" s="149">
        <v>0</v>
      </c>
      <c r="AJ48" s="149">
        <v>0</v>
      </c>
      <c r="AK48" s="149">
        <v>0</v>
      </c>
      <c r="AL48" s="149">
        <v>0</v>
      </c>
      <c r="AM48" s="131">
        <v>1455277477.4200001</v>
      </c>
      <c r="AN48" s="121">
        <f>SUM(Tabla14[[#This Row],[Recursos propios 2024]:[Otros 2024]])</f>
        <v>1455277477.4200001</v>
      </c>
      <c r="AO48" s="149">
        <v>0</v>
      </c>
      <c r="AP48" s="149">
        <v>0</v>
      </c>
      <c r="AQ48" s="149">
        <v>0</v>
      </c>
      <c r="AR48" s="149">
        <v>0</v>
      </c>
      <c r="AS48" s="149">
        <v>0</v>
      </c>
      <c r="AT48" s="149">
        <v>0</v>
      </c>
      <c r="AU48" s="149">
        <v>0</v>
      </c>
      <c r="AV48" s="149">
        <v>0</v>
      </c>
      <c r="AW48" s="149">
        <v>0</v>
      </c>
      <c r="AX48" s="149">
        <v>0</v>
      </c>
      <c r="AY48" s="149">
        <v>0</v>
      </c>
      <c r="AZ48" s="149">
        <v>0</v>
      </c>
      <c r="BA48" s="149">
        <v>0</v>
      </c>
      <c r="BB48" s="131">
        <v>1001129800</v>
      </c>
      <c r="BC48" s="131">
        <f>SUM(Tabla14[[#This Row],[Recursos propios 20242]:[Otros 202415]])</f>
        <v>1001129800</v>
      </c>
      <c r="BD48" s="132">
        <f>+Tabla14[[#This Row],[Total Comprometido 2024]]/Tabla14[[#This Row],[Total 2024]]</f>
        <v>0.68793052564440194</v>
      </c>
      <c r="BE48" s="162">
        <v>0</v>
      </c>
      <c r="BF48" s="162">
        <v>0</v>
      </c>
      <c r="BG48" s="131">
        <v>0</v>
      </c>
      <c r="BH48" s="125"/>
      <c r="BI48" s="125"/>
      <c r="BJ48" s="125"/>
    </row>
    <row r="49" spans="1:62" s="142" customFormat="1" ht="71.25" x14ac:dyDescent="0.25">
      <c r="A49" s="125">
        <v>213</v>
      </c>
      <c r="B49" s="125" t="s">
        <v>90</v>
      </c>
      <c r="C49" s="36" t="s">
        <v>56</v>
      </c>
      <c r="D49" s="125" t="s">
        <v>108</v>
      </c>
      <c r="E49" s="41" t="s">
        <v>109</v>
      </c>
      <c r="F49" s="125" t="s">
        <v>125</v>
      </c>
      <c r="G49" s="41" t="s">
        <v>129</v>
      </c>
      <c r="H49" s="125">
        <v>410400800</v>
      </c>
      <c r="I49" s="41" t="s">
        <v>127</v>
      </c>
      <c r="J49" s="125">
        <v>670</v>
      </c>
      <c r="K49" s="125" t="s">
        <v>62</v>
      </c>
      <c r="L49" s="125" t="s">
        <v>195</v>
      </c>
      <c r="M49" s="125">
        <v>700</v>
      </c>
      <c r="N49" s="125">
        <v>700</v>
      </c>
      <c r="O49" s="127">
        <v>710</v>
      </c>
      <c r="P49" s="136">
        <f>+(Tabla14[[#This Row],[Meta Ejecutada Vigencia4]]/Tabla14[[#This Row],[Meta Programada Vigencia]])</f>
        <v>1.0142857142857142</v>
      </c>
      <c r="Q49" s="152">
        <f>+Tabla14[[#This Row],[Meta Ejecutada Vigencia4]]/Tabla14[[#This Row],[Meta Programada Cuatrienio3]]/4</f>
        <v>0.25357142857142856</v>
      </c>
      <c r="R49" s="39">
        <v>2020680010040</v>
      </c>
      <c r="S49" s="24" t="s">
        <v>225</v>
      </c>
      <c r="T49" s="42"/>
      <c r="U49" s="145"/>
      <c r="V49" s="24" t="s">
        <v>1283</v>
      </c>
      <c r="W49" s="24" t="s">
        <v>1290</v>
      </c>
      <c r="X49" s="139">
        <v>700</v>
      </c>
      <c r="Y49" s="24" t="s">
        <v>553</v>
      </c>
      <c r="Z49" s="149">
        <v>0</v>
      </c>
      <c r="AA49" s="149">
        <v>0</v>
      </c>
      <c r="AB49" s="149">
        <v>0</v>
      </c>
      <c r="AC49" s="149">
        <v>0</v>
      </c>
      <c r="AD49" s="149">
        <v>0</v>
      </c>
      <c r="AE49" s="149">
        <v>0</v>
      </c>
      <c r="AF49" s="149">
        <v>0</v>
      </c>
      <c r="AG49" s="149">
        <v>0</v>
      </c>
      <c r="AH49" s="149">
        <v>0</v>
      </c>
      <c r="AI49" s="149">
        <v>0</v>
      </c>
      <c r="AJ49" s="149">
        <v>0</v>
      </c>
      <c r="AK49" s="149">
        <v>0</v>
      </c>
      <c r="AL49" s="149">
        <v>0</v>
      </c>
      <c r="AM49" s="123">
        <v>2726588150</v>
      </c>
      <c r="AN49" s="121">
        <f>SUM(Tabla14[[#This Row],[Recursos propios 2024]:[Otros 2024]])</f>
        <v>2726588150</v>
      </c>
      <c r="AO49" s="149">
        <v>0</v>
      </c>
      <c r="AP49" s="149">
        <v>0</v>
      </c>
      <c r="AQ49" s="149">
        <v>0</v>
      </c>
      <c r="AR49" s="149">
        <v>0</v>
      </c>
      <c r="AS49" s="149">
        <v>0</v>
      </c>
      <c r="AT49" s="149">
        <v>0</v>
      </c>
      <c r="AU49" s="149">
        <v>0</v>
      </c>
      <c r="AV49" s="149">
        <v>0</v>
      </c>
      <c r="AW49" s="149">
        <v>0</v>
      </c>
      <c r="AX49" s="149">
        <v>0</v>
      </c>
      <c r="AY49" s="149">
        <v>0</v>
      </c>
      <c r="AZ49" s="149">
        <v>0</v>
      </c>
      <c r="BA49" s="149">
        <v>0</v>
      </c>
      <c r="BB49" s="123">
        <v>2726588150</v>
      </c>
      <c r="BC49" s="123">
        <v>2726588150</v>
      </c>
      <c r="BD49" s="141">
        <f>+Tabla14[[#This Row],[Total Comprometido 2024]]/Tabla14[[#This Row],[Total 2024]]</f>
        <v>1</v>
      </c>
      <c r="BE49" s="146">
        <v>2647270024</v>
      </c>
      <c r="BF49" s="146">
        <v>2642550287</v>
      </c>
      <c r="BG49" s="123">
        <v>2619608900</v>
      </c>
      <c r="BH49" s="41" t="s">
        <v>196</v>
      </c>
      <c r="BI49" s="41" t="s">
        <v>197</v>
      </c>
      <c r="BJ49" s="41">
        <v>10</v>
      </c>
    </row>
    <row r="50" spans="1:62" s="142" customFormat="1" ht="101.1" customHeight="1" x14ac:dyDescent="0.25">
      <c r="A50" s="125">
        <v>213</v>
      </c>
      <c r="B50" s="125"/>
      <c r="C50" s="125"/>
      <c r="D50" s="125"/>
      <c r="E50" s="125"/>
      <c r="F50" s="125"/>
      <c r="G50" s="125"/>
      <c r="H50" s="125"/>
      <c r="I50" s="125"/>
      <c r="J50" s="125"/>
      <c r="K50" s="125"/>
      <c r="L50" s="125"/>
      <c r="M50" s="125"/>
      <c r="N50" s="125"/>
      <c r="O50" s="127"/>
      <c r="P50" s="128"/>
      <c r="Q50" s="129"/>
      <c r="R50" s="49">
        <v>2024680010125</v>
      </c>
      <c r="S50" s="24" t="s">
        <v>238</v>
      </c>
      <c r="T50" s="42"/>
      <c r="U50" s="44"/>
      <c r="V50" s="24" t="s">
        <v>1283</v>
      </c>
      <c r="W50" s="24" t="s">
        <v>1290</v>
      </c>
      <c r="X50" s="139">
        <v>700</v>
      </c>
      <c r="Y50" s="24" t="s">
        <v>553</v>
      </c>
      <c r="Z50" s="149">
        <v>0</v>
      </c>
      <c r="AA50" s="149">
        <v>0</v>
      </c>
      <c r="AB50" s="149">
        <v>0</v>
      </c>
      <c r="AC50" s="149">
        <v>0</v>
      </c>
      <c r="AD50" s="149">
        <v>0</v>
      </c>
      <c r="AE50" s="149">
        <v>0</v>
      </c>
      <c r="AF50" s="149">
        <v>0</v>
      </c>
      <c r="AG50" s="149">
        <v>0</v>
      </c>
      <c r="AH50" s="149">
        <v>0</v>
      </c>
      <c r="AI50" s="149">
        <v>0</v>
      </c>
      <c r="AJ50" s="149">
        <v>0</v>
      </c>
      <c r="AK50" s="149">
        <v>0</v>
      </c>
      <c r="AL50" s="149">
        <v>0</v>
      </c>
      <c r="AM50" s="131">
        <v>2271059435.4899998</v>
      </c>
      <c r="AN50" s="131">
        <f>SUM(Tabla14[[#This Row],[Recursos propios 2024]:[Otros 2024]])</f>
        <v>2271059435.4899998</v>
      </c>
      <c r="AO50" s="149">
        <v>0</v>
      </c>
      <c r="AP50" s="149">
        <v>0</v>
      </c>
      <c r="AQ50" s="149">
        <v>0</v>
      </c>
      <c r="AR50" s="149">
        <v>0</v>
      </c>
      <c r="AS50" s="149">
        <v>0</v>
      </c>
      <c r="AT50" s="149">
        <v>0</v>
      </c>
      <c r="AU50" s="149">
        <v>0</v>
      </c>
      <c r="AV50" s="149">
        <v>0</v>
      </c>
      <c r="AW50" s="149">
        <v>0</v>
      </c>
      <c r="AX50" s="149">
        <v>0</v>
      </c>
      <c r="AY50" s="149">
        <v>0</v>
      </c>
      <c r="AZ50" s="149">
        <v>0</v>
      </c>
      <c r="BA50" s="149">
        <v>0</v>
      </c>
      <c r="BB50" s="131">
        <v>1362685235</v>
      </c>
      <c r="BC50" s="131">
        <f>SUM(Tabla14[[#This Row],[Recursos propios 20242]:[Otros 202415]])</f>
        <v>1362685235</v>
      </c>
      <c r="BD50" s="132">
        <f>+Tabla14[[#This Row],[Total Comprometido 2024]]/Tabla14[[#This Row],[Total 2024]]</f>
        <v>0.60002182844941243</v>
      </c>
      <c r="BE50" s="144">
        <v>129913355</v>
      </c>
      <c r="BF50" s="144">
        <v>129913355</v>
      </c>
      <c r="BG50" s="131">
        <v>0</v>
      </c>
      <c r="BH50" s="125"/>
      <c r="BI50" s="125"/>
      <c r="BJ50" s="125"/>
    </row>
    <row r="51" spans="1:62" s="142" customFormat="1" ht="107.25" customHeight="1" x14ac:dyDescent="0.25">
      <c r="A51" s="125">
        <v>214</v>
      </c>
      <c r="B51" s="41" t="s">
        <v>90</v>
      </c>
      <c r="C51" s="41" t="s">
        <v>56</v>
      </c>
      <c r="D51" s="41" t="s">
        <v>108</v>
      </c>
      <c r="E51" s="41" t="s">
        <v>109</v>
      </c>
      <c r="F51" s="41" t="s">
        <v>130</v>
      </c>
      <c r="G51" s="41" t="s">
        <v>131</v>
      </c>
      <c r="H51" s="41">
        <v>410402000</v>
      </c>
      <c r="I51" s="41" t="s">
        <v>132</v>
      </c>
      <c r="J51" s="43">
        <v>1707</v>
      </c>
      <c r="K51" s="41" t="s">
        <v>97</v>
      </c>
      <c r="L51" s="41" t="s">
        <v>194</v>
      </c>
      <c r="M51" s="43">
        <v>2200</v>
      </c>
      <c r="N51" s="41">
        <v>550</v>
      </c>
      <c r="O51" s="24">
        <v>367</v>
      </c>
      <c r="P51" s="152">
        <f>+(Tabla14[[#This Row],[Meta Ejecutada Vigencia4]]/Tabla14[[#This Row],[Meta Programada Vigencia]])</f>
        <v>0.66727272727272724</v>
      </c>
      <c r="Q51" s="152">
        <f>+Tabla14[[#This Row],[Meta Ejecutada Vigencia4]]/Tabla14[[#This Row],[Meta Programada Cuatrienio3]]/4</f>
        <v>4.1704545454545452E-2</v>
      </c>
      <c r="R51" s="49">
        <v>2020680010121</v>
      </c>
      <c r="S51" s="24" t="s">
        <v>239</v>
      </c>
      <c r="T51" s="162">
        <v>1604730925.6700001</v>
      </c>
      <c r="U51" s="162">
        <v>1604730925.6700001</v>
      </c>
      <c r="V51" s="24" t="s">
        <v>1283</v>
      </c>
      <c r="W51" s="24" t="s">
        <v>1296</v>
      </c>
      <c r="X51" s="139">
        <v>2200</v>
      </c>
      <c r="Y51" s="24" t="s">
        <v>1297</v>
      </c>
      <c r="Z51" s="149">
        <v>1252282640</v>
      </c>
      <c r="AA51" s="149">
        <v>0</v>
      </c>
      <c r="AB51" s="149">
        <v>0</v>
      </c>
      <c r="AC51" s="149">
        <v>0</v>
      </c>
      <c r="AD51" s="149">
        <v>0</v>
      </c>
      <c r="AE51" s="149">
        <v>0</v>
      </c>
      <c r="AF51" s="149">
        <v>0</v>
      </c>
      <c r="AG51" s="149">
        <v>0</v>
      </c>
      <c r="AH51" s="149">
        <v>0</v>
      </c>
      <c r="AI51" s="149">
        <v>0</v>
      </c>
      <c r="AJ51" s="149">
        <v>0</v>
      </c>
      <c r="AK51" s="149">
        <v>0</v>
      </c>
      <c r="AL51" s="149">
        <v>0</v>
      </c>
      <c r="AM51" s="149">
        <v>0</v>
      </c>
      <c r="AN51" s="121">
        <f>SUM(Tabla14[[#This Row],[Recursos propios 2024]:[Otros 2024]])</f>
        <v>1252282640</v>
      </c>
      <c r="AO51" s="149">
        <v>1252282640</v>
      </c>
      <c r="AP51" s="149">
        <v>0</v>
      </c>
      <c r="AQ51" s="149">
        <v>0</v>
      </c>
      <c r="AR51" s="149">
        <v>0</v>
      </c>
      <c r="AS51" s="149">
        <v>0</v>
      </c>
      <c r="AT51" s="149">
        <v>0</v>
      </c>
      <c r="AU51" s="149">
        <v>0</v>
      </c>
      <c r="AV51" s="149">
        <v>0</v>
      </c>
      <c r="AW51" s="149">
        <v>0</v>
      </c>
      <c r="AX51" s="149">
        <v>0</v>
      </c>
      <c r="AY51" s="149">
        <v>0</v>
      </c>
      <c r="AZ51" s="149">
        <v>0</v>
      </c>
      <c r="BA51" s="149">
        <v>0</v>
      </c>
      <c r="BB51" s="149">
        <v>0</v>
      </c>
      <c r="BC51" s="149">
        <f>SUM(Tabla14[[#This Row],[Recursos propios 20242]:[Otros 202415]])</f>
        <v>1252282640</v>
      </c>
      <c r="BD51" s="159">
        <f>+Tabla14[[#This Row],[Total Comprometido 2024]]/Tabla14[[#This Row],[Total 2024]]</f>
        <v>1</v>
      </c>
      <c r="BE51" s="162">
        <v>1186246690</v>
      </c>
      <c r="BF51" s="162">
        <v>1186246690</v>
      </c>
      <c r="BG51" s="151">
        <v>0</v>
      </c>
      <c r="BH51" s="41" t="s">
        <v>196</v>
      </c>
      <c r="BI51" s="41" t="s">
        <v>197</v>
      </c>
      <c r="BJ51" s="41">
        <v>10</v>
      </c>
    </row>
    <row r="52" spans="1:62" s="142" customFormat="1" ht="65.099999999999994" customHeight="1" x14ac:dyDescent="0.25">
      <c r="A52" s="125">
        <v>214</v>
      </c>
      <c r="B52" s="125"/>
      <c r="C52" s="125"/>
      <c r="D52" s="125"/>
      <c r="E52" s="125"/>
      <c r="F52" s="125"/>
      <c r="G52" s="125"/>
      <c r="H52" s="125"/>
      <c r="I52" s="125"/>
      <c r="J52" s="126"/>
      <c r="K52" s="125"/>
      <c r="L52" s="125"/>
      <c r="M52" s="126"/>
      <c r="N52" s="125"/>
      <c r="O52" s="127"/>
      <c r="P52" s="128"/>
      <c r="Q52" s="129"/>
      <c r="R52" s="49">
        <v>2024680010155</v>
      </c>
      <c r="S52" s="24" t="s">
        <v>240</v>
      </c>
      <c r="T52" s="167">
        <v>6221620786</v>
      </c>
      <c r="U52" s="167">
        <v>1308467360</v>
      </c>
      <c r="V52" s="154" t="s">
        <v>1283</v>
      </c>
      <c r="W52" s="154" t="s">
        <v>1296</v>
      </c>
      <c r="X52" s="155">
        <v>2200</v>
      </c>
      <c r="Y52" s="154" t="s">
        <v>1297</v>
      </c>
      <c r="Z52" s="131">
        <v>1308467360</v>
      </c>
      <c r="AA52" s="149">
        <v>0</v>
      </c>
      <c r="AB52" s="149">
        <v>0</v>
      </c>
      <c r="AC52" s="149">
        <v>0</v>
      </c>
      <c r="AD52" s="149">
        <v>0</v>
      </c>
      <c r="AE52" s="149">
        <v>0</v>
      </c>
      <c r="AF52" s="149">
        <v>0</v>
      </c>
      <c r="AG52" s="149">
        <v>0</v>
      </c>
      <c r="AH52" s="149">
        <v>0</v>
      </c>
      <c r="AI52" s="149">
        <v>0</v>
      </c>
      <c r="AJ52" s="149">
        <v>0</v>
      </c>
      <c r="AK52" s="149">
        <v>0</v>
      </c>
      <c r="AL52" s="149">
        <v>0</v>
      </c>
      <c r="AM52" s="149">
        <v>0</v>
      </c>
      <c r="AN52" s="131">
        <f>SUM(Tabla14[[#This Row],[Recursos propios 2024]:[Otros 2024]])</f>
        <v>1308467360</v>
      </c>
      <c r="AO52" s="131">
        <v>534042880</v>
      </c>
      <c r="AP52" s="149">
        <v>0</v>
      </c>
      <c r="AQ52" s="149">
        <v>0</v>
      </c>
      <c r="AR52" s="149">
        <v>0</v>
      </c>
      <c r="AS52" s="149">
        <v>0</v>
      </c>
      <c r="AT52" s="149">
        <v>0</v>
      </c>
      <c r="AU52" s="149">
        <v>0</v>
      </c>
      <c r="AV52" s="149">
        <v>0</v>
      </c>
      <c r="AW52" s="149">
        <v>0</v>
      </c>
      <c r="AX52" s="149">
        <v>0</v>
      </c>
      <c r="AY52" s="149">
        <v>0</v>
      </c>
      <c r="AZ52" s="149">
        <v>0</v>
      </c>
      <c r="BA52" s="149">
        <v>0</v>
      </c>
      <c r="BB52" s="149">
        <v>0</v>
      </c>
      <c r="BC52" s="131">
        <f>SUM(Tabla14[[#This Row],[Recursos propios 20242]:[Otros 202415]])</f>
        <v>534042880</v>
      </c>
      <c r="BD52" s="132">
        <f>+Tabla14[[#This Row],[Total Comprometido 2024]]/Tabla14[[#This Row],[Total 2024]]</f>
        <v>0.40814383019840861</v>
      </c>
      <c r="BE52" s="144">
        <v>249612365.54999998</v>
      </c>
      <c r="BF52" s="144">
        <v>249612365.54999998</v>
      </c>
      <c r="BG52" s="168">
        <v>0</v>
      </c>
      <c r="BH52" s="125"/>
      <c r="BI52" s="125"/>
      <c r="BJ52" s="125"/>
    </row>
    <row r="53" spans="1:62" s="6" customFormat="1" ht="99.75" x14ac:dyDescent="0.25">
      <c r="A53" s="41">
        <v>215</v>
      </c>
      <c r="B53" s="41" t="s">
        <v>90</v>
      </c>
      <c r="C53" s="41" t="s">
        <v>56</v>
      </c>
      <c r="D53" s="41" t="s">
        <v>98</v>
      </c>
      <c r="E53" s="41" t="s">
        <v>99</v>
      </c>
      <c r="F53" s="41" t="s">
        <v>133</v>
      </c>
      <c r="G53" s="41" t="s">
        <v>134</v>
      </c>
      <c r="H53" s="41">
        <v>410306700</v>
      </c>
      <c r="I53" s="41" t="s">
        <v>135</v>
      </c>
      <c r="J53" s="41">
        <v>0</v>
      </c>
      <c r="K53" s="41" t="s">
        <v>97</v>
      </c>
      <c r="L53" s="41" t="s">
        <v>195</v>
      </c>
      <c r="M53" s="41">
        <v>1</v>
      </c>
      <c r="N53" s="41">
        <v>1</v>
      </c>
      <c r="O53" s="24">
        <v>1</v>
      </c>
      <c r="P53" s="152">
        <f>+(Tabla14[[#This Row],[Meta Ejecutada Vigencia4]]/Tabla14[[#This Row],[Meta Programada Vigencia]])</f>
        <v>1</v>
      </c>
      <c r="Q53" s="152">
        <f>+Tabla14[[#This Row],[Meta Ejecutada Vigencia4]]/Tabla14[[#This Row],[Meta Programada Cuatrienio3]]/4</f>
        <v>0.25</v>
      </c>
      <c r="R53" s="153">
        <v>2020680010121</v>
      </c>
      <c r="S53" s="169" t="s">
        <v>239</v>
      </c>
      <c r="T53" s="161"/>
      <c r="U53" s="135"/>
      <c r="V53" s="154" t="s">
        <v>1283</v>
      </c>
      <c r="W53" s="154" t="s">
        <v>1298</v>
      </c>
      <c r="X53" s="155">
        <v>4400</v>
      </c>
      <c r="Y53" s="154" t="s">
        <v>697</v>
      </c>
      <c r="Z53" s="149">
        <v>64693333.340000004</v>
      </c>
      <c r="AA53" s="149">
        <v>0</v>
      </c>
      <c r="AB53" s="149">
        <v>0</v>
      </c>
      <c r="AC53" s="149">
        <v>0</v>
      </c>
      <c r="AD53" s="149">
        <v>0</v>
      </c>
      <c r="AE53" s="149">
        <v>0</v>
      </c>
      <c r="AF53" s="149">
        <v>0</v>
      </c>
      <c r="AG53" s="149">
        <v>0</v>
      </c>
      <c r="AH53" s="149">
        <v>0</v>
      </c>
      <c r="AI53" s="149">
        <v>0</v>
      </c>
      <c r="AJ53" s="149">
        <v>0</v>
      </c>
      <c r="AK53" s="149">
        <v>0</v>
      </c>
      <c r="AL53" s="149">
        <v>0</v>
      </c>
      <c r="AM53" s="149">
        <v>0</v>
      </c>
      <c r="AN53" s="121">
        <f>SUM(Tabla14[[#This Row],[Recursos propios 2024]:[Otros 2024]])</f>
        <v>64693333.340000004</v>
      </c>
      <c r="AO53" s="149">
        <v>64693333.340000004</v>
      </c>
      <c r="AP53" s="149">
        <v>0</v>
      </c>
      <c r="AQ53" s="149">
        <v>0</v>
      </c>
      <c r="AR53" s="149">
        <v>0</v>
      </c>
      <c r="AS53" s="149">
        <v>0</v>
      </c>
      <c r="AT53" s="149">
        <v>0</v>
      </c>
      <c r="AU53" s="149">
        <v>0</v>
      </c>
      <c r="AV53" s="149">
        <v>0</v>
      </c>
      <c r="AW53" s="149">
        <v>0</v>
      </c>
      <c r="AX53" s="149">
        <v>0</v>
      </c>
      <c r="AY53" s="149">
        <v>0</v>
      </c>
      <c r="AZ53" s="149">
        <v>0</v>
      </c>
      <c r="BA53" s="149">
        <v>0</v>
      </c>
      <c r="BB53" s="149">
        <v>0</v>
      </c>
      <c r="BC53" s="149">
        <f>SUM(Tabla14[[#This Row],[Recursos propios 20242]:[Otros 202415]])</f>
        <v>64693333.340000004</v>
      </c>
      <c r="BD53" s="159">
        <f>+Tabla14[[#This Row],[Total Comprometido 2024]]/Tabla14[[#This Row],[Total 2024]]</f>
        <v>1</v>
      </c>
      <c r="BE53" s="162">
        <v>64693333.340000004</v>
      </c>
      <c r="BF53" s="162">
        <v>64693333.340000004</v>
      </c>
      <c r="BG53" s="151">
        <v>0</v>
      </c>
      <c r="BH53" s="41" t="s">
        <v>196</v>
      </c>
      <c r="BI53" s="41" t="s">
        <v>197</v>
      </c>
      <c r="BJ53" s="41">
        <v>10</v>
      </c>
    </row>
    <row r="54" spans="1:62" s="142" customFormat="1" ht="75.95" customHeight="1" x14ac:dyDescent="0.25">
      <c r="A54" s="125">
        <v>215</v>
      </c>
      <c r="B54" s="125"/>
      <c r="C54" s="125"/>
      <c r="D54" s="125"/>
      <c r="E54" s="125"/>
      <c r="F54" s="125"/>
      <c r="G54" s="125"/>
      <c r="H54" s="125"/>
      <c r="I54" s="125"/>
      <c r="J54" s="125"/>
      <c r="K54" s="125"/>
      <c r="L54" s="125"/>
      <c r="M54" s="125"/>
      <c r="N54" s="125"/>
      <c r="O54" s="127"/>
      <c r="P54" s="128"/>
      <c r="Q54" s="129"/>
      <c r="R54" s="156">
        <v>2024680010127</v>
      </c>
      <c r="S54" s="154" t="s">
        <v>241</v>
      </c>
      <c r="T54" s="161">
        <v>2162772531.73</v>
      </c>
      <c r="U54" s="157">
        <v>296623333.32999998</v>
      </c>
      <c r="V54" s="154" t="s">
        <v>1283</v>
      </c>
      <c r="W54" s="154" t="s">
        <v>1298</v>
      </c>
      <c r="X54" s="155">
        <v>4400</v>
      </c>
      <c r="Y54" s="154" t="s">
        <v>697</v>
      </c>
      <c r="Z54" s="131">
        <v>95000000</v>
      </c>
      <c r="AA54" s="149">
        <v>0</v>
      </c>
      <c r="AB54" s="149">
        <v>0</v>
      </c>
      <c r="AC54" s="149">
        <v>0</v>
      </c>
      <c r="AD54" s="149">
        <v>0</v>
      </c>
      <c r="AE54" s="149">
        <v>0</v>
      </c>
      <c r="AF54" s="149">
        <v>0</v>
      </c>
      <c r="AG54" s="149">
        <v>0</v>
      </c>
      <c r="AH54" s="149">
        <v>0</v>
      </c>
      <c r="AI54" s="149">
        <v>0</v>
      </c>
      <c r="AJ54" s="149">
        <v>0</v>
      </c>
      <c r="AK54" s="149">
        <v>0</v>
      </c>
      <c r="AL54" s="149">
        <v>0</v>
      </c>
      <c r="AM54" s="149">
        <v>0</v>
      </c>
      <c r="AN54" s="131">
        <f>SUM(Tabla14[[#This Row],[Recursos propios 2024]:[Otros 2024]])</f>
        <v>95000000</v>
      </c>
      <c r="AO54" s="131">
        <v>87299999.980000004</v>
      </c>
      <c r="AP54" s="149">
        <v>0</v>
      </c>
      <c r="AQ54" s="149">
        <v>0</v>
      </c>
      <c r="AR54" s="149">
        <v>0</v>
      </c>
      <c r="AS54" s="149">
        <v>0</v>
      </c>
      <c r="AT54" s="149">
        <v>0</v>
      </c>
      <c r="AU54" s="149">
        <v>0</v>
      </c>
      <c r="AV54" s="149">
        <v>0</v>
      </c>
      <c r="AW54" s="149">
        <v>0</v>
      </c>
      <c r="AX54" s="149">
        <v>0</v>
      </c>
      <c r="AY54" s="149">
        <v>0</v>
      </c>
      <c r="AZ54" s="149">
        <v>0</v>
      </c>
      <c r="BA54" s="149">
        <v>0</v>
      </c>
      <c r="BB54" s="149">
        <v>0</v>
      </c>
      <c r="BC54" s="131">
        <f>SUM(Tabla14[[#This Row],[Recursos propios 20242]:[Otros 202415]])</f>
        <v>87299999.980000004</v>
      </c>
      <c r="BD54" s="132">
        <f>+Tabla14[[#This Row],[Total Comprometido 2024]]/Tabla14[[#This Row],[Total 2024]]</f>
        <v>0.91894736821052636</v>
      </c>
      <c r="BE54" s="144">
        <v>32853333.34</v>
      </c>
      <c r="BF54" s="144">
        <v>32853333.34</v>
      </c>
      <c r="BG54" s="168">
        <v>0</v>
      </c>
      <c r="BH54" s="125"/>
      <c r="BI54" s="125"/>
      <c r="BJ54" s="125"/>
    </row>
    <row r="55" spans="1:62" s="142" customFormat="1" ht="114" x14ac:dyDescent="0.25">
      <c r="A55" s="125">
        <v>216</v>
      </c>
      <c r="B55" s="41" t="s">
        <v>90</v>
      </c>
      <c r="C55" s="41" t="s">
        <v>91</v>
      </c>
      <c r="D55" s="41" t="s">
        <v>92</v>
      </c>
      <c r="E55" s="41" t="s">
        <v>93</v>
      </c>
      <c r="F55" s="41" t="s">
        <v>103</v>
      </c>
      <c r="G55" s="41" t="s">
        <v>136</v>
      </c>
      <c r="H55" s="41">
        <v>450203800</v>
      </c>
      <c r="I55" s="41" t="s">
        <v>137</v>
      </c>
      <c r="J55" s="43">
        <v>0</v>
      </c>
      <c r="K55" s="41" t="s">
        <v>62</v>
      </c>
      <c r="L55" s="41" t="s">
        <v>194</v>
      </c>
      <c r="M55" s="43">
        <v>12</v>
      </c>
      <c r="N55" s="41">
        <v>3</v>
      </c>
      <c r="O55" s="24">
        <v>2</v>
      </c>
      <c r="P55" s="152">
        <f>+(Tabla14[[#This Row],[Meta Ejecutada Vigencia4]]/Tabla14[[#This Row],[Meta Programada Vigencia]])</f>
        <v>0.66666666666666663</v>
      </c>
      <c r="Q55" s="152">
        <f>+Tabla14[[#This Row],[Meta Ejecutada Vigencia4]]/Tabla14[[#This Row],[Meta Programada Cuatrienio3]]/4</f>
        <v>4.1666666666666664E-2</v>
      </c>
      <c r="R55" s="153">
        <v>2020680010106</v>
      </c>
      <c r="S55" s="170" t="s">
        <v>227</v>
      </c>
      <c r="T55" s="161"/>
      <c r="U55" s="135"/>
      <c r="V55" s="170" t="s">
        <v>1299</v>
      </c>
      <c r="W55" s="170" t="s">
        <v>1300</v>
      </c>
      <c r="X55" s="171">
        <v>1300</v>
      </c>
      <c r="Y55" s="170" t="s">
        <v>1301</v>
      </c>
      <c r="Z55" s="149">
        <v>31966666.670000002</v>
      </c>
      <c r="AA55" s="149">
        <v>0</v>
      </c>
      <c r="AB55" s="149">
        <v>0</v>
      </c>
      <c r="AC55" s="149">
        <v>0</v>
      </c>
      <c r="AD55" s="149">
        <v>0</v>
      </c>
      <c r="AE55" s="149">
        <v>0</v>
      </c>
      <c r="AF55" s="149">
        <v>0</v>
      </c>
      <c r="AG55" s="149">
        <v>0</v>
      </c>
      <c r="AH55" s="149">
        <v>0</v>
      </c>
      <c r="AI55" s="149">
        <v>0</v>
      </c>
      <c r="AJ55" s="149">
        <v>0</v>
      </c>
      <c r="AK55" s="149">
        <v>0</v>
      </c>
      <c r="AL55" s="149">
        <v>0</v>
      </c>
      <c r="AM55" s="149">
        <v>0</v>
      </c>
      <c r="AN55" s="121">
        <f>SUM(Tabla14[[#This Row],[Recursos propios 2024]:[Otros 2024]])</f>
        <v>31966666.670000002</v>
      </c>
      <c r="AO55" s="149">
        <v>31966666.670000002</v>
      </c>
      <c r="AP55" s="149">
        <v>0</v>
      </c>
      <c r="AQ55" s="149">
        <v>0</v>
      </c>
      <c r="AR55" s="149">
        <v>0</v>
      </c>
      <c r="AS55" s="149">
        <v>0</v>
      </c>
      <c r="AT55" s="149">
        <v>0</v>
      </c>
      <c r="AU55" s="149">
        <v>0</v>
      </c>
      <c r="AV55" s="149">
        <v>0</v>
      </c>
      <c r="AW55" s="149">
        <v>0</v>
      </c>
      <c r="AX55" s="149">
        <v>0</v>
      </c>
      <c r="AY55" s="149">
        <v>0</v>
      </c>
      <c r="AZ55" s="149">
        <v>0</v>
      </c>
      <c r="BA55" s="149">
        <v>0</v>
      </c>
      <c r="BB55" s="149">
        <v>0</v>
      </c>
      <c r="BC55" s="149">
        <f>SUM(Tabla14[[#This Row],[Recursos propios 20242]:[Otros 202415]])</f>
        <v>31966666.670000002</v>
      </c>
      <c r="BD55" s="159">
        <f>+Tabla14[[#This Row],[Total Comprometido 2024]]/Tabla14[[#This Row],[Total 2024]]</f>
        <v>1</v>
      </c>
      <c r="BE55" s="162">
        <v>31966666.670000002</v>
      </c>
      <c r="BF55" s="162">
        <v>31966666.670000002</v>
      </c>
      <c r="BG55" s="151">
        <v>0</v>
      </c>
      <c r="BH55" s="41" t="s">
        <v>196</v>
      </c>
      <c r="BI55" s="41" t="s">
        <v>197</v>
      </c>
      <c r="BJ55" s="41" t="s">
        <v>2357</v>
      </c>
    </row>
    <row r="56" spans="1:62" s="142" customFormat="1" ht="96.95" customHeight="1" x14ac:dyDescent="0.25">
      <c r="A56" s="125">
        <v>216</v>
      </c>
      <c r="B56" s="125"/>
      <c r="C56" s="125"/>
      <c r="D56" s="125"/>
      <c r="E56" s="125"/>
      <c r="F56" s="125"/>
      <c r="G56" s="125"/>
      <c r="H56" s="125"/>
      <c r="I56" s="125"/>
      <c r="J56" s="126"/>
      <c r="K56" s="125"/>
      <c r="L56" s="125"/>
      <c r="M56" s="126"/>
      <c r="N56" s="125"/>
      <c r="O56" s="127"/>
      <c r="P56" s="128"/>
      <c r="Q56" s="129"/>
      <c r="R56" s="153">
        <v>2024680010154</v>
      </c>
      <c r="S56" s="172" t="s">
        <v>242</v>
      </c>
      <c r="T56" s="134">
        <v>2753050638.4000001</v>
      </c>
      <c r="U56" s="167">
        <v>119500000</v>
      </c>
      <c r="V56" s="170" t="s">
        <v>1299</v>
      </c>
      <c r="W56" s="170" t="s">
        <v>1300</v>
      </c>
      <c r="X56" s="171">
        <v>1300</v>
      </c>
      <c r="Y56" s="170" t="s">
        <v>1301</v>
      </c>
      <c r="Z56" s="131">
        <v>59500000</v>
      </c>
      <c r="AA56" s="149">
        <v>0</v>
      </c>
      <c r="AB56" s="149">
        <v>0</v>
      </c>
      <c r="AC56" s="149">
        <v>0</v>
      </c>
      <c r="AD56" s="149">
        <v>0</v>
      </c>
      <c r="AE56" s="149">
        <v>0</v>
      </c>
      <c r="AF56" s="149">
        <v>0</v>
      </c>
      <c r="AG56" s="149">
        <v>0</v>
      </c>
      <c r="AH56" s="149">
        <v>0</v>
      </c>
      <c r="AI56" s="149">
        <v>0</v>
      </c>
      <c r="AJ56" s="149">
        <v>0</v>
      </c>
      <c r="AK56" s="149">
        <v>0</v>
      </c>
      <c r="AL56" s="149">
        <v>0</v>
      </c>
      <c r="AM56" s="149">
        <v>0</v>
      </c>
      <c r="AN56" s="131">
        <f>SUM(Tabla14[[#This Row],[Recursos propios 2024]:[Otros 2024]])</f>
        <v>59500000</v>
      </c>
      <c r="AO56" s="131">
        <v>38300000.659999996</v>
      </c>
      <c r="AP56" s="149">
        <v>0</v>
      </c>
      <c r="AQ56" s="149">
        <v>0</v>
      </c>
      <c r="AR56" s="149">
        <v>0</v>
      </c>
      <c r="AS56" s="149">
        <v>0</v>
      </c>
      <c r="AT56" s="149">
        <v>0</v>
      </c>
      <c r="AU56" s="149">
        <v>0</v>
      </c>
      <c r="AV56" s="149">
        <v>0</v>
      </c>
      <c r="AW56" s="149">
        <v>0</v>
      </c>
      <c r="AX56" s="149">
        <v>0</v>
      </c>
      <c r="AY56" s="149">
        <v>0</v>
      </c>
      <c r="AZ56" s="149">
        <v>0</v>
      </c>
      <c r="BA56" s="149">
        <v>0</v>
      </c>
      <c r="BB56" s="149">
        <v>0</v>
      </c>
      <c r="BC56" s="131">
        <f>SUM(Tabla14[[#This Row],[Recursos propios 20242]:[Otros 202415]])</f>
        <v>38300000.659999996</v>
      </c>
      <c r="BD56" s="132">
        <f>+Tabla14[[#This Row],[Total Comprometido 2024]]/Tabla14[[#This Row],[Total 2024]]</f>
        <v>0.64369749008403354</v>
      </c>
      <c r="BE56" s="144">
        <v>2466666.67</v>
      </c>
      <c r="BF56" s="144">
        <v>2466666.67</v>
      </c>
      <c r="BG56" s="168">
        <v>0</v>
      </c>
      <c r="BH56" s="125"/>
      <c r="BI56" s="125"/>
      <c r="BJ56" s="125"/>
    </row>
    <row r="57" spans="1:62" s="142" customFormat="1" ht="110.45" customHeight="1" x14ac:dyDescent="0.25">
      <c r="A57" s="125">
        <v>217</v>
      </c>
      <c r="B57" s="125" t="s">
        <v>90</v>
      </c>
      <c r="C57" s="125" t="s">
        <v>91</v>
      </c>
      <c r="D57" s="125" t="s">
        <v>92</v>
      </c>
      <c r="E57" s="125" t="s">
        <v>93</v>
      </c>
      <c r="F57" s="125" t="s">
        <v>103</v>
      </c>
      <c r="G57" s="41" t="s">
        <v>138</v>
      </c>
      <c r="H57" s="125">
        <v>450203800</v>
      </c>
      <c r="I57" s="125" t="s">
        <v>139</v>
      </c>
      <c r="J57" s="125">
        <v>0</v>
      </c>
      <c r="K57" s="125" t="s">
        <v>97</v>
      </c>
      <c r="L57" s="125" t="s">
        <v>195</v>
      </c>
      <c r="M57" s="125">
        <v>1</v>
      </c>
      <c r="N57" s="125">
        <v>1</v>
      </c>
      <c r="O57" s="127">
        <v>0.83</v>
      </c>
      <c r="P57" s="136">
        <f>+(Tabla14[[#This Row],[Meta Ejecutada Vigencia4]]/Tabla14[[#This Row],[Meta Programada Vigencia]])</f>
        <v>0.83</v>
      </c>
      <c r="Q57" s="136">
        <f>+Tabla14[[#This Row],[Meta Ejecutada Vigencia4]]/Tabla14[[#This Row],[Meta Programada Cuatrienio3]]/4</f>
        <v>0.20749999999999999</v>
      </c>
      <c r="R57" s="49">
        <v>2020680010106</v>
      </c>
      <c r="S57" s="24" t="s">
        <v>227</v>
      </c>
      <c r="T57" s="42"/>
      <c r="U57" s="173"/>
      <c r="V57" s="24" t="s">
        <v>1299</v>
      </c>
      <c r="W57" s="24" t="s">
        <v>1300</v>
      </c>
      <c r="X57" s="139">
        <v>1300</v>
      </c>
      <c r="Y57" s="24" t="s">
        <v>1301</v>
      </c>
      <c r="Z57" s="131">
        <v>242233333.32999998</v>
      </c>
      <c r="AA57" s="149">
        <v>0</v>
      </c>
      <c r="AB57" s="149">
        <v>0</v>
      </c>
      <c r="AC57" s="149">
        <v>0</v>
      </c>
      <c r="AD57" s="149">
        <v>0</v>
      </c>
      <c r="AE57" s="149">
        <v>0</v>
      </c>
      <c r="AF57" s="149">
        <v>0</v>
      </c>
      <c r="AG57" s="149">
        <v>0</v>
      </c>
      <c r="AH57" s="149">
        <v>0</v>
      </c>
      <c r="AI57" s="149">
        <v>0</v>
      </c>
      <c r="AJ57" s="149">
        <v>0</v>
      </c>
      <c r="AK57" s="149">
        <v>0</v>
      </c>
      <c r="AL57" s="149">
        <v>0</v>
      </c>
      <c r="AM57" s="149">
        <v>0</v>
      </c>
      <c r="AN57" s="121">
        <f>SUM(Tabla14[[#This Row],[Recursos propios 2024]:[Otros 2024]])</f>
        <v>242233333.32999998</v>
      </c>
      <c r="AO57" s="131">
        <v>178686667</v>
      </c>
      <c r="AP57" s="149">
        <v>0</v>
      </c>
      <c r="AQ57" s="149">
        <v>0</v>
      </c>
      <c r="AR57" s="149">
        <v>0</v>
      </c>
      <c r="AS57" s="149">
        <v>0</v>
      </c>
      <c r="AT57" s="149">
        <v>0</v>
      </c>
      <c r="AU57" s="149">
        <v>0</v>
      </c>
      <c r="AV57" s="149">
        <v>0</v>
      </c>
      <c r="AW57" s="149">
        <v>0</v>
      </c>
      <c r="AX57" s="149">
        <v>0</v>
      </c>
      <c r="AY57" s="149">
        <v>0</v>
      </c>
      <c r="AZ57" s="149">
        <v>0</v>
      </c>
      <c r="BA57" s="149">
        <v>0</v>
      </c>
      <c r="BB57" s="149">
        <v>0</v>
      </c>
      <c r="BC57" s="131">
        <f>SUM(Tabla14[[#This Row],[Recursos propios 20242]:[Otros 202415]])</f>
        <v>178686667</v>
      </c>
      <c r="BD57" s="174">
        <f>+Tabla14[[#This Row],[Total Comprometido 2024]]/Tabla14[[#This Row],[Total 2024]]</f>
        <v>0.73766341132155866</v>
      </c>
      <c r="BE57" s="164">
        <f>SUM(Tabla14[[#This Row],[Recursos propios 20242]:[Otros 202415]])</f>
        <v>178686667</v>
      </c>
      <c r="BF57" s="164">
        <f>SUM(Tabla14[[#This Row],[Recursos propios 20242]:[Otros 202415]])</f>
        <v>178686667</v>
      </c>
      <c r="BG57" s="133">
        <v>0</v>
      </c>
      <c r="BH57" s="41" t="s">
        <v>196</v>
      </c>
      <c r="BI57" s="41" t="s">
        <v>197</v>
      </c>
      <c r="BJ57" s="41">
        <v>10</v>
      </c>
    </row>
    <row r="58" spans="1:62" s="142" customFormat="1" ht="59.1" customHeight="1" x14ac:dyDescent="0.25">
      <c r="A58" s="125">
        <v>217</v>
      </c>
      <c r="B58" s="125"/>
      <c r="C58" s="125"/>
      <c r="D58" s="125"/>
      <c r="E58" s="125"/>
      <c r="F58" s="125"/>
      <c r="G58" s="125"/>
      <c r="H58" s="125"/>
      <c r="I58" s="125"/>
      <c r="J58" s="125"/>
      <c r="K58" s="125"/>
      <c r="L58" s="125"/>
      <c r="M58" s="125"/>
      <c r="N58" s="125"/>
      <c r="O58" s="127"/>
      <c r="P58" s="128"/>
      <c r="Q58" s="129"/>
      <c r="R58" s="39">
        <v>2024680010154</v>
      </c>
      <c r="S58" s="119" t="s">
        <v>242</v>
      </c>
      <c r="T58" s="120"/>
      <c r="U58" s="48"/>
      <c r="V58" s="24" t="s">
        <v>1299</v>
      </c>
      <c r="W58" s="24" t="s">
        <v>1300</v>
      </c>
      <c r="X58" s="139">
        <v>1300</v>
      </c>
      <c r="Y58" s="24" t="s">
        <v>1301</v>
      </c>
      <c r="Z58" s="131">
        <v>60000000</v>
      </c>
      <c r="AA58" s="149">
        <v>0</v>
      </c>
      <c r="AB58" s="149">
        <v>0</v>
      </c>
      <c r="AC58" s="149">
        <v>0</v>
      </c>
      <c r="AD58" s="149">
        <v>0</v>
      </c>
      <c r="AE58" s="149">
        <v>0</v>
      </c>
      <c r="AF58" s="149">
        <v>0</v>
      </c>
      <c r="AG58" s="149">
        <v>0</v>
      </c>
      <c r="AH58" s="149">
        <v>0</v>
      </c>
      <c r="AI58" s="149">
        <v>0</v>
      </c>
      <c r="AJ58" s="149">
        <v>0</v>
      </c>
      <c r="AK58" s="149">
        <v>0</v>
      </c>
      <c r="AL58" s="149">
        <v>0</v>
      </c>
      <c r="AM58" s="149">
        <v>0</v>
      </c>
      <c r="AN58" s="131">
        <f>SUM(Tabla14[[#This Row],[Recursos propios 2024]:[Otros 2024]])</f>
        <v>60000000</v>
      </c>
      <c r="AO58" s="131">
        <v>14183333.33</v>
      </c>
      <c r="AP58" s="131">
        <v>0</v>
      </c>
      <c r="AQ58" s="131">
        <v>0</v>
      </c>
      <c r="AR58" s="131">
        <v>0</v>
      </c>
      <c r="AS58" s="131">
        <v>0</v>
      </c>
      <c r="AT58" s="131">
        <v>0</v>
      </c>
      <c r="AU58" s="131">
        <v>0</v>
      </c>
      <c r="AV58" s="131">
        <v>0</v>
      </c>
      <c r="AW58" s="131">
        <v>0</v>
      </c>
      <c r="AX58" s="131">
        <v>0</v>
      </c>
      <c r="AY58" s="131">
        <v>0</v>
      </c>
      <c r="AZ58" s="131">
        <v>0</v>
      </c>
      <c r="BA58" s="131">
        <v>0</v>
      </c>
      <c r="BB58" s="131">
        <v>0</v>
      </c>
      <c r="BC58" s="131">
        <f>SUM(Tabla14[[#This Row],[Recursos propios 20242]:[Otros 202415]])</f>
        <v>14183333.33</v>
      </c>
      <c r="BD58" s="132">
        <v>0</v>
      </c>
      <c r="BE58" s="144">
        <v>3946666.67</v>
      </c>
      <c r="BF58" s="144">
        <v>3946666.67</v>
      </c>
      <c r="BG58" s="168">
        <v>0</v>
      </c>
      <c r="BH58" s="125"/>
      <c r="BI58" s="125"/>
      <c r="BJ58" s="125"/>
    </row>
    <row r="59" spans="1:62" s="142" customFormat="1" ht="85.5" x14ac:dyDescent="0.25">
      <c r="A59" s="125">
        <v>218</v>
      </c>
      <c r="B59" s="41" t="s">
        <v>90</v>
      </c>
      <c r="C59" s="41" t="s">
        <v>56</v>
      </c>
      <c r="D59" s="41" t="s">
        <v>57</v>
      </c>
      <c r="E59" s="41" t="s">
        <v>58</v>
      </c>
      <c r="F59" s="41" t="s">
        <v>140</v>
      </c>
      <c r="G59" s="41" t="s">
        <v>141</v>
      </c>
      <c r="H59" s="41">
        <v>410200600</v>
      </c>
      <c r="I59" s="41" t="s">
        <v>142</v>
      </c>
      <c r="J59" s="43">
        <v>5</v>
      </c>
      <c r="K59" s="41" t="s">
        <v>62</v>
      </c>
      <c r="L59" s="41" t="s">
        <v>194</v>
      </c>
      <c r="M59" s="43">
        <v>5</v>
      </c>
      <c r="N59" s="41">
        <v>0</v>
      </c>
      <c r="O59" s="24">
        <v>0</v>
      </c>
      <c r="P59" s="152" t="e">
        <f>+(Tabla14[[#This Row],[Meta Ejecutada Vigencia4]]/Tabla14[[#This Row],[Meta Programada Vigencia]])</f>
        <v>#DIV/0!</v>
      </c>
      <c r="Q59" s="152">
        <f>+Tabla14[[#This Row],[Meta Ejecutada Vigencia4]]/Tabla14[[#This Row],[Meta Programada Cuatrienio3]]/4</f>
        <v>0</v>
      </c>
      <c r="R59" s="24"/>
      <c r="S59" s="24"/>
      <c r="T59" s="24"/>
      <c r="U59" s="24"/>
      <c r="V59" s="24"/>
      <c r="W59" s="24"/>
      <c r="X59" s="24"/>
      <c r="Y59" s="24"/>
      <c r="Z59" s="149"/>
      <c r="AA59" s="24"/>
      <c r="AB59" s="24"/>
      <c r="AC59" s="24"/>
      <c r="AD59" s="24"/>
      <c r="AE59" s="24"/>
      <c r="AF59" s="24"/>
      <c r="AG59" s="24"/>
      <c r="AH59" s="24"/>
      <c r="AI59" s="24"/>
      <c r="AJ59" s="24"/>
      <c r="AK59" s="24"/>
      <c r="AL59" s="24"/>
      <c r="AM59" s="24"/>
      <c r="AN59" s="121">
        <f>SUM(Tabla14[[#This Row],[Recursos propios 2024]:[Otros 2024]])</f>
        <v>0</v>
      </c>
      <c r="AO59" s="149"/>
      <c r="AP59" s="131">
        <v>0</v>
      </c>
      <c r="AQ59" s="131">
        <v>0</v>
      </c>
      <c r="AR59" s="131">
        <v>0</v>
      </c>
      <c r="AS59" s="131">
        <v>0</v>
      </c>
      <c r="AT59" s="131">
        <v>0</v>
      </c>
      <c r="AU59" s="131">
        <v>0</v>
      </c>
      <c r="AV59" s="131">
        <v>0</v>
      </c>
      <c r="AW59" s="131">
        <v>0</v>
      </c>
      <c r="AX59" s="131">
        <v>0</v>
      </c>
      <c r="AY59" s="131">
        <v>0</v>
      </c>
      <c r="AZ59" s="131">
        <v>0</v>
      </c>
      <c r="BA59" s="131">
        <v>0</v>
      </c>
      <c r="BB59" s="131">
        <v>0</v>
      </c>
      <c r="BC59" s="149">
        <f>SUM(Tabla14[[#This Row],[Recursos propios 20242]:[Otros 202415]])</f>
        <v>0</v>
      </c>
      <c r="BD59" s="132">
        <v>0</v>
      </c>
      <c r="BE59" s="162"/>
      <c r="BF59" s="162"/>
      <c r="BG59" s="151"/>
      <c r="BH59" s="41" t="s">
        <v>196</v>
      </c>
      <c r="BI59" s="41" t="s">
        <v>197</v>
      </c>
      <c r="BJ59" s="41">
        <v>10</v>
      </c>
    </row>
    <row r="60" spans="1:62" s="142" customFormat="1" ht="71.25" x14ac:dyDescent="0.25">
      <c r="A60" s="125">
        <v>219</v>
      </c>
      <c r="B60" s="125" t="s">
        <v>90</v>
      </c>
      <c r="C60" s="125" t="s">
        <v>56</v>
      </c>
      <c r="D60" s="125" t="s">
        <v>57</v>
      </c>
      <c r="E60" s="125" t="s">
        <v>58</v>
      </c>
      <c r="F60" s="125" t="s">
        <v>143</v>
      </c>
      <c r="G60" s="125" t="s">
        <v>144</v>
      </c>
      <c r="H60" s="125">
        <v>410204600</v>
      </c>
      <c r="I60" s="125" t="s">
        <v>145</v>
      </c>
      <c r="J60" s="125">
        <v>10</v>
      </c>
      <c r="K60" s="125" t="s">
        <v>62</v>
      </c>
      <c r="L60" s="125" t="s">
        <v>194</v>
      </c>
      <c r="M60" s="125">
        <v>12</v>
      </c>
      <c r="N60" s="125">
        <v>3</v>
      </c>
      <c r="O60" s="127">
        <v>3</v>
      </c>
      <c r="P60" s="136">
        <f>+(Tabla14[[#This Row],[Meta Ejecutada Vigencia4]]/Tabla14[[#This Row],[Meta Programada Vigencia]])</f>
        <v>1</v>
      </c>
      <c r="Q60" s="136">
        <f>+Tabla14[[#This Row],[Meta Ejecutada Vigencia4]]/Tabla14[[#This Row],[Meta Programada Cuatrienio3]]/4</f>
        <v>6.25E-2</v>
      </c>
      <c r="R60" s="49">
        <v>2021680010003</v>
      </c>
      <c r="S60" s="140" t="s">
        <v>216</v>
      </c>
      <c r="T60" s="120"/>
      <c r="U60" s="173"/>
      <c r="V60" s="140" t="s">
        <v>1260</v>
      </c>
      <c r="W60" s="140" t="s">
        <v>1261</v>
      </c>
      <c r="X60" s="70">
        <v>30000</v>
      </c>
      <c r="Y60" s="140" t="s">
        <v>1302</v>
      </c>
      <c r="Z60" s="131">
        <v>169699999.32999998</v>
      </c>
      <c r="AA60" s="149">
        <v>0</v>
      </c>
      <c r="AB60" s="149">
        <v>0</v>
      </c>
      <c r="AC60" s="149">
        <v>0</v>
      </c>
      <c r="AD60" s="149">
        <v>0</v>
      </c>
      <c r="AE60" s="149">
        <v>0</v>
      </c>
      <c r="AF60" s="149">
        <v>0</v>
      </c>
      <c r="AG60" s="149">
        <v>0</v>
      </c>
      <c r="AH60" s="149">
        <v>0</v>
      </c>
      <c r="AI60" s="149">
        <v>0</v>
      </c>
      <c r="AJ60" s="149">
        <v>0</v>
      </c>
      <c r="AK60" s="149">
        <v>0</v>
      </c>
      <c r="AL60" s="149">
        <v>0</v>
      </c>
      <c r="AM60" s="149">
        <v>0</v>
      </c>
      <c r="AN60" s="121">
        <f>SUM(Tabla14[[#This Row],[Recursos propios 2024]:[Otros 2024]])</f>
        <v>169699999.32999998</v>
      </c>
      <c r="AO60" s="131">
        <v>169699999.32999998</v>
      </c>
      <c r="AP60" s="131">
        <v>0</v>
      </c>
      <c r="AQ60" s="131">
        <v>0</v>
      </c>
      <c r="AR60" s="131">
        <v>0</v>
      </c>
      <c r="AS60" s="131">
        <v>0</v>
      </c>
      <c r="AT60" s="131">
        <v>0</v>
      </c>
      <c r="AU60" s="131">
        <v>0</v>
      </c>
      <c r="AV60" s="131">
        <v>0</v>
      </c>
      <c r="AW60" s="131">
        <v>0</v>
      </c>
      <c r="AX60" s="131">
        <v>0</v>
      </c>
      <c r="AY60" s="131">
        <v>0</v>
      </c>
      <c r="AZ60" s="131">
        <v>0</v>
      </c>
      <c r="BA60" s="131">
        <v>0</v>
      </c>
      <c r="BB60" s="131">
        <v>0</v>
      </c>
      <c r="BC60" s="131">
        <f>SUM(Tabla14[[#This Row],[Recursos propios 20242]:[Otros 202415]])</f>
        <v>169699999.32999998</v>
      </c>
      <c r="BD60" s="174">
        <f>+Tabla14[[#This Row],[Total Comprometido 2024]]/Tabla14[[#This Row],[Total 2024]]</f>
        <v>1</v>
      </c>
      <c r="BE60" s="144">
        <v>79699999.329999998</v>
      </c>
      <c r="BF60" s="144">
        <v>79699999.329999998</v>
      </c>
      <c r="BG60" s="133">
        <v>0</v>
      </c>
      <c r="BH60" s="41" t="s">
        <v>196</v>
      </c>
      <c r="BI60" s="41" t="s">
        <v>197</v>
      </c>
      <c r="BJ60" s="41">
        <v>10</v>
      </c>
    </row>
    <row r="61" spans="1:62" s="142" customFormat="1" ht="62.1" customHeight="1" x14ac:dyDescent="0.25">
      <c r="A61" s="125">
        <v>219</v>
      </c>
      <c r="B61" s="125"/>
      <c r="C61" s="125"/>
      <c r="D61" s="125"/>
      <c r="E61" s="125"/>
      <c r="F61" s="125"/>
      <c r="G61" s="125"/>
      <c r="H61" s="125"/>
      <c r="I61" s="125"/>
      <c r="J61" s="125"/>
      <c r="K61" s="125"/>
      <c r="L61" s="125"/>
      <c r="M61" s="125"/>
      <c r="N61" s="125"/>
      <c r="O61" s="127"/>
      <c r="P61" s="128"/>
      <c r="Q61" s="129"/>
      <c r="R61" s="39">
        <v>2024680010141</v>
      </c>
      <c r="S61" s="140" t="s">
        <v>220</v>
      </c>
      <c r="T61" s="120"/>
      <c r="U61" s="44"/>
      <c r="V61" s="140" t="s">
        <v>1260</v>
      </c>
      <c r="W61" s="140" t="s">
        <v>1261</v>
      </c>
      <c r="X61" s="70">
        <v>30000</v>
      </c>
      <c r="Y61" s="140" t="s">
        <v>1302</v>
      </c>
      <c r="Z61" s="131">
        <v>150000000</v>
      </c>
      <c r="AA61" s="149">
        <v>0</v>
      </c>
      <c r="AB61" s="149">
        <v>0</v>
      </c>
      <c r="AC61" s="149">
        <v>0</v>
      </c>
      <c r="AD61" s="149">
        <v>0</v>
      </c>
      <c r="AE61" s="149">
        <v>0</v>
      </c>
      <c r="AF61" s="149">
        <v>0</v>
      </c>
      <c r="AG61" s="149">
        <v>0</v>
      </c>
      <c r="AH61" s="149">
        <v>0</v>
      </c>
      <c r="AI61" s="149">
        <v>0</v>
      </c>
      <c r="AJ61" s="149">
        <v>0</v>
      </c>
      <c r="AK61" s="149">
        <v>0</v>
      </c>
      <c r="AL61" s="149">
        <v>0</v>
      </c>
      <c r="AM61" s="149">
        <v>0</v>
      </c>
      <c r="AN61" s="131">
        <f>SUM(Tabla14[[#This Row],[Recursos propios 2024]:[Otros 2024]])</f>
        <v>150000000</v>
      </c>
      <c r="AO61" s="131">
        <v>94883333.289999992</v>
      </c>
      <c r="AP61" s="131">
        <v>0</v>
      </c>
      <c r="AQ61" s="131">
        <v>0</v>
      </c>
      <c r="AR61" s="131">
        <v>0</v>
      </c>
      <c r="AS61" s="131">
        <v>0</v>
      </c>
      <c r="AT61" s="131">
        <v>0</v>
      </c>
      <c r="AU61" s="131">
        <v>0</v>
      </c>
      <c r="AV61" s="131">
        <v>0</v>
      </c>
      <c r="AW61" s="131">
        <v>0</v>
      </c>
      <c r="AX61" s="131">
        <v>0</v>
      </c>
      <c r="AY61" s="131">
        <v>0</v>
      </c>
      <c r="AZ61" s="131">
        <v>0</v>
      </c>
      <c r="BA61" s="131">
        <v>0</v>
      </c>
      <c r="BB61" s="131">
        <v>0</v>
      </c>
      <c r="BC61" s="131">
        <f>SUM(Tabla14[[#This Row],[Recursos propios 20242]:[Otros 202415]])</f>
        <v>94883333.289999992</v>
      </c>
      <c r="BD61" s="132">
        <f>+Tabla14[[#This Row],[Total Comprometido 2024]]/Tabla14[[#This Row],[Total 2024]]</f>
        <v>0.63255555526666662</v>
      </c>
      <c r="BE61" s="144">
        <v>23466666.650000002</v>
      </c>
      <c r="BF61" s="144">
        <v>23466666.650000002</v>
      </c>
      <c r="BG61" s="168">
        <v>0</v>
      </c>
      <c r="BH61" s="125"/>
      <c r="BI61" s="125"/>
      <c r="BJ61" s="125"/>
    </row>
    <row r="62" spans="1:62" s="142" customFormat="1" ht="114" x14ac:dyDescent="0.25">
      <c r="A62" s="125">
        <v>220</v>
      </c>
      <c r="B62" s="41" t="s">
        <v>90</v>
      </c>
      <c r="C62" s="41" t="s">
        <v>56</v>
      </c>
      <c r="D62" s="41" t="s">
        <v>98</v>
      </c>
      <c r="E62" s="41" t="s">
        <v>99</v>
      </c>
      <c r="F62" s="41" t="s">
        <v>100</v>
      </c>
      <c r="G62" s="41" t="s">
        <v>146</v>
      </c>
      <c r="H62" s="41">
        <v>410305200</v>
      </c>
      <c r="I62" s="41" t="s">
        <v>107</v>
      </c>
      <c r="J62" s="43">
        <v>200</v>
      </c>
      <c r="K62" s="41" t="s">
        <v>62</v>
      </c>
      <c r="L62" s="41" t="s">
        <v>194</v>
      </c>
      <c r="M62" s="43">
        <v>1000</v>
      </c>
      <c r="N62" s="41">
        <v>250</v>
      </c>
      <c r="O62" s="24">
        <v>250</v>
      </c>
      <c r="P62" s="152">
        <f>+(Tabla14[[#This Row],[Meta Ejecutada Vigencia4]]/Tabla14[[#This Row],[Meta Programada Vigencia]])</f>
        <v>1</v>
      </c>
      <c r="Q62" s="152">
        <f>+Tabla14[[#This Row],[Meta Ejecutada Vigencia4]]/Tabla14[[#This Row],[Meta Programada Cuatrienio3]]/4</f>
        <v>6.25E-2</v>
      </c>
      <c r="R62" s="153">
        <v>2021680010003</v>
      </c>
      <c r="S62" s="154" t="s">
        <v>216</v>
      </c>
      <c r="T62" s="134"/>
      <c r="U62" s="138"/>
      <c r="V62" s="154" t="s">
        <v>1260</v>
      </c>
      <c r="W62" s="154" t="s">
        <v>1303</v>
      </c>
      <c r="X62" s="155">
        <v>1000</v>
      </c>
      <c r="Y62" s="154" t="s">
        <v>985</v>
      </c>
      <c r="Z62" s="149">
        <v>30000000</v>
      </c>
      <c r="AA62" s="149">
        <v>0</v>
      </c>
      <c r="AB62" s="149">
        <v>0</v>
      </c>
      <c r="AC62" s="149">
        <v>0</v>
      </c>
      <c r="AD62" s="149">
        <v>0</v>
      </c>
      <c r="AE62" s="149">
        <v>0</v>
      </c>
      <c r="AF62" s="149">
        <v>0</v>
      </c>
      <c r="AG62" s="149">
        <v>0</v>
      </c>
      <c r="AH62" s="149">
        <v>0</v>
      </c>
      <c r="AI62" s="149">
        <v>0</v>
      </c>
      <c r="AJ62" s="149">
        <v>0</v>
      </c>
      <c r="AK62" s="149">
        <v>0</v>
      </c>
      <c r="AL62" s="149">
        <v>0</v>
      </c>
      <c r="AM62" s="149">
        <v>0</v>
      </c>
      <c r="AN62" s="121">
        <f>SUM(Tabla14[[#This Row],[Recursos propios 2024]:[Otros 2024]])</f>
        <v>30000000</v>
      </c>
      <c r="AO62" s="149">
        <v>30000000</v>
      </c>
      <c r="AP62" s="131">
        <v>0</v>
      </c>
      <c r="AQ62" s="131">
        <v>0</v>
      </c>
      <c r="AR62" s="131">
        <v>0</v>
      </c>
      <c r="AS62" s="131">
        <v>0</v>
      </c>
      <c r="AT62" s="131">
        <v>0</v>
      </c>
      <c r="AU62" s="131">
        <v>0</v>
      </c>
      <c r="AV62" s="131">
        <v>0</v>
      </c>
      <c r="AW62" s="131">
        <v>0</v>
      </c>
      <c r="AX62" s="131">
        <v>0</v>
      </c>
      <c r="AY62" s="131">
        <v>0</v>
      </c>
      <c r="AZ62" s="131">
        <v>0</v>
      </c>
      <c r="BA62" s="131">
        <v>0</v>
      </c>
      <c r="BB62" s="131">
        <v>0</v>
      </c>
      <c r="BC62" s="149">
        <f>SUM(Tabla14[[#This Row],[Recursos propios 20242]:[Otros 202415]])</f>
        <v>30000000</v>
      </c>
      <c r="BD62" s="159">
        <f>+Tabla14[[#This Row],[Total Comprometido 2024]]/Tabla14[[#This Row],[Total 2024]]</f>
        <v>1</v>
      </c>
      <c r="BE62" s="162">
        <v>30000000</v>
      </c>
      <c r="BF62" s="162">
        <v>30000000</v>
      </c>
      <c r="BG62" s="151">
        <v>0</v>
      </c>
      <c r="BH62" s="41" t="s">
        <v>196</v>
      </c>
      <c r="BI62" s="41" t="s">
        <v>197</v>
      </c>
      <c r="BJ62" s="41">
        <v>10</v>
      </c>
    </row>
    <row r="63" spans="1:62" s="142" customFormat="1" ht="75" customHeight="1" x14ac:dyDescent="0.25">
      <c r="A63" s="125">
        <v>220</v>
      </c>
      <c r="B63" s="125"/>
      <c r="C63" s="125"/>
      <c r="D63" s="125"/>
      <c r="E63" s="125"/>
      <c r="F63" s="125"/>
      <c r="G63" s="125"/>
      <c r="H63" s="125"/>
      <c r="I63" s="125"/>
      <c r="J63" s="126"/>
      <c r="K63" s="125"/>
      <c r="L63" s="125"/>
      <c r="M63" s="126"/>
      <c r="N63" s="125"/>
      <c r="O63" s="127"/>
      <c r="P63" s="128"/>
      <c r="Q63" s="129"/>
      <c r="R63" s="153">
        <v>2024680010164</v>
      </c>
      <c r="S63" s="154" t="s">
        <v>243</v>
      </c>
      <c r="T63" s="161">
        <v>1241817434</v>
      </c>
      <c r="U63" s="135">
        <v>299163334</v>
      </c>
      <c r="V63" s="154" t="s">
        <v>1260</v>
      </c>
      <c r="W63" s="154" t="s">
        <v>1303</v>
      </c>
      <c r="X63" s="155">
        <v>1000</v>
      </c>
      <c r="Y63" s="154" t="s">
        <v>985</v>
      </c>
      <c r="Z63" s="131">
        <v>199163334</v>
      </c>
      <c r="AA63" s="149">
        <v>0</v>
      </c>
      <c r="AB63" s="149">
        <v>0</v>
      </c>
      <c r="AC63" s="149">
        <v>0</v>
      </c>
      <c r="AD63" s="149">
        <v>0</v>
      </c>
      <c r="AE63" s="149">
        <v>0</v>
      </c>
      <c r="AF63" s="149">
        <v>0</v>
      </c>
      <c r="AG63" s="149">
        <v>0</v>
      </c>
      <c r="AH63" s="149">
        <v>0</v>
      </c>
      <c r="AI63" s="149">
        <v>0</v>
      </c>
      <c r="AJ63" s="149">
        <v>0</v>
      </c>
      <c r="AK63" s="149">
        <v>0</v>
      </c>
      <c r="AL63" s="149">
        <v>0</v>
      </c>
      <c r="AM63" s="149">
        <v>0</v>
      </c>
      <c r="AN63" s="131">
        <f>SUM(Tabla14[[#This Row],[Recursos propios 2024]:[Otros 2024]])</f>
        <v>199163334</v>
      </c>
      <c r="AO63" s="131">
        <v>46933333.32</v>
      </c>
      <c r="AP63" s="131">
        <v>0</v>
      </c>
      <c r="AQ63" s="131">
        <v>0</v>
      </c>
      <c r="AR63" s="131">
        <v>0</v>
      </c>
      <c r="AS63" s="131">
        <v>0</v>
      </c>
      <c r="AT63" s="131">
        <v>0</v>
      </c>
      <c r="AU63" s="131">
        <v>0</v>
      </c>
      <c r="AV63" s="131">
        <v>0</v>
      </c>
      <c r="AW63" s="131">
        <v>0</v>
      </c>
      <c r="AX63" s="131">
        <v>0</v>
      </c>
      <c r="AY63" s="131">
        <v>0</v>
      </c>
      <c r="AZ63" s="131">
        <v>0</v>
      </c>
      <c r="BA63" s="131">
        <v>0</v>
      </c>
      <c r="BB63" s="131">
        <v>0</v>
      </c>
      <c r="BC63" s="131">
        <f>SUM(Tabla14[[#This Row],[Recursos propios 20242]:[Otros 202415]])</f>
        <v>46933333.32</v>
      </c>
      <c r="BD63" s="159">
        <f>+Tabla14[[#This Row],[Total Comprometido 2024]]/Tabla14[[#This Row],[Total 2024]]</f>
        <v>0.23565247868365169</v>
      </c>
      <c r="BE63" s="144">
        <v>7826666.6699999999</v>
      </c>
      <c r="BF63" s="144">
        <v>5360000</v>
      </c>
      <c r="BG63" s="175">
        <v>0</v>
      </c>
      <c r="BH63" s="125"/>
      <c r="BI63" s="125"/>
      <c r="BJ63" s="125"/>
    </row>
    <row r="64" spans="1:62" s="142" customFormat="1" ht="71.25" x14ac:dyDescent="0.25">
      <c r="A64" s="125">
        <v>221</v>
      </c>
      <c r="B64" s="125" t="s">
        <v>90</v>
      </c>
      <c r="C64" s="125" t="s">
        <v>56</v>
      </c>
      <c r="D64" s="125" t="s">
        <v>57</v>
      </c>
      <c r="E64" s="125" t="s">
        <v>58</v>
      </c>
      <c r="F64" s="125" t="s">
        <v>147</v>
      </c>
      <c r="G64" s="41" t="s">
        <v>148</v>
      </c>
      <c r="H64" s="125">
        <v>410205200</v>
      </c>
      <c r="I64" s="125" t="s">
        <v>149</v>
      </c>
      <c r="J64" s="125">
        <v>65000</v>
      </c>
      <c r="K64" s="125" t="s">
        <v>62</v>
      </c>
      <c r="L64" s="125" t="s">
        <v>194</v>
      </c>
      <c r="M64" s="125">
        <v>70000</v>
      </c>
      <c r="N64" s="125">
        <v>17500</v>
      </c>
      <c r="O64" s="127">
        <v>27438</v>
      </c>
      <c r="P64" s="136">
        <f>+(Tabla14[[#This Row],[Meta Ejecutada Vigencia4]]/Tabla14[[#This Row],[Meta Programada Vigencia]])</f>
        <v>1.5678857142857143</v>
      </c>
      <c r="Q64" s="136">
        <f>+Tabla14[[#This Row],[Meta Ejecutada Vigencia4]]/Tabla14[[#This Row],[Meta Programada Cuatrienio3]]/4</f>
        <v>9.7992857142857145E-2</v>
      </c>
      <c r="R64" s="49">
        <v>2021680010003</v>
      </c>
      <c r="S64" s="24" t="s">
        <v>216</v>
      </c>
      <c r="T64" s="120"/>
      <c r="U64" s="173"/>
      <c r="V64" s="24" t="s">
        <v>1260</v>
      </c>
      <c r="W64" s="24" t="s">
        <v>1261</v>
      </c>
      <c r="X64" s="139">
        <v>70000</v>
      </c>
      <c r="Y64" s="24" t="s">
        <v>1304</v>
      </c>
      <c r="Z64" s="131">
        <v>100000000</v>
      </c>
      <c r="AA64" s="149">
        <v>0</v>
      </c>
      <c r="AB64" s="149">
        <v>0</v>
      </c>
      <c r="AC64" s="149">
        <v>0</v>
      </c>
      <c r="AD64" s="149">
        <v>0</v>
      </c>
      <c r="AE64" s="149">
        <v>0</v>
      </c>
      <c r="AF64" s="149">
        <v>0</v>
      </c>
      <c r="AG64" s="149">
        <v>0</v>
      </c>
      <c r="AH64" s="149">
        <v>0</v>
      </c>
      <c r="AI64" s="149">
        <v>0</v>
      </c>
      <c r="AJ64" s="149">
        <v>0</v>
      </c>
      <c r="AK64" s="149">
        <v>0</v>
      </c>
      <c r="AL64" s="149">
        <v>0</v>
      </c>
      <c r="AM64" s="149">
        <v>0</v>
      </c>
      <c r="AN64" s="121">
        <f>SUM(Tabla14[[#This Row],[Recursos propios 2024]:[Otros 2024]])</f>
        <v>100000000</v>
      </c>
      <c r="AO64" s="131">
        <v>100000000</v>
      </c>
      <c r="AP64" s="131">
        <v>0</v>
      </c>
      <c r="AQ64" s="131">
        <v>0</v>
      </c>
      <c r="AR64" s="131">
        <v>0</v>
      </c>
      <c r="AS64" s="131">
        <v>0</v>
      </c>
      <c r="AT64" s="131">
        <v>0</v>
      </c>
      <c r="AU64" s="131">
        <v>0</v>
      </c>
      <c r="AV64" s="131">
        <v>0</v>
      </c>
      <c r="AW64" s="131">
        <v>0</v>
      </c>
      <c r="AX64" s="131">
        <v>0</v>
      </c>
      <c r="AY64" s="131">
        <v>0</v>
      </c>
      <c r="AZ64" s="131">
        <v>0</v>
      </c>
      <c r="BA64" s="131">
        <v>0</v>
      </c>
      <c r="BB64" s="131">
        <v>0</v>
      </c>
      <c r="BC64" s="131">
        <f>SUM(Tabla14[[#This Row],[Recursos propios 20242]:[Otros 202415]])</f>
        <v>100000000</v>
      </c>
      <c r="BD64" s="174">
        <f>+Tabla14[[#This Row],[Total Comprometido 2024]]/Tabla14[[#This Row],[Total 2024]]</f>
        <v>1</v>
      </c>
      <c r="BE64" s="144">
        <v>100000000</v>
      </c>
      <c r="BF64" s="144">
        <v>100000000</v>
      </c>
      <c r="BG64" s="133">
        <v>0</v>
      </c>
      <c r="BH64" s="41" t="s">
        <v>196</v>
      </c>
      <c r="BI64" s="41" t="s">
        <v>197</v>
      </c>
      <c r="BJ64" s="41">
        <v>10</v>
      </c>
    </row>
    <row r="65" spans="1:62" s="142" customFormat="1" ht="71.25" x14ac:dyDescent="0.25">
      <c r="A65" s="125">
        <v>221</v>
      </c>
      <c r="B65" s="125"/>
      <c r="C65" s="125"/>
      <c r="D65" s="125"/>
      <c r="E65" s="125"/>
      <c r="F65" s="125"/>
      <c r="G65" s="125"/>
      <c r="H65" s="125"/>
      <c r="I65" s="125"/>
      <c r="J65" s="125"/>
      <c r="K65" s="125"/>
      <c r="L65" s="125"/>
      <c r="M65" s="125"/>
      <c r="N65" s="125"/>
      <c r="O65" s="127"/>
      <c r="P65" s="128"/>
      <c r="Q65" s="129"/>
      <c r="R65" s="49">
        <v>2024680010141</v>
      </c>
      <c r="S65" s="24" t="s">
        <v>220</v>
      </c>
      <c r="T65" s="120"/>
      <c r="U65" s="44"/>
      <c r="V65" s="24" t="s">
        <v>1260</v>
      </c>
      <c r="W65" s="24" t="s">
        <v>1261</v>
      </c>
      <c r="X65" s="139">
        <v>70000</v>
      </c>
      <c r="Y65" s="24" t="s">
        <v>1304</v>
      </c>
      <c r="Z65" s="131">
        <v>100392325.00999999</v>
      </c>
      <c r="AA65" s="149">
        <v>0</v>
      </c>
      <c r="AB65" s="149">
        <v>0</v>
      </c>
      <c r="AC65" s="149">
        <v>0</v>
      </c>
      <c r="AD65" s="149">
        <v>0</v>
      </c>
      <c r="AE65" s="149">
        <v>0</v>
      </c>
      <c r="AF65" s="149">
        <v>0</v>
      </c>
      <c r="AG65" s="149">
        <v>0</v>
      </c>
      <c r="AH65" s="149">
        <v>0</v>
      </c>
      <c r="AI65" s="149">
        <v>0</v>
      </c>
      <c r="AJ65" s="149">
        <v>0</v>
      </c>
      <c r="AK65" s="149">
        <v>0</v>
      </c>
      <c r="AL65" s="149">
        <v>0</v>
      </c>
      <c r="AM65" s="149">
        <v>0</v>
      </c>
      <c r="AN65" s="131">
        <f>SUM(Tabla14[[#This Row],[Recursos propios 2024]:[Otros 2024]])</f>
        <v>100392325.00999999</v>
      </c>
      <c r="AO65" s="131">
        <v>38000000</v>
      </c>
      <c r="AP65" s="131">
        <v>0</v>
      </c>
      <c r="AQ65" s="131">
        <v>0</v>
      </c>
      <c r="AR65" s="131">
        <v>0</v>
      </c>
      <c r="AS65" s="131">
        <v>0</v>
      </c>
      <c r="AT65" s="131">
        <v>0</v>
      </c>
      <c r="AU65" s="131">
        <v>0</v>
      </c>
      <c r="AV65" s="131">
        <v>0</v>
      </c>
      <c r="AW65" s="131">
        <v>0</v>
      </c>
      <c r="AX65" s="131">
        <v>0</v>
      </c>
      <c r="AY65" s="131">
        <v>0</v>
      </c>
      <c r="AZ65" s="131">
        <v>0</v>
      </c>
      <c r="BA65" s="131">
        <v>0</v>
      </c>
      <c r="BB65" s="131">
        <v>0</v>
      </c>
      <c r="BC65" s="131">
        <f>SUM(Tabla14[[#This Row],[Recursos propios 20242]:[Otros 202415]])</f>
        <v>38000000</v>
      </c>
      <c r="BD65" s="132">
        <f>+Tabla14[[#This Row],[Total Comprometido 2024]]/Tabla14[[#This Row],[Total 2024]]</f>
        <v>0.37851499102361513</v>
      </c>
      <c r="BE65" s="144"/>
      <c r="BF65" s="144"/>
      <c r="BG65" s="168"/>
      <c r="BH65" s="125"/>
      <c r="BI65" s="125"/>
      <c r="BJ65" s="125"/>
    </row>
    <row r="66" spans="1:62" s="142" customFormat="1" ht="85.5" x14ac:dyDescent="0.25">
      <c r="A66" s="125">
        <v>222</v>
      </c>
      <c r="B66" s="41" t="s">
        <v>90</v>
      </c>
      <c r="C66" s="41" t="s">
        <v>56</v>
      </c>
      <c r="D66" s="41" t="s">
        <v>57</v>
      </c>
      <c r="E66" s="41" t="s">
        <v>58</v>
      </c>
      <c r="F66" s="41" t="s">
        <v>143</v>
      </c>
      <c r="G66" s="41" t="s">
        <v>150</v>
      </c>
      <c r="H66" s="41">
        <v>410204600</v>
      </c>
      <c r="I66" s="41" t="s">
        <v>145</v>
      </c>
      <c r="J66" s="43">
        <v>4</v>
      </c>
      <c r="K66" s="41" t="s">
        <v>62</v>
      </c>
      <c r="L66" s="41" t="s">
        <v>194</v>
      </c>
      <c r="M66" s="43">
        <v>4</v>
      </c>
      <c r="N66" s="41">
        <v>1</v>
      </c>
      <c r="O66" s="24">
        <v>1</v>
      </c>
      <c r="P66" s="152">
        <f>+(Tabla14[[#This Row],[Meta Ejecutada Vigencia4]]/Tabla14[[#This Row],[Meta Programada Vigencia]])</f>
        <v>1</v>
      </c>
      <c r="Q66" s="152">
        <f>+Tabla14[[#This Row],[Meta Ejecutada Vigencia4]]/Tabla14[[#This Row],[Meta Programada Cuatrienio3]]/4</f>
        <v>6.25E-2</v>
      </c>
      <c r="R66" s="49">
        <v>2021680010003</v>
      </c>
      <c r="S66" s="140" t="s">
        <v>216</v>
      </c>
      <c r="T66" s="120"/>
      <c r="U66" s="44"/>
      <c r="V66" s="140" t="s">
        <v>1260</v>
      </c>
      <c r="W66" s="140" t="s">
        <v>1261</v>
      </c>
      <c r="X66" s="70">
        <v>6718</v>
      </c>
      <c r="Y66" s="140" t="s">
        <v>1305</v>
      </c>
      <c r="Z66" s="149">
        <v>14000000</v>
      </c>
      <c r="AA66" s="149">
        <v>0</v>
      </c>
      <c r="AB66" s="149">
        <v>0</v>
      </c>
      <c r="AC66" s="149">
        <v>0</v>
      </c>
      <c r="AD66" s="149">
        <v>0</v>
      </c>
      <c r="AE66" s="149">
        <v>0</v>
      </c>
      <c r="AF66" s="149">
        <v>0</v>
      </c>
      <c r="AG66" s="149">
        <v>0</v>
      </c>
      <c r="AH66" s="149">
        <v>0</v>
      </c>
      <c r="AI66" s="149">
        <v>0</v>
      </c>
      <c r="AJ66" s="149">
        <v>0</v>
      </c>
      <c r="AK66" s="149">
        <v>0</v>
      </c>
      <c r="AL66" s="149">
        <v>0</v>
      </c>
      <c r="AM66" s="149">
        <v>0</v>
      </c>
      <c r="AN66" s="121">
        <f>SUM(Tabla14[[#This Row],[Recursos propios 2024]:[Otros 2024]])</f>
        <v>14000000</v>
      </c>
      <c r="AO66" s="149">
        <v>14000000</v>
      </c>
      <c r="AP66" s="131">
        <v>0</v>
      </c>
      <c r="AQ66" s="131">
        <v>0</v>
      </c>
      <c r="AR66" s="131">
        <v>0</v>
      </c>
      <c r="AS66" s="131">
        <v>0</v>
      </c>
      <c r="AT66" s="131">
        <v>0</v>
      </c>
      <c r="AU66" s="131">
        <v>0</v>
      </c>
      <c r="AV66" s="131">
        <v>0</v>
      </c>
      <c r="AW66" s="131">
        <v>0</v>
      </c>
      <c r="AX66" s="131">
        <v>0</v>
      </c>
      <c r="AY66" s="131">
        <v>0</v>
      </c>
      <c r="AZ66" s="131">
        <v>0</v>
      </c>
      <c r="BA66" s="131">
        <v>0</v>
      </c>
      <c r="BB66" s="131">
        <v>0</v>
      </c>
      <c r="BC66" s="149">
        <f>SUM(Tabla14[[#This Row],[Recursos propios 20242]:[Otros 202415]])</f>
        <v>14000000</v>
      </c>
      <c r="BD66" s="159">
        <f>+Tabla14[[#This Row],[Total Comprometido 2024]]/Tabla14[[#This Row],[Total 2024]]</f>
        <v>1</v>
      </c>
      <c r="BE66" s="162">
        <v>14000000</v>
      </c>
      <c r="BF66" s="162">
        <v>14000000</v>
      </c>
      <c r="BG66" s="151">
        <v>0</v>
      </c>
      <c r="BH66" s="41" t="s">
        <v>196</v>
      </c>
      <c r="BI66" s="41" t="s">
        <v>197</v>
      </c>
      <c r="BJ66" s="41">
        <v>10</v>
      </c>
    </row>
    <row r="67" spans="1:62" s="142" customFormat="1" ht="45.95" customHeight="1" x14ac:dyDescent="0.25">
      <c r="A67" s="125">
        <v>222</v>
      </c>
      <c r="B67" s="125"/>
      <c r="C67" s="125"/>
      <c r="D67" s="125"/>
      <c r="E67" s="125"/>
      <c r="F67" s="125"/>
      <c r="G67" s="125"/>
      <c r="H67" s="125"/>
      <c r="I67" s="125"/>
      <c r="J67" s="126"/>
      <c r="K67" s="125"/>
      <c r="L67" s="125"/>
      <c r="M67" s="126"/>
      <c r="N67" s="125"/>
      <c r="O67" s="127"/>
      <c r="P67" s="128"/>
      <c r="Q67" s="129"/>
      <c r="R67" s="49">
        <v>2024680010141</v>
      </c>
      <c r="S67" s="140" t="s">
        <v>220</v>
      </c>
      <c r="T67" s="120"/>
      <c r="U67" s="173"/>
      <c r="V67" s="140" t="s">
        <v>1260</v>
      </c>
      <c r="W67" s="140" t="s">
        <v>1261</v>
      </c>
      <c r="X67" s="70">
        <v>6718</v>
      </c>
      <c r="Y67" s="140" t="s">
        <v>1305</v>
      </c>
      <c r="Z67" s="131">
        <v>20000000</v>
      </c>
      <c r="AA67" s="149">
        <v>0</v>
      </c>
      <c r="AB67" s="149">
        <v>0</v>
      </c>
      <c r="AC67" s="149">
        <v>0</v>
      </c>
      <c r="AD67" s="149">
        <v>0</v>
      </c>
      <c r="AE67" s="149">
        <v>0</v>
      </c>
      <c r="AF67" s="149">
        <v>0</v>
      </c>
      <c r="AG67" s="149">
        <v>0</v>
      </c>
      <c r="AH67" s="149">
        <v>0</v>
      </c>
      <c r="AI67" s="149">
        <v>0</v>
      </c>
      <c r="AJ67" s="149">
        <v>0</v>
      </c>
      <c r="AK67" s="149">
        <v>0</v>
      </c>
      <c r="AL67" s="149">
        <v>0</v>
      </c>
      <c r="AM67" s="149">
        <v>0</v>
      </c>
      <c r="AN67" s="131">
        <f>SUM(Tabla14[[#This Row],[Recursos propios 2024]:[Otros 2024]])</f>
        <v>20000000</v>
      </c>
      <c r="AO67" s="131">
        <v>0</v>
      </c>
      <c r="AP67" s="131">
        <v>0</v>
      </c>
      <c r="AQ67" s="131">
        <v>0</v>
      </c>
      <c r="AR67" s="131">
        <v>0</v>
      </c>
      <c r="AS67" s="131">
        <v>0</v>
      </c>
      <c r="AT67" s="131">
        <v>0</v>
      </c>
      <c r="AU67" s="131">
        <v>0</v>
      </c>
      <c r="AV67" s="131">
        <v>0</v>
      </c>
      <c r="AW67" s="131">
        <v>0</v>
      </c>
      <c r="AX67" s="131">
        <v>0</v>
      </c>
      <c r="AY67" s="131">
        <v>0</v>
      </c>
      <c r="AZ67" s="131">
        <v>0</v>
      </c>
      <c r="BA67" s="131">
        <v>0</v>
      </c>
      <c r="BB67" s="131">
        <v>0</v>
      </c>
      <c r="BC67" s="131">
        <f>SUM(Tabla14[[#This Row],[Recursos propios 20242]:[Otros 202415]])</f>
        <v>0</v>
      </c>
      <c r="BD67" s="132">
        <f>+Tabla14[[#This Row],[Total Comprometido 2024]]/Tabla14[[#This Row],[Total 2024]]</f>
        <v>0</v>
      </c>
      <c r="BE67" s="162">
        <v>0</v>
      </c>
      <c r="BF67" s="162">
        <v>0</v>
      </c>
      <c r="BG67" s="151">
        <v>0</v>
      </c>
      <c r="BH67" s="125"/>
      <c r="BI67" s="125"/>
      <c r="BJ67" s="125"/>
    </row>
    <row r="68" spans="1:62" s="142" customFormat="1" ht="85.5" x14ac:dyDescent="0.25">
      <c r="A68" s="125">
        <v>223</v>
      </c>
      <c r="B68" s="125" t="s">
        <v>90</v>
      </c>
      <c r="C68" s="125" t="s">
        <v>91</v>
      </c>
      <c r="D68" s="125" t="s">
        <v>92</v>
      </c>
      <c r="E68" s="41" t="s">
        <v>93</v>
      </c>
      <c r="F68" s="125" t="s">
        <v>103</v>
      </c>
      <c r="G68" s="41" t="s">
        <v>151</v>
      </c>
      <c r="H68" s="125">
        <v>450203800</v>
      </c>
      <c r="I68" s="41" t="s">
        <v>139</v>
      </c>
      <c r="J68" s="125">
        <v>0</v>
      </c>
      <c r="K68" s="125" t="s">
        <v>62</v>
      </c>
      <c r="L68" s="125" t="s">
        <v>195</v>
      </c>
      <c r="M68" s="125">
        <v>1</v>
      </c>
      <c r="N68" s="125">
        <v>1</v>
      </c>
      <c r="O68" s="127">
        <v>1</v>
      </c>
      <c r="P68" s="136">
        <f>+(Tabla14[[#This Row],[Meta Ejecutada Vigencia4]]/Tabla14[[#This Row],[Meta Programada Vigencia]])</f>
        <v>1</v>
      </c>
      <c r="Q68" s="136">
        <f>+Tabla14[[#This Row],[Meta Ejecutada Vigencia4]]/Tabla14[[#This Row],[Meta Programada Cuatrienio3]]/4</f>
        <v>0.25</v>
      </c>
      <c r="R68" s="39">
        <v>2024680010143</v>
      </c>
      <c r="S68" s="24" t="s">
        <v>230</v>
      </c>
      <c r="T68" s="42"/>
      <c r="U68" s="145"/>
      <c r="V68" s="24" t="s">
        <v>1274</v>
      </c>
      <c r="W68" s="24" t="s">
        <v>1275</v>
      </c>
      <c r="X68" s="139">
        <v>277938</v>
      </c>
      <c r="Y68" s="24" t="s">
        <v>1306</v>
      </c>
      <c r="Z68" s="131">
        <v>450000000</v>
      </c>
      <c r="AA68" s="149">
        <v>0</v>
      </c>
      <c r="AB68" s="149">
        <v>0</v>
      </c>
      <c r="AC68" s="149">
        <v>0</v>
      </c>
      <c r="AD68" s="149">
        <v>0</v>
      </c>
      <c r="AE68" s="149">
        <v>0</v>
      </c>
      <c r="AF68" s="149">
        <v>0</v>
      </c>
      <c r="AG68" s="149">
        <v>0</v>
      </c>
      <c r="AH68" s="149">
        <v>0</v>
      </c>
      <c r="AI68" s="149">
        <v>0</v>
      </c>
      <c r="AJ68" s="149">
        <v>0</v>
      </c>
      <c r="AK68" s="149">
        <v>0</v>
      </c>
      <c r="AL68" s="149">
        <v>0</v>
      </c>
      <c r="AM68" s="149">
        <v>0</v>
      </c>
      <c r="AN68" s="121">
        <f>SUM(Tabla14[[#This Row],[Recursos propios 2024]:[Otros 2024]])</f>
        <v>450000000</v>
      </c>
      <c r="AO68" s="131">
        <v>0</v>
      </c>
      <c r="AP68" s="131">
        <v>0</v>
      </c>
      <c r="AQ68" s="131">
        <v>0</v>
      </c>
      <c r="AR68" s="131">
        <v>0</v>
      </c>
      <c r="AS68" s="131">
        <v>0</v>
      </c>
      <c r="AT68" s="131">
        <v>0</v>
      </c>
      <c r="AU68" s="131">
        <v>0</v>
      </c>
      <c r="AV68" s="131">
        <v>0</v>
      </c>
      <c r="AW68" s="131">
        <v>0</v>
      </c>
      <c r="AX68" s="131">
        <v>0</v>
      </c>
      <c r="AY68" s="131">
        <v>0</v>
      </c>
      <c r="AZ68" s="131">
        <v>0</v>
      </c>
      <c r="BA68" s="131">
        <v>0</v>
      </c>
      <c r="BB68" s="131">
        <v>0</v>
      </c>
      <c r="BC68" s="131">
        <f>SUM(Tabla14[[#This Row],[Recursos propios 20242]:[Otros 202415]])</f>
        <v>0</v>
      </c>
      <c r="BD68" s="174">
        <f>+Tabla14[[#This Row],[Total Comprometido 2024]]/Tabla14[[#This Row],[Total 2024]]</f>
        <v>0</v>
      </c>
      <c r="BE68" s="162">
        <v>0</v>
      </c>
      <c r="BF68" s="162">
        <v>0</v>
      </c>
      <c r="BG68" s="151">
        <v>0</v>
      </c>
      <c r="BH68" s="41" t="s">
        <v>196</v>
      </c>
      <c r="BI68" s="41" t="s">
        <v>197</v>
      </c>
      <c r="BJ68" s="41">
        <v>10</v>
      </c>
    </row>
    <row r="69" spans="1:62" s="142" customFormat="1" ht="99.75" x14ac:dyDescent="0.25">
      <c r="A69" s="125">
        <v>224</v>
      </c>
      <c r="B69" s="41" t="s">
        <v>90</v>
      </c>
      <c r="C69" s="41" t="s">
        <v>91</v>
      </c>
      <c r="D69" s="41" t="s">
        <v>92</v>
      </c>
      <c r="E69" s="41" t="s">
        <v>93</v>
      </c>
      <c r="F69" s="41" t="s">
        <v>94</v>
      </c>
      <c r="G69" s="41" t="s">
        <v>152</v>
      </c>
      <c r="H69" s="41">
        <v>450201500</v>
      </c>
      <c r="I69" s="41" t="s">
        <v>153</v>
      </c>
      <c r="J69" s="43">
        <v>0</v>
      </c>
      <c r="K69" s="41" t="s">
        <v>62</v>
      </c>
      <c r="L69" s="41" t="s">
        <v>194</v>
      </c>
      <c r="M69" s="43">
        <v>2</v>
      </c>
      <c r="N69" s="41">
        <v>0</v>
      </c>
      <c r="O69" s="24">
        <v>0</v>
      </c>
      <c r="P69" s="152" t="e">
        <f>+(Tabla14[[#This Row],[Meta Ejecutada Vigencia4]]/Tabla14[[#This Row],[Meta Programada Vigencia]])</f>
        <v>#DIV/0!</v>
      </c>
      <c r="Q69" s="152">
        <f>+Tabla14[[#This Row],[Meta Ejecutada Vigencia4]]/Tabla14[[#This Row],[Meta Programada Cuatrienio3]]/4</f>
        <v>0</v>
      </c>
      <c r="R69" s="24"/>
      <c r="S69" s="24"/>
      <c r="T69" s="24"/>
      <c r="U69" s="24"/>
      <c r="V69" s="24"/>
      <c r="W69" s="24"/>
      <c r="X69" s="24"/>
      <c r="Y69" s="24"/>
      <c r="Z69" s="149"/>
      <c r="AA69" s="24"/>
      <c r="AB69" s="24"/>
      <c r="AC69" s="24"/>
      <c r="AD69" s="24"/>
      <c r="AE69" s="24"/>
      <c r="AF69" s="24"/>
      <c r="AG69" s="24"/>
      <c r="AH69" s="24"/>
      <c r="AI69" s="24"/>
      <c r="AJ69" s="24"/>
      <c r="AK69" s="24"/>
      <c r="AL69" s="24"/>
      <c r="AM69" s="24"/>
      <c r="AN69" s="121">
        <f>SUM(Tabla14[[#This Row],[Recursos propios 2024]:[Otros 2024]])</f>
        <v>0</v>
      </c>
      <c r="AO69" s="149"/>
      <c r="AP69" s="24"/>
      <c r="AQ69" s="24"/>
      <c r="AR69" s="24"/>
      <c r="AS69" s="24"/>
      <c r="AT69" s="24"/>
      <c r="AU69" s="24"/>
      <c r="AV69" s="24"/>
      <c r="AW69" s="24"/>
      <c r="AX69" s="24"/>
      <c r="AY69" s="24"/>
      <c r="AZ69" s="24"/>
      <c r="BA69" s="24"/>
      <c r="BB69" s="24"/>
      <c r="BC69" s="149">
        <f>SUM(Tabla14[[#This Row],[Recursos propios 20242]:[Otros 202415]])</f>
        <v>0</v>
      </c>
      <c r="BD69" s="159" t="e">
        <f>+Tabla14[[#This Row],[Total Comprometido 2024]]/Tabla14[[#This Row],[Total 2024]]</f>
        <v>#DIV/0!</v>
      </c>
      <c r="BE69" s="162"/>
      <c r="BF69" s="162"/>
      <c r="BG69" s="151"/>
      <c r="BH69" s="41" t="s">
        <v>196</v>
      </c>
      <c r="BI69" s="41" t="s">
        <v>197</v>
      </c>
      <c r="BJ69" s="41" t="s">
        <v>199</v>
      </c>
    </row>
    <row r="70" spans="1:62" s="6" customFormat="1" ht="199.5" x14ac:dyDescent="0.25">
      <c r="A70" s="41">
        <v>254</v>
      </c>
      <c r="B70" s="41" t="s">
        <v>154</v>
      </c>
      <c r="C70" s="41" t="s">
        <v>91</v>
      </c>
      <c r="D70" s="41" t="s">
        <v>155</v>
      </c>
      <c r="E70" s="41" t="s">
        <v>156</v>
      </c>
      <c r="F70" s="41" t="s">
        <v>157</v>
      </c>
      <c r="G70" s="41" t="s">
        <v>158</v>
      </c>
      <c r="H70" s="41">
        <v>459903100</v>
      </c>
      <c r="I70" s="41" t="s">
        <v>159</v>
      </c>
      <c r="J70" s="43">
        <v>1</v>
      </c>
      <c r="K70" s="41" t="s">
        <v>97</v>
      </c>
      <c r="L70" s="41" t="s">
        <v>195</v>
      </c>
      <c r="M70" s="43">
        <v>1</v>
      </c>
      <c r="N70" s="41">
        <v>1</v>
      </c>
      <c r="O70" s="24">
        <v>1</v>
      </c>
      <c r="P70" s="152">
        <f>+(Tabla14[[#This Row],[Meta Ejecutada Vigencia4]]/Tabla14[[#This Row],[Meta Programada Vigencia]])</f>
        <v>1</v>
      </c>
      <c r="Q70" s="152">
        <f>+Tabla14[[#This Row],[Meta Ejecutada Vigencia4]]/Tabla14[[#This Row],[Meta Programada Cuatrienio3]]/4</f>
        <v>0.25</v>
      </c>
      <c r="R70" s="49">
        <v>2020680010025</v>
      </c>
      <c r="S70" s="24" t="s">
        <v>244</v>
      </c>
      <c r="T70" s="44">
        <v>685795000</v>
      </c>
      <c r="U70" s="44">
        <v>685795000</v>
      </c>
      <c r="V70" s="24" t="s">
        <v>1307</v>
      </c>
      <c r="W70" s="24" t="s">
        <v>1308</v>
      </c>
      <c r="X70" s="139">
        <v>22000</v>
      </c>
      <c r="Y70" s="24" t="s">
        <v>1309</v>
      </c>
      <c r="Z70" s="149">
        <v>685795000</v>
      </c>
      <c r="AA70" s="149">
        <v>0</v>
      </c>
      <c r="AB70" s="149">
        <v>0</v>
      </c>
      <c r="AC70" s="149">
        <v>0</v>
      </c>
      <c r="AD70" s="149">
        <v>0</v>
      </c>
      <c r="AE70" s="149">
        <v>0</v>
      </c>
      <c r="AF70" s="149">
        <v>0</v>
      </c>
      <c r="AG70" s="149">
        <v>0</v>
      </c>
      <c r="AH70" s="149">
        <v>0</v>
      </c>
      <c r="AI70" s="149">
        <v>0</v>
      </c>
      <c r="AJ70" s="149">
        <v>0</v>
      </c>
      <c r="AK70" s="149">
        <v>0</v>
      </c>
      <c r="AL70" s="149">
        <v>0</v>
      </c>
      <c r="AM70" s="149">
        <v>0</v>
      </c>
      <c r="AN70" s="121">
        <f>SUM(Tabla14[[#This Row],[Recursos propios 2024]:[Otros 2024]])</f>
        <v>685795000</v>
      </c>
      <c r="AO70" s="149">
        <v>680355000</v>
      </c>
      <c r="AP70" s="131">
        <v>0</v>
      </c>
      <c r="AQ70" s="131">
        <v>0</v>
      </c>
      <c r="AR70" s="131">
        <v>0</v>
      </c>
      <c r="AS70" s="131">
        <v>0</v>
      </c>
      <c r="AT70" s="131">
        <v>0</v>
      </c>
      <c r="AU70" s="131">
        <v>0</v>
      </c>
      <c r="AV70" s="131">
        <v>0</v>
      </c>
      <c r="AW70" s="131">
        <v>0</v>
      </c>
      <c r="AX70" s="131">
        <v>0</v>
      </c>
      <c r="AY70" s="131">
        <v>0</v>
      </c>
      <c r="AZ70" s="131">
        <v>0</v>
      </c>
      <c r="BA70" s="131">
        <v>0</v>
      </c>
      <c r="BB70" s="131">
        <v>0</v>
      </c>
      <c r="BC70" s="149">
        <f>SUM(Tabla14[[#This Row],[Recursos propios 20242]:[Otros 202415]])</f>
        <v>680355000</v>
      </c>
      <c r="BD70" s="159">
        <f>+Tabla14[[#This Row],[Total Comprometido 2024]]/Tabla14[[#This Row],[Total 2024]]</f>
        <v>0.99206760037620567</v>
      </c>
      <c r="BE70" s="774">
        <v>680355000</v>
      </c>
      <c r="BF70" s="774">
        <v>680355000</v>
      </c>
      <c r="BG70" s="151">
        <v>0</v>
      </c>
      <c r="BH70" s="41" t="s">
        <v>196</v>
      </c>
      <c r="BI70" s="41" t="s">
        <v>197</v>
      </c>
      <c r="BJ70" s="41">
        <v>16</v>
      </c>
    </row>
    <row r="71" spans="1:62" s="142" customFormat="1" ht="54" customHeight="1" x14ac:dyDescent="0.25">
      <c r="A71" s="125">
        <v>254</v>
      </c>
      <c r="B71" s="125"/>
      <c r="C71" s="125"/>
      <c r="D71" s="125"/>
      <c r="E71" s="125"/>
      <c r="F71" s="125"/>
      <c r="G71" s="125"/>
      <c r="H71" s="125"/>
      <c r="I71" s="125"/>
      <c r="J71" s="126"/>
      <c r="K71" s="125"/>
      <c r="L71" s="125"/>
      <c r="M71" s="126"/>
      <c r="N71" s="125"/>
      <c r="O71" s="127"/>
      <c r="P71" s="128"/>
      <c r="Q71" s="129"/>
      <c r="R71" s="156">
        <v>2024680010068</v>
      </c>
      <c r="S71" s="154" t="s">
        <v>245</v>
      </c>
      <c r="T71" s="161">
        <v>4465320732.8000002</v>
      </c>
      <c r="U71" s="167">
        <v>868655000</v>
      </c>
      <c r="V71" s="154" t="s">
        <v>1307</v>
      </c>
      <c r="W71" s="154" t="s">
        <v>1308</v>
      </c>
      <c r="X71" s="155">
        <v>22000</v>
      </c>
      <c r="Y71" s="154" t="s">
        <v>1309</v>
      </c>
      <c r="Z71" s="131">
        <v>868655000</v>
      </c>
      <c r="AA71" s="149">
        <v>0</v>
      </c>
      <c r="AB71" s="149">
        <v>0</v>
      </c>
      <c r="AC71" s="149">
        <v>0</v>
      </c>
      <c r="AD71" s="149">
        <v>0</v>
      </c>
      <c r="AE71" s="149">
        <v>0</v>
      </c>
      <c r="AF71" s="149">
        <v>0</v>
      </c>
      <c r="AG71" s="149">
        <v>0</v>
      </c>
      <c r="AH71" s="149">
        <v>0</v>
      </c>
      <c r="AI71" s="149">
        <v>0</v>
      </c>
      <c r="AJ71" s="149">
        <v>0</v>
      </c>
      <c r="AK71" s="149">
        <v>0</v>
      </c>
      <c r="AL71" s="149">
        <v>0</v>
      </c>
      <c r="AM71" s="149">
        <v>0</v>
      </c>
      <c r="AN71" s="131">
        <f>SUM(Tabla14[[#This Row],[Recursos propios 2024]:[Otros 2024]])</f>
        <v>868655000</v>
      </c>
      <c r="AO71" s="131">
        <v>770379999.98000002</v>
      </c>
      <c r="AP71" s="131">
        <v>0</v>
      </c>
      <c r="AQ71" s="131">
        <v>0</v>
      </c>
      <c r="AR71" s="131">
        <v>0</v>
      </c>
      <c r="AS71" s="131">
        <v>0</v>
      </c>
      <c r="AT71" s="131">
        <v>0</v>
      </c>
      <c r="AU71" s="131">
        <v>0</v>
      </c>
      <c r="AV71" s="131">
        <v>0</v>
      </c>
      <c r="AW71" s="131">
        <v>0</v>
      </c>
      <c r="AX71" s="131">
        <v>0</v>
      </c>
      <c r="AY71" s="131">
        <v>0</v>
      </c>
      <c r="AZ71" s="131">
        <v>0</v>
      </c>
      <c r="BA71" s="131">
        <v>0</v>
      </c>
      <c r="BB71" s="131">
        <v>0</v>
      </c>
      <c r="BC71" s="131">
        <f>SUM(Tabla14[[#This Row],[Recursos propios 20242]:[Otros 202415]])</f>
        <v>770379999.98000002</v>
      </c>
      <c r="BD71" s="132">
        <f>+Tabla14[[#This Row],[Total Comprometido 2024]]/Tabla14[[#This Row],[Total 2024]]</f>
        <v>0.88686532625725978</v>
      </c>
      <c r="BE71" s="144">
        <v>327190107.54000002</v>
      </c>
      <c r="BF71" s="144">
        <v>313320107.54000002</v>
      </c>
      <c r="BG71" s="168">
        <v>0</v>
      </c>
      <c r="BH71" s="125"/>
      <c r="BI71" s="125"/>
      <c r="BJ71" s="125"/>
    </row>
    <row r="72" spans="1:62" s="142" customFormat="1" ht="71.25" x14ac:dyDescent="0.25">
      <c r="A72" s="125">
        <v>256</v>
      </c>
      <c r="B72" s="41" t="s">
        <v>154</v>
      </c>
      <c r="C72" s="41" t="s">
        <v>91</v>
      </c>
      <c r="D72" s="41" t="s">
        <v>92</v>
      </c>
      <c r="E72" s="41" t="s">
        <v>93</v>
      </c>
      <c r="F72" s="41" t="s">
        <v>103</v>
      </c>
      <c r="G72" s="41" t="s">
        <v>160</v>
      </c>
      <c r="H72" s="41">
        <v>450203800</v>
      </c>
      <c r="I72" s="41" t="s">
        <v>105</v>
      </c>
      <c r="J72" s="43">
        <v>1</v>
      </c>
      <c r="K72" s="41" t="s">
        <v>97</v>
      </c>
      <c r="L72" s="41" t="s">
        <v>195</v>
      </c>
      <c r="M72" s="43">
        <v>1</v>
      </c>
      <c r="N72" s="41">
        <v>1</v>
      </c>
      <c r="O72" s="24">
        <v>0.83</v>
      </c>
      <c r="P72" s="152">
        <f>+(Tabla14[[#This Row],[Meta Ejecutada Vigencia4]]/Tabla14[[#This Row],[Meta Programada Vigencia]])</f>
        <v>0.83</v>
      </c>
      <c r="Q72" s="152">
        <f>+Tabla14[[#This Row],[Meta Ejecutada Vigencia4]]/Tabla14[[#This Row],[Meta Programada Cuatrienio3]]/4</f>
        <v>0.20749999999999999</v>
      </c>
      <c r="R72" s="49">
        <v>2022680010029</v>
      </c>
      <c r="S72" s="24" t="s">
        <v>246</v>
      </c>
      <c r="T72" s="42">
        <v>1107411753.96</v>
      </c>
      <c r="U72" s="42">
        <v>1107411753.96</v>
      </c>
      <c r="V72" s="24" t="s">
        <v>1310</v>
      </c>
      <c r="W72" s="24" t="s">
        <v>1311</v>
      </c>
      <c r="X72" s="139">
        <v>1290</v>
      </c>
      <c r="Y72" s="24" t="s">
        <v>1312</v>
      </c>
      <c r="Z72" s="149">
        <v>340987472.96000004</v>
      </c>
      <c r="AA72" s="149">
        <v>0</v>
      </c>
      <c r="AB72" s="149">
        <v>0</v>
      </c>
      <c r="AC72" s="149">
        <v>0</v>
      </c>
      <c r="AD72" s="149">
        <v>0</v>
      </c>
      <c r="AE72" s="149">
        <v>0</v>
      </c>
      <c r="AF72" s="149">
        <v>0</v>
      </c>
      <c r="AG72" s="149">
        <v>0</v>
      </c>
      <c r="AH72" s="149">
        <v>0</v>
      </c>
      <c r="AI72" s="149">
        <v>0</v>
      </c>
      <c r="AJ72" s="149">
        <v>0</v>
      </c>
      <c r="AK72" s="149">
        <v>0</v>
      </c>
      <c r="AL72" s="149">
        <v>0</v>
      </c>
      <c r="AM72" s="149">
        <v>0</v>
      </c>
      <c r="AN72" s="121">
        <f>SUM(Tabla14[[#This Row],[Recursos propios 2024]:[Otros 2024]])</f>
        <v>340987472.96000004</v>
      </c>
      <c r="AO72" s="149">
        <v>340987472.96000004</v>
      </c>
      <c r="AP72" s="131">
        <v>0</v>
      </c>
      <c r="AQ72" s="131">
        <v>0</v>
      </c>
      <c r="AR72" s="131">
        <v>0</v>
      </c>
      <c r="AS72" s="131">
        <v>0</v>
      </c>
      <c r="AT72" s="131">
        <v>0</v>
      </c>
      <c r="AU72" s="131">
        <v>0</v>
      </c>
      <c r="AV72" s="131">
        <v>0</v>
      </c>
      <c r="AW72" s="131">
        <v>0</v>
      </c>
      <c r="AX72" s="131">
        <v>0</v>
      </c>
      <c r="AY72" s="131">
        <v>0</v>
      </c>
      <c r="AZ72" s="131">
        <v>0</v>
      </c>
      <c r="BA72" s="131">
        <v>0</v>
      </c>
      <c r="BB72" s="131">
        <v>0</v>
      </c>
      <c r="BC72" s="149">
        <f>SUM(Tabla14[[#This Row],[Recursos propios 20242]:[Otros 202415]])</f>
        <v>340987472.96000004</v>
      </c>
      <c r="BD72" s="159">
        <f>+Tabla14[[#This Row],[Total Comprometido 2024]]/Tabla14[[#This Row],[Total 2024]]</f>
        <v>1</v>
      </c>
      <c r="BE72" s="162">
        <v>306424817.95999998</v>
      </c>
      <c r="BF72" s="162">
        <v>306424817.95999998</v>
      </c>
      <c r="BG72" s="168">
        <v>0</v>
      </c>
      <c r="BH72" s="41" t="s">
        <v>196</v>
      </c>
      <c r="BI72" s="41" t="s">
        <v>197</v>
      </c>
      <c r="BJ72" s="41">
        <v>16</v>
      </c>
    </row>
    <row r="73" spans="1:62" s="142" customFormat="1" ht="59.1" customHeight="1" x14ac:dyDescent="0.25">
      <c r="A73" s="125">
        <v>256</v>
      </c>
      <c r="B73" s="125"/>
      <c r="C73" s="125"/>
      <c r="D73" s="125"/>
      <c r="E73" s="125"/>
      <c r="F73" s="125"/>
      <c r="G73" s="125"/>
      <c r="H73" s="125"/>
      <c r="I73" s="125"/>
      <c r="J73" s="126"/>
      <c r="K73" s="125"/>
      <c r="L73" s="125"/>
      <c r="M73" s="126"/>
      <c r="N73" s="125"/>
      <c r="O73" s="127"/>
      <c r="P73" s="128"/>
      <c r="Q73" s="129"/>
      <c r="R73" s="156">
        <v>2024680010149</v>
      </c>
      <c r="S73" s="170" t="s">
        <v>247</v>
      </c>
      <c r="T73" s="161">
        <v>8145139452.25</v>
      </c>
      <c r="U73" s="135">
        <v>1132757439.3699999</v>
      </c>
      <c r="V73" s="170" t="s">
        <v>1310</v>
      </c>
      <c r="W73" s="170" t="s">
        <v>1311</v>
      </c>
      <c r="X73" s="171">
        <v>1290</v>
      </c>
      <c r="Y73" s="170" t="s">
        <v>1312</v>
      </c>
      <c r="Z73" s="131">
        <v>408912527.03999996</v>
      </c>
      <c r="AA73" s="149">
        <v>0</v>
      </c>
      <c r="AB73" s="149">
        <v>0</v>
      </c>
      <c r="AC73" s="149">
        <v>0</v>
      </c>
      <c r="AD73" s="149">
        <v>0</v>
      </c>
      <c r="AE73" s="149">
        <v>0</v>
      </c>
      <c r="AF73" s="149">
        <v>0</v>
      </c>
      <c r="AG73" s="149">
        <v>0</v>
      </c>
      <c r="AH73" s="149">
        <v>0</v>
      </c>
      <c r="AI73" s="149">
        <v>0</v>
      </c>
      <c r="AJ73" s="149">
        <v>0</v>
      </c>
      <c r="AK73" s="149">
        <v>0</v>
      </c>
      <c r="AL73" s="149">
        <v>0</v>
      </c>
      <c r="AM73" s="149">
        <v>0</v>
      </c>
      <c r="AN73" s="131">
        <f>SUM(Tabla14[[#This Row],[Recursos propios 2024]:[Otros 2024]])</f>
        <v>408912527.03999996</v>
      </c>
      <c r="AO73" s="131">
        <v>364789029.25999999</v>
      </c>
      <c r="AP73" s="131">
        <v>0</v>
      </c>
      <c r="AQ73" s="131">
        <v>0</v>
      </c>
      <c r="AR73" s="131">
        <v>0</v>
      </c>
      <c r="AS73" s="131">
        <v>0</v>
      </c>
      <c r="AT73" s="131">
        <v>0</v>
      </c>
      <c r="AU73" s="131">
        <v>0</v>
      </c>
      <c r="AV73" s="131">
        <v>0</v>
      </c>
      <c r="AW73" s="131">
        <v>0</v>
      </c>
      <c r="AX73" s="131">
        <v>0</v>
      </c>
      <c r="AY73" s="131">
        <v>0</v>
      </c>
      <c r="AZ73" s="131">
        <v>0</v>
      </c>
      <c r="BA73" s="131">
        <v>0</v>
      </c>
      <c r="BB73" s="131">
        <v>0</v>
      </c>
      <c r="BC73" s="131">
        <f>SUM(Tabla14[[#This Row],[Recursos propios 20242]:[Otros 202415]])</f>
        <v>364789029.25999999</v>
      </c>
      <c r="BD73" s="132">
        <f>+Tabla14[[#This Row],[Total Comprometido 2024]]/Tabla14[[#This Row],[Total 2024]]</f>
        <v>0.89209550976734009</v>
      </c>
      <c r="BE73" s="144">
        <v>150265696</v>
      </c>
      <c r="BF73" s="144">
        <v>149732362.66999999</v>
      </c>
      <c r="BG73" s="168">
        <v>0</v>
      </c>
      <c r="BH73" s="125"/>
      <c r="BI73" s="125"/>
      <c r="BJ73" s="125"/>
    </row>
    <row r="74" spans="1:62" s="142" customFormat="1" ht="28.5" x14ac:dyDescent="0.25">
      <c r="A74" s="125">
        <v>257</v>
      </c>
      <c r="B74" s="125" t="s">
        <v>154</v>
      </c>
      <c r="C74" s="125" t="s">
        <v>91</v>
      </c>
      <c r="D74" s="125" t="s">
        <v>92</v>
      </c>
      <c r="E74" s="125" t="s">
        <v>93</v>
      </c>
      <c r="F74" s="125" t="s">
        <v>161</v>
      </c>
      <c r="G74" s="125" t="s">
        <v>162</v>
      </c>
      <c r="H74" s="125">
        <v>450200200</v>
      </c>
      <c r="I74" s="125" t="s">
        <v>163</v>
      </c>
      <c r="J74" s="125">
        <v>13</v>
      </c>
      <c r="K74" s="125" t="s">
        <v>62</v>
      </c>
      <c r="L74" s="125" t="s">
        <v>194</v>
      </c>
      <c r="M74" s="125">
        <v>4</v>
      </c>
      <c r="N74" s="125">
        <v>0</v>
      </c>
      <c r="O74" s="127"/>
      <c r="P74" s="136" t="e">
        <f>+(Tabla14[[#This Row],[Meta Ejecutada Vigencia4]]/Tabla14[[#This Row],[Meta Programada Vigencia]])</f>
        <v>#DIV/0!</v>
      </c>
      <c r="Q74" s="136">
        <f>+Tabla14[[#This Row],[Meta Ejecutada Vigencia4]]/Tabla14[[#This Row],[Meta Programada Cuatrienio3]]/4</f>
        <v>0</v>
      </c>
      <c r="R74" s="127"/>
      <c r="S74" s="127"/>
      <c r="T74" s="127"/>
      <c r="U74" s="127"/>
      <c r="V74" s="127"/>
      <c r="W74" s="127"/>
      <c r="X74" s="127"/>
      <c r="Y74" s="127"/>
      <c r="Z74" s="131"/>
      <c r="AA74" s="127"/>
      <c r="AB74" s="127"/>
      <c r="AC74" s="127"/>
      <c r="AD74" s="127"/>
      <c r="AE74" s="127"/>
      <c r="AF74" s="127"/>
      <c r="AG74" s="127"/>
      <c r="AH74" s="127"/>
      <c r="AI74" s="127"/>
      <c r="AJ74" s="127"/>
      <c r="AK74" s="127"/>
      <c r="AL74" s="127"/>
      <c r="AM74" s="127"/>
      <c r="AN74" s="121">
        <f>SUM(Tabla14[[#This Row],[Recursos propios 2024]:[Otros 2024]])</f>
        <v>0</v>
      </c>
      <c r="AO74" s="131"/>
      <c r="AP74" s="127"/>
      <c r="AQ74" s="127"/>
      <c r="AR74" s="127"/>
      <c r="AS74" s="127"/>
      <c r="AT74" s="127"/>
      <c r="AU74" s="127"/>
      <c r="AV74" s="127"/>
      <c r="AW74" s="127"/>
      <c r="AX74" s="127"/>
      <c r="AY74" s="127"/>
      <c r="AZ74" s="127"/>
      <c r="BA74" s="127"/>
      <c r="BB74" s="127"/>
      <c r="BC74" s="131">
        <f>SUM(Tabla14[[#This Row],[Recursos propios 20242]:[Otros 202415]])</f>
        <v>0</v>
      </c>
      <c r="BD74" s="174" t="e">
        <f>+Tabla14[[#This Row],[Total Comprometido 2024]]/Tabla14[[#This Row],[Total 2024]]</f>
        <v>#DIV/0!</v>
      </c>
      <c r="BE74" s="144"/>
      <c r="BF74" s="144"/>
      <c r="BG74" s="133"/>
      <c r="BH74" s="41" t="s">
        <v>196</v>
      </c>
      <c r="BI74" s="41" t="s">
        <v>197</v>
      </c>
      <c r="BJ74" s="41">
        <v>16</v>
      </c>
    </row>
    <row r="75" spans="1:62" s="142" customFormat="1" ht="71.25" x14ac:dyDescent="0.25">
      <c r="A75" s="125">
        <v>258</v>
      </c>
      <c r="B75" s="41" t="s">
        <v>154</v>
      </c>
      <c r="C75" s="41" t="s">
        <v>91</v>
      </c>
      <c r="D75" s="41" t="s">
        <v>92</v>
      </c>
      <c r="E75" s="41" t="s">
        <v>93</v>
      </c>
      <c r="F75" s="41" t="s">
        <v>164</v>
      </c>
      <c r="G75" s="41" t="s">
        <v>165</v>
      </c>
      <c r="H75" s="41">
        <v>450200100</v>
      </c>
      <c r="I75" s="41" t="s">
        <v>166</v>
      </c>
      <c r="J75" s="43">
        <v>130</v>
      </c>
      <c r="K75" s="41" t="s">
        <v>97</v>
      </c>
      <c r="L75" s="41" t="s">
        <v>195</v>
      </c>
      <c r="M75" s="43">
        <v>130</v>
      </c>
      <c r="N75" s="41">
        <v>130</v>
      </c>
      <c r="O75" s="24">
        <v>130</v>
      </c>
      <c r="P75" s="152">
        <f>+(Tabla14[[#This Row],[Meta Ejecutada Vigencia4]]/Tabla14[[#This Row],[Meta Programada Vigencia]])</f>
        <v>1</v>
      </c>
      <c r="Q75" s="152">
        <f>+Tabla14[[#This Row],[Meta Ejecutada Vigencia4]]/Tabla14[[#This Row],[Meta Programada Cuatrienio3]]/4</f>
        <v>0.25</v>
      </c>
      <c r="R75" s="49">
        <v>2022680010029</v>
      </c>
      <c r="S75" s="24" t="s">
        <v>246</v>
      </c>
      <c r="T75" s="42"/>
      <c r="U75" s="48"/>
      <c r="V75" s="24" t="s">
        <v>1310</v>
      </c>
      <c r="W75" s="24" t="s">
        <v>1313</v>
      </c>
      <c r="X75" s="139">
        <v>130</v>
      </c>
      <c r="Y75" s="24" t="s">
        <v>453</v>
      </c>
      <c r="Z75" s="149">
        <v>704187765</v>
      </c>
      <c r="AA75" s="149">
        <v>0</v>
      </c>
      <c r="AB75" s="149">
        <v>0</v>
      </c>
      <c r="AC75" s="149">
        <v>0</v>
      </c>
      <c r="AD75" s="149">
        <v>0</v>
      </c>
      <c r="AE75" s="149">
        <v>0</v>
      </c>
      <c r="AF75" s="149">
        <v>0</v>
      </c>
      <c r="AG75" s="149">
        <v>0</v>
      </c>
      <c r="AH75" s="149">
        <v>0</v>
      </c>
      <c r="AI75" s="149">
        <v>0</v>
      </c>
      <c r="AJ75" s="149">
        <v>0</v>
      </c>
      <c r="AK75" s="149">
        <v>0</v>
      </c>
      <c r="AL75" s="149">
        <v>0</v>
      </c>
      <c r="AM75" s="149">
        <v>0</v>
      </c>
      <c r="AN75" s="121">
        <f>SUM(Tabla14[[#This Row],[Recursos propios 2024]:[Otros 2024]])</f>
        <v>704187765</v>
      </c>
      <c r="AO75" s="149">
        <v>704187765</v>
      </c>
      <c r="AP75" s="131">
        <v>0</v>
      </c>
      <c r="AQ75" s="131">
        <v>0</v>
      </c>
      <c r="AR75" s="131">
        <v>0</v>
      </c>
      <c r="AS75" s="131">
        <v>0</v>
      </c>
      <c r="AT75" s="131">
        <v>0</v>
      </c>
      <c r="AU75" s="131">
        <v>0</v>
      </c>
      <c r="AV75" s="131">
        <v>0</v>
      </c>
      <c r="AW75" s="131">
        <v>0</v>
      </c>
      <c r="AX75" s="131">
        <v>0</v>
      </c>
      <c r="AY75" s="131">
        <v>0</v>
      </c>
      <c r="AZ75" s="131">
        <v>0</v>
      </c>
      <c r="BA75" s="131">
        <v>0</v>
      </c>
      <c r="BB75" s="131">
        <v>0</v>
      </c>
      <c r="BC75" s="149">
        <f>SUM(Tabla14[[#This Row],[Recursos propios 20242]:[Otros 202415]])</f>
        <v>704187765</v>
      </c>
      <c r="BD75" s="159">
        <f>+Tabla14[[#This Row],[Total Comprometido 2024]]/Tabla14[[#This Row],[Total 2024]]</f>
        <v>1</v>
      </c>
      <c r="BE75" s="162">
        <v>663722757</v>
      </c>
      <c r="BF75" s="162">
        <v>663722757</v>
      </c>
      <c r="BG75" s="151">
        <v>0</v>
      </c>
      <c r="BH75" s="41" t="s">
        <v>196</v>
      </c>
      <c r="BI75" s="41" t="s">
        <v>197</v>
      </c>
      <c r="BJ75" s="41">
        <v>16</v>
      </c>
    </row>
    <row r="76" spans="1:62" s="142" customFormat="1" ht="60.95" customHeight="1" x14ac:dyDescent="0.25">
      <c r="A76" s="125">
        <v>258</v>
      </c>
      <c r="B76" s="125"/>
      <c r="C76" s="125"/>
      <c r="D76" s="125"/>
      <c r="E76" s="125"/>
      <c r="F76" s="125"/>
      <c r="G76" s="125"/>
      <c r="H76" s="125"/>
      <c r="I76" s="125"/>
      <c r="J76" s="126"/>
      <c r="K76" s="125"/>
      <c r="L76" s="125"/>
      <c r="M76" s="126"/>
      <c r="N76" s="125"/>
      <c r="O76" s="127"/>
      <c r="P76" s="128"/>
      <c r="Q76" s="129"/>
      <c r="R76" s="39">
        <v>2024680010149</v>
      </c>
      <c r="S76" s="24" t="s">
        <v>247</v>
      </c>
      <c r="T76" s="42"/>
      <c r="U76" s="145"/>
      <c r="V76" s="24" t="s">
        <v>1310</v>
      </c>
      <c r="W76" s="24" t="s">
        <v>1313</v>
      </c>
      <c r="X76" s="139">
        <v>130</v>
      </c>
      <c r="Y76" s="24" t="s">
        <v>453</v>
      </c>
      <c r="Z76" s="131">
        <v>425812235</v>
      </c>
      <c r="AA76" s="149">
        <v>0</v>
      </c>
      <c r="AB76" s="149">
        <v>0</v>
      </c>
      <c r="AC76" s="149">
        <v>0</v>
      </c>
      <c r="AD76" s="149">
        <v>0</v>
      </c>
      <c r="AE76" s="149">
        <v>0</v>
      </c>
      <c r="AF76" s="149">
        <v>0</v>
      </c>
      <c r="AG76" s="149">
        <v>0</v>
      </c>
      <c r="AH76" s="149">
        <v>0</v>
      </c>
      <c r="AI76" s="149">
        <v>0</v>
      </c>
      <c r="AJ76" s="149">
        <v>0</v>
      </c>
      <c r="AK76" s="149">
        <v>0</v>
      </c>
      <c r="AL76" s="149">
        <v>0</v>
      </c>
      <c r="AM76" s="149">
        <v>0</v>
      </c>
      <c r="AN76" s="121">
        <f>SUM(Tabla14[[#This Row],[Recursos propios 2024]:[Otros 2024]])</f>
        <v>425812235</v>
      </c>
      <c r="AO76" s="131">
        <v>349765644</v>
      </c>
      <c r="AP76" s="131">
        <v>0</v>
      </c>
      <c r="AQ76" s="131">
        <v>0</v>
      </c>
      <c r="AR76" s="131">
        <v>0</v>
      </c>
      <c r="AS76" s="131">
        <v>0</v>
      </c>
      <c r="AT76" s="131">
        <v>0</v>
      </c>
      <c r="AU76" s="131">
        <v>0</v>
      </c>
      <c r="AV76" s="131">
        <v>0</v>
      </c>
      <c r="AW76" s="131">
        <v>0</v>
      </c>
      <c r="AX76" s="131">
        <v>0</v>
      </c>
      <c r="AY76" s="131">
        <v>0</v>
      </c>
      <c r="AZ76" s="131">
        <v>0</v>
      </c>
      <c r="BA76" s="131">
        <v>0</v>
      </c>
      <c r="BB76" s="131">
        <v>0</v>
      </c>
      <c r="BC76" s="149">
        <f>SUM(Tabla14[[#This Row],[Recursos propios 20242]:[Otros 202415]])</f>
        <v>349765644</v>
      </c>
      <c r="BD76" s="132">
        <f>+Tabla14[[#This Row],[Total Comprometido 2024]]/Tabla14[[#This Row],[Total 2024]]</f>
        <v>0.82140815892713837</v>
      </c>
      <c r="BE76" s="144">
        <v>111805600</v>
      </c>
      <c r="BF76" s="144">
        <v>111805600</v>
      </c>
      <c r="BG76" s="168">
        <v>0</v>
      </c>
      <c r="BH76" s="125"/>
      <c r="BI76" s="125"/>
      <c r="BJ76" s="125"/>
    </row>
    <row r="77" spans="1:62" s="142" customFormat="1" ht="42.75" x14ac:dyDescent="0.25">
      <c r="A77" s="125">
        <v>259</v>
      </c>
      <c r="B77" s="125" t="s">
        <v>154</v>
      </c>
      <c r="C77" s="125" t="s">
        <v>91</v>
      </c>
      <c r="D77" s="125" t="s">
        <v>92</v>
      </c>
      <c r="E77" s="125" t="s">
        <v>93</v>
      </c>
      <c r="F77" s="125" t="s">
        <v>164</v>
      </c>
      <c r="G77" s="125" t="s">
        <v>167</v>
      </c>
      <c r="H77" s="125">
        <v>450200100</v>
      </c>
      <c r="I77" s="125" t="s">
        <v>166</v>
      </c>
      <c r="J77" s="125">
        <v>0</v>
      </c>
      <c r="K77" s="125" t="s">
        <v>97</v>
      </c>
      <c r="L77" s="125" t="s">
        <v>194</v>
      </c>
      <c r="M77" s="125">
        <v>254</v>
      </c>
      <c r="N77" s="125">
        <v>50</v>
      </c>
      <c r="O77" s="127">
        <v>20</v>
      </c>
      <c r="P77" s="136">
        <f>+(Tabla14[[#This Row],[Meta Ejecutada Vigencia4]]/Tabla14[[#This Row],[Meta Programada Vigencia]])</f>
        <v>0.4</v>
      </c>
      <c r="Q77" s="136">
        <f>+Tabla14[[#This Row],[Meta Ejecutada Vigencia4]]/Tabla14[[#This Row],[Meta Programada Cuatrienio3]]/4</f>
        <v>1.968503937007874E-2</v>
      </c>
      <c r="R77" s="39">
        <v>2022680010029</v>
      </c>
      <c r="S77" s="58" t="s">
        <v>246</v>
      </c>
      <c r="T77" s="64"/>
      <c r="U77" s="48"/>
      <c r="V77" s="61" t="s">
        <v>1310</v>
      </c>
      <c r="W77" s="61" t="s">
        <v>1314</v>
      </c>
      <c r="X77" s="70">
        <v>1290</v>
      </c>
      <c r="Y77" s="61" t="s">
        <v>1315</v>
      </c>
      <c r="Z77" s="131">
        <v>62236516</v>
      </c>
      <c r="AA77" s="149">
        <v>0</v>
      </c>
      <c r="AB77" s="149">
        <v>0</v>
      </c>
      <c r="AC77" s="149">
        <v>0</v>
      </c>
      <c r="AD77" s="149">
        <v>0</v>
      </c>
      <c r="AE77" s="149">
        <v>0</v>
      </c>
      <c r="AF77" s="149">
        <v>0</v>
      </c>
      <c r="AG77" s="149">
        <v>0</v>
      </c>
      <c r="AH77" s="149">
        <v>0</v>
      </c>
      <c r="AI77" s="149">
        <v>0</v>
      </c>
      <c r="AJ77" s="149">
        <v>0</v>
      </c>
      <c r="AK77" s="149">
        <v>0</v>
      </c>
      <c r="AL77" s="149">
        <v>0</v>
      </c>
      <c r="AM77" s="149">
        <v>0</v>
      </c>
      <c r="AN77" s="121">
        <f>SUM(Tabla14[[#This Row],[Recursos propios 2024]:[Otros 2024]])</f>
        <v>62236516</v>
      </c>
      <c r="AO77" s="131">
        <v>59951672</v>
      </c>
      <c r="AP77" s="131">
        <v>0</v>
      </c>
      <c r="AQ77" s="131">
        <v>0</v>
      </c>
      <c r="AR77" s="131">
        <v>0</v>
      </c>
      <c r="AS77" s="131">
        <v>0</v>
      </c>
      <c r="AT77" s="131">
        <v>0</v>
      </c>
      <c r="AU77" s="131">
        <v>0</v>
      </c>
      <c r="AV77" s="131">
        <v>0</v>
      </c>
      <c r="AW77" s="131">
        <v>0</v>
      </c>
      <c r="AX77" s="131">
        <v>0</v>
      </c>
      <c r="AY77" s="131">
        <v>0</v>
      </c>
      <c r="AZ77" s="131">
        <v>0</v>
      </c>
      <c r="BA77" s="131">
        <v>0</v>
      </c>
      <c r="BB77" s="131">
        <v>0</v>
      </c>
      <c r="BC77" s="131">
        <f>SUM(Tabla14[[#This Row],[Recursos propios 20242]:[Otros 202415]])</f>
        <v>59951672</v>
      </c>
      <c r="BD77" s="174">
        <f>+Tabla14[[#This Row],[Total Comprometido 2024]]/Tabla14[[#This Row],[Total 2024]]</f>
        <v>0.96328772645306815</v>
      </c>
      <c r="BE77" s="144">
        <v>25565432</v>
      </c>
      <c r="BF77" s="144">
        <v>25565432</v>
      </c>
      <c r="BG77" s="133">
        <v>0</v>
      </c>
      <c r="BH77" s="41" t="s">
        <v>196</v>
      </c>
      <c r="BI77" s="41" t="s">
        <v>197</v>
      </c>
      <c r="BJ77" s="41">
        <v>16</v>
      </c>
    </row>
    <row r="78" spans="1:62" s="142" customFormat="1" ht="48" customHeight="1" x14ac:dyDescent="0.25">
      <c r="A78" s="125">
        <v>259</v>
      </c>
      <c r="B78" s="125"/>
      <c r="C78" s="125"/>
      <c r="D78" s="125"/>
      <c r="E78" s="125"/>
      <c r="F78" s="125"/>
      <c r="G78" s="125"/>
      <c r="H78" s="125"/>
      <c r="I78" s="125"/>
      <c r="J78" s="125"/>
      <c r="K78" s="125"/>
      <c r="L78" s="125"/>
      <c r="M78" s="125"/>
      <c r="N78" s="125"/>
      <c r="O78" s="127"/>
      <c r="P78" s="128"/>
      <c r="Q78" s="129"/>
      <c r="R78" s="39">
        <v>2024680010149</v>
      </c>
      <c r="S78" s="24" t="s">
        <v>247</v>
      </c>
      <c r="T78" s="42"/>
      <c r="U78" s="145"/>
      <c r="V78" s="24" t="s">
        <v>1310</v>
      </c>
      <c r="W78" s="24" t="s">
        <v>1314</v>
      </c>
      <c r="X78" s="139">
        <v>1290</v>
      </c>
      <c r="Y78" s="24" t="s">
        <v>1315</v>
      </c>
      <c r="Z78" s="149">
        <v>217763484</v>
      </c>
      <c r="AA78" s="149">
        <v>0</v>
      </c>
      <c r="AB78" s="149">
        <v>0</v>
      </c>
      <c r="AC78" s="149">
        <v>0</v>
      </c>
      <c r="AD78" s="149">
        <v>0</v>
      </c>
      <c r="AE78" s="149">
        <v>0</v>
      </c>
      <c r="AF78" s="149">
        <v>0</v>
      </c>
      <c r="AG78" s="149">
        <v>0</v>
      </c>
      <c r="AH78" s="149">
        <v>0</v>
      </c>
      <c r="AI78" s="149">
        <v>0</v>
      </c>
      <c r="AJ78" s="149">
        <v>0</v>
      </c>
      <c r="AK78" s="149">
        <v>0</v>
      </c>
      <c r="AL78" s="149">
        <v>0</v>
      </c>
      <c r="AM78" s="149">
        <v>0</v>
      </c>
      <c r="AN78" s="121">
        <f>SUM(Tabla14[[#This Row],[Recursos propios 2024]:[Otros 2024]])</f>
        <v>217763484</v>
      </c>
      <c r="AO78" s="149">
        <v>170843033.31</v>
      </c>
      <c r="AP78" s="131">
        <v>0</v>
      </c>
      <c r="AQ78" s="131">
        <v>0</v>
      </c>
      <c r="AR78" s="131">
        <v>0</v>
      </c>
      <c r="AS78" s="131">
        <v>0</v>
      </c>
      <c r="AT78" s="131">
        <v>0</v>
      </c>
      <c r="AU78" s="131">
        <v>0</v>
      </c>
      <c r="AV78" s="131">
        <v>0</v>
      </c>
      <c r="AW78" s="131">
        <v>0</v>
      </c>
      <c r="AX78" s="131">
        <v>0</v>
      </c>
      <c r="AY78" s="131">
        <v>0</v>
      </c>
      <c r="AZ78" s="131">
        <v>0</v>
      </c>
      <c r="BA78" s="131">
        <v>0</v>
      </c>
      <c r="BB78" s="131">
        <v>0</v>
      </c>
      <c r="BC78" s="149">
        <f>SUM(Tabla14[[#This Row],[Recursos propios 20242]:[Otros 202415]])</f>
        <v>170843033.31</v>
      </c>
      <c r="BD78" s="159">
        <f>+Tabla14[[#This Row],[Total Comprometido 2024]]/Tabla14[[#This Row],[Total 2024]]</f>
        <v>0.78453480892140759</v>
      </c>
      <c r="BE78" s="162">
        <v>81156833.340000004</v>
      </c>
      <c r="BF78" s="162">
        <v>81156833.340000004</v>
      </c>
      <c r="BG78" s="151">
        <v>0</v>
      </c>
      <c r="BH78" s="125"/>
      <c r="BI78" s="125"/>
      <c r="BJ78" s="125"/>
    </row>
    <row r="79" spans="1:62" s="142" customFormat="1" ht="71.25" x14ac:dyDescent="0.25">
      <c r="A79" s="125">
        <v>260</v>
      </c>
      <c r="B79" s="41" t="s">
        <v>154</v>
      </c>
      <c r="C79" s="41" t="s">
        <v>91</v>
      </c>
      <c r="D79" s="41" t="s">
        <v>92</v>
      </c>
      <c r="E79" s="41" t="s">
        <v>93</v>
      </c>
      <c r="F79" s="41" t="s">
        <v>164</v>
      </c>
      <c r="G79" s="41" t="s">
        <v>168</v>
      </c>
      <c r="H79" s="41">
        <v>450200100</v>
      </c>
      <c r="I79" s="41" t="s">
        <v>169</v>
      </c>
      <c r="J79" s="43">
        <v>0</v>
      </c>
      <c r="K79" s="41" t="s">
        <v>62</v>
      </c>
      <c r="L79" s="41" t="s">
        <v>195</v>
      </c>
      <c r="M79" s="43">
        <v>1</v>
      </c>
      <c r="N79" s="41">
        <v>1</v>
      </c>
      <c r="O79" s="24">
        <v>0.5</v>
      </c>
      <c r="P79" s="152">
        <f>+(Tabla14[[#This Row],[Meta Ejecutada Vigencia4]]/Tabla14[[#This Row],[Meta Programada Vigencia]])</f>
        <v>0.5</v>
      </c>
      <c r="Q79" s="152">
        <f>+Tabla14[[#This Row],[Meta Ejecutada Vigencia4]]/Tabla14[[#This Row],[Meta Programada Cuatrienio3]]/4</f>
        <v>0.125</v>
      </c>
      <c r="R79" s="49">
        <v>2022680010035</v>
      </c>
      <c r="S79" s="140" t="s">
        <v>248</v>
      </c>
      <c r="T79" s="42">
        <v>98566666.670000002</v>
      </c>
      <c r="U79" s="42">
        <v>98566666.670000002</v>
      </c>
      <c r="V79" s="140" t="s">
        <v>1310</v>
      </c>
      <c r="W79" s="140" t="s">
        <v>1316</v>
      </c>
      <c r="X79" s="70">
        <v>400</v>
      </c>
      <c r="Y79" s="140" t="s">
        <v>1317</v>
      </c>
      <c r="Z79" s="149">
        <v>16566666.67</v>
      </c>
      <c r="AA79" s="149">
        <v>0</v>
      </c>
      <c r="AB79" s="149">
        <v>0</v>
      </c>
      <c r="AC79" s="149">
        <v>0</v>
      </c>
      <c r="AD79" s="149">
        <v>0</v>
      </c>
      <c r="AE79" s="149">
        <v>0</v>
      </c>
      <c r="AF79" s="149">
        <v>0</v>
      </c>
      <c r="AG79" s="149">
        <v>0</v>
      </c>
      <c r="AH79" s="149">
        <v>0</v>
      </c>
      <c r="AI79" s="149">
        <v>0</v>
      </c>
      <c r="AJ79" s="149">
        <v>0</v>
      </c>
      <c r="AK79" s="149">
        <v>0</v>
      </c>
      <c r="AL79" s="149">
        <v>0</v>
      </c>
      <c r="AM79" s="149">
        <v>0</v>
      </c>
      <c r="AN79" s="121">
        <f>SUM(Tabla14[[#This Row],[Recursos propios 2024]:[Otros 2024]])</f>
        <v>16566666.67</v>
      </c>
      <c r="AO79" s="149">
        <v>16566666.67</v>
      </c>
      <c r="AP79" s="131">
        <v>0</v>
      </c>
      <c r="AQ79" s="131">
        <v>0</v>
      </c>
      <c r="AR79" s="131">
        <v>0</v>
      </c>
      <c r="AS79" s="131">
        <v>0</v>
      </c>
      <c r="AT79" s="131">
        <v>0</v>
      </c>
      <c r="AU79" s="131">
        <v>0</v>
      </c>
      <c r="AV79" s="131">
        <v>0</v>
      </c>
      <c r="AW79" s="131">
        <v>0</v>
      </c>
      <c r="AX79" s="131">
        <v>0</v>
      </c>
      <c r="AY79" s="131">
        <v>0</v>
      </c>
      <c r="AZ79" s="131">
        <v>0</v>
      </c>
      <c r="BA79" s="131">
        <v>0</v>
      </c>
      <c r="BB79" s="131">
        <v>0</v>
      </c>
      <c r="BC79" s="149">
        <f>SUM(Tabla14[[#This Row],[Recursos propios 20242]:[Otros 202415]])</f>
        <v>16566666.67</v>
      </c>
      <c r="BD79" s="159">
        <f>+Tabla14[[#This Row],[Total Comprometido 2024]]/Tabla14[[#This Row],[Total 2024]]</f>
        <v>1</v>
      </c>
      <c r="BE79" s="162">
        <v>16566666.67</v>
      </c>
      <c r="BF79" s="162">
        <v>16566666.67</v>
      </c>
      <c r="BG79" s="151">
        <v>0</v>
      </c>
      <c r="BH79" s="41" t="s">
        <v>196</v>
      </c>
      <c r="BI79" s="41" t="s">
        <v>197</v>
      </c>
      <c r="BJ79" s="41">
        <v>16</v>
      </c>
    </row>
    <row r="80" spans="1:62" s="142" customFormat="1" ht="51" customHeight="1" x14ac:dyDescent="0.25">
      <c r="A80" s="125">
        <v>260</v>
      </c>
      <c r="B80" s="125"/>
      <c r="C80" s="125"/>
      <c r="D80" s="125"/>
      <c r="E80" s="125"/>
      <c r="F80" s="125"/>
      <c r="G80" s="125"/>
      <c r="H80" s="125"/>
      <c r="I80" s="125"/>
      <c r="J80" s="126"/>
      <c r="K80" s="125"/>
      <c r="L80" s="125"/>
      <c r="M80" s="126"/>
      <c r="N80" s="125"/>
      <c r="O80" s="127"/>
      <c r="P80" s="128"/>
      <c r="Q80" s="129"/>
      <c r="R80" s="49">
        <v>2024680010149</v>
      </c>
      <c r="S80" s="140" t="s">
        <v>247</v>
      </c>
      <c r="T80" s="42"/>
      <c r="U80" s="145"/>
      <c r="V80" s="140" t="s">
        <v>1310</v>
      </c>
      <c r="W80" s="140" t="s">
        <v>1316</v>
      </c>
      <c r="X80" s="70">
        <v>400</v>
      </c>
      <c r="Y80" s="140" t="s">
        <v>1317</v>
      </c>
      <c r="Z80" s="131">
        <v>34719193.329999998</v>
      </c>
      <c r="AA80" s="149">
        <v>0</v>
      </c>
      <c r="AB80" s="149">
        <v>0</v>
      </c>
      <c r="AC80" s="149">
        <v>0</v>
      </c>
      <c r="AD80" s="149">
        <v>0</v>
      </c>
      <c r="AE80" s="149">
        <v>0</v>
      </c>
      <c r="AF80" s="149">
        <v>0</v>
      </c>
      <c r="AG80" s="149">
        <v>0</v>
      </c>
      <c r="AH80" s="149">
        <v>0</v>
      </c>
      <c r="AI80" s="149">
        <v>0</v>
      </c>
      <c r="AJ80" s="149">
        <v>0</v>
      </c>
      <c r="AK80" s="149">
        <v>0</v>
      </c>
      <c r="AL80" s="149">
        <v>0</v>
      </c>
      <c r="AM80" s="149">
        <v>0</v>
      </c>
      <c r="AN80" s="131">
        <f>SUM(Tabla14[[#This Row],[Recursos propios 2024]:[Otros 2024]])</f>
        <v>34719193.329999998</v>
      </c>
      <c r="AO80" s="131">
        <v>27952526.670000002</v>
      </c>
      <c r="AP80" s="131">
        <v>0</v>
      </c>
      <c r="AQ80" s="131">
        <v>0</v>
      </c>
      <c r="AR80" s="131">
        <v>0</v>
      </c>
      <c r="AS80" s="131">
        <v>0</v>
      </c>
      <c r="AT80" s="131">
        <v>0</v>
      </c>
      <c r="AU80" s="131">
        <v>0</v>
      </c>
      <c r="AV80" s="131">
        <v>0</v>
      </c>
      <c r="AW80" s="131">
        <v>0</v>
      </c>
      <c r="AX80" s="131">
        <v>0</v>
      </c>
      <c r="AY80" s="131">
        <v>0</v>
      </c>
      <c r="AZ80" s="131">
        <v>0</v>
      </c>
      <c r="BA80" s="131">
        <v>0</v>
      </c>
      <c r="BB80" s="131">
        <v>0</v>
      </c>
      <c r="BC80" s="131">
        <f>SUM(Tabla14[[#This Row],[Recursos propios 20242]:[Otros 202415]])</f>
        <v>27952526.670000002</v>
      </c>
      <c r="BD80" s="132">
        <f>+Tabla14[[#This Row],[Total Comprometido 2024]]/Tabla14[[#This Row],[Total 2024]]</f>
        <v>0.80510299891809156</v>
      </c>
      <c r="BE80" s="144">
        <v>3850000</v>
      </c>
      <c r="BF80" s="144">
        <v>3850000</v>
      </c>
      <c r="BG80" s="168">
        <v>0</v>
      </c>
      <c r="BH80" s="125"/>
      <c r="BI80" s="125"/>
      <c r="BJ80" s="125"/>
    </row>
    <row r="81" spans="1:62" s="142" customFormat="1" ht="71.25" x14ac:dyDescent="0.25">
      <c r="A81" s="125">
        <v>261</v>
      </c>
      <c r="B81" s="125" t="s">
        <v>154</v>
      </c>
      <c r="C81" s="125" t="s">
        <v>91</v>
      </c>
      <c r="D81" s="125" t="s">
        <v>92</v>
      </c>
      <c r="E81" s="125" t="s">
        <v>93</v>
      </c>
      <c r="F81" s="125" t="s">
        <v>170</v>
      </c>
      <c r="G81" s="125" t="s">
        <v>171</v>
      </c>
      <c r="H81" s="125">
        <v>450203400</v>
      </c>
      <c r="I81" s="125" t="s">
        <v>172</v>
      </c>
      <c r="J81" s="125">
        <v>5800</v>
      </c>
      <c r="K81" s="125" t="s">
        <v>97</v>
      </c>
      <c r="L81" s="125" t="s">
        <v>194</v>
      </c>
      <c r="M81" s="125">
        <v>8000</v>
      </c>
      <c r="N81" s="125">
        <v>2000</v>
      </c>
      <c r="O81" s="127">
        <v>3881</v>
      </c>
      <c r="P81" s="136">
        <f>+(Tabla14[[#This Row],[Meta Ejecutada Vigencia4]]/Tabla14[[#This Row],[Meta Programada Vigencia]])</f>
        <v>1.9404999999999999</v>
      </c>
      <c r="Q81" s="136">
        <f>+Tabla14[[#This Row],[Meta Ejecutada Vigencia4]]/Tabla14[[#This Row],[Meta Programada Cuatrienio3]]/4</f>
        <v>0.12128124999999999</v>
      </c>
      <c r="R81" s="39">
        <v>2022680010035</v>
      </c>
      <c r="S81" s="140" t="s">
        <v>248</v>
      </c>
      <c r="T81" s="42"/>
      <c r="U81" s="48"/>
      <c r="V81" s="140" t="s">
        <v>1310</v>
      </c>
      <c r="W81" s="140" t="s">
        <v>1316</v>
      </c>
      <c r="X81" s="70">
        <v>8000</v>
      </c>
      <c r="Y81" s="140" t="s">
        <v>701</v>
      </c>
      <c r="Z81" s="131">
        <v>82000000</v>
      </c>
      <c r="AA81" s="149">
        <v>0</v>
      </c>
      <c r="AB81" s="149">
        <v>0</v>
      </c>
      <c r="AC81" s="149">
        <v>0</v>
      </c>
      <c r="AD81" s="149">
        <v>0</v>
      </c>
      <c r="AE81" s="149">
        <v>0</v>
      </c>
      <c r="AF81" s="149">
        <v>0</v>
      </c>
      <c r="AG81" s="149">
        <v>0</v>
      </c>
      <c r="AH81" s="149">
        <v>0</v>
      </c>
      <c r="AI81" s="149">
        <v>0</v>
      </c>
      <c r="AJ81" s="149">
        <v>0</v>
      </c>
      <c r="AK81" s="149">
        <v>0</v>
      </c>
      <c r="AL81" s="149">
        <v>0</v>
      </c>
      <c r="AM81" s="149">
        <v>0</v>
      </c>
      <c r="AN81" s="121">
        <f>SUM(Tabla14[[#This Row],[Recursos propios 2024]:[Otros 2024]])</f>
        <v>82000000</v>
      </c>
      <c r="AO81" s="131">
        <v>82000000</v>
      </c>
      <c r="AP81" s="131">
        <v>0</v>
      </c>
      <c r="AQ81" s="131">
        <v>0</v>
      </c>
      <c r="AR81" s="131">
        <v>0</v>
      </c>
      <c r="AS81" s="131">
        <v>0</v>
      </c>
      <c r="AT81" s="131">
        <v>0</v>
      </c>
      <c r="AU81" s="131">
        <v>0</v>
      </c>
      <c r="AV81" s="131">
        <v>0</v>
      </c>
      <c r="AW81" s="131">
        <v>0</v>
      </c>
      <c r="AX81" s="131">
        <v>0</v>
      </c>
      <c r="AY81" s="131">
        <v>0</v>
      </c>
      <c r="AZ81" s="131">
        <v>0</v>
      </c>
      <c r="BA81" s="131">
        <v>0</v>
      </c>
      <c r="BB81" s="131">
        <v>0</v>
      </c>
      <c r="BC81" s="131">
        <f>SUM(Tabla14[[#This Row],[Recursos propios 20242]:[Otros 202415]])</f>
        <v>82000000</v>
      </c>
      <c r="BD81" s="174">
        <f>+Tabla14[[#This Row],[Total Comprometido 2024]]/Tabla14[[#This Row],[Total 2024]]</f>
        <v>1</v>
      </c>
      <c r="BE81" s="775">
        <v>57518642</v>
      </c>
      <c r="BF81" s="775">
        <v>57518642</v>
      </c>
      <c r="BG81" s="42">
        <v>0</v>
      </c>
      <c r="BH81" s="41" t="s">
        <v>196</v>
      </c>
      <c r="BI81" s="41" t="s">
        <v>197</v>
      </c>
      <c r="BJ81" s="41">
        <v>16</v>
      </c>
    </row>
    <row r="82" spans="1:62" s="142" customFormat="1" ht="50.1" customHeight="1" x14ac:dyDescent="0.25">
      <c r="A82" s="125">
        <v>261</v>
      </c>
      <c r="B82" s="125"/>
      <c r="C82" s="125"/>
      <c r="D82" s="125"/>
      <c r="E82" s="125"/>
      <c r="F82" s="125"/>
      <c r="G82" s="125"/>
      <c r="H82" s="125"/>
      <c r="I82" s="125"/>
      <c r="J82" s="125"/>
      <c r="K82" s="125"/>
      <c r="L82" s="125"/>
      <c r="M82" s="125"/>
      <c r="N82" s="125"/>
      <c r="O82" s="127"/>
      <c r="P82" s="128"/>
      <c r="Q82" s="129"/>
      <c r="R82" s="49">
        <v>2024680010149</v>
      </c>
      <c r="S82" s="140" t="s">
        <v>247</v>
      </c>
      <c r="T82" s="42"/>
      <c r="U82" s="173"/>
      <c r="V82" s="140" t="s">
        <v>1310</v>
      </c>
      <c r="W82" s="140" t="s">
        <v>1316</v>
      </c>
      <c r="X82" s="70">
        <v>8000</v>
      </c>
      <c r="Y82" s="140" t="s">
        <v>701</v>
      </c>
      <c r="Z82" s="131">
        <v>45550000</v>
      </c>
      <c r="AA82" s="149">
        <v>0</v>
      </c>
      <c r="AB82" s="149">
        <v>0</v>
      </c>
      <c r="AC82" s="149">
        <v>0</v>
      </c>
      <c r="AD82" s="149">
        <v>0</v>
      </c>
      <c r="AE82" s="149">
        <v>0</v>
      </c>
      <c r="AF82" s="149">
        <v>0</v>
      </c>
      <c r="AG82" s="149">
        <v>0</v>
      </c>
      <c r="AH82" s="149">
        <v>0</v>
      </c>
      <c r="AI82" s="149">
        <v>0</v>
      </c>
      <c r="AJ82" s="149">
        <v>0</v>
      </c>
      <c r="AK82" s="149">
        <v>0</v>
      </c>
      <c r="AL82" s="149">
        <v>0</v>
      </c>
      <c r="AM82" s="149">
        <v>0</v>
      </c>
      <c r="AN82" s="131">
        <f>SUM(Tabla14[[#This Row],[Recursos propios 2024]:[Otros 2024]])</f>
        <v>45550000</v>
      </c>
      <c r="AO82" s="131">
        <v>16333333.33</v>
      </c>
      <c r="AP82" s="131">
        <v>0</v>
      </c>
      <c r="AQ82" s="131">
        <v>0</v>
      </c>
      <c r="AR82" s="131">
        <v>0</v>
      </c>
      <c r="AS82" s="131">
        <v>0</v>
      </c>
      <c r="AT82" s="131">
        <v>0</v>
      </c>
      <c r="AU82" s="131">
        <v>0</v>
      </c>
      <c r="AV82" s="131">
        <v>0</v>
      </c>
      <c r="AW82" s="131">
        <v>0</v>
      </c>
      <c r="AX82" s="131">
        <v>0</v>
      </c>
      <c r="AY82" s="131">
        <v>0</v>
      </c>
      <c r="AZ82" s="131">
        <v>0</v>
      </c>
      <c r="BA82" s="131">
        <v>0</v>
      </c>
      <c r="BB82" s="131">
        <v>0</v>
      </c>
      <c r="BC82" s="131">
        <f>SUM(Tabla14[[#This Row],[Recursos propios 20242]:[Otros 202415]])</f>
        <v>16333333.33</v>
      </c>
      <c r="BD82" s="132">
        <f>+Tabla14[[#This Row],[Total Comprometido 2024]]/Tabla14[[#This Row],[Total 2024]]</f>
        <v>0.35858031459934137</v>
      </c>
      <c r="BE82" s="775">
        <v>6533333.3300000001</v>
      </c>
      <c r="BF82" s="775">
        <v>6533333.3300000001</v>
      </c>
      <c r="BG82" s="176">
        <v>0</v>
      </c>
      <c r="BH82" s="125"/>
      <c r="BI82" s="125"/>
      <c r="BJ82" s="125"/>
    </row>
    <row r="83" spans="1:62" s="142" customFormat="1" ht="99.75" x14ac:dyDescent="0.25">
      <c r="A83" s="125">
        <v>270</v>
      </c>
      <c r="B83" s="41" t="s">
        <v>90</v>
      </c>
      <c r="C83" s="41" t="s">
        <v>56</v>
      </c>
      <c r="D83" s="41" t="s">
        <v>98</v>
      </c>
      <c r="E83" s="41" t="s">
        <v>99</v>
      </c>
      <c r="F83" s="41" t="s">
        <v>173</v>
      </c>
      <c r="G83" s="41" t="s">
        <v>174</v>
      </c>
      <c r="H83" s="41">
        <v>410301700</v>
      </c>
      <c r="I83" s="41" t="s">
        <v>175</v>
      </c>
      <c r="J83" s="43">
        <v>0</v>
      </c>
      <c r="K83" s="41" t="s">
        <v>62</v>
      </c>
      <c r="L83" s="41" t="s">
        <v>195</v>
      </c>
      <c r="M83" s="43">
        <v>3000</v>
      </c>
      <c r="N83" s="41">
        <v>3000</v>
      </c>
      <c r="O83" s="24">
        <v>3765</v>
      </c>
      <c r="P83" s="152">
        <f>+(Tabla14[[#This Row],[Meta Ejecutada Vigencia4]]/Tabla14[[#This Row],[Meta Programada Vigencia]])</f>
        <v>1.2549999999999999</v>
      </c>
      <c r="Q83" s="152">
        <f>+Tabla14[[#This Row],[Meta Ejecutada Vigencia4]]/Tabla14[[#This Row],[Meta Programada Cuatrienio3]]/4</f>
        <v>0.31374999999999997</v>
      </c>
      <c r="R83" s="39">
        <v>2020680010040</v>
      </c>
      <c r="S83" s="24" t="s">
        <v>225</v>
      </c>
      <c r="T83" s="42"/>
      <c r="U83" s="48"/>
      <c r="V83" s="24" t="s">
        <v>1283</v>
      </c>
      <c r="W83" s="24" t="s">
        <v>1319</v>
      </c>
      <c r="X83" s="139">
        <v>3000</v>
      </c>
      <c r="Y83" s="24" t="s">
        <v>1320</v>
      </c>
      <c r="Z83" s="149">
        <v>952956974</v>
      </c>
      <c r="AA83" s="149">
        <v>0</v>
      </c>
      <c r="AB83" s="149">
        <v>0</v>
      </c>
      <c r="AC83" s="149">
        <v>0</v>
      </c>
      <c r="AD83" s="149">
        <v>0</v>
      </c>
      <c r="AE83" s="149">
        <v>0</v>
      </c>
      <c r="AF83" s="149">
        <v>0</v>
      </c>
      <c r="AG83" s="149">
        <v>0</v>
      </c>
      <c r="AH83" s="149">
        <v>0</v>
      </c>
      <c r="AI83" s="149">
        <v>0</v>
      </c>
      <c r="AJ83" s="149">
        <v>0</v>
      </c>
      <c r="AK83" s="149">
        <v>0</v>
      </c>
      <c r="AL83" s="149">
        <v>0</v>
      </c>
      <c r="AM83" s="177">
        <v>847043026</v>
      </c>
      <c r="AN83" s="121">
        <f>SUM(Tabla14[[#This Row],[Recursos propios 2024]:[Otros 2024]])</f>
        <v>1800000000</v>
      </c>
      <c r="AO83" s="149">
        <v>952956974</v>
      </c>
      <c r="AP83" s="131">
        <v>0</v>
      </c>
      <c r="AQ83" s="131">
        <v>0</v>
      </c>
      <c r="AR83" s="131">
        <v>0</v>
      </c>
      <c r="AS83" s="131">
        <v>0</v>
      </c>
      <c r="AT83" s="131">
        <v>0</v>
      </c>
      <c r="AU83" s="131">
        <v>0</v>
      </c>
      <c r="AV83" s="131">
        <v>0</v>
      </c>
      <c r="AW83" s="131">
        <v>0</v>
      </c>
      <c r="AX83" s="131">
        <v>0</v>
      </c>
      <c r="AY83" s="131">
        <v>0</v>
      </c>
      <c r="AZ83" s="131">
        <v>0</v>
      </c>
      <c r="BA83" s="131">
        <v>0</v>
      </c>
      <c r="BB83" s="131">
        <v>847043026</v>
      </c>
      <c r="BC83" s="149">
        <f>SUM(Tabla14[[#This Row],[Recursos propios 20242]:[Otros 202415]])</f>
        <v>1800000000</v>
      </c>
      <c r="BD83" s="159">
        <f>+Tabla14[[#This Row],[Total Comprometido 2024]]/Tabla14[[#This Row],[Total 2024]]</f>
        <v>1</v>
      </c>
      <c r="BE83" s="162">
        <v>1004527983</v>
      </c>
      <c r="BF83" s="162">
        <v>1004527983</v>
      </c>
      <c r="BG83" s="178">
        <v>0</v>
      </c>
      <c r="BH83" s="41" t="s">
        <v>196</v>
      </c>
      <c r="BI83" s="41" t="s">
        <v>197</v>
      </c>
      <c r="BJ83" s="41">
        <v>10</v>
      </c>
    </row>
    <row r="84" spans="1:62" s="142" customFormat="1" ht="71.25" x14ac:dyDescent="0.25">
      <c r="A84" s="125">
        <v>270</v>
      </c>
      <c r="B84" s="125"/>
      <c r="C84" s="125"/>
      <c r="D84" s="125"/>
      <c r="E84" s="125"/>
      <c r="F84" s="125"/>
      <c r="G84" s="125"/>
      <c r="H84" s="125"/>
      <c r="I84" s="125"/>
      <c r="J84" s="126"/>
      <c r="K84" s="125"/>
      <c r="L84" s="125"/>
      <c r="M84" s="126"/>
      <c r="N84" s="125"/>
      <c r="O84" s="127"/>
      <c r="P84" s="128"/>
      <c r="Q84" s="129"/>
      <c r="R84" s="49">
        <v>2020680010121</v>
      </c>
      <c r="S84" s="140" t="s">
        <v>239</v>
      </c>
      <c r="T84" s="42"/>
      <c r="U84" s="44"/>
      <c r="V84" s="140" t="s">
        <v>1283</v>
      </c>
      <c r="W84" s="140" t="s">
        <v>1298</v>
      </c>
      <c r="X84" s="70">
        <v>200</v>
      </c>
      <c r="Y84" s="140" t="s">
        <v>1321</v>
      </c>
      <c r="Z84" s="131">
        <v>241571619</v>
      </c>
      <c r="AA84" s="149">
        <v>0</v>
      </c>
      <c r="AB84" s="149">
        <v>0</v>
      </c>
      <c r="AC84" s="149">
        <v>0</v>
      </c>
      <c r="AD84" s="149">
        <v>0</v>
      </c>
      <c r="AE84" s="149">
        <v>0</v>
      </c>
      <c r="AF84" s="149">
        <v>0</v>
      </c>
      <c r="AG84" s="149">
        <v>0</v>
      </c>
      <c r="AH84" s="149">
        <v>0</v>
      </c>
      <c r="AI84" s="149">
        <v>0</v>
      </c>
      <c r="AJ84" s="149">
        <v>0</v>
      </c>
      <c r="AK84" s="149">
        <v>0</v>
      </c>
      <c r="AL84" s="149">
        <v>0</v>
      </c>
      <c r="AM84" s="149">
        <v>0</v>
      </c>
      <c r="AN84" s="131">
        <f>SUM(Tabla14[[#This Row],[Recursos propios 2024]:[Otros 2024]])</f>
        <v>241571619</v>
      </c>
      <c r="AO84" s="131">
        <v>241571619</v>
      </c>
      <c r="AP84" s="131">
        <v>0</v>
      </c>
      <c r="AQ84" s="131">
        <v>0</v>
      </c>
      <c r="AR84" s="131">
        <v>0</v>
      </c>
      <c r="AS84" s="131">
        <v>0</v>
      </c>
      <c r="AT84" s="131">
        <v>0</v>
      </c>
      <c r="AU84" s="131">
        <v>0</v>
      </c>
      <c r="AV84" s="131">
        <v>0</v>
      </c>
      <c r="AW84" s="131">
        <v>0</v>
      </c>
      <c r="AX84" s="131">
        <v>0</v>
      </c>
      <c r="AY84" s="131">
        <v>0</v>
      </c>
      <c r="AZ84" s="131">
        <v>0</v>
      </c>
      <c r="BA84" s="131">
        <v>0</v>
      </c>
      <c r="BB84" s="131">
        <v>0</v>
      </c>
      <c r="BC84" s="131">
        <f>SUM(Tabla14[[#This Row],[Recursos propios 20242]:[Otros 202415]])</f>
        <v>241571619</v>
      </c>
      <c r="BD84" s="132">
        <f>+Tabla14[[#This Row],[Total Comprometido 2024]]/Tabla14[[#This Row],[Total 2024]]</f>
        <v>1</v>
      </c>
      <c r="BE84" s="144">
        <v>95559578</v>
      </c>
      <c r="BF84" s="144">
        <v>95559578</v>
      </c>
      <c r="BG84" s="175">
        <v>0</v>
      </c>
      <c r="BH84" s="125"/>
      <c r="BI84" s="125"/>
      <c r="BJ84" s="125"/>
    </row>
    <row r="85" spans="1:62" s="142" customFormat="1" ht="71.25" x14ac:dyDescent="0.25">
      <c r="A85" s="125">
        <v>270</v>
      </c>
      <c r="B85" s="125"/>
      <c r="C85" s="125"/>
      <c r="D85" s="125"/>
      <c r="E85" s="125"/>
      <c r="F85" s="125"/>
      <c r="G85" s="125"/>
      <c r="H85" s="125"/>
      <c r="I85" s="125"/>
      <c r="J85" s="126"/>
      <c r="K85" s="125"/>
      <c r="L85" s="125"/>
      <c r="M85" s="126"/>
      <c r="N85" s="125"/>
      <c r="O85" s="127"/>
      <c r="P85" s="128"/>
      <c r="Q85" s="129"/>
      <c r="R85" s="49">
        <v>2021680010003</v>
      </c>
      <c r="S85" s="140" t="s">
        <v>216</v>
      </c>
      <c r="T85" s="120"/>
      <c r="U85" s="44"/>
      <c r="V85" s="140" t="s">
        <v>1260</v>
      </c>
      <c r="W85" s="140" t="s">
        <v>1303</v>
      </c>
      <c r="X85" s="70">
        <v>100</v>
      </c>
      <c r="Y85" s="140" t="s">
        <v>1318</v>
      </c>
      <c r="Z85" s="131">
        <v>50000000</v>
      </c>
      <c r="AA85" s="149">
        <v>0</v>
      </c>
      <c r="AB85" s="149">
        <v>0</v>
      </c>
      <c r="AC85" s="149">
        <v>0</v>
      </c>
      <c r="AD85" s="149">
        <v>0</v>
      </c>
      <c r="AE85" s="149">
        <v>0</v>
      </c>
      <c r="AF85" s="149">
        <v>0</v>
      </c>
      <c r="AG85" s="149">
        <v>0</v>
      </c>
      <c r="AH85" s="149">
        <v>0</v>
      </c>
      <c r="AI85" s="149">
        <v>0</v>
      </c>
      <c r="AJ85" s="149">
        <v>0</v>
      </c>
      <c r="AK85" s="149">
        <v>0</v>
      </c>
      <c r="AL85" s="149">
        <v>0</v>
      </c>
      <c r="AM85" s="149">
        <v>0</v>
      </c>
      <c r="AN85" s="131">
        <f>SUM(Tabla14[[#This Row],[Recursos propios 2024]:[Otros 2024]])</f>
        <v>50000000</v>
      </c>
      <c r="AO85" s="179">
        <v>50000000</v>
      </c>
      <c r="AP85" s="131">
        <v>0</v>
      </c>
      <c r="AQ85" s="131">
        <v>0</v>
      </c>
      <c r="AR85" s="131">
        <v>0</v>
      </c>
      <c r="AS85" s="131">
        <v>0</v>
      </c>
      <c r="AT85" s="131">
        <v>0</v>
      </c>
      <c r="AU85" s="131">
        <v>0</v>
      </c>
      <c r="AV85" s="131">
        <v>0</v>
      </c>
      <c r="AW85" s="131">
        <v>0</v>
      </c>
      <c r="AX85" s="131">
        <v>0</v>
      </c>
      <c r="AY85" s="131">
        <v>0</v>
      </c>
      <c r="AZ85" s="131">
        <v>0</v>
      </c>
      <c r="BA85" s="131">
        <v>0</v>
      </c>
      <c r="BB85" s="131">
        <v>0</v>
      </c>
      <c r="BC85" s="131">
        <f>SUM(Tabla14[[#This Row],[Recursos propios 20242]:[Otros 202415]])</f>
        <v>50000000</v>
      </c>
      <c r="BD85" s="132">
        <f>+Tabla14[[#This Row],[Total Comprometido 2024]]/Tabla14[[#This Row],[Total 2024]]</f>
        <v>1</v>
      </c>
      <c r="BE85" s="144">
        <v>29104320</v>
      </c>
      <c r="BF85" s="144">
        <v>29104320</v>
      </c>
      <c r="BG85" s="175">
        <v>0</v>
      </c>
      <c r="BH85" s="125"/>
      <c r="BI85" s="125"/>
      <c r="BJ85" s="125"/>
    </row>
    <row r="86" spans="1:62" s="142" customFormat="1" ht="71.25" x14ac:dyDescent="0.25">
      <c r="A86" s="125">
        <v>270</v>
      </c>
      <c r="B86" s="125"/>
      <c r="C86" s="125"/>
      <c r="D86" s="125"/>
      <c r="E86" s="125"/>
      <c r="F86" s="125"/>
      <c r="G86" s="125"/>
      <c r="H86" s="125"/>
      <c r="I86" s="125"/>
      <c r="J86" s="126"/>
      <c r="K86" s="125"/>
      <c r="L86" s="125"/>
      <c r="M86" s="126"/>
      <c r="N86" s="125"/>
      <c r="O86" s="127"/>
      <c r="P86" s="128"/>
      <c r="Q86" s="129"/>
      <c r="R86" s="39">
        <v>2024680010126</v>
      </c>
      <c r="S86" s="140" t="s">
        <v>250</v>
      </c>
      <c r="T86" s="42"/>
      <c r="U86" s="145"/>
      <c r="V86" s="140" t="s">
        <v>1283</v>
      </c>
      <c r="W86" s="140" t="s">
        <v>1319</v>
      </c>
      <c r="X86" s="70">
        <v>3000</v>
      </c>
      <c r="Y86" s="140" t="s">
        <v>1320</v>
      </c>
      <c r="Z86" s="149">
        <v>0</v>
      </c>
      <c r="AA86" s="149">
        <v>0</v>
      </c>
      <c r="AB86" s="149">
        <v>0</v>
      </c>
      <c r="AC86" s="149">
        <v>0</v>
      </c>
      <c r="AD86" s="149">
        <v>0</v>
      </c>
      <c r="AE86" s="149">
        <v>0</v>
      </c>
      <c r="AF86" s="149">
        <v>0</v>
      </c>
      <c r="AG86" s="149">
        <v>0</v>
      </c>
      <c r="AH86" s="149">
        <v>0</v>
      </c>
      <c r="AI86" s="149">
        <v>0</v>
      </c>
      <c r="AJ86" s="149">
        <v>0</v>
      </c>
      <c r="AK86" s="149">
        <v>0</v>
      </c>
      <c r="AL86" s="149">
        <v>0</v>
      </c>
      <c r="AM86" s="180">
        <v>1140525225</v>
      </c>
      <c r="AN86" s="131">
        <f>SUM(Tabla14[[#This Row],[Recursos propios 2024]:[Otros 2024]])</f>
        <v>1140525225</v>
      </c>
      <c r="AO86" s="131">
        <v>0</v>
      </c>
      <c r="AP86" s="131">
        <v>0</v>
      </c>
      <c r="AQ86" s="131">
        <v>0</v>
      </c>
      <c r="AR86" s="131">
        <v>0</v>
      </c>
      <c r="AS86" s="131">
        <v>0</v>
      </c>
      <c r="AT86" s="131">
        <v>0</v>
      </c>
      <c r="AU86" s="131">
        <v>0</v>
      </c>
      <c r="AV86" s="131">
        <v>0</v>
      </c>
      <c r="AW86" s="131">
        <v>0</v>
      </c>
      <c r="AX86" s="131">
        <v>0</v>
      </c>
      <c r="AY86" s="131">
        <v>0</v>
      </c>
      <c r="AZ86" s="131">
        <v>0</v>
      </c>
      <c r="BA86" s="131">
        <v>0</v>
      </c>
      <c r="BB86" s="160">
        <v>968281118</v>
      </c>
      <c r="BC86" s="131">
        <f>SUM(Tabla14[[#This Row],[Recursos propios 20242]:[Otros 202415]])</f>
        <v>968281118</v>
      </c>
      <c r="BD86" s="132">
        <f>+Tabla14[[#This Row],[Total Comprometido 2024]]/Tabla14[[#This Row],[Total 2024]]</f>
        <v>0.8489782573638387</v>
      </c>
      <c r="BE86" s="144"/>
      <c r="BF86" s="144"/>
      <c r="BG86" s="168"/>
      <c r="BH86" s="125"/>
      <c r="BI86" s="125"/>
      <c r="BJ86" s="125"/>
    </row>
    <row r="87" spans="1:62" s="142" customFormat="1" ht="71.25" x14ac:dyDescent="0.25">
      <c r="A87" s="125">
        <v>270</v>
      </c>
      <c r="B87" s="125"/>
      <c r="C87" s="125"/>
      <c r="D87" s="125"/>
      <c r="E87" s="125"/>
      <c r="F87" s="125"/>
      <c r="G87" s="125"/>
      <c r="H87" s="125"/>
      <c r="I87" s="125"/>
      <c r="J87" s="126"/>
      <c r="K87" s="125"/>
      <c r="L87" s="125"/>
      <c r="M87" s="126"/>
      <c r="N87" s="125"/>
      <c r="O87" s="127"/>
      <c r="P87" s="128"/>
      <c r="Q87" s="129"/>
      <c r="R87" s="49">
        <v>2024680010164</v>
      </c>
      <c r="S87" s="140" t="s">
        <v>243</v>
      </c>
      <c r="T87" s="42"/>
      <c r="U87" s="48"/>
      <c r="V87" s="140" t="s">
        <v>1260</v>
      </c>
      <c r="W87" s="140" t="s">
        <v>1303</v>
      </c>
      <c r="X87" s="70">
        <v>100</v>
      </c>
      <c r="Y87" s="140" t="s">
        <v>1318</v>
      </c>
      <c r="Z87" s="64">
        <v>100000000</v>
      </c>
      <c r="AA87" s="149">
        <v>0</v>
      </c>
      <c r="AB87" s="149">
        <v>0</v>
      </c>
      <c r="AC87" s="149">
        <v>0</v>
      </c>
      <c r="AD87" s="149">
        <v>0</v>
      </c>
      <c r="AE87" s="149">
        <v>0</v>
      </c>
      <c r="AF87" s="149">
        <v>0</v>
      </c>
      <c r="AG87" s="149">
        <v>0</v>
      </c>
      <c r="AH87" s="149">
        <v>0</v>
      </c>
      <c r="AI87" s="149">
        <v>0</v>
      </c>
      <c r="AJ87" s="149">
        <v>0</v>
      </c>
      <c r="AK87" s="149">
        <v>0</v>
      </c>
      <c r="AL87" s="149">
        <v>0</v>
      </c>
      <c r="AM87" s="149">
        <v>0</v>
      </c>
      <c r="AN87" s="131">
        <f>SUM(Tabla14[[#This Row],[Recursos propios 2024]:[Otros 2024]])</f>
        <v>100000000</v>
      </c>
      <c r="AO87" s="179">
        <v>77368984</v>
      </c>
      <c r="AP87" s="149">
        <v>0</v>
      </c>
      <c r="AQ87" s="149">
        <v>0</v>
      </c>
      <c r="AR87" s="149">
        <v>0</v>
      </c>
      <c r="AS87" s="149">
        <v>0</v>
      </c>
      <c r="AT87" s="149">
        <v>0</v>
      </c>
      <c r="AU87" s="149">
        <v>0</v>
      </c>
      <c r="AV87" s="149">
        <v>0</v>
      </c>
      <c r="AW87" s="149">
        <v>0</v>
      </c>
      <c r="AX87" s="149">
        <v>0</v>
      </c>
      <c r="AY87" s="149">
        <v>0</v>
      </c>
      <c r="AZ87" s="149">
        <v>0</v>
      </c>
      <c r="BA87" s="149">
        <v>0</v>
      </c>
      <c r="BB87" s="149">
        <v>0</v>
      </c>
      <c r="BC87" s="131">
        <f>SUM(Tabla14[[#This Row],[Recursos propios 20242]:[Otros 202415]])</f>
        <v>77368984</v>
      </c>
      <c r="BD87" s="132">
        <f>+Tabla14[[#This Row],[Total Comprometido 2024]]/Tabla14[[#This Row],[Total 2024]]</f>
        <v>0.77368983999999996</v>
      </c>
      <c r="BE87" s="144"/>
      <c r="BF87" s="144"/>
      <c r="BG87" s="168"/>
      <c r="BH87" s="125"/>
      <c r="BI87" s="125"/>
      <c r="BJ87" s="125"/>
    </row>
    <row r="88" spans="1:62" s="142" customFormat="1" ht="42.75" x14ac:dyDescent="0.25">
      <c r="A88" s="125">
        <v>270</v>
      </c>
      <c r="B88" s="125"/>
      <c r="C88" s="125"/>
      <c r="D88" s="125"/>
      <c r="E88" s="125"/>
      <c r="F88" s="125"/>
      <c r="G88" s="125"/>
      <c r="H88" s="125"/>
      <c r="I88" s="125"/>
      <c r="J88" s="126"/>
      <c r="K88" s="125"/>
      <c r="L88" s="125"/>
      <c r="M88" s="126"/>
      <c r="N88" s="125"/>
      <c r="O88" s="127"/>
      <c r="P88" s="128"/>
      <c r="Q88" s="129"/>
      <c r="R88" s="49">
        <v>2024680010127</v>
      </c>
      <c r="S88" s="140" t="s">
        <v>249</v>
      </c>
      <c r="T88" s="42"/>
      <c r="U88" s="44"/>
      <c r="V88" s="140" t="s">
        <v>1283</v>
      </c>
      <c r="W88" s="140" t="s">
        <v>1298</v>
      </c>
      <c r="X88" s="70">
        <v>200</v>
      </c>
      <c r="Y88" s="140" t="s">
        <v>1321</v>
      </c>
      <c r="Z88" s="64">
        <v>100000000</v>
      </c>
      <c r="AA88" s="149">
        <v>0</v>
      </c>
      <c r="AB88" s="149">
        <v>0</v>
      </c>
      <c r="AC88" s="149">
        <v>0</v>
      </c>
      <c r="AD88" s="149">
        <v>0</v>
      </c>
      <c r="AE88" s="149">
        <v>0</v>
      </c>
      <c r="AF88" s="149">
        <v>0</v>
      </c>
      <c r="AG88" s="149">
        <v>0</v>
      </c>
      <c r="AH88" s="149">
        <v>0</v>
      </c>
      <c r="AI88" s="149">
        <v>0</v>
      </c>
      <c r="AJ88" s="149">
        <v>0</v>
      </c>
      <c r="AK88" s="149">
        <v>0</v>
      </c>
      <c r="AL88" s="149">
        <v>0</v>
      </c>
      <c r="AM88" s="149">
        <v>0</v>
      </c>
      <c r="AN88" s="131">
        <f>SUM(Tabla14[[#This Row],[Recursos propios 2024]:[Otros 2024]])</f>
        <v>100000000</v>
      </c>
      <c r="AO88" s="179">
        <v>0</v>
      </c>
      <c r="AP88" s="149">
        <v>0</v>
      </c>
      <c r="AQ88" s="149">
        <v>0</v>
      </c>
      <c r="AR88" s="149">
        <v>0</v>
      </c>
      <c r="AS88" s="149">
        <v>0</v>
      </c>
      <c r="AT88" s="149">
        <v>0</v>
      </c>
      <c r="AU88" s="149">
        <v>0</v>
      </c>
      <c r="AV88" s="149">
        <v>0</v>
      </c>
      <c r="AW88" s="149">
        <v>0</v>
      </c>
      <c r="AX88" s="149">
        <v>0</v>
      </c>
      <c r="AY88" s="149">
        <v>0</v>
      </c>
      <c r="AZ88" s="149">
        <v>0</v>
      </c>
      <c r="BA88" s="149">
        <v>0</v>
      </c>
      <c r="BB88" s="149">
        <v>0</v>
      </c>
      <c r="BC88" s="131">
        <f>SUM(Tabla14[[#This Row],[Recursos propios 20242]:[Otros 202415]])</f>
        <v>0</v>
      </c>
      <c r="BD88" s="132">
        <f>+Tabla14[[#This Row],[Total Comprometido 2024]]/Tabla14[[#This Row],[Total 2024]]</f>
        <v>0</v>
      </c>
      <c r="BE88" s="144"/>
      <c r="BF88" s="144"/>
      <c r="BG88" s="168"/>
      <c r="BH88" s="125"/>
      <c r="BI88" s="125"/>
      <c r="BJ88" s="125"/>
    </row>
    <row r="89" spans="1:62" s="142" customFormat="1" ht="71.25" x14ac:dyDescent="0.25">
      <c r="A89" s="125">
        <v>271</v>
      </c>
      <c r="B89" s="125" t="s">
        <v>90</v>
      </c>
      <c r="C89" s="125" t="s">
        <v>56</v>
      </c>
      <c r="D89" s="125" t="s">
        <v>98</v>
      </c>
      <c r="E89" s="125" t="s">
        <v>99</v>
      </c>
      <c r="F89" s="125" t="s">
        <v>100</v>
      </c>
      <c r="G89" s="125" t="s">
        <v>176</v>
      </c>
      <c r="H89" s="125">
        <v>410305200</v>
      </c>
      <c r="I89" s="125" t="s">
        <v>107</v>
      </c>
      <c r="J89" s="125">
        <v>0</v>
      </c>
      <c r="K89" s="125" t="s">
        <v>97</v>
      </c>
      <c r="L89" s="125" t="s">
        <v>194</v>
      </c>
      <c r="M89" s="125">
        <v>550</v>
      </c>
      <c r="N89" s="125">
        <v>130</v>
      </c>
      <c r="O89" s="127">
        <v>138</v>
      </c>
      <c r="P89" s="136">
        <f>+(Tabla14[[#This Row],[Meta Ejecutada Vigencia4]]/Tabla14[[#This Row],[Meta Programada Vigencia]])</f>
        <v>1.0615384615384615</v>
      </c>
      <c r="Q89" s="136">
        <f>+Tabla14[[#This Row],[Meta Ejecutada Vigencia4]]/Tabla14[[#This Row],[Meta Programada Cuatrienio3]]/4</f>
        <v>6.2727272727272729E-2</v>
      </c>
      <c r="R89" s="49">
        <v>2020680010121</v>
      </c>
      <c r="S89" s="140" t="s">
        <v>239</v>
      </c>
      <c r="T89" s="42"/>
      <c r="U89" s="44"/>
      <c r="V89" s="140" t="s">
        <v>1283</v>
      </c>
      <c r="W89" s="140" t="s">
        <v>1298</v>
      </c>
      <c r="X89" s="70">
        <v>550</v>
      </c>
      <c r="Y89" s="140" t="s">
        <v>588</v>
      </c>
      <c r="Z89" s="131">
        <v>46183333.329999998</v>
      </c>
      <c r="AA89" s="149">
        <v>0</v>
      </c>
      <c r="AB89" s="149">
        <v>0</v>
      </c>
      <c r="AC89" s="149">
        <v>0</v>
      </c>
      <c r="AD89" s="149">
        <v>0</v>
      </c>
      <c r="AE89" s="149">
        <v>0</v>
      </c>
      <c r="AF89" s="149">
        <v>0</v>
      </c>
      <c r="AG89" s="149">
        <v>0</v>
      </c>
      <c r="AH89" s="149">
        <v>0</v>
      </c>
      <c r="AI89" s="149">
        <v>0</v>
      </c>
      <c r="AJ89" s="149">
        <v>0</v>
      </c>
      <c r="AK89" s="149">
        <v>0</v>
      </c>
      <c r="AL89" s="149">
        <v>0</v>
      </c>
      <c r="AM89" s="149">
        <v>0</v>
      </c>
      <c r="AN89" s="121">
        <f>SUM(Tabla14[[#This Row],[Recursos propios 2024]:[Otros 2024]])</f>
        <v>46183333.329999998</v>
      </c>
      <c r="AO89" s="131">
        <v>46183333.329999998</v>
      </c>
      <c r="AP89" s="149">
        <v>0</v>
      </c>
      <c r="AQ89" s="149">
        <v>0</v>
      </c>
      <c r="AR89" s="149">
        <v>0</v>
      </c>
      <c r="AS89" s="149">
        <v>0</v>
      </c>
      <c r="AT89" s="149">
        <v>0</v>
      </c>
      <c r="AU89" s="149">
        <v>0</v>
      </c>
      <c r="AV89" s="149">
        <v>0</v>
      </c>
      <c r="AW89" s="149">
        <v>0</v>
      </c>
      <c r="AX89" s="149">
        <v>0</v>
      </c>
      <c r="AY89" s="149">
        <v>0</v>
      </c>
      <c r="AZ89" s="149">
        <v>0</v>
      </c>
      <c r="BA89" s="149">
        <v>0</v>
      </c>
      <c r="BB89" s="149">
        <v>0</v>
      </c>
      <c r="BC89" s="131">
        <f>SUM(Tabla14[[#This Row],[Recursos propios 20242]:[Otros 202415]])</f>
        <v>46183333.329999998</v>
      </c>
      <c r="BD89" s="174">
        <f>+Tabla14[[#This Row],[Total Comprometido 2024]]/Tabla14[[#This Row],[Total 2024]]</f>
        <v>1</v>
      </c>
      <c r="BE89" s="746">
        <v>46183333.329999998</v>
      </c>
      <c r="BF89" s="746">
        <v>46183333.329999998</v>
      </c>
      <c r="BG89" s="133">
        <v>0</v>
      </c>
      <c r="BH89" s="41" t="s">
        <v>196</v>
      </c>
      <c r="BI89" s="41" t="s">
        <v>197</v>
      </c>
      <c r="BJ89" s="41">
        <v>10</v>
      </c>
    </row>
    <row r="90" spans="1:62" s="142" customFormat="1" ht="42.75" x14ac:dyDescent="0.25">
      <c r="A90" s="125">
        <v>271</v>
      </c>
      <c r="B90" s="125"/>
      <c r="C90" s="125"/>
      <c r="D90" s="125"/>
      <c r="E90" s="125"/>
      <c r="F90" s="125"/>
      <c r="G90" s="125"/>
      <c r="H90" s="125"/>
      <c r="I90" s="125"/>
      <c r="J90" s="125"/>
      <c r="K90" s="125"/>
      <c r="L90" s="125"/>
      <c r="M90" s="125"/>
      <c r="N90" s="125"/>
      <c r="O90" s="127"/>
      <c r="P90" s="128"/>
      <c r="Q90" s="129"/>
      <c r="R90" s="39">
        <v>2024680010127</v>
      </c>
      <c r="S90" s="140" t="s">
        <v>241</v>
      </c>
      <c r="T90" s="42"/>
      <c r="U90" s="145"/>
      <c r="V90" s="140" t="s">
        <v>1283</v>
      </c>
      <c r="W90" s="140" t="s">
        <v>1298</v>
      </c>
      <c r="X90" s="70">
        <v>550</v>
      </c>
      <c r="Y90" s="140" t="s">
        <v>588</v>
      </c>
      <c r="Z90" s="131">
        <v>101623333.33</v>
      </c>
      <c r="AA90" s="149">
        <v>0</v>
      </c>
      <c r="AB90" s="149">
        <v>0</v>
      </c>
      <c r="AC90" s="149">
        <v>0</v>
      </c>
      <c r="AD90" s="149">
        <v>0</v>
      </c>
      <c r="AE90" s="149">
        <v>0</v>
      </c>
      <c r="AF90" s="149">
        <v>0</v>
      </c>
      <c r="AG90" s="149">
        <v>0</v>
      </c>
      <c r="AH90" s="149">
        <v>0</v>
      </c>
      <c r="AI90" s="149">
        <v>0</v>
      </c>
      <c r="AJ90" s="149">
        <v>0</v>
      </c>
      <c r="AK90" s="149">
        <v>0</v>
      </c>
      <c r="AL90" s="149">
        <v>0</v>
      </c>
      <c r="AM90" s="149">
        <v>0</v>
      </c>
      <c r="AN90" s="131">
        <f>SUM(Tabla14[[#This Row],[Recursos propios 2024]:[Otros 2024]])</f>
        <v>101623333.33</v>
      </c>
      <c r="AO90" s="181">
        <v>53499999.989999995</v>
      </c>
      <c r="AP90" s="149">
        <v>0</v>
      </c>
      <c r="AQ90" s="149">
        <v>0</v>
      </c>
      <c r="AR90" s="149">
        <v>0</v>
      </c>
      <c r="AS90" s="149">
        <v>0</v>
      </c>
      <c r="AT90" s="149">
        <v>0</v>
      </c>
      <c r="AU90" s="149">
        <v>0</v>
      </c>
      <c r="AV90" s="149">
        <v>0</v>
      </c>
      <c r="AW90" s="149">
        <v>0</v>
      </c>
      <c r="AX90" s="149">
        <v>0</v>
      </c>
      <c r="AY90" s="149">
        <v>0</v>
      </c>
      <c r="AZ90" s="149">
        <v>0</v>
      </c>
      <c r="BA90" s="149">
        <v>0</v>
      </c>
      <c r="BB90" s="149">
        <v>0</v>
      </c>
      <c r="BC90" s="131">
        <f>SUM(Tabla14[[#This Row],[Recursos propios 20242]:[Otros 202415]])</f>
        <v>53499999.989999995</v>
      </c>
      <c r="BD90" s="132">
        <f>+Tabla14[[#This Row],[Total Comprometido 2024]]/Tabla14[[#This Row],[Total 2024]]</f>
        <v>0.5264538983017828</v>
      </c>
      <c r="BE90" s="746">
        <v>23073333.329999998</v>
      </c>
      <c r="BF90" s="746">
        <v>23073333.329999998</v>
      </c>
      <c r="BG90" s="42">
        <v>0</v>
      </c>
      <c r="BH90" s="125"/>
      <c r="BI90" s="125"/>
      <c r="BJ90" s="125"/>
    </row>
    <row r="91" spans="1:62" s="142" customFormat="1" ht="85.5" x14ac:dyDescent="0.25">
      <c r="A91" s="125">
        <v>276</v>
      </c>
      <c r="B91" s="41" t="s">
        <v>90</v>
      </c>
      <c r="C91" s="41" t="s">
        <v>177</v>
      </c>
      <c r="D91" s="41" t="s">
        <v>178</v>
      </c>
      <c r="E91" s="41" t="s">
        <v>179</v>
      </c>
      <c r="F91" s="41" t="s">
        <v>180</v>
      </c>
      <c r="G91" s="41" t="s">
        <v>181</v>
      </c>
      <c r="H91" s="41">
        <v>40600900</v>
      </c>
      <c r="I91" s="41" t="s">
        <v>182</v>
      </c>
      <c r="J91" s="43">
        <v>1</v>
      </c>
      <c r="K91" s="41" t="s">
        <v>97</v>
      </c>
      <c r="L91" s="41" t="s">
        <v>194</v>
      </c>
      <c r="M91" s="43">
        <v>1</v>
      </c>
      <c r="N91" s="41">
        <v>0</v>
      </c>
      <c r="O91" s="24"/>
      <c r="P91" s="152" t="e">
        <f>+(Tabla14[[#This Row],[Meta Ejecutada Vigencia4]]/Tabla14[[#This Row],[Meta Programada Vigencia]])</f>
        <v>#DIV/0!</v>
      </c>
      <c r="Q91" s="152">
        <f>+Tabla14[[#This Row],[Meta Ejecutada Vigencia4]]/Tabla14[[#This Row],[Meta Programada Cuatrienio3]]/4</f>
        <v>0</v>
      </c>
      <c r="R91" s="24"/>
      <c r="S91" s="24"/>
      <c r="T91" s="24"/>
      <c r="U91" s="24"/>
      <c r="V91" s="24"/>
      <c r="W91" s="24"/>
      <c r="X91" s="24"/>
      <c r="Y91" s="24"/>
      <c r="Z91" s="149"/>
      <c r="AA91" s="24"/>
      <c r="AB91" s="24"/>
      <c r="AC91" s="24"/>
      <c r="AD91" s="24"/>
      <c r="AE91" s="24"/>
      <c r="AF91" s="24"/>
      <c r="AG91" s="24"/>
      <c r="AH91" s="24"/>
      <c r="AI91" s="24"/>
      <c r="AJ91" s="24"/>
      <c r="AK91" s="24"/>
      <c r="AL91" s="24"/>
      <c r="AM91" s="24"/>
      <c r="AN91" s="121">
        <f>SUM(Tabla14[[#This Row],[Recursos propios 2024]:[Otros 2024]])</f>
        <v>0</v>
      </c>
      <c r="AO91" s="149"/>
      <c r="AP91" s="24"/>
      <c r="AQ91" s="24"/>
      <c r="AR91" s="24"/>
      <c r="AS91" s="24"/>
      <c r="AT91" s="24"/>
      <c r="AU91" s="24"/>
      <c r="AV91" s="24"/>
      <c r="AW91" s="24"/>
      <c r="AX91" s="24"/>
      <c r="AY91" s="24"/>
      <c r="AZ91" s="24"/>
      <c r="BA91" s="24"/>
      <c r="BB91" s="24"/>
      <c r="BC91" s="149">
        <f>SUM(Tabla14[[#This Row],[Recursos propios 20242]:[Otros 202415]])</f>
        <v>0</v>
      </c>
      <c r="BD91" s="159" t="e">
        <f>+Tabla14[[#This Row],[Total Comprometido 2024]]/Tabla14[[#This Row],[Total 2024]]</f>
        <v>#DIV/0!</v>
      </c>
      <c r="BE91" s="162"/>
      <c r="BF91" s="162"/>
      <c r="BG91" s="24"/>
      <c r="BH91" s="41" t="s">
        <v>196</v>
      </c>
      <c r="BI91" s="41" t="s">
        <v>197</v>
      </c>
      <c r="BJ91" s="41">
        <v>10</v>
      </c>
    </row>
    <row r="92" spans="1:62" s="142" customFormat="1" ht="28.5" x14ac:dyDescent="0.25">
      <c r="A92" s="125">
        <v>278</v>
      </c>
      <c r="B92" s="125" t="s">
        <v>63</v>
      </c>
      <c r="C92" s="125" t="s">
        <v>64</v>
      </c>
      <c r="D92" s="125" t="s">
        <v>183</v>
      </c>
      <c r="E92" s="125" t="s">
        <v>184</v>
      </c>
      <c r="F92" s="125" t="s">
        <v>185</v>
      </c>
      <c r="G92" s="125" t="s">
        <v>186</v>
      </c>
      <c r="H92" s="125">
        <v>170801800</v>
      </c>
      <c r="I92" s="125" t="s">
        <v>187</v>
      </c>
      <c r="J92" s="126">
        <v>0</v>
      </c>
      <c r="K92" s="125" t="s">
        <v>62</v>
      </c>
      <c r="L92" s="125" t="s">
        <v>194</v>
      </c>
      <c r="M92" s="126">
        <v>2</v>
      </c>
      <c r="N92" s="125">
        <v>0</v>
      </c>
      <c r="O92" s="127"/>
      <c r="P92" s="136" t="e">
        <f>+(Tabla14[[#This Row],[Meta Ejecutada Vigencia4]]/Tabla14[[#This Row],[Meta Programada Vigencia]])</f>
        <v>#DIV/0!</v>
      </c>
      <c r="Q92" s="136">
        <f>+Tabla14[[#This Row],[Meta Ejecutada Vigencia4]]/Tabla14[[#This Row],[Meta Programada Cuatrienio3]]/4</f>
        <v>0</v>
      </c>
      <c r="R92" s="127"/>
      <c r="S92" s="127"/>
      <c r="T92" s="127"/>
      <c r="U92" s="127"/>
      <c r="V92" s="127"/>
      <c r="W92" s="127"/>
      <c r="X92" s="127"/>
      <c r="Y92" s="127"/>
      <c r="Z92" s="131"/>
      <c r="AA92" s="127"/>
      <c r="AB92" s="127"/>
      <c r="AC92" s="127"/>
      <c r="AD92" s="127"/>
      <c r="AE92" s="127"/>
      <c r="AF92" s="127"/>
      <c r="AG92" s="127"/>
      <c r="AH92" s="127"/>
      <c r="AI92" s="127"/>
      <c r="AJ92" s="127"/>
      <c r="AK92" s="127"/>
      <c r="AL92" s="127"/>
      <c r="AM92" s="127"/>
      <c r="AN92" s="121">
        <f>SUM(Tabla14[[#This Row],[Recursos propios 2024]:[Otros 2024]])</f>
        <v>0</v>
      </c>
      <c r="AO92" s="131"/>
      <c r="AP92" s="127"/>
      <c r="AQ92" s="127"/>
      <c r="AR92" s="127"/>
      <c r="AS92" s="127"/>
      <c r="AT92" s="127"/>
      <c r="AU92" s="127"/>
      <c r="AV92" s="127"/>
      <c r="AW92" s="127"/>
      <c r="AX92" s="127"/>
      <c r="AY92" s="127"/>
      <c r="AZ92" s="127"/>
      <c r="BA92" s="127"/>
      <c r="BB92" s="127"/>
      <c r="BC92" s="131">
        <f>SUM(Tabla14[[#This Row],[Recursos propios 20242]:[Otros 202415]])</f>
        <v>0</v>
      </c>
      <c r="BD92" s="174" t="e">
        <f>+Tabla14[[#This Row],[Total Comprometido 2024]]/Tabla14[[#This Row],[Total 2024]]</f>
        <v>#DIV/0!</v>
      </c>
      <c r="BE92" s="144"/>
      <c r="BF92" s="144"/>
      <c r="BG92" s="127"/>
      <c r="BH92" s="41" t="s">
        <v>196</v>
      </c>
      <c r="BI92" s="41" t="s">
        <v>197</v>
      </c>
      <c r="BJ92" s="41" t="s">
        <v>198</v>
      </c>
    </row>
    <row r="93" spans="1:62" s="142" customFormat="1" ht="85.5" x14ac:dyDescent="0.25">
      <c r="A93" s="125">
        <v>280</v>
      </c>
      <c r="B93" s="41" t="s">
        <v>63</v>
      </c>
      <c r="C93" s="41" t="s">
        <v>188</v>
      </c>
      <c r="D93" s="41" t="s">
        <v>189</v>
      </c>
      <c r="E93" s="41" t="s">
        <v>190</v>
      </c>
      <c r="F93" s="41" t="s">
        <v>191</v>
      </c>
      <c r="G93" s="41" t="s">
        <v>192</v>
      </c>
      <c r="H93" s="41">
        <v>360501200</v>
      </c>
      <c r="I93" s="41" t="s">
        <v>193</v>
      </c>
      <c r="J93" s="43">
        <v>0</v>
      </c>
      <c r="K93" s="41" t="s">
        <v>97</v>
      </c>
      <c r="L93" s="41" t="s">
        <v>195</v>
      </c>
      <c r="M93" s="43">
        <v>1</v>
      </c>
      <c r="N93" s="41">
        <v>1</v>
      </c>
      <c r="O93" s="24">
        <v>0.6</v>
      </c>
      <c r="P93" s="152">
        <f>+(Tabla14[[#This Row],[Meta Ejecutada Vigencia4]]/Tabla14[[#This Row],[Meta Programada Vigencia]])</f>
        <v>0.6</v>
      </c>
      <c r="Q93" s="152">
        <f>+Tabla14[[#This Row],[Meta Ejecutada Vigencia4]]/Tabla14[[#This Row],[Meta Programada Cuatrienio3]]/4</f>
        <v>0.15</v>
      </c>
      <c r="R93" s="156">
        <v>2024680010122</v>
      </c>
      <c r="S93" s="170" t="s">
        <v>251</v>
      </c>
      <c r="T93" s="161">
        <v>103461358</v>
      </c>
      <c r="U93" s="157">
        <v>38500000</v>
      </c>
      <c r="V93" s="170" t="s">
        <v>1283</v>
      </c>
      <c r="W93" s="170" t="s">
        <v>1322</v>
      </c>
      <c r="X93" s="171">
        <v>29320</v>
      </c>
      <c r="Y93" s="61" t="s">
        <v>1323</v>
      </c>
      <c r="Z93" s="149">
        <v>38500000</v>
      </c>
      <c r="AA93" s="149">
        <v>0</v>
      </c>
      <c r="AB93" s="149">
        <v>0</v>
      </c>
      <c r="AC93" s="149">
        <v>0</v>
      </c>
      <c r="AD93" s="149">
        <v>0</v>
      </c>
      <c r="AE93" s="149">
        <v>0</v>
      </c>
      <c r="AF93" s="149">
        <v>0</v>
      </c>
      <c r="AG93" s="149">
        <v>0</v>
      </c>
      <c r="AH93" s="149">
        <v>0</v>
      </c>
      <c r="AI93" s="149">
        <v>0</v>
      </c>
      <c r="AJ93" s="149">
        <v>0</v>
      </c>
      <c r="AK93" s="149">
        <v>0</v>
      </c>
      <c r="AL93" s="149">
        <v>0</v>
      </c>
      <c r="AM93" s="149">
        <v>0</v>
      </c>
      <c r="AN93" s="121">
        <f>SUM(Tabla14[[#This Row],[Recursos propios 2024]:[Otros 2024]])</f>
        <v>38500000</v>
      </c>
      <c r="AO93" s="149">
        <v>5866666.6600000001</v>
      </c>
      <c r="AP93" s="24"/>
      <c r="AQ93" s="24"/>
      <c r="AR93" s="24"/>
      <c r="AS93" s="24"/>
      <c r="AT93" s="24"/>
      <c r="AU93" s="24"/>
      <c r="AV93" s="24"/>
      <c r="AW93" s="24"/>
      <c r="AX93" s="24"/>
      <c r="AY93" s="24"/>
      <c r="AZ93" s="24"/>
      <c r="BA93" s="24"/>
      <c r="BB93" s="24"/>
      <c r="BC93" s="149">
        <f>SUM(Tabla14[[#This Row],[Recursos propios 20242]:[Otros 202415]])</f>
        <v>5866666.6600000001</v>
      </c>
      <c r="BD93" s="159">
        <f>+Tabla14[[#This Row],[Total Comprometido 2024]]/Tabla14[[#This Row],[Total 2024]]</f>
        <v>0.15238095220779221</v>
      </c>
      <c r="BE93" s="162"/>
      <c r="BF93" s="162"/>
      <c r="BG93" s="24"/>
      <c r="BH93" s="41" t="s">
        <v>196</v>
      </c>
      <c r="BI93" s="41" t="s">
        <v>197</v>
      </c>
      <c r="BJ93" s="41">
        <v>10</v>
      </c>
    </row>
    <row r="94" spans="1:62" s="142" customFormat="1" x14ac:dyDescent="0.25">
      <c r="A94" s="125"/>
      <c r="B94" s="125"/>
      <c r="C94" s="125"/>
      <c r="D94" s="125"/>
      <c r="E94" s="125"/>
      <c r="F94" s="125"/>
      <c r="G94" s="125"/>
      <c r="H94" s="125"/>
      <c r="I94" s="125"/>
      <c r="J94" s="125"/>
      <c r="K94" s="125"/>
      <c r="L94" s="125"/>
      <c r="M94" s="125"/>
      <c r="N94" s="125"/>
      <c r="O94" s="127"/>
      <c r="P94" s="136" t="e">
        <f>+(Tabla14[[#This Row],[Meta Ejecutada Vigencia4]]/Tabla14[[#This Row],[Meta Programada Vigencia]])</f>
        <v>#DIV/0!</v>
      </c>
      <c r="Q94" s="136" t="e">
        <f>+Tabla14[[#This Row],[Meta Ejecutada Vigencia4]]/Tabla14[[#This Row],[Meta Programada Cuatrienio3]]/4</f>
        <v>#DIV/0!</v>
      </c>
      <c r="R94" s="127"/>
      <c r="S94" s="127"/>
      <c r="T94" s="127"/>
      <c r="U94" s="127"/>
      <c r="V94" s="127"/>
      <c r="W94" s="127"/>
      <c r="X94" s="127"/>
      <c r="Y94" s="127"/>
      <c r="Z94" s="131"/>
      <c r="AA94" s="127"/>
      <c r="AB94" s="127"/>
      <c r="AC94" s="127"/>
      <c r="AD94" s="127"/>
      <c r="AE94" s="127"/>
      <c r="AF94" s="127"/>
      <c r="AG94" s="127"/>
      <c r="AH94" s="127"/>
      <c r="AI94" s="127"/>
      <c r="AJ94" s="127"/>
      <c r="AK94" s="127"/>
      <c r="AL94" s="127"/>
      <c r="AM94" s="127"/>
      <c r="AN94" s="121">
        <f>SUM(Tabla14[[#This Row],[Recursos propios 2024]:[Otros 2024]])</f>
        <v>0</v>
      </c>
      <c r="AO94" s="131"/>
      <c r="AP94" s="127"/>
      <c r="AQ94" s="127"/>
      <c r="AR94" s="127"/>
      <c r="AS94" s="127"/>
      <c r="AT94" s="127"/>
      <c r="AU94" s="127"/>
      <c r="AV94" s="127"/>
      <c r="AW94" s="127"/>
      <c r="AX94" s="127"/>
      <c r="AY94" s="127"/>
      <c r="AZ94" s="127"/>
      <c r="BA94" s="127"/>
      <c r="BB94" s="127"/>
      <c r="BC94" s="131">
        <f>SUM(Tabla14[[#This Row],[Recursos propios 20242]:[Otros 202415]])</f>
        <v>0</v>
      </c>
      <c r="BD94" s="174" t="e">
        <f>+Tabla14[[#This Row],[Total Comprometido 2024]]/Tabla14[[#This Row],[Total 2024]]</f>
        <v>#DIV/0!</v>
      </c>
      <c r="BE94" s="144"/>
      <c r="BF94" s="144"/>
      <c r="BG94" s="127"/>
      <c r="BH94" s="125"/>
      <c r="BI94" s="125"/>
      <c r="BJ94" s="125"/>
    </row>
    <row r="95" spans="1:62" s="142" customFormat="1" x14ac:dyDescent="0.25">
      <c r="A95" s="125"/>
      <c r="B95" s="41"/>
      <c r="C95" s="41"/>
      <c r="D95" s="41"/>
      <c r="E95" s="41"/>
      <c r="F95" s="41"/>
      <c r="G95" s="41"/>
      <c r="H95" s="41"/>
      <c r="I95" s="41"/>
      <c r="J95" s="41"/>
      <c r="K95" s="41"/>
      <c r="L95" s="41"/>
      <c r="M95" s="41"/>
      <c r="N95" s="41"/>
      <c r="O95" s="24"/>
      <c r="P95" s="152" t="e">
        <f>+(Tabla14[[#This Row],[Meta Ejecutada Vigencia4]]/Tabla14[[#This Row],[Meta Programada Vigencia]])</f>
        <v>#DIV/0!</v>
      </c>
      <c r="Q95" s="152" t="e">
        <f>+Tabla14[[#This Row],[Meta Ejecutada Vigencia4]]/Tabla14[[#This Row],[Meta Programada Cuatrienio3]]/4</f>
        <v>#DIV/0!</v>
      </c>
      <c r="R95" s="24"/>
      <c r="S95" s="24"/>
      <c r="T95" s="24"/>
      <c r="U95" s="24"/>
      <c r="V95" s="24"/>
      <c r="W95" s="24"/>
      <c r="X95" s="24"/>
      <c r="Y95" s="24"/>
      <c r="Z95" s="149"/>
      <c r="AA95" s="24"/>
      <c r="AB95" s="24"/>
      <c r="AC95" s="24"/>
      <c r="AD95" s="24"/>
      <c r="AE95" s="24"/>
      <c r="AF95" s="24"/>
      <c r="AG95" s="24"/>
      <c r="AH95" s="24"/>
      <c r="AI95" s="24"/>
      <c r="AJ95" s="24"/>
      <c r="AK95" s="24"/>
      <c r="AL95" s="24"/>
      <c r="AM95" s="24"/>
      <c r="AN95" s="121">
        <f>SUM(Tabla14[[#This Row],[Recursos propios 2024]:[Otros 2024]])</f>
        <v>0</v>
      </c>
      <c r="AO95" s="149"/>
      <c r="AP95" s="24"/>
      <c r="AQ95" s="24"/>
      <c r="AR95" s="24"/>
      <c r="AS95" s="24"/>
      <c r="AT95" s="24"/>
      <c r="AU95" s="24"/>
      <c r="AV95" s="24"/>
      <c r="AW95" s="24"/>
      <c r="AX95" s="24"/>
      <c r="AY95" s="24"/>
      <c r="AZ95" s="24"/>
      <c r="BA95" s="24"/>
      <c r="BB95" s="24"/>
      <c r="BC95" s="149">
        <f>SUM(Tabla14[[#This Row],[Recursos propios 20242]:[Otros 202415]])</f>
        <v>0</v>
      </c>
      <c r="BD95" s="159" t="e">
        <f>+Tabla14[[#This Row],[Total Comprometido 2024]]/Tabla14[[#This Row],[Total 2024]]</f>
        <v>#DIV/0!</v>
      </c>
      <c r="BE95" s="162"/>
      <c r="BF95" s="162"/>
      <c r="BG95" s="24"/>
      <c r="BH95" s="41"/>
      <c r="BI95" s="41"/>
      <c r="BJ95" s="125"/>
    </row>
    <row r="96" spans="1:62" s="142" customFormat="1" x14ac:dyDescent="0.25">
      <c r="A96" s="125"/>
      <c r="B96" s="125"/>
      <c r="C96" s="125"/>
      <c r="D96" s="125"/>
      <c r="E96" s="125"/>
      <c r="F96" s="125"/>
      <c r="G96" s="125"/>
      <c r="H96" s="125"/>
      <c r="I96" s="125"/>
      <c r="J96" s="125"/>
      <c r="K96" s="125"/>
      <c r="L96" s="125"/>
      <c r="M96" s="125"/>
      <c r="N96" s="125"/>
      <c r="O96" s="127"/>
      <c r="P96" s="136" t="e">
        <f>+(Tabla14[[#This Row],[Meta Ejecutada Vigencia4]]/Tabla14[[#This Row],[Meta Programada Vigencia]])</f>
        <v>#DIV/0!</v>
      </c>
      <c r="Q96" s="136" t="e">
        <f>+Tabla14[[#This Row],[Meta Ejecutada Vigencia4]]/Tabla14[[#This Row],[Meta Programada Cuatrienio3]]/4</f>
        <v>#DIV/0!</v>
      </c>
      <c r="R96" s="127"/>
      <c r="S96" s="127"/>
      <c r="T96" s="127"/>
      <c r="U96" s="127"/>
      <c r="V96" s="127"/>
      <c r="W96" s="127"/>
      <c r="X96" s="127"/>
      <c r="Y96" s="127"/>
      <c r="Z96" s="131"/>
      <c r="AA96" s="127"/>
      <c r="AB96" s="127"/>
      <c r="AC96" s="127"/>
      <c r="AD96" s="127"/>
      <c r="AE96" s="127"/>
      <c r="AF96" s="127"/>
      <c r="AG96" s="127"/>
      <c r="AH96" s="127"/>
      <c r="AI96" s="127"/>
      <c r="AJ96" s="127"/>
      <c r="AK96" s="127"/>
      <c r="AL96" s="127"/>
      <c r="AM96" s="127"/>
      <c r="AN96" s="121">
        <f>SUM(Tabla14[[#This Row],[Recursos propios 2024]:[Otros 2024]])</f>
        <v>0</v>
      </c>
      <c r="AO96" s="131"/>
      <c r="AP96" s="127"/>
      <c r="AQ96" s="127"/>
      <c r="AR96" s="127"/>
      <c r="AS96" s="127"/>
      <c r="AT96" s="127"/>
      <c r="AU96" s="127"/>
      <c r="AV96" s="127"/>
      <c r="AW96" s="127"/>
      <c r="AX96" s="127"/>
      <c r="AY96" s="127"/>
      <c r="AZ96" s="127"/>
      <c r="BA96" s="127"/>
      <c r="BB96" s="127"/>
      <c r="BC96" s="131">
        <f>SUM(Tabla14[[#This Row],[Recursos propios 20242]:[Otros 202415]])</f>
        <v>0</v>
      </c>
      <c r="BD96" s="174" t="e">
        <f>+Tabla14[[#This Row],[Total Comprometido 2024]]/Tabla14[[#This Row],[Total 2024]]</f>
        <v>#DIV/0!</v>
      </c>
      <c r="BE96" s="144"/>
      <c r="BF96" s="144"/>
      <c r="BG96" s="127"/>
      <c r="BH96" s="125"/>
      <c r="BI96" s="125"/>
      <c r="BJ96" s="125"/>
    </row>
    <row r="97" spans="1:62" s="142" customFormat="1" x14ac:dyDescent="0.25">
      <c r="A97" s="125"/>
      <c r="B97" s="41"/>
      <c r="C97" s="41"/>
      <c r="D97" s="41"/>
      <c r="E97" s="41"/>
      <c r="F97" s="41"/>
      <c r="G97" s="41"/>
      <c r="H97" s="41"/>
      <c r="I97" s="41"/>
      <c r="J97" s="41"/>
      <c r="K97" s="41"/>
      <c r="L97" s="41"/>
      <c r="M97" s="41"/>
      <c r="N97" s="41"/>
      <c r="O97" s="24"/>
      <c r="P97" s="152" t="e">
        <f>+(Tabla14[[#This Row],[Meta Ejecutada Vigencia4]]/Tabla14[[#This Row],[Meta Programada Vigencia]])</f>
        <v>#DIV/0!</v>
      </c>
      <c r="Q97" s="152" t="e">
        <f>+Tabla14[[#This Row],[Meta Ejecutada Vigencia4]]/Tabla14[[#This Row],[Meta Programada Cuatrienio3]]/4</f>
        <v>#DIV/0!</v>
      </c>
      <c r="R97" s="24"/>
      <c r="S97" s="24"/>
      <c r="T97" s="24"/>
      <c r="U97" s="24"/>
      <c r="V97" s="24"/>
      <c r="W97" s="24"/>
      <c r="X97" s="24"/>
      <c r="Y97" s="24"/>
      <c r="Z97" s="149"/>
      <c r="AA97" s="24"/>
      <c r="AB97" s="24"/>
      <c r="AC97" s="24"/>
      <c r="AD97" s="24"/>
      <c r="AE97" s="24"/>
      <c r="AF97" s="24"/>
      <c r="AG97" s="24"/>
      <c r="AH97" s="24"/>
      <c r="AI97" s="24"/>
      <c r="AJ97" s="24"/>
      <c r="AK97" s="24"/>
      <c r="AL97" s="24"/>
      <c r="AM97" s="24"/>
      <c r="AN97" s="121">
        <f>SUM(Tabla14[[#This Row],[Recursos propios 2024]:[Otros 2024]])</f>
        <v>0</v>
      </c>
      <c r="AO97" s="149"/>
      <c r="AP97" s="24"/>
      <c r="AQ97" s="24"/>
      <c r="AR97" s="24"/>
      <c r="AS97" s="24"/>
      <c r="AT97" s="24"/>
      <c r="AU97" s="24"/>
      <c r="AV97" s="24"/>
      <c r="AW97" s="24"/>
      <c r="AX97" s="24"/>
      <c r="AY97" s="24"/>
      <c r="AZ97" s="24"/>
      <c r="BA97" s="24"/>
      <c r="BB97" s="24"/>
      <c r="BC97" s="149">
        <f>SUM(Tabla14[[#This Row],[Recursos propios 20242]:[Otros 202415]])</f>
        <v>0</v>
      </c>
      <c r="BD97" s="159" t="e">
        <f>+Tabla14[[#This Row],[Total Comprometido 2024]]/Tabla14[[#This Row],[Total 2024]]</f>
        <v>#DIV/0!</v>
      </c>
      <c r="BE97" s="162"/>
      <c r="BF97" s="162"/>
      <c r="BG97" s="24"/>
      <c r="BH97" s="41"/>
      <c r="BI97" s="41"/>
      <c r="BJ97" s="125"/>
    </row>
    <row r="98" spans="1:62" s="142" customFormat="1" x14ac:dyDescent="0.25">
      <c r="A98" s="125"/>
      <c r="B98" s="125"/>
      <c r="C98" s="125"/>
      <c r="D98" s="125"/>
      <c r="E98" s="125"/>
      <c r="F98" s="125"/>
      <c r="G98" s="125"/>
      <c r="H98" s="125"/>
      <c r="I98" s="125"/>
      <c r="J98" s="125"/>
      <c r="K98" s="125"/>
      <c r="L98" s="125"/>
      <c r="M98" s="125"/>
      <c r="N98" s="125"/>
      <c r="O98" s="127"/>
      <c r="P98" s="136" t="e">
        <f>+(Tabla14[[#This Row],[Meta Ejecutada Vigencia4]]/Tabla14[[#This Row],[Meta Programada Vigencia]])</f>
        <v>#DIV/0!</v>
      </c>
      <c r="Q98" s="136" t="e">
        <f>+Tabla14[[#This Row],[Meta Ejecutada Vigencia4]]/Tabla14[[#This Row],[Meta Programada Cuatrienio3]]/4</f>
        <v>#DIV/0!</v>
      </c>
      <c r="R98" s="127"/>
      <c r="S98" s="127"/>
      <c r="T98" s="127"/>
      <c r="U98" s="127"/>
      <c r="V98" s="127"/>
      <c r="W98" s="127"/>
      <c r="X98" s="127"/>
      <c r="Y98" s="127"/>
      <c r="Z98" s="131"/>
      <c r="AA98" s="127"/>
      <c r="AB98" s="127"/>
      <c r="AC98" s="127"/>
      <c r="AD98" s="127"/>
      <c r="AE98" s="127"/>
      <c r="AF98" s="127"/>
      <c r="AG98" s="127"/>
      <c r="AH98" s="127"/>
      <c r="AI98" s="127"/>
      <c r="AJ98" s="127"/>
      <c r="AK98" s="127"/>
      <c r="AL98" s="127"/>
      <c r="AM98" s="127"/>
      <c r="AN98" s="121">
        <f>SUM(Tabla14[[#This Row],[Recursos propios 2024]:[Otros 2024]])</f>
        <v>0</v>
      </c>
      <c r="AO98" s="131"/>
      <c r="AP98" s="127"/>
      <c r="AQ98" s="127"/>
      <c r="AR98" s="127"/>
      <c r="AS98" s="127"/>
      <c r="AT98" s="127"/>
      <c r="AU98" s="127"/>
      <c r="AV98" s="127"/>
      <c r="AW98" s="127"/>
      <c r="AX98" s="127"/>
      <c r="AY98" s="127"/>
      <c r="AZ98" s="127"/>
      <c r="BA98" s="127"/>
      <c r="BB98" s="127"/>
      <c r="BC98" s="131">
        <f>SUM(Tabla14[[#This Row],[Recursos propios 20242]:[Otros 202415]])</f>
        <v>0</v>
      </c>
      <c r="BD98" s="174" t="e">
        <f>+Tabla14[[#This Row],[Total Comprometido 2024]]/Tabla14[[#This Row],[Total 2024]]</f>
        <v>#DIV/0!</v>
      </c>
      <c r="BE98" s="144"/>
      <c r="BF98" s="144"/>
      <c r="BG98" s="127"/>
      <c r="BH98" s="125"/>
      <c r="BI98" s="125"/>
      <c r="BJ98" s="125"/>
    </row>
    <row r="99" spans="1:62" s="142" customFormat="1" x14ac:dyDescent="0.25">
      <c r="A99" s="125"/>
      <c r="B99" s="41"/>
      <c r="C99" s="41"/>
      <c r="D99" s="41"/>
      <c r="E99" s="41"/>
      <c r="F99" s="41"/>
      <c r="G99" s="41"/>
      <c r="H99" s="41"/>
      <c r="I99" s="41"/>
      <c r="J99" s="41"/>
      <c r="K99" s="41"/>
      <c r="L99" s="41"/>
      <c r="M99" s="41"/>
      <c r="N99" s="41"/>
      <c r="O99" s="24"/>
      <c r="P99" s="152" t="e">
        <f>+(Tabla14[[#This Row],[Meta Ejecutada Vigencia4]]/Tabla14[[#This Row],[Meta Programada Vigencia]])</f>
        <v>#DIV/0!</v>
      </c>
      <c r="Q99" s="152" t="e">
        <f>+Tabla14[[#This Row],[Meta Ejecutada Vigencia4]]/Tabla14[[#This Row],[Meta Programada Cuatrienio3]]/4</f>
        <v>#DIV/0!</v>
      </c>
      <c r="R99" s="24"/>
      <c r="S99" s="24"/>
      <c r="T99" s="24"/>
      <c r="U99" s="24"/>
      <c r="V99" s="24"/>
      <c r="W99" s="24"/>
      <c r="X99" s="24"/>
      <c r="Y99" s="24"/>
      <c r="Z99" s="149"/>
      <c r="AA99" s="24"/>
      <c r="AB99" s="24"/>
      <c r="AC99" s="24"/>
      <c r="AD99" s="24"/>
      <c r="AE99" s="24"/>
      <c r="AF99" s="24"/>
      <c r="AG99" s="24"/>
      <c r="AH99" s="24"/>
      <c r="AI99" s="24"/>
      <c r="AJ99" s="24"/>
      <c r="AK99" s="24"/>
      <c r="AL99" s="24"/>
      <c r="AM99" s="24"/>
      <c r="AN99" s="121">
        <f>SUM(Tabla14[[#This Row],[Recursos propios 2024]:[Otros 2024]])</f>
        <v>0</v>
      </c>
      <c r="AO99" s="149"/>
      <c r="AP99" s="24"/>
      <c r="AQ99" s="24"/>
      <c r="AR99" s="24"/>
      <c r="AS99" s="24"/>
      <c r="AT99" s="24"/>
      <c r="AU99" s="24"/>
      <c r="AV99" s="24"/>
      <c r="AW99" s="24"/>
      <c r="AX99" s="24"/>
      <c r="AY99" s="24"/>
      <c r="AZ99" s="24"/>
      <c r="BA99" s="24"/>
      <c r="BB99" s="24"/>
      <c r="BC99" s="149">
        <f>SUM(Tabla14[[#This Row],[Recursos propios 20242]:[Otros 202415]])</f>
        <v>0</v>
      </c>
      <c r="BD99" s="159" t="e">
        <f>+Tabla14[[#This Row],[Total Comprometido 2024]]/Tabla14[[#This Row],[Total 2024]]</f>
        <v>#DIV/0!</v>
      </c>
      <c r="BE99" s="162"/>
      <c r="BF99" s="162"/>
      <c r="BG99" s="24"/>
      <c r="BH99" s="41"/>
      <c r="BI99" s="41"/>
      <c r="BJ99" s="125"/>
    </row>
    <row r="100" spans="1:62" s="142" customFormat="1" x14ac:dyDescent="0.25">
      <c r="A100" s="125"/>
      <c r="B100" s="125"/>
      <c r="C100" s="125"/>
      <c r="D100" s="125"/>
      <c r="E100" s="125"/>
      <c r="F100" s="125"/>
      <c r="G100" s="125"/>
      <c r="H100" s="125"/>
      <c r="I100" s="125"/>
      <c r="J100" s="125"/>
      <c r="K100" s="125"/>
      <c r="L100" s="125"/>
      <c r="M100" s="125"/>
      <c r="N100" s="125"/>
      <c r="O100" s="127"/>
      <c r="P100" s="136" t="e">
        <f>+(Tabla14[[#This Row],[Meta Ejecutada Vigencia4]]/Tabla14[[#This Row],[Meta Programada Vigencia]])</f>
        <v>#DIV/0!</v>
      </c>
      <c r="Q100" s="136" t="e">
        <f>+Tabla14[[#This Row],[Meta Ejecutada Vigencia4]]/Tabla14[[#This Row],[Meta Programada Cuatrienio3]]/4</f>
        <v>#DIV/0!</v>
      </c>
      <c r="R100" s="127"/>
      <c r="S100" s="127"/>
      <c r="T100" s="127"/>
      <c r="U100" s="127"/>
      <c r="V100" s="127"/>
      <c r="W100" s="127"/>
      <c r="X100" s="127"/>
      <c r="Y100" s="127"/>
      <c r="Z100" s="131"/>
      <c r="AA100" s="127"/>
      <c r="AB100" s="127"/>
      <c r="AC100" s="127"/>
      <c r="AD100" s="127"/>
      <c r="AE100" s="127"/>
      <c r="AF100" s="127"/>
      <c r="AG100" s="127"/>
      <c r="AH100" s="127"/>
      <c r="AI100" s="127"/>
      <c r="AJ100" s="127"/>
      <c r="AK100" s="127"/>
      <c r="AL100" s="127"/>
      <c r="AM100" s="127"/>
      <c r="AN100" s="121">
        <f>SUM(Tabla14[[#This Row],[Recursos propios 2024]:[Otros 2024]])</f>
        <v>0</v>
      </c>
      <c r="AO100" s="131"/>
      <c r="AP100" s="127"/>
      <c r="AQ100" s="127"/>
      <c r="AR100" s="127"/>
      <c r="AS100" s="127"/>
      <c r="AT100" s="127"/>
      <c r="AU100" s="127"/>
      <c r="AV100" s="127"/>
      <c r="AW100" s="127"/>
      <c r="AX100" s="127"/>
      <c r="AY100" s="127"/>
      <c r="AZ100" s="127"/>
      <c r="BA100" s="127"/>
      <c r="BB100" s="127"/>
      <c r="BC100" s="131">
        <f>SUM(Tabla14[[#This Row],[Recursos propios 20242]:[Otros 202415]])</f>
        <v>0</v>
      </c>
      <c r="BD100" s="174" t="e">
        <f>+Tabla14[[#This Row],[Total Comprometido 2024]]/Tabla14[[#This Row],[Total 2024]]</f>
        <v>#DIV/0!</v>
      </c>
      <c r="BE100" s="144"/>
      <c r="BF100" s="144"/>
      <c r="BG100" s="127"/>
      <c r="BH100" s="125"/>
      <c r="BI100" s="125"/>
      <c r="BJ100" s="125"/>
    </row>
    <row r="101" spans="1:62" s="142" customFormat="1" x14ac:dyDescent="0.25">
      <c r="A101" s="125"/>
      <c r="B101" s="41"/>
      <c r="C101" s="41"/>
      <c r="D101" s="41"/>
      <c r="E101" s="41"/>
      <c r="F101" s="41"/>
      <c r="G101" s="41"/>
      <c r="H101" s="41"/>
      <c r="I101" s="41"/>
      <c r="J101" s="41"/>
      <c r="K101" s="41"/>
      <c r="L101" s="41"/>
      <c r="M101" s="41"/>
      <c r="N101" s="41"/>
      <c r="O101" s="24"/>
      <c r="P101" s="152" t="e">
        <f>+(Tabla14[[#This Row],[Meta Ejecutada Vigencia4]]/Tabla14[[#This Row],[Meta Programada Vigencia]])</f>
        <v>#DIV/0!</v>
      </c>
      <c r="Q101" s="152" t="e">
        <f>+Tabla14[[#This Row],[Meta Ejecutada Vigencia4]]/Tabla14[[#This Row],[Meta Programada Cuatrienio3]]/4</f>
        <v>#DIV/0!</v>
      </c>
      <c r="R101" s="24"/>
      <c r="S101" s="24"/>
      <c r="T101" s="24"/>
      <c r="U101" s="24"/>
      <c r="V101" s="24"/>
      <c r="W101" s="24"/>
      <c r="X101" s="24"/>
      <c r="Y101" s="24"/>
      <c r="Z101" s="149"/>
      <c r="AA101" s="24"/>
      <c r="AB101" s="24"/>
      <c r="AC101" s="24"/>
      <c r="AD101" s="24"/>
      <c r="AE101" s="24"/>
      <c r="AF101" s="24"/>
      <c r="AG101" s="24"/>
      <c r="AH101" s="24"/>
      <c r="AI101" s="24"/>
      <c r="AJ101" s="24"/>
      <c r="AK101" s="24"/>
      <c r="AL101" s="24"/>
      <c r="AM101" s="24"/>
      <c r="AN101" s="121">
        <f>SUM(Tabla14[[#This Row],[Recursos propios 2024]:[Otros 2024]])</f>
        <v>0</v>
      </c>
      <c r="AO101" s="149"/>
      <c r="AP101" s="24"/>
      <c r="AQ101" s="24"/>
      <c r="AR101" s="24"/>
      <c r="AS101" s="24"/>
      <c r="AT101" s="24"/>
      <c r="AU101" s="24"/>
      <c r="AV101" s="24"/>
      <c r="AW101" s="24"/>
      <c r="AX101" s="24"/>
      <c r="AY101" s="24"/>
      <c r="AZ101" s="24"/>
      <c r="BA101" s="24"/>
      <c r="BB101" s="24"/>
      <c r="BC101" s="149">
        <f>SUM(Tabla14[[#This Row],[Recursos propios 20242]:[Otros 202415]])</f>
        <v>0</v>
      </c>
      <c r="BD101" s="159" t="e">
        <f>+Tabla14[[#This Row],[Total Comprometido 2024]]/Tabla14[[#This Row],[Total 2024]]</f>
        <v>#DIV/0!</v>
      </c>
      <c r="BE101" s="162"/>
      <c r="BF101" s="162"/>
      <c r="BG101" s="24"/>
      <c r="BH101" s="41"/>
      <c r="BI101" s="41"/>
      <c r="BJ101" s="125"/>
    </row>
    <row r="102" spans="1:62" s="142" customFormat="1" x14ac:dyDescent="0.25">
      <c r="A102" s="125"/>
      <c r="B102" s="125"/>
      <c r="C102" s="125"/>
      <c r="D102" s="125"/>
      <c r="E102" s="125"/>
      <c r="F102" s="125"/>
      <c r="G102" s="125"/>
      <c r="H102" s="125"/>
      <c r="I102" s="125"/>
      <c r="J102" s="125"/>
      <c r="K102" s="125"/>
      <c r="L102" s="125"/>
      <c r="M102" s="125"/>
      <c r="N102" s="125"/>
      <c r="O102" s="127"/>
      <c r="P102" s="136" t="e">
        <f>+(Tabla14[[#This Row],[Meta Ejecutada Vigencia4]]/Tabla14[[#This Row],[Meta Programada Vigencia]])</f>
        <v>#DIV/0!</v>
      </c>
      <c r="Q102" s="136" t="e">
        <f>+Tabla14[[#This Row],[Meta Ejecutada Vigencia4]]/Tabla14[[#This Row],[Meta Programada Cuatrienio3]]/4</f>
        <v>#DIV/0!</v>
      </c>
      <c r="R102" s="127"/>
      <c r="S102" s="127"/>
      <c r="T102" s="127"/>
      <c r="U102" s="127"/>
      <c r="V102" s="127"/>
      <c r="W102" s="127"/>
      <c r="X102" s="127"/>
      <c r="Y102" s="127"/>
      <c r="Z102" s="131"/>
      <c r="AA102" s="127"/>
      <c r="AB102" s="127"/>
      <c r="AC102" s="127"/>
      <c r="AD102" s="127"/>
      <c r="AE102" s="127"/>
      <c r="AF102" s="127"/>
      <c r="AG102" s="127"/>
      <c r="AH102" s="127"/>
      <c r="AI102" s="127"/>
      <c r="AJ102" s="127"/>
      <c r="AK102" s="127"/>
      <c r="AL102" s="127"/>
      <c r="AM102" s="127"/>
      <c r="AN102" s="121">
        <f>SUM(Tabla14[[#This Row],[Recursos propios 2024]:[Otros 2024]])</f>
        <v>0</v>
      </c>
      <c r="AO102" s="131"/>
      <c r="AP102" s="127"/>
      <c r="AQ102" s="127"/>
      <c r="AR102" s="127"/>
      <c r="AS102" s="127"/>
      <c r="AT102" s="127"/>
      <c r="AU102" s="127"/>
      <c r="AV102" s="127"/>
      <c r="AW102" s="127"/>
      <c r="AX102" s="127"/>
      <c r="AY102" s="127"/>
      <c r="AZ102" s="127"/>
      <c r="BA102" s="127"/>
      <c r="BB102" s="127"/>
      <c r="BC102" s="131">
        <f>SUM(Tabla14[[#This Row],[Recursos propios 20242]:[Otros 202415]])</f>
        <v>0</v>
      </c>
      <c r="BD102" s="174" t="e">
        <f>+Tabla14[[#This Row],[Total Comprometido 2024]]/Tabla14[[#This Row],[Total 2024]]</f>
        <v>#DIV/0!</v>
      </c>
      <c r="BE102" s="144"/>
      <c r="BF102" s="144"/>
      <c r="BG102" s="127"/>
      <c r="BH102" s="125"/>
      <c r="BI102" s="125"/>
      <c r="BJ102" s="125"/>
    </row>
    <row r="103" spans="1:62" s="142" customFormat="1" x14ac:dyDescent="0.25">
      <c r="A103" s="125"/>
      <c r="B103" s="41"/>
      <c r="C103" s="41"/>
      <c r="D103" s="41"/>
      <c r="E103" s="41"/>
      <c r="F103" s="41"/>
      <c r="G103" s="41"/>
      <c r="H103" s="41"/>
      <c r="I103" s="41"/>
      <c r="J103" s="41"/>
      <c r="K103" s="41"/>
      <c r="L103" s="41"/>
      <c r="M103" s="41"/>
      <c r="N103" s="41"/>
      <c r="O103" s="24"/>
      <c r="P103" s="152" t="e">
        <f>+(Tabla14[[#This Row],[Meta Ejecutada Vigencia4]]/Tabla14[[#This Row],[Meta Programada Vigencia]])</f>
        <v>#DIV/0!</v>
      </c>
      <c r="Q103" s="152" t="e">
        <f>+Tabla14[[#This Row],[Meta Ejecutada Vigencia4]]/Tabla14[[#This Row],[Meta Programada Cuatrienio3]]/4</f>
        <v>#DIV/0!</v>
      </c>
      <c r="R103" s="24"/>
      <c r="S103" s="24"/>
      <c r="T103" s="24"/>
      <c r="U103" s="24"/>
      <c r="V103" s="24"/>
      <c r="W103" s="24"/>
      <c r="X103" s="24"/>
      <c r="Y103" s="24"/>
      <c r="Z103" s="149"/>
      <c r="AA103" s="24"/>
      <c r="AB103" s="24"/>
      <c r="AC103" s="24"/>
      <c r="AD103" s="24"/>
      <c r="AE103" s="24"/>
      <c r="AF103" s="24"/>
      <c r="AG103" s="24"/>
      <c r="AH103" s="24"/>
      <c r="AI103" s="24"/>
      <c r="AJ103" s="24"/>
      <c r="AK103" s="24"/>
      <c r="AL103" s="24"/>
      <c r="AM103" s="24"/>
      <c r="AN103" s="121">
        <f>SUM(Tabla14[[#This Row],[Recursos propios 2024]:[Otros 2024]])</f>
        <v>0</v>
      </c>
      <c r="AO103" s="149"/>
      <c r="AP103" s="24"/>
      <c r="AQ103" s="24"/>
      <c r="AR103" s="24"/>
      <c r="AS103" s="24"/>
      <c r="AT103" s="24"/>
      <c r="AU103" s="24"/>
      <c r="AV103" s="24"/>
      <c r="AW103" s="24"/>
      <c r="AX103" s="24"/>
      <c r="AY103" s="24"/>
      <c r="AZ103" s="24"/>
      <c r="BA103" s="24"/>
      <c r="BB103" s="24"/>
      <c r="BC103" s="149">
        <f>SUM(Tabla14[[#This Row],[Recursos propios 20242]:[Otros 202415]])</f>
        <v>0</v>
      </c>
      <c r="BD103" s="159" t="e">
        <f>+Tabla14[[#This Row],[Total Comprometido 2024]]/Tabla14[[#This Row],[Total 2024]]</f>
        <v>#DIV/0!</v>
      </c>
      <c r="BE103" s="162"/>
      <c r="BF103" s="162"/>
      <c r="BG103" s="24"/>
      <c r="BH103" s="41"/>
      <c r="BI103" s="41"/>
      <c r="BJ103" s="125"/>
    </row>
    <row r="104" spans="1:62" s="142" customFormat="1" x14ac:dyDescent="0.25">
      <c r="A104" s="125"/>
      <c r="B104" s="125"/>
      <c r="C104" s="125"/>
      <c r="D104" s="125"/>
      <c r="E104" s="125"/>
      <c r="F104" s="125"/>
      <c r="G104" s="125"/>
      <c r="H104" s="125"/>
      <c r="I104" s="125"/>
      <c r="J104" s="125"/>
      <c r="K104" s="125"/>
      <c r="L104" s="125"/>
      <c r="M104" s="125"/>
      <c r="N104" s="125"/>
      <c r="O104" s="127"/>
      <c r="P104" s="136" t="e">
        <f>+(Tabla14[[#This Row],[Meta Ejecutada Vigencia4]]/Tabla14[[#This Row],[Meta Programada Vigencia]])</f>
        <v>#DIV/0!</v>
      </c>
      <c r="Q104" s="136" t="e">
        <f>+Tabla14[[#This Row],[Meta Ejecutada Vigencia4]]/Tabla14[[#This Row],[Meta Programada Cuatrienio3]]/4</f>
        <v>#DIV/0!</v>
      </c>
      <c r="R104" s="127"/>
      <c r="S104" s="127"/>
      <c r="T104" s="127"/>
      <c r="U104" s="127"/>
      <c r="V104" s="127"/>
      <c r="W104" s="127"/>
      <c r="X104" s="127"/>
      <c r="Y104" s="127"/>
      <c r="Z104" s="131"/>
      <c r="AA104" s="127"/>
      <c r="AB104" s="127"/>
      <c r="AC104" s="127"/>
      <c r="AD104" s="127"/>
      <c r="AE104" s="127"/>
      <c r="AF104" s="127"/>
      <c r="AG104" s="127"/>
      <c r="AH104" s="127"/>
      <c r="AI104" s="127"/>
      <c r="AJ104" s="127"/>
      <c r="AK104" s="127"/>
      <c r="AL104" s="127"/>
      <c r="AM104" s="127"/>
      <c r="AN104" s="121">
        <f>SUM(Tabla14[[#This Row],[Recursos propios 2024]:[Otros 2024]])</f>
        <v>0</v>
      </c>
      <c r="AO104" s="131"/>
      <c r="AP104" s="127"/>
      <c r="AQ104" s="127"/>
      <c r="AR104" s="127"/>
      <c r="AS104" s="127"/>
      <c r="AT104" s="127"/>
      <c r="AU104" s="127"/>
      <c r="AV104" s="127"/>
      <c r="AW104" s="127"/>
      <c r="AX104" s="127"/>
      <c r="AY104" s="127"/>
      <c r="AZ104" s="127"/>
      <c r="BA104" s="127"/>
      <c r="BB104" s="127"/>
      <c r="BC104" s="131">
        <f>SUM(Tabla14[[#This Row],[Recursos propios 20242]:[Otros 202415]])</f>
        <v>0</v>
      </c>
      <c r="BD104" s="174" t="e">
        <f>+Tabla14[[#This Row],[Total Comprometido 2024]]/Tabla14[[#This Row],[Total 2024]]</f>
        <v>#DIV/0!</v>
      </c>
      <c r="BE104" s="144"/>
      <c r="BF104" s="144"/>
      <c r="BG104" s="127"/>
      <c r="BH104" s="125"/>
      <c r="BI104" s="125"/>
      <c r="BJ104" s="125"/>
    </row>
    <row r="105" spans="1:62" s="142" customFormat="1" x14ac:dyDescent="0.25">
      <c r="A105" s="125"/>
      <c r="B105" s="41"/>
      <c r="C105" s="41"/>
      <c r="D105" s="41"/>
      <c r="E105" s="41"/>
      <c r="F105" s="41"/>
      <c r="G105" s="41"/>
      <c r="H105" s="41"/>
      <c r="I105" s="41"/>
      <c r="J105" s="41"/>
      <c r="K105" s="41"/>
      <c r="L105" s="41"/>
      <c r="M105" s="41"/>
      <c r="N105" s="41"/>
      <c r="O105" s="24"/>
      <c r="P105" s="152" t="e">
        <f>+(Tabla14[[#This Row],[Meta Ejecutada Vigencia4]]/Tabla14[[#This Row],[Meta Programada Vigencia]])</f>
        <v>#DIV/0!</v>
      </c>
      <c r="Q105" s="152" t="e">
        <f>+Tabla14[[#This Row],[Meta Ejecutada Vigencia4]]/Tabla14[[#This Row],[Meta Programada Cuatrienio3]]/4</f>
        <v>#DIV/0!</v>
      </c>
      <c r="R105" s="24"/>
      <c r="S105" s="24"/>
      <c r="T105" s="24"/>
      <c r="U105" s="24"/>
      <c r="V105" s="24"/>
      <c r="W105" s="24"/>
      <c r="X105" s="24"/>
      <c r="Y105" s="24"/>
      <c r="Z105" s="149"/>
      <c r="AA105" s="24"/>
      <c r="AB105" s="24"/>
      <c r="AC105" s="24"/>
      <c r="AD105" s="24"/>
      <c r="AE105" s="24"/>
      <c r="AF105" s="24"/>
      <c r="AG105" s="24"/>
      <c r="AH105" s="24"/>
      <c r="AI105" s="24"/>
      <c r="AJ105" s="24"/>
      <c r="AK105" s="24"/>
      <c r="AL105" s="24"/>
      <c r="AM105" s="24"/>
      <c r="AN105" s="121">
        <f>SUM(Tabla14[[#This Row],[Recursos propios 2024]:[Otros 2024]])</f>
        <v>0</v>
      </c>
      <c r="AO105" s="149"/>
      <c r="AP105" s="24"/>
      <c r="AQ105" s="24"/>
      <c r="AR105" s="24"/>
      <c r="AS105" s="24"/>
      <c r="AT105" s="24"/>
      <c r="AU105" s="24"/>
      <c r="AV105" s="24"/>
      <c r="AW105" s="24"/>
      <c r="AX105" s="24"/>
      <c r="AY105" s="24"/>
      <c r="AZ105" s="24"/>
      <c r="BA105" s="24"/>
      <c r="BB105" s="24"/>
      <c r="BC105" s="149">
        <f>SUM(Tabla14[[#This Row],[Recursos propios 20242]:[Otros 202415]])</f>
        <v>0</v>
      </c>
      <c r="BD105" s="159" t="e">
        <f>+Tabla14[[#This Row],[Total Comprometido 2024]]/Tabla14[[#This Row],[Total 2024]]</f>
        <v>#DIV/0!</v>
      </c>
      <c r="BE105" s="162"/>
      <c r="BF105" s="162"/>
      <c r="BG105" s="24"/>
      <c r="BH105" s="41"/>
      <c r="BI105" s="41"/>
      <c r="BJ105" s="125"/>
    </row>
    <row r="106" spans="1:62" s="142" customFormat="1" x14ac:dyDescent="0.25">
      <c r="A106" s="125"/>
      <c r="B106" s="125"/>
      <c r="C106" s="125"/>
      <c r="D106" s="125"/>
      <c r="E106" s="125"/>
      <c r="F106" s="125"/>
      <c r="G106" s="125"/>
      <c r="H106" s="125"/>
      <c r="I106" s="125"/>
      <c r="J106" s="125"/>
      <c r="K106" s="125"/>
      <c r="L106" s="125"/>
      <c r="M106" s="125"/>
      <c r="N106" s="125"/>
      <c r="O106" s="127"/>
      <c r="P106" s="136" t="e">
        <f>+(Tabla14[[#This Row],[Meta Ejecutada Vigencia4]]/Tabla14[[#This Row],[Meta Programada Vigencia]])</f>
        <v>#DIV/0!</v>
      </c>
      <c r="Q106" s="136" t="e">
        <f>+Tabla14[[#This Row],[Meta Ejecutada Vigencia4]]/Tabla14[[#This Row],[Meta Programada Cuatrienio3]]/4</f>
        <v>#DIV/0!</v>
      </c>
      <c r="R106" s="127"/>
      <c r="S106" s="127"/>
      <c r="T106" s="127"/>
      <c r="U106" s="127"/>
      <c r="V106" s="127"/>
      <c r="W106" s="127"/>
      <c r="X106" s="127"/>
      <c r="Y106" s="127"/>
      <c r="Z106" s="131"/>
      <c r="AA106" s="127"/>
      <c r="AB106" s="127"/>
      <c r="AC106" s="127"/>
      <c r="AD106" s="127"/>
      <c r="AE106" s="127"/>
      <c r="AF106" s="127"/>
      <c r="AG106" s="127"/>
      <c r="AH106" s="127"/>
      <c r="AI106" s="127"/>
      <c r="AJ106" s="127"/>
      <c r="AK106" s="127"/>
      <c r="AL106" s="127"/>
      <c r="AM106" s="127"/>
      <c r="AN106" s="121">
        <f>SUM(Tabla14[[#This Row],[Recursos propios 2024]:[Otros 2024]])</f>
        <v>0</v>
      </c>
      <c r="AO106" s="131"/>
      <c r="AP106" s="127"/>
      <c r="AQ106" s="127"/>
      <c r="AR106" s="127"/>
      <c r="AS106" s="127"/>
      <c r="AT106" s="127"/>
      <c r="AU106" s="127"/>
      <c r="AV106" s="127"/>
      <c r="AW106" s="127"/>
      <c r="AX106" s="127"/>
      <c r="AY106" s="127"/>
      <c r="AZ106" s="127"/>
      <c r="BA106" s="127"/>
      <c r="BB106" s="127"/>
      <c r="BC106" s="131">
        <f>SUM(Tabla14[[#This Row],[Recursos propios 20242]:[Otros 202415]])</f>
        <v>0</v>
      </c>
      <c r="BD106" s="174" t="e">
        <f>+Tabla14[[#This Row],[Total Comprometido 2024]]/Tabla14[[#This Row],[Total 2024]]</f>
        <v>#DIV/0!</v>
      </c>
      <c r="BE106" s="144"/>
      <c r="BF106" s="144"/>
      <c r="BG106" s="127"/>
      <c r="BH106" s="125"/>
      <c r="BI106" s="125"/>
      <c r="BJ106" s="125"/>
    </row>
    <row r="107" spans="1:62" s="142" customFormat="1" x14ac:dyDescent="0.25">
      <c r="A107" s="125"/>
      <c r="B107" s="41"/>
      <c r="C107" s="41"/>
      <c r="D107" s="41"/>
      <c r="E107" s="41"/>
      <c r="F107" s="41"/>
      <c r="G107" s="41"/>
      <c r="H107" s="41"/>
      <c r="I107" s="41"/>
      <c r="J107" s="41"/>
      <c r="K107" s="41"/>
      <c r="L107" s="41"/>
      <c r="M107" s="41"/>
      <c r="N107" s="41"/>
      <c r="O107" s="24"/>
      <c r="P107" s="152" t="e">
        <f>+(Tabla14[[#This Row],[Meta Ejecutada Vigencia4]]/Tabla14[[#This Row],[Meta Programada Vigencia]])</f>
        <v>#DIV/0!</v>
      </c>
      <c r="Q107" s="152" t="e">
        <f>+Tabla14[[#This Row],[Meta Ejecutada Vigencia4]]/Tabla14[[#This Row],[Meta Programada Cuatrienio3]]/4</f>
        <v>#DIV/0!</v>
      </c>
      <c r="R107" s="24"/>
      <c r="S107" s="24"/>
      <c r="T107" s="24"/>
      <c r="U107" s="24"/>
      <c r="V107" s="24"/>
      <c r="W107" s="24"/>
      <c r="X107" s="24"/>
      <c r="Y107" s="24"/>
      <c r="Z107" s="149"/>
      <c r="AA107" s="24"/>
      <c r="AB107" s="24"/>
      <c r="AC107" s="24"/>
      <c r="AD107" s="24"/>
      <c r="AE107" s="24"/>
      <c r="AF107" s="24"/>
      <c r="AG107" s="24"/>
      <c r="AH107" s="24"/>
      <c r="AI107" s="24"/>
      <c r="AJ107" s="24"/>
      <c r="AK107" s="24"/>
      <c r="AL107" s="24"/>
      <c r="AM107" s="24"/>
      <c r="AN107" s="121">
        <f>SUM(Tabla14[[#This Row],[Recursos propios 2024]:[Otros 2024]])</f>
        <v>0</v>
      </c>
      <c r="AO107" s="149"/>
      <c r="AP107" s="24"/>
      <c r="AQ107" s="24"/>
      <c r="AR107" s="24"/>
      <c r="AS107" s="24"/>
      <c r="AT107" s="24"/>
      <c r="AU107" s="24"/>
      <c r="AV107" s="24"/>
      <c r="AW107" s="24"/>
      <c r="AX107" s="24"/>
      <c r="AY107" s="24"/>
      <c r="AZ107" s="24"/>
      <c r="BA107" s="24"/>
      <c r="BB107" s="24"/>
      <c r="BC107" s="149">
        <f>SUM(Tabla14[[#This Row],[Recursos propios 20242]:[Otros 202415]])</f>
        <v>0</v>
      </c>
      <c r="BD107" s="159" t="e">
        <f>+Tabla14[[#This Row],[Total Comprometido 2024]]/Tabla14[[#This Row],[Total 2024]]</f>
        <v>#DIV/0!</v>
      </c>
      <c r="BE107" s="162"/>
      <c r="BF107" s="162"/>
      <c r="BG107" s="24"/>
      <c r="BH107" s="41"/>
      <c r="BI107" s="41"/>
      <c r="BJ107" s="125"/>
    </row>
    <row r="108" spans="1:62" s="142" customFormat="1" x14ac:dyDescent="0.25">
      <c r="A108" s="125"/>
      <c r="B108" s="125"/>
      <c r="C108" s="125"/>
      <c r="D108" s="125"/>
      <c r="E108" s="125"/>
      <c r="F108" s="125"/>
      <c r="G108" s="125"/>
      <c r="H108" s="125"/>
      <c r="I108" s="125"/>
      <c r="J108" s="125"/>
      <c r="K108" s="125"/>
      <c r="L108" s="125"/>
      <c r="M108" s="125"/>
      <c r="N108" s="125"/>
      <c r="O108" s="127"/>
      <c r="P108" s="136" t="e">
        <f>+(Tabla14[[#This Row],[Meta Ejecutada Vigencia4]]/Tabla14[[#This Row],[Meta Programada Vigencia]])</f>
        <v>#DIV/0!</v>
      </c>
      <c r="Q108" s="136" t="e">
        <f>+Tabla14[[#This Row],[Meta Ejecutada Vigencia4]]/Tabla14[[#This Row],[Meta Programada Cuatrienio3]]/4</f>
        <v>#DIV/0!</v>
      </c>
      <c r="R108" s="127"/>
      <c r="S108" s="127"/>
      <c r="T108" s="127"/>
      <c r="U108" s="127"/>
      <c r="V108" s="127"/>
      <c r="W108" s="127"/>
      <c r="X108" s="127"/>
      <c r="Y108" s="127"/>
      <c r="Z108" s="131"/>
      <c r="AA108" s="127"/>
      <c r="AB108" s="127"/>
      <c r="AC108" s="127"/>
      <c r="AD108" s="127"/>
      <c r="AE108" s="127"/>
      <c r="AF108" s="127"/>
      <c r="AG108" s="127"/>
      <c r="AH108" s="127"/>
      <c r="AI108" s="127"/>
      <c r="AJ108" s="127"/>
      <c r="AK108" s="127"/>
      <c r="AL108" s="127"/>
      <c r="AM108" s="127"/>
      <c r="AN108" s="121">
        <f>SUM(Tabla14[[#This Row],[Recursos propios 2024]:[Otros 2024]])</f>
        <v>0</v>
      </c>
      <c r="AO108" s="131"/>
      <c r="AP108" s="127"/>
      <c r="AQ108" s="127"/>
      <c r="AR108" s="127"/>
      <c r="AS108" s="127"/>
      <c r="AT108" s="127"/>
      <c r="AU108" s="127"/>
      <c r="AV108" s="127"/>
      <c r="AW108" s="127"/>
      <c r="AX108" s="127"/>
      <c r="AY108" s="127"/>
      <c r="AZ108" s="127"/>
      <c r="BA108" s="127"/>
      <c r="BB108" s="127"/>
      <c r="BC108" s="131">
        <f>SUM(Tabla14[[#This Row],[Recursos propios 20242]:[Otros 202415]])</f>
        <v>0</v>
      </c>
      <c r="BD108" s="174" t="e">
        <f>+Tabla14[[#This Row],[Total Comprometido 2024]]/Tabla14[[#This Row],[Total 2024]]</f>
        <v>#DIV/0!</v>
      </c>
      <c r="BE108" s="144"/>
      <c r="BF108" s="144"/>
      <c r="BG108" s="127"/>
      <c r="BH108" s="125"/>
      <c r="BI108" s="125"/>
      <c r="BJ108" s="125"/>
    </row>
    <row r="109" spans="1:62" s="142" customFormat="1" x14ac:dyDescent="0.25">
      <c r="A109" s="125"/>
      <c r="B109" s="41"/>
      <c r="C109" s="41"/>
      <c r="D109" s="41"/>
      <c r="E109" s="41"/>
      <c r="F109" s="41"/>
      <c r="G109" s="41"/>
      <c r="H109" s="41"/>
      <c r="I109" s="41"/>
      <c r="J109" s="41"/>
      <c r="K109" s="41"/>
      <c r="L109" s="41"/>
      <c r="M109" s="41"/>
      <c r="N109" s="41"/>
      <c r="O109" s="24"/>
      <c r="P109" s="152" t="e">
        <f>+(Tabla14[[#This Row],[Meta Ejecutada Vigencia4]]/Tabla14[[#This Row],[Meta Programada Vigencia]])</f>
        <v>#DIV/0!</v>
      </c>
      <c r="Q109" s="152" t="e">
        <f>+Tabla14[[#This Row],[Meta Ejecutada Vigencia4]]/Tabla14[[#This Row],[Meta Programada Cuatrienio3]]/4</f>
        <v>#DIV/0!</v>
      </c>
      <c r="R109" s="24"/>
      <c r="S109" s="24"/>
      <c r="T109" s="24"/>
      <c r="U109" s="24"/>
      <c r="V109" s="24"/>
      <c r="W109" s="24"/>
      <c r="X109" s="24"/>
      <c r="Y109" s="24"/>
      <c r="Z109" s="149"/>
      <c r="AA109" s="24"/>
      <c r="AB109" s="24"/>
      <c r="AC109" s="24"/>
      <c r="AD109" s="24"/>
      <c r="AE109" s="24"/>
      <c r="AF109" s="24"/>
      <c r="AG109" s="24"/>
      <c r="AH109" s="24"/>
      <c r="AI109" s="24"/>
      <c r="AJ109" s="24"/>
      <c r="AK109" s="24"/>
      <c r="AL109" s="24"/>
      <c r="AM109" s="24"/>
      <c r="AN109" s="121">
        <f>SUM(Tabla14[[#This Row],[Recursos propios 2024]:[Otros 2024]])</f>
        <v>0</v>
      </c>
      <c r="AO109" s="149"/>
      <c r="AP109" s="24"/>
      <c r="AQ109" s="24"/>
      <c r="AR109" s="24"/>
      <c r="AS109" s="24"/>
      <c r="AT109" s="24"/>
      <c r="AU109" s="24"/>
      <c r="AV109" s="24"/>
      <c r="AW109" s="24"/>
      <c r="AX109" s="24"/>
      <c r="AY109" s="24"/>
      <c r="AZ109" s="24"/>
      <c r="BA109" s="24"/>
      <c r="BB109" s="24"/>
      <c r="BC109" s="149">
        <f>SUM(Tabla14[[#This Row],[Recursos propios 20242]:[Otros 202415]])</f>
        <v>0</v>
      </c>
      <c r="BD109" s="159" t="e">
        <f>+Tabla14[[#This Row],[Total Comprometido 2024]]/Tabla14[[#This Row],[Total 2024]]</f>
        <v>#DIV/0!</v>
      </c>
      <c r="BE109" s="162"/>
      <c r="BF109" s="162"/>
      <c r="BG109" s="24"/>
      <c r="BH109" s="41"/>
      <c r="BI109" s="41"/>
      <c r="BJ109" s="125"/>
    </row>
    <row r="110" spans="1:62" s="142" customFormat="1" x14ac:dyDescent="0.25">
      <c r="A110" s="125"/>
      <c r="B110" s="125"/>
      <c r="C110" s="125"/>
      <c r="D110" s="125"/>
      <c r="E110" s="125"/>
      <c r="F110" s="125"/>
      <c r="G110" s="125"/>
      <c r="H110" s="125"/>
      <c r="I110" s="125"/>
      <c r="J110" s="125"/>
      <c r="K110" s="125"/>
      <c r="L110" s="125"/>
      <c r="M110" s="125"/>
      <c r="N110" s="125"/>
      <c r="O110" s="127"/>
      <c r="P110" s="136" t="e">
        <f>+(Tabla14[[#This Row],[Meta Ejecutada Vigencia4]]/Tabla14[[#This Row],[Meta Programada Vigencia]])</f>
        <v>#DIV/0!</v>
      </c>
      <c r="Q110" s="136" t="e">
        <f>+Tabla14[[#This Row],[Meta Ejecutada Vigencia4]]/Tabla14[[#This Row],[Meta Programada Cuatrienio3]]/4</f>
        <v>#DIV/0!</v>
      </c>
      <c r="R110" s="127"/>
      <c r="S110" s="127"/>
      <c r="T110" s="127"/>
      <c r="U110" s="127"/>
      <c r="V110" s="127"/>
      <c r="W110" s="127"/>
      <c r="X110" s="127"/>
      <c r="Y110" s="127"/>
      <c r="Z110" s="131"/>
      <c r="AA110" s="127"/>
      <c r="AB110" s="127"/>
      <c r="AC110" s="127"/>
      <c r="AD110" s="127"/>
      <c r="AE110" s="127"/>
      <c r="AF110" s="127"/>
      <c r="AG110" s="127"/>
      <c r="AH110" s="127"/>
      <c r="AI110" s="127"/>
      <c r="AJ110" s="127"/>
      <c r="AK110" s="127"/>
      <c r="AL110" s="127"/>
      <c r="AM110" s="127"/>
      <c r="AN110" s="121">
        <f>SUM(Tabla14[[#This Row],[Recursos propios 2024]:[Otros 2024]])</f>
        <v>0</v>
      </c>
      <c r="AO110" s="131"/>
      <c r="AP110" s="127"/>
      <c r="AQ110" s="127"/>
      <c r="AR110" s="127"/>
      <c r="AS110" s="127"/>
      <c r="AT110" s="127"/>
      <c r="AU110" s="127"/>
      <c r="AV110" s="127"/>
      <c r="AW110" s="127"/>
      <c r="AX110" s="127"/>
      <c r="AY110" s="127"/>
      <c r="AZ110" s="127"/>
      <c r="BA110" s="127"/>
      <c r="BB110" s="127"/>
      <c r="BC110" s="131">
        <f>SUM(Tabla14[[#This Row],[Recursos propios 20242]:[Otros 202415]])</f>
        <v>0</v>
      </c>
      <c r="BD110" s="174" t="e">
        <f>+Tabla14[[#This Row],[Total Comprometido 2024]]/Tabla14[[#This Row],[Total 2024]]</f>
        <v>#DIV/0!</v>
      </c>
      <c r="BE110" s="144"/>
      <c r="BF110" s="144"/>
      <c r="BG110" s="127"/>
      <c r="BH110" s="125"/>
      <c r="BI110" s="125"/>
      <c r="BJ110" s="125"/>
    </row>
    <row r="111" spans="1:62" s="142" customFormat="1" x14ac:dyDescent="0.25">
      <c r="A111" s="125"/>
      <c r="B111" s="41"/>
      <c r="C111" s="41"/>
      <c r="D111" s="41"/>
      <c r="E111" s="41"/>
      <c r="F111" s="41"/>
      <c r="G111" s="41"/>
      <c r="H111" s="41"/>
      <c r="I111" s="41"/>
      <c r="J111" s="41"/>
      <c r="K111" s="41"/>
      <c r="L111" s="41"/>
      <c r="M111" s="41"/>
      <c r="N111" s="41"/>
      <c r="O111" s="24"/>
      <c r="P111" s="152" t="e">
        <f>+(Tabla14[[#This Row],[Meta Ejecutada Vigencia4]]/Tabla14[[#This Row],[Meta Programada Vigencia]])</f>
        <v>#DIV/0!</v>
      </c>
      <c r="Q111" s="152" t="e">
        <f>+Tabla14[[#This Row],[Meta Ejecutada Vigencia4]]/Tabla14[[#This Row],[Meta Programada Cuatrienio3]]/4</f>
        <v>#DIV/0!</v>
      </c>
      <c r="R111" s="24"/>
      <c r="S111" s="24"/>
      <c r="T111" s="24"/>
      <c r="U111" s="24"/>
      <c r="V111" s="24"/>
      <c r="W111" s="24"/>
      <c r="X111" s="24"/>
      <c r="Y111" s="24"/>
      <c r="Z111" s="149"/>
      <c r="AA111" s="24"/>
      <c r="AB111" s="24"/>
      <c r="AC111" s="24"/>
      <c r="AD111" s="24"/>
      <c r="AE111" s="24"/>
      <c r="AF111" s="24"/>
      <c r="AG111" s="24"/>
      <c r="AH111" s="24"/>
      <c r="AI111" s="24"/>
      <c r="AJ111" s="24"/>
      <c r="AK111" s="24"/>
      <c r="AL111" s="24"/>
      <c r="AM111" s="24"/>
      <c r="AN111" s="121">
        <f>SUM(Tabla14[[#This Row],[Recursos propios 2024]:[Otros 2024]])</f>
        <v>0</v>
      </c>
      <c r="AO111" s="149"/>
      <c r="AP111" s="24"/>
      <c r="AQ111" s="24"/>
      <c r="AR111" s="24"/>
      <c r="AS111" s="24"/>
      <c r="AT111" s="24"/>
      <c r="AU111" s="24"/>
      <c r="AV111" s="24"/>
      <c r="AW111" s="24"/>
      <c r="AX111" s="24"/>
      <c r="AY111" s="24"/>
      <c r="AZ111" s="24"/>
      <c r="BA111" s="24"/>
      <c r="BB111" s="24"/>
      <c r="BC111" s="149">
        <f>SUM(Tabla14[[#This Row],[Recursos propios 20242]:[Otros 202415]])</f>
        <v>0</v>
      </c>
      <c r="BD111" s="159" t="e">
        <f>+Tabla14[[#This Row],[Total Comprometido 2024]]/Tabla14[[#This Row],[Total 2024]]</f>
        <v>#DIV/0!</v>
      </c>
      <c r="BE111" s="162"/>
      <c r="BF111" s="162"/>
      <c r="BG111" s="24"/>
      <c r="BH111" s="41"/>
      <c r="BI111" s="41"/>
      <c r="BJ111" s="125"/>
    </row>
    <row r="112" spans="1:62" s="142" customFormat="1" x14ac:dyDescent="0.25">
      <c r="A112" s="125"/>
      <c r="B112" s="125"/>
      <c r="C112" s="125"/>
      <c r="D112" s="125"/>
      <c r="E112" s="125"/>
      <c r="F112" s="125"/>
      <c r="G112" s="125"/>
      <c r="H112" s="125"/>
      <c r="I112" s="125"/>
      <c r="J112" s="125"/>
      <c r="K112" s="125"/>
      <c r="L112" s="125"/>
      <c r="M112" s="125"/>
      <c r="N112" s="125"/>
      <c r="O112" s="127"/>
      <c r="P112" s="136" t="e">
        <f>+(Tabla14[[#This Row],[Meta Ejecutada Vigencia4]]/Tabla14[[#This Row],[Meta Programada Vigencia]])</f>
        <v>#DIV/0!</v>
      </c>
      <c r="Q112" s="136" t="e">
        <f>+Tabla14[[#This Row],[Meta Ejecutada Vigencia4]]/Tabla14[[#This Row],[Meta Programada Cuatrienio3]]/4</f>
        <v>#DIV/0!</v>
      </c>
      <c r="R112" s="127"/>
      <c r="S112" s="127"/>
      <c r="T112" s="127"/>
      <c r="U112" s="127"/>
      <c r="V112" s="127"/>
      <c r="W112" s="127"/>
      <c r="X112" s="127"/>
      <c r="Y112" s="127"/>
      <c r="Z112" s="131"/>
      <c r="AA112" s="127"/>
      <c r="AB112" s="127"/>
      <c r="AC112" s="127"/>
      <c r="AD112" s="127"/>
      <c r="AE112" s="127"/>
      <c r="AF112" s="127"/>
      <c r="AG112" s="127"/>
      <c r="AH112" s="127"/>
      <c r="AI112" s="127"/>
      <c r="AJ112" s="127"/>
      <c r="AK112" s="127"/>
      <c r="AL112" s="127"/>
      <c r="AM112" s="127"/>
      <c r="AN112" s="121">
        <f>SUM(Tabla14[[#This Row],[Recursos propios 2024]:[Otros 2024]])</f>
        <v>0</v>
      </c>
      <c r="AO112" s="131"/>
      <c r="AP112" s="127"/>
      <c r="AQ112" s="127"/>
      <c r="AR112" s="127"/>
      <c r="AS112" s="127"/>
      <c r="AT112" s="127"/>
      <c r="AU112" s="127"/>
      <c r="AV112" s="127"/>
      <c r="AW112" s="127"/>
      <c r="AX112" s="127"/>
      <c r="AY112" s="127"/>
      <c r="AZ112" s="127"/>
      <c r="BA112" s="127"/>
      <c r="BB112" s="127"/>
      <c r="BC112" s="131">
        <f>SUM(Tabla14[[#This Row],[Recursos propios 20242]:[Otros 202415]])</f>
        <v>0</v>
      </c>
      <c r="BD112" s="174" t="e">
        <f>+Tabla14[[#This Row],[Total Comprometido 2024]]/Tabla14[[#This Row],[Total 2024]]</f>
        <v>#DIV/0!</v>
      </c>
      <c r="BE112" s="144"/>
      <c r="BF112" s="144"/>
      <c r="BG112" s="127"/>
      <c r="BH112" s="125"/>
      <c r="BI112" s="125"/>
      <c r="BJ112" s="125"/>
    </row>
    <row r="113" spans="1:62" s="142" customFormat="1" x14ac:dyDescent="0.25">
      <c r="A113" s="125"/>
      <c r="B113" s="41"/>
      <c r="C113" s="41"/>
      <c r="D113" s="41"/>
      <c r="E113" s="41"/>
      <c r="F113" s="41"/>
      <c r="G113" s="41"/>
      <c r="H113" s="41"/>
      <c r="I113" s="41"/>
      <c r="J113" s="41"/>
      <c r="K113" s="41"/>
      <c r="L113" s="41"/>
      <c r="M113" s="41"/>
      <c r="N113" s="41"/>
      <c r="O113" s="24"/>
      <c r="P113" s="152" t="e">
        <f>+(Tabla14[[#This Row],[Meta Ejecutada Vigencia4]]/Tabla14[[#This Row],[Meta Programada Vigencia]])</f>
        <v>#DIV/0!</v>
      </c>
      <c r="Q113" s="152" t="e">
        <f>+Tabla14[[#This Row],[Meta Ejecutada Vigencia4]]/Tabla14[[#This Row],[Meta Programada Cuatrienio3]]/4</f>
        <v>#DIV/0!</v>
      </c>
      <c r="R113" s="24"/>
      <c r="S113" s="24"/>
      <c r="T113" s="24"/>
      <c r="U113" s="24"/>
      <c r="V113" s="24"/>
      <c r="W113" s="24"/>
      <c r="X113" s="24"/>
      <c r="Y113" s="24"/>
      <c r="Z113" s="149"/>
      <c r="AA113" s="24"/>
      <c r="AB113" s="24"/>
      <c r="AC113" s="24"/>
      <c r="AD113" s="24"/>
      <c r="AE113" s="24"/>
      <c r="AF113" s="24"/>
      <c r="AG113" s="24"/>
      <c r="AH113" s="24"/>
      <c r="AI113" s="24"/>
      <c r="AJ113" s="24"/>
      <c r="AK113" s="24"/>
      <c r="AL113" s="24"/>
      <c r="AM113" s="24"/>
      <c r="AN113" s="121">
        <f>SUM(Tabla14[[#This Row],[Recursos propios 2024]:[Otros 2024]])</f>
        <v>0</v>
      </c>
      <c r="AO113" s="149"/>
      <c r="AP113" s="24"/>
      <c r="AQ113" s="24"/>
      <c r="AR113" s="24"/>
      <c r="AS113" s="24"/>
      <c r="AT113" s="24"/>
      <c r="AU113" s="24"/>
      <c r="AV113" s="24"/>
      <c r="AW113" s="24"/>
      <c r="AX113" s="24"/>
      <c r="AY113" s="24"/>
      <c r="AZ113" s="24"/>
      <c r="BA113" s="24"/>
      <c r="BB113" s="24"/>
      <c r="BC113" s="149">
        <f>SUM(Tabla14[[#This Row],[Recursos propios 20242]:[Otros 202415]])</f>
        <v>0</v>
      </c>
      <c r="BD113" s="159" t="e">
        <f>+Tabla14[[#This Row],[Total Comprometido 2024]]/Tabla14[[#This Row],[Total 2024]]</f>
        <v>#DIV/0!</v>
      </c>
      <c r="BE113" s="162"/>
      <c r="BF113" s="162"/>
      <c r="BG113" s="24"/>
      <c r="BH113" s="41"/>
      <c r="BI113" s="41"/>
      <c r="BJ113" s="125"/>
    </row>
    <row r="114" spans="1:62" s="142" customFormat="1" x14ac:dyDescent="0.25">
      <c r="A114" s="125"/>
      <c r="B114" s="125"/>
      <c r="C114" s="125"/>
      <c r="D114" s="125"/>
      <c r="E114" s="125"/>
      <c r="F114" s="125"/>
      <c r="G114" s="125"/>
      <c r="H114" s="125"/>
      <c r="I114" s="125"/>
      <c r="J114" s="125"/>
      <c r="K114" s="125"/>
      <c r="L114" s="125"/>
      <c r="M114" s="125"/>
      <c r="N114" s="125"/>
      <c r="O114" s="127"/>
      <c r="P114" s="136" t="e">
        <f>+(Tabla14[[#This Row],[Meta Ejecutada Vigencia4]]/Tabla14[[#This Row],[Meta Programada Vigencia]])</f>
        <v>#DIV/0!</v>
      </c>
      <c r="Q114" s="136" t="e">
        <f>+Tabla14[[#This Row],[Meta Ejecutada Vigencia4]]/Tabla14[[#This Row],[Meta Programada Cuatrienio3]]/4</f>
        <v>#DIV/0!</v>
      </c>
      <c r="R114" s="127"/>
      <c r="S114" s="127"/>
      <c r="T114" s="127"/>
      <c r="U114" s="127"/>
      <c r="V114" s="127"/>
      <c r="W114" s="127"/>
      <c r="X114" s="127"/>
      <c r="Y114" s="127"/>
      <c r="Z114" s="131"/>
      <c r="AA114" s="127"/>
      <c r="AB114" s="127"/>
      <c r="AC114" s="127"/>
      <c r="AD114" s="127"/>
      <c r="AE114" s="127"/>
      <c r="AF114" s="127"/>
      <c r="AG114" s="127"/>
      <c r="AH114" s="127"/>
      <c r="AI114" s="127"/>
      <c r="AJ114" s="127"/>
      <c r="AK114" s="127"/>
      <c r="AL114" s="127"/>
      <c r="AM114" s="127"/>
      <c r="AN114" s="121">
        <f>SUM(Tabla14[[#This Row],[Recursos propios 2024]:[Otros 2024]])</f>
        <v>0</v>
      </c>
      <c r="AO114" s="131"/>
      <c r="AP114" s="127"/>
      <c r="AQ114" s="127"/>
      <c r="AR114" s="127"/>
      <c r="AS114" s="127"/>
      <c r="AT114" s="127"/>
      <c r="AU114" s="127"/>
      <c r="AV114" s="127"/>
      <c r="AW114" s="127"/>
      <c r="AX114" s="127"/>
      <c r="AY114" s="127"/>
      <c r="AZ114" s="127"/>
      <c r="BA114" s="127"/>
      <c r="BB114" s="127"/>
      <c r="BC114" s="131">
        <f>SUM(Tabla14[[#This Row],[Recursos propios 20242]:[Otros 202415]])</f>
        <v>0</v>
      </c>
      <c r="BD114" s="174" t="e">
        <f>+Tabla14[[#This Row],[Total Comprometido 2024]]/Tabla14[[#This Row],[Total 2024]]</f>
        <v>#DIV/0!</v>
      </c>
      <c r="BE114" s="144"/>
      <c r="BF114" s="144"/>
      <c r="BG114" s="127"/>
      <c r="BH114" s="125"/>
      <c r="BI114" s="125"/>
      <c r="BJ114" s="125"/>
    </row>
    <row r="115" spans="1:62" s="142" customFormat="1" x14ac:dyDescent="0.25">
      <c r="A115" s="125"/>
      <c r="B115" s="41"/>
      <c r="C115" s="41"/>
      <c r="D115" s="41"/>
      <c r="E115" s="41"/>
      <c r="F115" s="41"/>
      <c r="G115" s="41"/>
      <c r="H115" s="41"/>
      <c r="I115" s="41"/>
      <c r="J115" s="41"/>
      <c r="K115" s="41"/>
      <c r="L115" s="41"/>
      <c r="M115" s="41"/>
      <c r="N115" s="41"/>
      <c r="O115" s="24"/>
      <c r="P115" s="152" t="e">
        <f>+(Tabla14[[#This Row],[Meta Ejecutada Vigencia4]]/Tabla14[[#This Row],[Meta Programada Vigencia]])</f>
        <v>#DIV/0!</v>
      </c>
      <c r="Q115" s="152" t="e">
        <f>+Tabla14[[#This Row],[Meta Ejecutada Vigencia4]]/Tabla14[[#This Row],[Meta Programada Cuatrienio3]]/4</f>
        <v>#DIV/0!</v>
      </c>
      <c r="R115" s="24"/>
      <c r="S115" s="24"/>
      <c r="T115" s="24"/>
      <c r="U115" s="24"/>
      <c r="V115" s="24"/>
      <c r="W115" s="24"/>
      <c r="X115" s="24"/>
      <c r="Y115" s="24"/>
      <c r="Z115" s="149"/>
      <c r="AA115" s="24"/>
      <c r="AB115" s="24"/>
      <c r="AC115" s="24"/>
      <c r="AD115" s="24"/>
      <c r="AE115" s="24"/>
      <c r="AF115" s="24"/>
      <c r="AG115" s="24"/>
      <c r="AH115" s="24"/>
      <c r="AI115" s="24"/>
      <c r="AJ115" s="24"/>
      <c r="AK115" s="24"/>
      <c r="AL115" s="24"/>
      <c r="AM115" s="24"/>
      <c r="AN115" s="121">
        <f>SUM(Tabla14[[#This Row],[Recursos propios 2024]:[Otros 2024]])</f>
        <v>0</v>
      </c>
      <c r="AO115" s="149"/>
      <c r="AP115" s="24"/>
      <c r="AQ115" s="24"/>
      <c r="AR115" s="24"/>
      <c r="AS115" s="24"/>
      <c r="AT115" s="24"/>
      <c r="AU115" s="24"/>
      <c r="AV115" s="24"/>
      <c r="AW115" s="24"/>
      <c r="AX115" s="24"/>
      <c r="AY115" s="24"/>
      <c r="AZ115" s="24"/>
      <c r="BA115" s="24"/>
      <c r="BB115" s="24"/>
      <c r="BC115" s="149">
        <f>SUM(Tabla14[[#This Row],[Recursos propios 20242]:[Otros 202415]])</f>
        <v>0</v>
      </c>
      <c r="BD115" s="159" t="e">
        <f>+Tabla14[[#This Row],[Total Comprometido 2024]]/Tabla14[[#This Row],[Total 2024]]</f>
        <v>#DIV/0!</v>
      </c>
      <c r="BE115" s="162"/>
      <c r="BF115" s="162"/>
      <c r="BG115" s="24"/>
      <c r="BH115" s="41"/>
      <c r="BI115" s="41"/>
      <c r="BJ115" s="125"/>
    </row>
    <row r="116" spans="1:62" s="142" customFormat="1" x14ac:dyDescent="0.25">
      <c r="A116" s="125"/>
      <c r="B116" s="125"/>
      <c r="C116" s="125"/>
      <c r="D116" s="125"/>
      <c r="E116" s="125"/>
      <c r="F116" s="125"/>
      <c r="G116" s="125"/>
      <c r="H116" s="125"/>
      <c r="I116" s="125"/>
      <c r="J116" s="125"/>
      <c r="K116" s="125"/>
      <c r="L116" s="125"/>
      <c r="M116" s="125"/>
      <c r="N116" s="125"/>
      <c r="O116" s="127"/>
      <c r="P116" s="136" t="e">
        <f>+(Tabla14[[#This Row],[Meta Ejecutada Vigencia4]]/Tabla14[[#This Row],[Meta Programada Vigencia]])</f>
        <v>#DIV/0!</v>
      </c>
      <c r="Q116" s="136" t="e">
        <f>+Tabla14[[#This Row],[Meta Ejecutada Vigencia4]]/Tabla14[[#This Row],[Meta Programada Cuatrienio3]]/4</f>
        <v>#DIV/0!</v>
      </c>
      <c r="R116" s="127"/>
      <c r="S116" s="127"/>
      <c r="T116" s="127"/>
      <c r="U116" s="127"/>
      <c r="V116" s="127"/>
      <c r="W116" s="127"/>
      <c r="X116" s="127"/>
      <c r="Y116" s="127"/>
      <c r="Z116" s="131"/>
      <c r="AA116" s="127"/>
      <c r="AB116" s="127"/>
      <c r="AC116" s="127"/>
      <c r="AD116" s="127"/>
      <c r="AE116" s="127"/>
      <c r="AF116" s="127"/>
      <c r="AG116" s="127"/>
      <c r="AH116" s="127"/>
      <c r="AI116" s="127"/>
      <c r="AJ116" s="127"/>
      <c r="AK116" s="127"/>
      <c r="AL116" s="127"/>
      <c r="AM116" s="127"/>
      <c r="AN116" s="121">
        <f>SUM(Tabla14[[#This Row],[Recursos propios 2024]:[Otros 2024]])</f>
        <v>0</v>
      </c>
      <c r="AO116" s="131"/>
      <c r="AP116" s="127"/>
      <c r="AQ116" s="127"/>
      <c r="AR116" s="127"/>
      <c r="AS116" s="127"/>
      <c r="AT116" s="127"/>
      <c r="AU116" s="127"/>
      <c r="AV116" s="127"/>
      <c r="AW116" s="127"/>
      <c r="AX116" s="127"/>
      <c r="AY116" s="127"/>
      <c r="AZ116" s="127"/>
      <c r="BA116" s="127"/>
      <c r="BB116" s="127"/>
      <c r="BC116" s="131">
        <f>SUM(Tabla14[[#This Row],[Recursos propios 20242]:[Otros 202415]])</f>
        <v>0</v>
      </c>
      <c r="BD116" s="174" t="e">
        <f>+Tabla14[[#This Row],[Total Comprometido 2024]]/Tabla14[[#This Row],[Total 2024]]</f>
        <v>#DIV/0!</v>
      </c>
      <c r="BE116" s="144"/>
      <c r="BF116" s="144"/>
      <c r="BG116" s="127"/>
      <c r="BH116" s="125"/>
      <c r="BI116" s="125"/>
      <c r="BJ116" s="125"/>
    </row>
    <row r="117" spans="1:62" s="142" customFormat="1" x14ac:dyDescent="0.25">
      <c r="A117" s="125"/>
      <c r="B117" s="41"/>
      <c r="C117" s="41"/>
      <c r="D117" s="41"/>
      <c r="E117" s="41"/>
      <c r="F117" s="41"/>
      <c r="G117" s="41"/>
      <c r="H117" s="41"/>
      <c r="I117" s="41"/>
      <c r="J117" s="41"/>
      <c r="K117" s="41"/>
      <c r="L117" s="41"/>
      <c r="M117" s="41"/>
      <c r="N117" s="41"/>
      <c r="O117" s="24"/>
      <c r="P117" s="152" t="e">
        <f>+(Tabla14[[#This Row],[Meta Ejecutada Vigencia4]]/Tabla14[[#This Row],[Meta Programada Vigencia]])</f>
        <v>#DIV/0!</v>
      </c>
      <c r="Q117" s="152" t="e">
        <f>+Tabla14[[#This Row],[Meta Ejecutada Vigencia4]]/Tabla14[[#This Row],[Meta Programada Cuatrienio3]]/4</f>
        <v>#DIV/0!</v>
      </c>
      <c r="R117" s="24"/>
      <c r="S117" s="24"/>
      <c r="T117" s="24"/>
      <c r="U117" s="24"/>
      <c r="V117" s="24"/>
      <c r="W117" s="24"/>
      <c r="X117" s="24"/>
      <c r="Y117" s="24"/>
      <c r="Z117" s="149"/>
      <c r="AA117" s="24"/>
      <c r="AB117" s="24"/>
      <c r="AC117" s="24"/>
      <c r="AD117" s="24"/>
      <c r="AE117" s="24"/>
      <c r="AF117" s="24"/>
      <c r="AG117" s="24"/>
      <c r="AH117" s="24"/>
      <c r="AI117" s="24"/>
      <c r="AJ117" s="24"/>
      <c r="AK117" s="24"/>
      <c r="AL117" s="24"/>
      <c r="AM117" s="24"/>
      <c r="AN117" s="121">
        <f>SUM(Tabla14[[#This Row],[Recursos propios 2024]:[Otros 2024]])</f>
        <v>0</v>
      </c>
      <c r="AO117" s="149"/>
      <c r="AP117" s="24"/>
      <c r="AQ117" s="24"/>
      <c r="AR117" s="24"/>
      <c r="AS117" s="24"/>
      <c r="AT117" s="24"/>
      <c r="AU117" s="24"/>
      <c r="AV117" s="24"/>
      <c r="AW117" s="24"/>
      <c r="AX117" s="24"/>
      <c r="AY117" s="24"/>
      <c r="AZ117" s="24"/>
      <c r="BA117" s="24"/>
      <c r="BB117" s="24"/>
      <c r="BC117" s="149">
        <f>SUM(Tabla14[[#This Row],[Recursos propios 20242]:[Otros 202415]])</f>
        <v>0</v>
      </c>
      <c r="BD117" s="159" t="e">
        <f>+Tabla14[[#This Row],[Total Comprometido 2024]]/Tabla14[[#This Row],[Total 2024]]</f>
        <v>#DIV/0!</v>
      </c>
      <c r="BE117" s="162"/>
      <c r="BF117" s="162"/>
      <c r="BG117" s="24"/>
      <c r="BH117" s="41"/>
      <c r="BI117" s="41"/>
      <c r="BJ117" s="125"/>
    </row>
    <row r="118" spans="1:62" s="142" customFormat="1" x14ac:dyDescent="0.25">
      <c r="A118" s="125"/>
      <c r="B118" s="125"/>
      <c r="C118" s="125"/>
      <c r="D118" s="125"/>
      <c r="E118" s="125"/>
      <c r="F118" s="125"/>
      <c r="G118" s="125"/>
      <c r="H118" s="125"/>
      <c r="I118" s="125"/>
      <c r="J118" s="125"/>
      <c r="K118" s="125"/>
      <c r="L118" s="125"/>
      <c r="M118" s="125"/>
      <c r="N118" s="125"/>
      <c r="O118" s="127"/>
      <c r="P118" s="136" t="e">
        <f>+(Tabla14[[#This Row],[Meta Ejecutada Vigencia4]]/Tabla14[[#This Row],[Meta Programada Vigencia]])</f>
        <v>#DIV/0!</v>
      </c>
      <c r="Q118" s="136" t="e">
        <f>+Tabla14[[#This Row],[Meta Ejecutada Vigencia4]]/Tabla14[[#This Row],[Meta Programada Cuatrienio3]]/4</f>
        <v>#DIV/0!</v>
      </c>
      <c r="R118" s="127"/>
      <c r="S118" s="127"/>
      <c r="T118" s="127"/>
      <c r="U118" s="127"/>
      <c r="V118" s="127"/>
      <c r="W118" s="127"/>
      <c r="X118" s="127"/>
      <c r="Y118" s="127"/>
      <c r="Z118" s="131"/>
      <c r="AA118" s="127"/>
      <c r="AB118" s="127"/>
      <c r="AC118" s="127"/>
      <c r="AD118" s="127"/>
      <c r="AE118" s="127"/>
      <c r="AF118" s="127"/>
      <c r="AG118" s="127"/>
      <c r="AH118" s="127"/>
      <c r="AI118" s="127"/>
      <c r="AJ118" s="127"/>
      <c r="AK118" s="127"/>
      <c r="AL118" s="127"/>
      <c r="AM118" s="127"/>
      <c r="AN118" s="121">
        <f>SUM(Tabla14[[#This Row],[Recursos propios 2024]:[Otros 2024]])</f>
        <v>0</v>
      </c>
      <c r="AO118" s="131"/>
      <c r="AP118" s="127"/>
      <c r="AQ118" s="127"/>
      <c r="AR118" s="127"/>
      <c r="AS118" s="127"/>
      <c r="AT118" s="127"/>
      <c r="AU118" s="127"/>
      <c r="AV118" s="127"/>
      <c r="AW118" s="127"/>
      <c r="AX118" s="127"/>
      <c r="AY118" s="127"/>
      <c r="AZ118" s="127"/>
      <c r="BA118" s="127"/>
      <c r="BB118" s="127"/>
      <c r="BC118" s="131">
        <f>SUM(Tabla14[[#This Row],[Recursos propios 20242]:[Otros 202415]])</f>
        <v>0</v>
      </c>
      <c r="BD118" s="174" t="e">
        <f>+Tabla14[[#This Row],[Total Comprometido 2024]]/Tabla14[[#This Row],[Total 2024]]</f>
        <v>#DIV/0!</v>
      </c>
      <c r="BE118" s="144"/>
      <c r="BF118" s="144"/>
      <c r="BG118" s="127"/>
      <c r="BH118" s="125"/>
      <c r="BI118" s="125"/>
      <c r="BJ118" s="125"/>
    </row>
    <row r="119" spans="1:62" s="142" customFormat="1" x14ac:dyDescent="0.25">
      <c r="A119" s="125"/>
      <c r="B119" s="41"/>
      <c r="C119" s="41"/>
      <c r="D119" s="41"/>
      <c r="E119" s="41"/>
      <c r="F119" s="41"/>
      <c r="G119" s="41"/>
      <c r="H119" s="41"/>
      <c r="I119" s="41"/>
      <c r="J119" s="41"/>
      <c r="K119" s="41"/>
      <c r="L119" s="41"/>
      <c r="M119" s="41"/>
      <c r="N119" s="41"/>
      <c r="O119" s="24"/>
      <c r="P119" s="152" t="e">
        <f>+(Tabla14[[#This Row],[Meta Ejecutada Vigencia4]]/Tabla14[[#This Row],[Meta Programada Vigencia]])</f>
        <v>#DIV/0!</v>
      </c>
      <c r="Q119" s="152" t="e">
        <f>+Tabla14[[#This Row],[Meta Ejecutada Vigencia4]]/Tabla14[[#This Row],[Meta Programada Cuatrienio3]]/4</f>
        <v>#DIV/0!</v>
      </c>
      <c r="R119" s="24"/>
      <c r="S119" s="24"/>
      <c r="T119" s="24"/>
      <c r="U119" s="24"/>
      <c r="V119" s="24"/>
      <c r="W119" s="24"/>
      <c r="X119" s="24"/>
      <c r="Y119" s="24"/>
      <c r="Z119" s="149"/>
      <c r="AA119" s="24"/>
      <c r="AB119" s="24"/>
      <c r="AC119" s="24"/>
      <c r="AD119" s="24"/>
      <c r="AE119" s="24"/>
      <c r="AF119" s="24"/>
      <c r="AG119" s="24"/>
      <c r="AH119" s="24"/>
      <c r="AI119" s="24"/>
      <c r="AJ119" s="24"/>
      <c r="AK119" s="24"/>
      <c r="AL119" s="24"/>
      <c r="AM119" s="24"/>
      <c r="AN119" s="121">
        <f>SUM(Tabla14[[#This Row],[Recursos propios 2024]:[Otros 2024]])</f>
        <v>0</v>
      </c>
      <c r="AO119" s="149"/>
      <c r="AP119" s="24"/>
      <c r="AQ119" s="24"/>
      <c r="AR119" s="24"/>
      <c r="AS119" s="24"/>
      <c r="AT119" s="24"/>
      <c r="AU119" s="24"/>
      <c r="AV119" s="24"/>
      <c r="AW119" s="24"/>
      <c r="AX119" s="24"/>
      <c r="AY119" s="24"/>
      <c r="AZ119" s="24"/>
      <c r="BA119" s="24"/>
      <c r="BB119" s="24"/>
      <c r="BC119" s="149">
        <f>SUM(Tabla14[[#This Row],[Recursos propios 20242]:[Otros 202415]])</f>
        <v>0</v>
      </c>
      <c r="BD119" s="159" t="e">
        <f>+Tabla14[[#This Row],[Total Comprometido 2024]]/Tabla14[[#This Row],[Total 2024]]</f>
        <v>#DIV/0!</v>
      </c>
      <c r="BE119" s="162"/>
      <c r="BF119" s="162"/>
      <c r="BG119" s="24"/>
      <c r="BH119" s="41"/>
      <c r="BI119" s="41"/>
      <c r="BJ119" s="125"/>
    </row>
    <row r="120" spans="1:62" s="142" customFormat="1" x14ac:dyDescent="0.25">
      <c r="A120" s="125"/>
      <c r="B120" s="125"/>
      <c r="C120" s="125"/>
      <c r="D120" s="125"/>
      <c r="E120" s="125"/>
      <c r="F120" s="125"/>
      <c r="G120" s="125"/>
      <c r="H120" s="125"/>
      <c r="I120" s="125"/>
      <c r="J120" s="125"/>
      <c r="K120" s="125"/>
      <c r="L120" s="125"/>
      <c r="M120" s="125"/>
      <c r="N120" s="125"/>
      <c r="O120" s="127"/>
      <c r="P120" s="136" t="e">
        <f>+(Tabla14[[#This Row],[Meta Ejecutada Vigencia4]]/Tabla14[[#This Row],[Meta Programada Vigencia]])</f>
        <v>#DIV/0!</v>
      </c>
      <c r="Q120" s="136" t="e">
        <f>+Tabla14[[#This Row],[Meta Ejecutada Vigencia4]]/Tabla14[[#This Row],[Meta Programada Cuatrienio3]]/4</f>
        <v>#DIV/0!</v>
      </c>
      <c r="R120" s="127"/>
      <c r="S120" s="127"/>
      <c r="T120" s="127"/>
      <c r="U120" s="127"/>
      <c r="V120" s="127"/>
      <c r="W120" s="127"/>
      <c r="X120" s="127"/>
      <c r="Y120" s="127"/>
      <c r="Z120" s="131"/>
      <c r="AA120" s="127"/>
      <c r="AB120" s="127"/>
      <c r="AC120" s="127"/>
      <c r="AD120" s="127"/>
      <c r="AE120" s="127"/>
      <c r="AF120" s="127"/>
      <c r="AG120" s="127"/>
      <c r="AH120" s="127"/>
      <c r="AI120" s="127"/>
      <c r="AJ120" s="127"/>
      <c r="AK120" s="127"/>
      <c r="AL120" s="127"/>
      <c r="AM120" s="127"/>
      <c r="AN120" s="121">
        <f>SUM(Tabla14[[#This Row],[Recursos propios 2024]:[Otros 2024]])</f>
        <v>0</v>
      </c>
      <c r="AO120" s="131"/>
      <c r="AP120" s="127"/>
      <c r="AQ120" s="127"/>
      <c r="AR120" s="127"/>
      <c r="AS120" s="127"/>
      <c r="AT120" s="127"/>
      <c r="AU120" s="127"/>
      <c r="AV120" s="127"/>
      <c r="AW120" s="127"/>
      <c r="AX120" s="127"/>
      <c r="AY120" s="127"/>
      <c r="AZ120" s="127"/>
      <c r="BA120" s="127"/>
      <c r="BB120" s="127"/>
      <c r="BC120" s="131">
        <f>SUM(Tabla14[[#This Row],[Recursos propios 20242]:[Otros 202415]])</f>
        <v>0</v>
      </c>
      <c r="BD120" s="174" t="e">
        <f>+Tabla14[[#This Row],[Total Comprometido 2024]]/Tabla14[[#This Row],[Total 2024]]</f>
        <v>#DIV/0!</v>
      </c>
      <c r="BE120" s="144"/>
      <c r="BF120" s="144"/>
      <c r="BG120" s="127"/>
      <c r="BH120" s="125"/>
      <c r="BI120" s="125"/>
      <c r="BJ120" s="125"/>
    </row>
    <row r="121" spans="1:62" s="142" customFormat="1" x14ac:dyDescent="0.25">
      <c r="A121" s="125"/>
      <c r="B121" s="41"/>
      <c r="C121" s="41"/>
      <c r="D121" s="41"/>
      <c r="E121" s="41"/>
      <c r="F121" s="41"/>
      <c r="G121" s="41"/>
      <c r="H121" s="41"/>
      <c r="I121" s="41"/>
      <c r="J121" s="41"/>
      <c r="K121" s="41"/>
      <c r="L121" s="41"/>
      <c r="M121" s="41"/>
      <c r="N121" s="41"/>
      <c r="O121" s="24"/>
      <c r="P121" s="152" t="e">
        <f>+(Tabla14[[#This Row],[Meta Ejecutada Vigencia4]]/Tabla14[[#This Row],[Meta Programada Vigencia]])</f>
        <v>#DIV/0!</v>
      </c>
      <c r="Q121" s="152" t="e">
        <f>+Tabla14[[#This Row],[Meta Ejecutada Vigencia4]]/Tabla14[[#This Row],[Meta Programada Cuatrienio3]]/4</f>
        <v>#DIV/0!</v>
      </c>
      <c r="R121" s="24"/>
      <c r="S121" s="24"/>
      <c r="T121" s="24"/>
      <c r="U121" s="24"/>
      <c r="V121" s="24"/>
      <c r="W121" s="24"/>
      <c r="X121" s="24"/>
      <c r="Y121" s="24"/>
      <c r="Z121" s="149"/>
      <c r="AA121" s="24"/>
      <c r="AB121" s="24"/>
      <c r="AC121" s="24"/>
      <c r="AD121" s="24"/>
      <c r="AE121" s="24"/>
      <c r="AF121" s="24"/>
      <c r="AG121" s="24"/>
      <c r="AH121" s="24"/>
      <c r="AI121" s="24"/>
      <c r="AJ121" s="24"/>
      <c r="AK121" s="24"/>
      <c r="AL121" s="24"/>
      <c r="AM121" s="24"/>
      <c r="AN121" s="121">
        <f>SUM(Tabla14[[#This Row],[Recursos propios 2024]:[Otros 2024]])</f>
        <v>0</v>
      </c>
      <c r="AO121" s="149"/>
      <c r="AP121" s="24"/>
      <c r="AQ121" s="24"/>
      <c r="AR121" s="24"/>
      <c r="AS121" s="24"/>
      <c r="AT121" s="24"/>
      <c r="AU121" s="24"/>
      <c r="AV121" s="24"/>
      <c r="AW121" s="24"/>
      <c r="AX121" s="24"/>
      <c r="AY121" s="24"/>
      <c r="AZ121" s="24"/>
      <c r="BA121" s="24"/>
      <c r="BB121" s="24"/>
      <c r="BC121" s="149">
        <f>SUM(Tabla14[[#This Row],[Recursos propios 20242]:[Otros 202415]])</f>
        <v>0</v>
      </c>
      <c r="BD121" s="159" t="e">
        <f>+Tabla14[[#This Row],[Total Comprometido 2024]]/Tabla14[[#This Row],[Total 2024]]</f>
        <v>#DIV/0!</v>
      </c>
      <c r="BE121" s="162"/>
      <c r="BF121" s="162"/>
      <c r="BG121" s="24"/>
      <c r="BH121" s="41"/>
      <c r="BI121" s="41"/>
      <c r="BJ121" s="125"/>
    </row>
    <row r="122" spans="1:62" s="142" customFormat="1" x14ac:dyDescent="0.25">
      <c r="A122" s="125"/>
      <c r="B122" s="125"/>
      <c r="C122" s="125"/>
      <c r="D122" s="125"/>
      <c r="E122" s="125"/>
      <c r="F122" s="125"/>
      <c r="G122" s="125"/>
      <c r="H122" s="125"/>
      <c r="I122" s="125"/>
      <c r="J122" s="125"/>
      <c r="K122" s="125"/>
      <c r="L122" s="125"/>
      <c r="M122" s="125"/>
      <c r="N122" s="125"/>
      <c r="O122" s="127"/>
      <c r="P122" s="136" t="e">
        <f>+(Tabla14[[#This Row],[Meta Ejecutada Vigencia4]]/Tabla14[[#This Row],[Meta Programada Vigencia]])</f>
        <v>#DIV/0!</v>
      </c>
      <c r="Q122" s="136" t="e">
        <f>+Tabla14[[#This Row],[Meta Ejecutada Vigencia4]]/Tabla14[[#This Row],[Meta Programada Cuatrienio3]]/4</f>
        <v>#DIV/0!</v>
      </c>
      <c r="R122" s="127"/>
      <c r="S122" s="127"/>
      <c r="T122" s="127"/>
      <c r="U122" s="127"/>
      <c r="V122" s="127"/>
      <c r="W122" s="127"/>
      <c r="X122" s="127"/>
      <c r="Y122" s="127"/>
      <c r="Z122" s="131"/>
      <c r="AA122" s="127"/>
      <c r="AB122" s="127"/>
      <c r="AC122" s="127"/>
      <c r="AD122" s="127"/>
      <c r="AE122" s="127"/>
      <c r="AF122" s="127"/>
      <c r="AG122" s="127"/>
      <c r="AH122" s="127"/>
      <c r="AI122" s="127"/>
      <c r="AJ122" s="127"/>
      <c r="AK122" s="127"/>
      <c r="AL122" s="127"/>
      <c r="AM122" s="127"/>
      <c r="AN122" s="121">
        <f>SUM(Tabla14[[#This Row],[Recursos propios 2024]:[Otros 2024]])</f>
        <v>0</v>
      </c>
      <c r="AO122" s="131"/>
      <c r="AP122" s="127"/>
      <c r="AQ122" s="127"/>
      <c r="AR122" s="127"/>
      <c r="AS122" s="127"/>
      <c r="AT122" s="127"/>
      <c r="AU122" s="127"/>
      <c r="AV122" s="127"/>
      <c r="AW122" s="127"/>
      <c r="AX122" s="127"/>
      <c r="AY122" s="127"/>
      <c r="AZ122" s="127"/>
      <c r="BA122" s="127"/>
      <c r="BB122" s="127"/>
      <c r="BC122" s="131">
        <f>SUM(Tabla14[[#This Row],[Recursos propios 20242]:[Otros 202415]])</f>
        <v>0</v>
      </c>
      <c r="BD122" s="174" t="e">
        <f>+Tabla14[[#This Row],[Total Comprometido 2024]]/Tabla14[[#This Row],[Total 2024]]</f>
        <v>#DIV/0!</v>
      </c>
      <c r="BE122" s="144"/>
      <c r="BF122" s="144"/>
      <c r="BG122" s="127"/>
      <c r="BH122" s="125"/>
      <c r="BI122" s="125"/>
      <c r="BJ122" s="125"/>
    </row>
    <row r="123" spans="1:62" s="142" customFormat="1" x14ac:dyDescent="0.25">
      <c r="A123" s="125"/>
      <c r="B123" s="41"/>
      <c r="C123" s="41"/>
      <c r="D123" s="41"/>
      <c r="E123" s="41"/>
      <c r="F123" s="41"/>
      <c r="G123" s="41"/>
      <c r="H123" s="41"/>
      <c r="I123" s="41"/>
      <c r="J123" s="41"/>
      <c r="K123" s="41"/>
      <c r="L123" s="41"/>
      <c r="M123" s="41"/>
      <c r="N123" s="41"/>
      <c r="O123" s="24"/>
      <c r="P123" s="152" t="e">
        <f>+(Tabla14[[#This Row],[Meta Ejecutada Vigencia4]]/Tabla14[[#This Row],[Meta Programada Vigencia]])</f>
        <v>#DIV/0!</v>
      </c>
      <c r="Q123" s="152" t="e">
        <f>+Tabla14[[#This Row],[Meta Ejecutada Vigencia4]]/Tabla14[[#This Row],[Meta Programada Cuatrienio3]]/4</f>
        <v>#DIV/0!</v>
      </c>
      <c r="R123" s="24"/>
      <c r="S123" s="24"/>
      <c r="T123" s="24"/>
      <c r="U123" s="24"/>
      <c r="V123" s="24"/>
      <c r="W123" s="24"/>
      <c r="X123" s="24"/>
      <c r="Y123" s="24"/>
      <c r="Z123" s="149"/>
      <c r="AA123" s="24"/>
      <c r="AB123" s="24"/>
      <c r="AC123" s="24"/>
      <c r="AD123" s="24"/>
      <c r="AE123" s="24"/>
      <c r="AF123" s="24"/>
      <c r="AG123" s="24"/>
      <c r="AH123" s="24"/>
      <c r="AI123" s="24"/>
      <c r="AJ123" s="24"/>
      <c r="AK123" s="24"/>
      <c r="AL123" s="24"/>
      <c r="AM123" s="24"/>
      <c r="AN123" s="121">
        <f>SUM(Tabla14[[#This Row],[Recursos propios 2024]:[Otros 2024]])</f>
        <v>0</v>
      </c>
      <c r="AO123" s="149"/>
      <c r="AP123" s="24"/>
      <c r="AQ123" s="24"/>
      <c r="AR123" s="24"/>
      <c r="AS123" s="24"/>
      <c r="AT123" s="24"/>
      <c r="AU123" s="24"/>
      <c r="AV123" s="24"/>
      <c r="AW123" s="24"/>
      <c r="AX123" s="24"/>
      <c r="AY123" s="24"/>
      <c r="AZ123" s="24"/>
      <c r="BA123" s="24"/>
      <c r="BB123" s="24"/>
      <c r="BC123" s="149">
        <f>SUM(Tabla14[[#This Row],[Recursos propios 20242]:[Otros 202415]])</f>
        <v>0</v>
      </c>
      <c r="BD123" s="159" t="e">
        <f>+Tabla14[[#This Row],[Total Comprometido 2024]]/Tabla14[[#This Row],[Total 2024]]</f>
        <v>#DIV/0!</v>
      </c>
      <c r="BE123" s="162"/>
      <c r="BF123" s="162"/>
      <c r="BG123" s="24"/>
      <c r="BH123" s="41"/>
      <c r="BI123" s="41"/>
      <c r="BJ123" s="125"/>
    </row>
    <row r="124" spans="1:62" s="142" customFormat="1" x14ac:dyDescent="0.25">
      <c r="A124" s="125"/>
      <c r="B124" s="125"/>
      <c r="C124" s="125"/>
      <c r="D124" s="125"/>
      <c r="E124" s="125"/>
      <c r="F124" s="125"/>
      <c r="G124" s="125"/>
      <c r="H124" s="125"/>
      <c r="I124" s="125"/>
      <c r="J124" s="125"/>
      <c r="K124" s="125"/>
      <c r="L124" s="125"/>
      <c r="M124" s="125"/>
      <c r="N124" s="125"/>
      <c r="O124" s="127"/>
      <c r="P124" s="136" t="e">
        <f>+(Tabla14[[#This Row],[Meta Ejecutada Vigencia4]]/Tabla14[[#This Row],[Meta Programada Vigencia]])</f>
        <v>#DIV/0!</v>
      </c>
      <c r="Q124" s="136" t="e">
        <f>+Tabla14[[#This Row],[Meta Ejecutada Vigencia4]]/Tabla14[[#This Row],[Meta Programada Cuatrienio3]]/4</f>
        <v>#DIV/0!</v>
      </c>
      <c r="R124" s="127"/>
      <c r="S124" s="127"/>
      <c r="T124" s="127"/>
      <c r="U124" s="127"/>
      <c r="V124" s="127"/>
      <c r="W124" s="127"/>
      <c r="X124" s="127"/>
      <c r="Y124" s="127"/>
      <c r="Z124" s="131"/>
      <c r="AA124" s="127"/>
      <c r="AB124" s="127"/>
      <c r="AC124" s="127"/>
      <c r="AD124" s="127"/>
      <c r="AE124" s="127"/>
      <c r="AF124" s="127"/>
      <c r="AG124" s="127"/>
      <c r="AH124" s="127"/>
      <c r="AI124" s="127"/>
      <c r="AJ124" s="127"/>
      <c r="AK124" s="127"/>
      <c r="AL124" s="127"/>
      <c r="AM124" s="127"/>
      <c r="AN124" s="121">
        <f>SUM(Tabla14[[#This Row],[Recursos propios 2024]:[Otros 2024]])</f>
        <v>0</v>
      </c>
      <c r="AO124" s="131"/>
      <c r="AP124" s="127"/>
      <c r="AQ124" s="127"/>
      <c r="AR124" s="127"/>
      <c r="AS124" s="127"/>
      <c r="AT124" s="127"/>
      <c r="AU124" s="127"/>
      <c r="AV124" s="127"/>
      <c r="AW124" s="127"/>
      <c r="AX124" s="127"/>
      <c r="AY124" s="127"/>
      <c r="AZ124" s="127"/>
      <c r="BA124" s="127"/>
      <c r="BB124" s="127"/>
      <c r="BC124" s="131">
        <f>SUM(Tabla14[[#This Row],[Recursos propios 20242]:[Otros 202415]])</f>
        <v>0</v>
      </c>
      <c r="BD124" s="174" t="e">
        <f>+Tabla14[[#This Row],[Total Comprometido 2024]]/Tabla14[[#This Row],[Total 2024]]</f>
        <v>#DIV/0!</v>
      </c>
      <c r="BE124" s="144"/>
      <c r="BF124" s="144"/>
      <c r="BG124" s="127"/>
      <c r="BH124" s="125"/>
      <c r="BI124" s="125"/>
      <c r="BJ124" s="125"/>
    </row>
    <row r="125" spans="1:62" s="142" customFormat="1" x14ac:dyDescent="0.25">
      <c r="A125" s="125"/>
      <c r="B125" s="41"/>
      <c r="C125" s="41"/>
      <c r="D125" s="41"/>
      <c r="E125" s="41"/>
      <c r="F125" s="41"/>
      <c r="G125" s="41"/>
      <c r="H125" s="41"/>
      <c r="I125" s="41"/>
      <c r="J125" s="41"/>
      <c r="K125" s="41"/>
      <c r="L125" s="41"/>
      <c r="M125" s="41"/>
      <c r="N125" s="41"/>
      <c r="O125" s="24"/>
      <c r="P125" s="152" t="e">
        <f>+(Tabla14[[#This Row],[Meta Ejecutada Vigencia4]]/Tabla14[[#This Row],[Meta Programada Vigencia]])</f>
        <v>#DIV/0!</v>
      </c>
      <c r="Q125" s="152" t="e">
        <f>+Tabla14[[#This Row],[Meta Ejecutada Vigencia4]]/Tabla14[[#This Row],[Meta Programada Cuatrienio3]]/4</f>
        <v>#DIV/0!</v>
      </c>
      <c r="R125" s="24"/>
      <c r="S125" s="24"/>
      <c r="T125" s="24"/>
      <c r="U125" s="24"/>
      <c r="V125" s="24"/>
      <c r="W125" s="24"/>
      <c r="X125" s="24"/>
      <c r="Y125" s="24"/>
      <c r="Z125" s="149"/>
      <c r="AA125" s="24"/>
      <c r="AB125" s="24"/>
      <c r="AC125" s="24"/>
      <c r="AD125" s="24"/>
      <c r="AE125" s="24"/>
      <c r="AF125" s="24"/>
      <c r="AG125" s="24"/>
      <c r="AH125" s="24"/>
      <c r="AI125" s="24"/>
      <c r="AJ125" s="24"/>
      <c r="AK125" s="24"/>
      <c r="AL125" s="24"/>
      <c r="AM125" s="24"/>
      <c r="AN125" s="121">
        <f>SUM(Tabla14[[#This Row],[Recursos propios 2024]:[Otros 2024]])</f>
        <v>0</v>
      </c>
      <c r="AO125" s="149"/>
      <c r="AP125" s="24"/>
      <c r="AQ125" s="24"/>
      <c r="AR125" s="24"/>
      <c r="AS125" s="24"/>
      <c r="AT125" s="24"/>
      <c r="AU125" s="24"/>
      <c r="AV125" s="24"/>
      <c r="AW125" s="24"/>
      <c r="AX125" s="24"/>
      <c r="AY125" s="24"/>
      <c r="AZ125" s="24"/>
      <c r="BA125" s="24"/>
      <c r="BB125" s="24"/>
      <c r="BC125" s="149">
        <f>SUM(Tabla14[[#This Row],[Recursos propios 20242]:[Otros 202415]])</f>
        <v>0</v>
      </c>
      <c r="BD125" s="159" t="e">
        <f>+Tabla14[[#This Row],[Total Comprometido 2024]]/Tabla14[[#This Row],[Total 2024]]</f>
        <v>#DIV/0!</v>
      </c>
      <c r="BE125" s="162"/>
      <c r="BF125" s="162"/>
      <c r="BG125" s="24"/>
      <c r="BH125" s="41"/>
      <c r="BI125" s="41"/>
      <c r="BJ125" s="125"/>
    </row>
    <row r="126" spans="1:62" s="142" customFormat="1" x14ac:dyDescent="0.25">
      <c r="A126" s="125"/>
      <c r="B126" s="125"/>
      <c r="C126" s="125"/>
      <c r="D126" s="125"/>
      <c r="E126" s="125"/>
      <c r="F126" s="125"/>
      <c r="G126" s="125"/>
      <c r="H126" s="125"/>
      <c r="I126" s="125"/>
      <c r="J126" s="125"/>
      <c r="K126" s="125"/>
      <c r="L126" s="125"/>
      <c r="M126" s="125"/>
      <c r="N126" s="125"/>
      <c r="O126" s="127"/>
      <c r="P126" s="136" t="e">
        <f>+(Tabla14[[#This Row],[Meta Ejecutada Vigencia4]]/Tabla14[[#This Row],[Meta Programada Vigencia]])</f>
        <v>#DIV/0!</v>
      </c>
      <c r="Q126" s="136" t="e">
        <f>+Tabla14[[#This Row],[Meta Ejecutada Vigencia4]]/Tabla14[[#This Row],[Meta Programada Cuatrienio3]]/4</f>
        <v>#DIV/0!</v>
      </c>
      <c r="R126" s="127"/>
      <c r="S126" s="127"/>
      <c r="T126" s="127"/>
      <c r="U126" s="127"/>
      <c r="V126" s="127"/>
      <c r="W126" s="127"/>
      <c r="X126" s="127"/>
      <c r="Y126" s="127"/>
      <c r="Z126" s="131"/>
      <c r="AA126" s="127"/>
      <c r="AB126" s="127"/>
      <c r="AC126" s="127"/>
      <c r="AD126" s="127"/>
      <c r="AE126" s="127"/>
      <c r="AF126" s="127"/>
      <c r="AG126" s="127"/>
      <c r="AH126" s="127"/>
      <c r="AI126" s="127"/>
      <c r="AJ126" s="127"/>
      <c r="AK126" s="127"/>
      <c r="AL126" s="127"/>
      <c r="AM126" s="127"/>
      <c r="AN126" s="121">
        <f>SUM(Tabla14[[#This Row],[Recursos propios 2024]:[Otros 2024]])</f>
        <v>0</v>
      </c>
      <c r="AO126" s="131"/>
      <c r="AP126" s="127"/>
      <c r="AQ126" s="127"/>
      <c r="AR126" s="127"/>
      <c r="AS126" s="127"/>
      <c r="AT126" s="127"/>
      <c r="AU126" s="127"/>
      <c r="AV126" s="127"/>
      <c r="AW126" s="127"/>
      <c r="AX126" s="127"/>
      <c r="AY126" s="127"/>
      <c r="AZ126" s="127"/>
      <c r="BA126" s="127"/>
      <c r="BB126" s="127"/>
      <c r="BC126" s="131">
        <f>SUM(Tabla14[[#This Row],[Recursos propios 20242]:[Otros 202415]])</f>
        <v>0</v>
      </c>
      <c r="BD126" s="174" t="e">
        <f>+Tabla14[[#This Row],[Total Comprometido 2024]]/Tabla14[[#This Row],[Total 2024]]</f>
        <v>#DIV/0!</v>
      </c>
      <c r="BE126" s="144"/>
      <c r="BF126" s="144"/>
      <c r="BG126" s="127"/>
      <c r="BH126" s="125"/>
      <c r="BI126" s="125"/>
      <c r="BJ126" s="125"/>
    </row>
    <row r="127" spans="1:62" s="142" customFormat="1" x14ac:dyDescent="0.25">
      <c r="A127" s="125"/>
      <c r="B127" s="41"/>
      <c r="C127" s="41"/>
      <c r="D127" s="41"/>
      <c r="E127" s="41"/>
      <c r="F127" s="41"/>
      <c r="G127" s="41"/>
      <c r="H127" s="41"/>
      <c r="I127" s="41"/>
      <c r="J127" s="41"/>
      <c r="K127" s="41"/>
      <c r="L127" s="41"/>
      <c r="M127" s="41"/>
      <c r="N127" s="41"/>
      <c r="O127" s="24"/>
      <c r="P127" s="152" t="e">
        <f>+(Tabla14[[#This Row],[Meta Ejecutada Vigencia4]]/Tabla14[[#This Row],[Meta Programada Vigencia]])</f>
        <v>#DIV/0!</v>
      </c>
      <c r="Q127" s="152" t="e">
        <f>+Tabla14[[#This Row],[Meta Ejecutada Vigencia4]]/Tabla14[[#This Row],[Meta Programada Cuatrienio3]]/4</f>
        <v>#DIV/0!</v>
      </c>
      <c r="R127" s="24"/>
      <c r="S127" s="24"/>
      <c r="T127" s="24"/>
      <c r="U127" s="24"/>
      <c r="V127" s="24"/>
      <c r="W127" s="24"/>
      <c r="X127" s="24"/>
      <c r="Y127" s="24"/>
      <c r="Z127" s="149"/>
      <c r="AA127" s="24"/>
      <c r="AB127" s="24"/>
      <c r="AC127" s="24"/>
      <c r="AD127" s="24"/>
      <c r="AE127" s="24"/>
      <c r="AF127" s="24"/>
      <c r="AG127" s="24"/>
      <c r="AH127" s="24"/>
      <c r="AI127" s="24"/>
      <c r="AJ127" s="24"/>
      <c r="AK127" s="24"/>
      <c r="AL127" s="24"/>
      <c r="AM127" s="24"/>
      <c r="AN127" s="121">
        <f>SUM(Tabla14[[#This Row],[Recursos propios 2024]:[Otros 2024]])</f>
        <v>0</v>
      </c>
      <c r="AO127" s="149"/>
      <c r="AP127" s="24"/>
      <c r="AQ127" s="24"/>
      <c r="AR127" s="24"/>
      <c r="AS127" s="24"/>
      <c r="AT127" s="24"/>
      <c r="AU127" s="24"/>
      <c r="AV127" s="24"/>
      <c r="AW127" s="24"/>
      <c r="AX127" s="24"/>
      <c r="AY127" s="24"/>
      <c r="AZ127" s="24"/>
      <c r="BA127" s="24"/>
      <c r="BB127" s="24"/>
      <c r="BC127" s="149">
        <f>SUM(Tabla14[[#This Row],[Recursos propios 20242]:[Otros 202415]])</f>
        <v>0</v>
      </c>
      <c r="BD127" s="159" t="e">
        <f>+Tabla14[[#This Row],[Total Comprometido 2024]]/Tabla14[[#This Row],[Total 2024]]</f>
        <v>#DIV/0!</v>
      </c>
      <c r="BE127" s="162"/>
      <c r="BF127" s="162"/>
      <c r="BG127" s="24"/>
      <c r="BH127" s="41"/>
      <c r="BI127" s="41"/>
      <c r="BJ127" s="125"/>
    </row>
    <row r="128" spans="1:62" s="142" customFormat="1" x14ac:dyDescent="0.25">
      <c r="A128" s="125"/>
      <c r="B128" s="125"/>
      <c r="C128" s="125"/>
      <c r="D128" s="125"/>
      <c r="E128" s="125"/>
      <c r="F128" s="125"/>
      <c r="G128" s="125"/>
      <c r="H128" s="125"/>
      <c r="I128" s="125"/>
      <c r="J128" s="125"/>
      <c r="K128" s="125"/>
      <c r="L128" s="125"/>
      <c r="M128" s="125"/>
      <c r="N128" s="125"/>
      <c r="O128" s="127"/>
      <c r="P128" s="136" t="e">
        <f>+(Tabla14[[#This Row],[Meta Ejecutada Vigencia4]]/Tabla14[[#This Row],[Meta Programada Vigencia]])</f>
        <v>#DIV/0!</v>
      </c>
      <c r="Q128" s="136" t="e">
        <f>+Tabla14[[#This Row],[Meta Ejecutada Vigencia4]]/Tabla14[[#This Row],[Meta Programada Cuatrienio3]]/4</f>
        <v>#DIV/0!</v>
      </c>
      <c r="R128" s="127"/>
      <c r="S128" s="127"/>
      <c r="T128" s="127"/>
      <c r="U128" s="127"/>
      <c r="V128" s="127"/>
      <c r="W128" s="127"/>
      <c r="X128" s="127"/>
      <c r="Y128" s="127"/>
      <c r="Z128" s="131"/>
      <c r="AA128" s="127"/>
      <c r="AB128" s="127"/>
      <c r="AC128" s="127"/>
      <c r="AD128" s="127"/>
      <c r="AE128" s="127"/>
      <c r="AF128" s="127"/>
      <c r="AG128" s="127"/>
      <c r="AH128" s="127"/>
      <c r="AI128" s="127"/>
      <c r="AJ128" s="127"/>
      <c r="AK128" s="127"/>
      <c r="AL128" s="127"/>
      <c r="AM128" s="127"/>
      <c r="AN128" s="121">
        <f>SUM(Tabla14[[#This Row],[Recursos propios 2024]:[Otros 2024]])</f>
        <v>0</v>
      </c>
      <c r="AO128" s="131"/>
      <c r="AP128" s="127"/>
      <c r="AQ128" s="127"/>
      <c r="AR128" s="127"/>
      <c r="AS128" s="127"/>
      <c r="AT128" s="127"/>
      <c r="AU128" s="127"/>
      <c r="AV128" s="127"/>
      <c r="AW128" s="127"/>
      <c r="AX128" s="127"/>
      <c r="AY128" s="127"/>
      <c r="AZ128" s="127"/>
      <c r="BA128" s="127"/>
      <c r="BB128" s="127"/>
      <c r="BC128" s="131">
        <f>SUM(Tabla14[[#This Row],[Recursos propios 20242]:[Otros 202415]])</f>
        <v>0</v>
      </c>
      <c r="BD128" s="174" t="e">
        <f>+Tabla14[[#This Row],[Total Comprometido 2024]]/Tabla14[[#This Row],[Total 2024]]</f>
        <v>#DIV/0!</v>
      </c>
      <c r="BE128" s="144"/>
      <c r="BF128" s="144"/>
      <c r="BG128" s="127"/>
      <c r="BH128" s="125"/>
      <c r="BI128" s="125"/>
      <c r="BJ128" s="125"/>
    </row>
    <row r="129" spans="1:62" s="142" customFormat="1" x14ac:dyDescent="0.25">
      <c r="A129" s="125"/>
      <c r="B129" s="41"/>
      <c r="C129" s="41"/>
      <c r="D129" s="41"/>
      <c r="E129" s="41"/>
      <c r="F129" s="41"/>
      <c r="G129" s="41"/>
      <c r="H129" s="41"/>
      <c r="I129" s="41"/>
      <c r="J129" s="41"/>
      <c r="K129" s="41"/>
      <c r="L129" s="41"/>
      <c r="M129" s="41"/>
      <c r="N129" s="41"/>
      <c r="O129" s="24"/>
      <c r="P129" s="152" t="e">
        <f>+(Tabla14[[#This Row],[Meta Ejecutada Vigencia4]]/Tabla14[[#This Row],[Meta Programada Vigencia]])</f>
        <v>#DIV/0!</v>
      </c>
      <c r="Q129" s="152" t="e">
        <f>+Tabla14[[#This Row],[Meta Ejecutada Vigencia4]]/Tabla14[[#This Row],[Meta Programada Cuatrienio3]]/4</f>
        <v>#DIV/0!</v>
      </c>
      <c r="R129" s="24"/>
      <c r="S129" s="24"/>
      <c r="T129" s="24"/>
      <c r="U129" s="24"/>
      <c r="V129" s="24"/>
      <c r="W129" s="24"/>
      <c r="X129" s="24"/>
      <c r="Y129" s="24"/>
      <c r="Z129" s="149"/>
      <c r="AA129" s="24"/>
      <c r="AB129" s="24"/>
      <c r="AC129" s="24"/>
      <c r="AD129" s="24"/>
      <c r="AE129" s="24"/>
      <c r="AF129" s="24"/>
      <c r="AG129" s="24"/>
      <c r="AH129" s="24"/>
      <c r="AI129" s="24"/>
      <c r="AJ129" s="24"/>
      <c r="AK129" s="24"/>
      <c r="AL129" s="24"/>
      <c r="AM129" s="24"/>
      <c r="AN129" s="121">
        <f>SUM(Tabla14[[#This Row],[Recursos propios 2024]:[Otros 2024]])</f>
        <v>0</v>
      </c>
      <c r="AO129" s="149"/>
      <c r="AP129" s="24"/>
      <c r="AQ129" s="24"/>
      <c r="AR129" s="24"/>
      <c r="AS129" s="24"/>
      <c r="AT129" s="24"/>
      <c r="AU129" s="24"/>
      <c r="AV129" s="24"/>
      <c r="AW129" s="24"/>
      <c r="AX129" s="24"/>
      <c r="AY129" s="24"/>
      <c r="AZ129" s="24"/>
      <c r="BA129" s="24"/>
      <c r="BB129" s="24"/>
      <c r="BC129" s="149">
        <f>SUM(Tabla14[[#This Row],[Recursos propios 20242]:[Otros 202415]])</f>
        <v>0</v>
      </c>
      <c r="BD129" s="159" t="e">
        <f>+Tabla14[[#This Row],[Total Comprometido 2024]]/Tabla14[[#This Row],[Total 2024]]</f>
        <v>#DIV/0!</v>
      </c>
      <c r="BE129" s="162"/>
      <c r="BF129" s="162"/>
      <c r="BG129" s="24"/>
      <c r="BH129" s="41"/>
      <c r="BI129" s="41"/>
      <c r="BJ129" s="125"/>
    </row>
    <row r="130" spans="1:62" s="142" customFormat="1" x14ac:dyDescent="0.25">
      <c r="A130" s="125"/>
      <c r="B130" s="125"/>
      <c r="C130" s="125"/>
      <c r="D130" s="125"/>
      <c r="E130" s="125"/>
      <c r="F130" s="125"/>
      <c r="G130" s="125"/>
      <c r="H130" s="125"/>
      <c r="I130" s="125"/>
      <c r="J130" s="125"/>
      <c r="K130" s="125"/>
      <c r="L130" s="125"/>
      <c r="M130" s="125"/>
      <c r="N130" s="125"/>
      <c r="O130" s="127"/>
      <c r="P130" s="136" t="e">
        <f>+(Tabla14[[#This Row],[Meta Ejecutada Vigencia4]]/Tabla14[[#This Row],[Meta Programada Vigencia]])</f>
        <v>#DIV/0!</v>
      </c>
      <c r="Q130" s="136" t="e">
        <f>+Tabla14[[#This Row],[Meta Ejecutada Vigencia4]]/Tabla14[[#This Row],[Meta Programada Cuatrienio3]]/4</f>
        <v>#DIV/0!</v>
      </c>
      <c r="R130" s="127"/>
      <c r="S130" s="127"/>
      <c r="T130" s="127"/>
      <c r="U130" s="127"/>
      <c r="V130" s="127"/>
      <c r="W130" s="127"/>
      <c r="X130" s="127"/>
      <c r="Y130" s="127"/>
      <c r="Z130" s="131"/>
      <c r="AA130" s="127"/>
      <c r="AB130" s="127"/>
      <c r="AC130" s="127"/>
      <c r="AD130" s="127"/>
      <c r="AE130" s="127"/>
      <c r="AF130" s="127"/>
      <c r="AG130" s="127"/>
      <c r="AH130" s="127"/>
      <c r="AI130" s="127"/>
      <c r="AJ130" s="127"/>
      <c r="AK130" s="127"/>
      <c r="AL130" s="127"/>
      <c r="AM130" s="127"/>
      <c r="AN130" s="121">
        <f>SUM(Tabla14[[#This Row],[Recursos propios 2024]:[Otros 2024]])</f>
        <v>0</v>
      </c>
      <c r="AO130" s="131"/>
      <c r="AP130" s="127"/>
      <c r="AQ130" s="127"/>
      <c r="AR130" s="127"/>
      <c r="AS130" s="127"/>
      <c r="AT130" s="127"/>
      <c r="AU130" s="127"/>
      <c r="AV130" s="127"/>
      <c r="AW130" s="127"/>
      <c r="AX130" s="127"/>
      <c r="AY130" s="127"/>
      <c r="AZ130" s="127"/>
      <c r="BA130" s="127"/>
      <c r="BB130" s="127"/>
      <c r="BC130" s="131">
        <f>SUM(Tabla14[[#This Row],[Recursos propios 20242]:[Otros 202415]])</f>
        <v>0</v>
      </c>
      <c r="BD130" s="174" t="e">
        <f>+Tabla14[[#This Row],[Total Comprometido 2024]]/Tabla14[[#This Row],[Total 2024]]</f>
        <v>#DIV/0!</v>
      </c>
      <c r="BE130" s="144"/>
      <c r="BF130" s="144"/>
      <c r="BG130" s="127"/>
      <c r="BH130" s="125"/>
      <c r="BI130" s="125"/>
      <c r="BJ130" s="125"/>
    </row>
    <row r="131" spans="1:62" s="142" customFormat="1" x14ac:dyDescent="0.25">
      <c r="A131" s="125"/>
      <c r="B131" s="41"/>
      <c r="C131" s="41"/>
      <c r="D131" s="41"/>
      <c r="E131" s="41"/>
      <c r="F131" s="41"/>
      <c r="G131" s="41"/>
      <c r="H131" s="41"/>
      <c r="I131" s="41"/>
      <c r="J131" s="41"/>
      <c r="K131" s="41"/>
      <c r="L131" s="41"/>
      <c r="M131" s="41"/>
      <c r="N131" s="41"/>
      <c r="O131" s="24"/>
      <c r="P131" s="152" t="e">
        <f>+(Tabla14[[#This Row],[Meta Ejecutada Vigencia4]]/Tabla14[[#This Row],[Meta Programada Vigencia]])</f>
        <v>#DIV/0!</v>
      </c>
      <c r="Q131" s="152" t="e">
        <f>+Tabla14[[#This Row],[Meta Ejecutada Vigencia4]]/Tabla14[[#This Row],[Meta Programada Cuatrienio3]]/4</f>
        <v>#DIV/0!</v>
      </c>
      <c r="R131" s="24"/>
      <c r="S131" s="24"/>
      <c r="T131" s="24"/>
      <c r="U131" s="24"/>
      <c r="V131" s="24"/>
      <c r="W131" s="24"/>
      <c r="X131" s="24"/>
      <c r="Y131" s="24"/>
      <c r="Z131" s="149"/>
      <c r="AA131" s="24"/>
      <c r="AB131" s="24"/>
      <c r="AC131" s="24"/>
      <c r="AD131" s="24"/>
      <c r="AE131" s="24"/>
      <c r="AF131" s="24"/>
      <c r="AG131" s="24"/>
      <c r="AH131" s="24"/>
      <c r="AI131" s="24"/>
      <c r="AJ131" s="24"/>
      <c r="AK131" s="24"/>
      <c r="AL131" s="24"/>
      <c r="AM131" s="24"/>
      <c r="AN131" s="121">
        <f>SUM(Tabla14[[#This Row],[Recursos propios 2024]:[Otros 2024]])</f>
        <v>0</v>
      </c>
      <c r="AO131" s="149"/>
      <c r="AP131" s="24"/>
      <c r="AQ131" s="24"/>
      <c r="AR131" s="24"/>
      <c r="AS131" s="24"/>
      <c r="AT131" s="24"/>
      <c r="AU131" s="24"/>
      <c r="AV131" s="24"/>
      <c r="AW131" s="24"/>
      <c r="AX131" s="24"/>
      <c r="AY131" s="24"/>
      <c r="AZ131" s="24"/>
      <c r="BA131" s="24"/>
      <c r="BB131" s="24"/>
      <c r="BC131" s="149">
        <f>SUM(Tabla14[[#This Row],[Recursos propios 20242]:[Otros 202415]])</f>
        <v>0</v>
      </c>
      <c r="BD131" s="159" t="e">
        <f>+Tabla14[[#This Row],[Total Comprometido 2024]]/Tabla14[[#This Row],[Total 2024]]</f>
        <v>#DIV/0!</v>
      </c>
      <c r="BE131" s="162"/>
      <c r="BF131" s="162"/>
      <c r="BG131" s="24"/>
      <c r="BH131" s="41"/>
      <c r="BI131" s="41"/>
      <c r="BJ131" s="125"/>
    </row>
    <row r="132" spans="1:62" s="142" customFormat="1" x14ac:dyDescent="0.25">
      <c r="A132" s="125"/>
      <c r="B132" s="125"/>
      <c r="C132" s="125"/>
      <c r="D132" s="125"/>
      <c r="E132" s="125"/>
      <c r="F132" s="125"/>
      <c r="G132" s="125"/>
      <c r="H132" s="125"/>
      <c r="I132" s="125"/>
      <c r="J132" s="125"/>
      <c r="K132" s="125"/>
      <c r="L132" s="125"/>
      <c r="M132" s="125"/>
      <c r="N132" s="125"/>
      <c r="O132" s="127"/>
      <c r="P132" s="136" t="e">
        <f>+(Tabla14[[#This Row],[Meta Ejecutada Vigencia4]]/Tabla14[[#This Row],[Meta Programada Vigencia]])</f>
        <v>#DIV/0!</v>
      </c>
      <c r="Q132" s="136" t="e">
        <f>+Tabla14[[#This Row],[Meta Ejecutada Vigencia4]]/Tabla14[[#This Row],[Meta Programada Cuatrienio3]]/4</f>
        <v>#DIV/0!</v>
      </c>
      <c r="R132" s="127"/>
      <c r="S132" s="127"/>
      <c r="T132" s="127"/>
      <c r="U132" s="127"/>
      <c r="V132" s="127"/>
      <c r="W132" s="127"/>
      <c r="X132" s="127"/>
      <c r="Y132" s="127"/>
      <c r="Z132" s="131"/>
      <c r="AA132" s="127"/>
      <c r="AB132" s="127"/>
      <c r="AC132" s="127"/>
      <c r="AD132" s="127"/>
      <c r="AE132" s="127"/>
      <c r="AF132" s="127"/>
      <c r="AG132" s="127"/>
      <c r="AH132" s="127"/>
      <c r="AI132" s="127"/>
      <c r="AJ132" s="127"/>
      <c r="AK132" s="127"/>
      <c r="AL132" s="127"/>
      <c r="AM132" s="127"/>
      <c r="AN132" s="121">
        <f>SUM(Tabla14[[#This Row],[Recursos propios 2024]:[Otros 2024]])</f>
        <v>0</v>
      </c>
      <c r="AO132" s="131"/>
      <c r="AP132" s="127"/>
      <c r="AQ132" s="127"/>
      <c r="AR132" s="127"/>
      <c r="AS132" s="127"/>
      <c r="AT132" s="127"/>
      <c r="AU132" s="127"/>
      <c r="AV132" s="127"/>
      <c r="AW132" s="127"/>
      <c r="AX132" s="127"/>
      <c r="AY132" s="127"/>
      <c r="AZ132" s="127"/>
      <c r="BA132" s="127"/>
      <c r="BB132" s="127"/>
      <c r="BC132" s="131">
        <f>SUM(Tabla14[[#This Row],[Recursos propios 20242]:[Otros 202415]])</f>
        <v>0</v>
      </c>
      <c r="BD132" s="174" t="e">
        <f>+Tabla14[[#This Row],[Total Comprometido 2024]]/Tabla14[[#This Row],[Total 2024]]</f>
        <v>#DIV/0!</v>
      </c>
      <c r="BE132" s="144"/>
      <c r="BF132" s="144"/>
      <c r="BG132" s="127"/>
      <c r="BH132" s="125"/>
      <c r="BI132" s="125"/>
      <c r="BJ132" s="125"/>
    </row>
    <row r="133" spans="1:62" s="142" customFormat="1" x14ac:dyDescent="0.25">
      <c r="A133" s="125"/>
      <c r="B133" s="41"/>
      <c r="C133" s="41"/>
      <c r="D133" s="41"/>
      <c r="E133" s="41"/>
      <c r="F133" s="41"/>
      <c r="G133" s="41"/>
      <c r="H133" s="41"/>
      <c r="I133" s="41"/>
      <c r="J133" s="41"/>
      <c r="K133" s="41"/>
      <c r="L133" s="41"/>
      <c r="M133" s="41"/>
      <c r="N133" s="41"/>
      <c r="O133" s="24"/>
      <c r="P133" s="152" t="e">
        <f>+(Tabla14[[#This Row],[Meta Ejecutada Vigencia4]]/Tabla14[[#This Row],[Meta Programada Vigencia]])</f>
        <v>#DIV/0!</v>
      </c>
      <c r="Q133" s="152" t="e">
        <f>+Tabla14[[#This Row],[Meta Ejecutada Vigencia4]]/Tabla14[[#This Row],[Meta Programada Cuatrienio3]]/4</f>
        <v>#DIV/0!</v>
      </c>
      <c r="R133" s="24"/>
      <c r="S133" s="24"/>
      <c r="T133" s="24"/>
      <c r="U133" s="24"/>
      <c r="V133" s="24"/>
      <c r="W133" s="24"/>
      <c r="X133" s="24"/>
      <c r="Y133" s="24"/>
      <c r="Z133" s="149"/>
      <c r="AA133" s="24"/>
      <c r="AB133" s="24"/>
      <c r="AC133" s="24"/>
      <c r="AD133" s="24"/>
      <c r="AE133" s="24"/>
      <c r="AF133" s="24"/>
      <c r="AG133" s="24"/>
      <c r="AH133" s="24"/>
      <c r="AI133" s="24"/>
      <c r="AJ133" s="24"/>
      <c r="AK133" s="24"/>
      <c r="AL133" s="24"/>
      <c r="AM133" s="24"/>
      <c r="AN133" s="121">
        <f>SUM(Tabla14[[#This Row],[Recursos propios 2024]:[Otros 2024]])</f>
        <v>0</v>
      </c>
      <c r="AO133" s="149"/>
      <c r="AP133" s="24"/>
      <c r="AQ133" s="24"/>
      <c r="AR133" s="24"/>
      <c r="AS133" s="24"/>
      <c r="AT133" s="24"/>
      <c r="AU133" s="24"/>
      <c r="AV133" s="24"/>
      <c r="AW133" s="24"/>
      <c r="AX133" s="24"/>
      <c r="AY133" s="24"/>
      <c r="AZ133" s="24"/>
      <c r="BA133" s="24"/>
      <c r="BB133" s="24"/>
      <c r="BC133" s="149">
        <f>SUM(Tabla14[[#This Row],[Recursos propios 20242]:[Otros 202415]])</f>
        <v>0</v>
      </c>
      <c r="BD133" s="159" t="e">
        <f>+Tabla14[[#This Row],[Total Comprometido 2024]]/Tabla14[[#This Row],[Total 2024]]</f>
        <v>#DIV/0!</v>
      </c>
      <c r="BE133" s="162"/>
      <c r="BF133" s="162"/>
      <c r="BG133" s="24"/>
      <c r="BH133" s="41"/>
      <c r="BI133" s="41"/>
      <c r="BJ133" s="125"/>
    </row>
    <row r="134" spans="1:62" s="142" customFormat="1" x14ac:dyDescent="0.25">
      <c r="A134" s="125"/>
      <c r="B134" s="125"/>
      <c r="C134" s="125"/>
      <c r="D134" s="125"/>
      <c r="E134" s="125"/>
      <c r="F134" s="125"/>
      <c r="G134" s="125"/>
      <c r="H134" s="125"/>
      <c r="I134" s="125"/>
      <c r="J134" s="125"/>
      <c r="K134" s="125"/>
      <c r="L134" s="125"/>
      <c r="M134" s="125"/>
      <c r="N134" s="125"/>
      <c r="O134" s="127"/>
      <c r="P134" s="136" t="e">
        <f>+(Tabla14[[#This Row],[Meta Ejecutada Vigencia4]]/Tabla14[[#This Row],[Meta Programada Vigencia]])</f>
        <v>#DIV/0!</v>
      </c>
      <c r="Q134" s="136" t="e">
        <f>+Tabla14[[#This Row],[Meta Ejecutada Vigencia4]]/Tabla14[[#This Row],[Meta Programada Cuatrienio3]]/4</f>
        <v>#DIV/0!</v>
      </c>
      <c r="R134" s="127"/>
      <c r="S134" s="127"/>
      <c r="T134" s="127"/>
      <c r="U134" s="127"/>
      <c r="V134" s="127"/>
      <c r="W134" s="127"/>
      <c r="X134" s="127"/>
      <c r="Y134" s="127"/>
      <c r="Z134" s="131"/>
      <c r="AA134" s="127"/>
      <c r="AB134" s="127"/>
      <c r="AC134" s="127"/>
      <c r="AD134" s="127"/>
      <c r="AE134" s="127"/>
      <c r="AF134" s="127"/>
      <c r="AG134" s="127"/>
      <c r="AH134" s="127"/>
      <c r="AI134" s="127"/>
      <c r="AJ134" s="127"/>
      <c r="AK134" s="127"/>
      <c r="AL134" s="127"/>
      <c r="AM134" s="127"/>
      <c r="AN134" s="121">
        <f>SUM(Tabla14[[#This Row],[Recursos propios 2024]:[Otros 2024]])</f>
        <v>0</v>
      </c>
      <c r="AO134" s="131"/>
      <c r="AP134" s="127"/>
      <c r="AQ134" s="127"/>
      <c r="AR134" s="127"/>
      <c r="AS134" s="127"/>
      <c r="AT134" s="127"/>
      <c r="AU134" s="127"/>
      <c r="AV134" s="127"/>
      <c r="AW134" s="127"/>
      <c r="AX134" s="127"/>
      <c r="AY134" s="127"/>
      <c r="AZ134" s="127"/>
      <c r="BA134" s="127"/>
      <c r="BB134" s="127"/>
      <c r="BC134" s="131">
        <f>SUM(Tabla14[[#This Row],[Recursos propios 20242]:[Otros 202415]])</f>
        <v>0</v>
      </c>
      <c r="BD134" s="174" t="e">
        <f>+Tabla14[[#This Row],[Total Comprometido 2024]]/Tabla14[[#This Row],[Total 2024]]</f>
        <v>#DIV/0!</v>
      </c>
      <c r="BE134" s="144"/>
      <c r="BF134" s="144"/>
      <c r="BG134" s="127"/>
      <c r="BH134" s="125"/>
      <c r="BI134" s="125"/>
      <c r="BJ134" s="125"/>
    </row>
    <row r="135" spans="1:62" s="142" customFormat="1" x14ac:dyDescent="0.25">
      <c r="A135" s="125"/>
      <c r="B135" s="41"/>
      <c r="C135" s="41"/>
      <c r="D135" s="41"/>
      <c r="E135" s="41"/>
      <c r="F135" s="41"/>
      <c r="G135" s="41"/>
      <c r="H135" s="41"/>
      <c r="I135" s="41"/>
      <c r="J135" s="41"/>
      <c r="K135" s="41"/>
      <c r="L135" s="41"/>
      <c r="M135" s="41"/>
      <c r="N135" s="41"/>
      <c r="O135" s="24"/>
      <c r="P135" s="152" t="e">
        <f>+(Tabla14[[#This Row],[Meta Ejecutada Vigencia4]]/Tabla14[[#This Row],[Meta Programada Vigencia]])</f>
        <v>#DIV/0!</v>
      </c>
      <c r="Q135" s="152" t="e">
        <f>+Tabla14[[#This Row],[Meta Ejecutada Vigencia4]]/Tabla14[[#This Row],[Meta Programada Cuatrienio3]]/4</f>
        <v>#DIV/0!</v>
      </c>
      <c r="R135" s="24"/>
      <c r="S135" s="24"/>
      <c r="T135" s="24"/>
      <c r="U135" s="24"/>
      <c r="V135" s="24"/>
      <c r="W135" s="24"/>
      <c r="X135" s="24"/>
      <c r="Y135" s="24"/>
      <c r="Z135" s="149"/>
      <c r="AA135" s="24"/>
      <c r="AB135" s="24"/>
      <c r="AC135" s="24"/>
      <c r="AD135" s="24"/>
      <c r="AE135" s="24"/>
      <c r="AF135" s="24"/>
      <c r="AG135" s="24"/>
      <c r="AH135" s="24"/>
      <c r="AI135" s="24"/>
      <c r="AJ135" s="24"/>
      <c r="AK135" s="24"/>
      <c r="AL135" s="24"/>
      <c r="AM135" s="24"/>
      <c r="AN135" s="121">
        <f>SUM(Tabla14[[#This Row],[Recursos propios 2024]:[Otros 2024]])</f>
        <v>0</v>
      </c>
      <c r="AO135" s="149"/>
      <c r="AP135" s="24"/>
      <c r="AQ135" s="24"/>
      <c r="AR135" s="24"/>
      <c r="AS135" s="24"/>
      <c r="AT135" s="24"/>
      <c r="AU135" s="24"/>
      <c r="AV135" s="24"/>
      <c r="AW135" s="24"/>
      <c r="AX135" s="24"/>
      <c r="AY135" s="24"/>
      <c r="AZ135" s="24"/>
      <c r="BA135" s="24"/>
      <c r="BB135" s="24"/>
      <c r="BC135" s="149">
        <f>SUM(Tabla14[[#This Row],[Recursos propios 20242]:[Otros 202415]])</f>
        <v>0</v>
      </c>
      <c r="BD135" s="159" t="e">
        <f>+Tabla14[[#This Row],[Total Comprometido 2024]]/Tabla14[[#This Row],[Total 2024]]</f>
        <v>#DIV/0!</v>
      </c>
      <c r="BE135" s="162"/>
      <c r="BF135" s="162"/>
      <c r="BG135" s="24"/>
      <c r="BH135" s="41"/>
      <c r="BI135" s="41"/>
      <c r="BJ135" s="125"/>
    </row>
    <row r="136" spans="1:62" s="142" customFormat="1" x14ac:dyDescent="0.25">
      <c r="A136" s="125"/>
      <c r="B136" s="125"/>
      <c r="C136" s="125"/>
      <c r="D136" s="125"/>
      <c r="E136" s="125"/>
      <c r="F136" s="125"/>
      <c r="G136" s="125"/>
      <c r="H136" s="125"/>
      <c r="I136" s="125"/>
      <c r="J136" s="125"/>
      <c r="K136" s="125"/>
      <c r="L136" s="125"/>
      <c r="M136" s="125"/>
      <c r="N136" s="125"/>
      <c r="O136" s="127"/>
      <c r="P136" s="136" t="e">
        <f>+(Tabla14[[#This Row],[Meta Ejecutada Vigencia4]]/Tabla14[[#This Row],[Meta Programada Vigencia]])</f>
        <v>#DIV/0!</v>
      </c>
      <c r="Q136" s="136" t="e">
        <f>+Tabla14[[#This Row],[Meta Ejecutada Vigencia4]]/Tabla14[[#This Row],[Meta Programada Cuatrienio3]]/4</f>
        <v>#DIV/0!</v>
      </c>
      <c r="R136" s="127"/>
      <c r="S136" s="127"/>
      <c r="T136" s="127"/>
      <c r="U136" s="127"/>
      <c r="V136" s="127"/>
      <c r="W136" s="127"/>
      <c r="X136" s="127"/>
      <c r="Y136" s="127"/>
      <c r="Z136" s="131"/>
      <c r="AA136" s="127"/>
      <c r="AB136" s="127"/>
      <c r="AC136" s="127"/>
      <c r="AD136" s="127"/>
      <c r="AE136" s="127"/>
      <c r="AF136" s="127"/>
      <c r="AG136" s="127"/>
      <c r="AH136" s="127"/>
      <c r="AI136" s="127"/>
      <c r="AJ136" s="127"/>
      <c r="AK136" s="127"/>
      <c r="AL136" s="127"/>
      <c r="AM136" s="127"/>
      <c r="AN136" s="121">
        <f>SUM(Tabla14[[#This Row],[Recursos propios 2024]:[Otros 2024]])</f>
        <v>0</v>
      </c>
      <c r="AO136" s="131"/>
      <c r="AP136" s="127"/>
      <c r="AQ136" s="127"/>
      <c r="AR136" s="127"/>
      <c r="AS136" s="127"/>
      <c r="AT136" s="127"/>
      <c r="AU136" s="127"/>
      <c r="AV136" s="127"/>
      <c r="AW136" s="127"/>
      <c r="AX136" s="127"/>
      <c r="AY136" s="127"/>
      <c r="AZ136" s="127"/>
      <c r="BA136" s="127"/>
      <c r="BB136" s="127"/>
      <c r="BC136" s="131">
        <f>SUM(Tabla14[[#This Row],[Recursos propios 20242]:[Otros 202415]])</f>
        <v>0</v>
      </c>
      <c r="BD136" s="174" t="e">
        <f>+Tabla14[[#This Row],[Total Comprometido 2024]]/Tabla14[[#This Row],[Total 2024]]</f>
        <v>#DIV/0!</v>
      </c>
      <c r="BE136" s="144"/>
      <c r="BF136" s="144"/>
      <c r="BG136" s="127"/>
      <c r="BH136" s="125"/>
      <c r="BI136" s="125"/>
      <c r="BJ136" s="125"/>
    </row>
    <row r="137" spans="1:62" s="142" customFormat="1" x14ac:dyDescent="0.25">
      <c r="A137" s="125"/>
      <c r="B137" s="41"/>
      <c r="C137" s="41"/>
      <c r="D137" s="41"/>
      <c r="E137" s="41"/>
      <c r="F137" s="41"/>
      <c r="G137" s="41"/>
      <c r="H137" s="41"/>
      <c r="I137" s="41"/>
      <c r="J137" s="41"/>
      <c r="K137" s="41"/>
      <c r="L137" s="41"/>
      <c r="M137" s="41"/>
      <c r="N137" s="41"/>
      <c r="O137" s="24"/>
      <c r="P137" s="152" t="e">
        <f>+(Tabla14[[#This Row],[Meta Ejecutada Vigencia4]]/Tabla14[[#This Row],[Meta Programada Vigencia]])</f>
        <v>#DIV/0!</v>
      </c>
      <c r="Q137" s="152" t="e">
        <f>+Tabla14[[#This Row],[Meta Ejecutada Vigencia4]]/Tabla14[[#This Row],[Meta Programada Cuatrienio3]]/4</f>
        <v>#DIV/0!</v>
      </c>
      <c r="R137" s="24"/>
      <c r="S137" s="24"/>
      <c r="T137" s="24"/>
      <c r="U137" s="24"/>
      <c r="V137" s="24"/>
      <c r="W137" s="24"/>
      <c r="X137" s="24"/>
      <c r="Y137" s="24"/>
      <c r="Z137" s="149"/>
      <c r="AA137" s="24"/>
      <c r="AB137" s="24"/>
      <c r="AC137" s="24"/>
      <c r="AD137" s="24"/>
      <c r="AE137" s="24"/>
      <c r="AF137" s="24"/>
      <c r="AG137" s="24"/>
      <c r="AH137" s="24"/>
      <c r="AI137" s="24"/>
      <c r="AJ137" s="24"/>
      <c r="AK137" s="24"/>
      <c r="AL137" s="24"/>
      <c r="AM137" s="24"/>
      <c r="AN137" s="121">
        <f>SUM(Tabla14[[#This Row],[Recursos propios 2024]:[Otros 2024]])</f>
        <v>0</v>
      </c>
      <c r="AO137" s="149"/>
      <c r="AP137" s="24"/>
      <c r="AQ137" s="24"/>
      <c r="AR137" s="24"/>
      <c r="AS137" s="24"/>
      <c r="AT137" s="24"/>
      <c r="AU137" s="24"/>
      <c r="AV137" s="24"/>
      <c r="AW137" s="24"/>
      <c r="AX137" s="24"/>
      <c r="AY137" s="24"/>
      <c r="AZ137" s="24"/>
      <c r="BA137" s="24"/>
      <c r="BB137" s="24"/>
      <c r="BC137" s="149">
        <f>SUM(Tabla14[[#This Row],[Recursos propios 20242]:[Otros 202415]])</f>
        <v>0</v>
      </c>
      <c r="BD137" s="159" t="e">
        <f>+Tabla14[[#This Row],[Total Comprometido 2024]]/Tabla14[[#This Row],[Total 2024]]</f>
        <v>#DIV/0!</v>
      </c>
      <c r="BE137" s="162"/>
      <c r="BF137" s="162"/>
      <c r="BG137" s="24"/>
      <c r="BH137" s="41"/>
      <c r="BI137" s="41"/>
      <c r="BJ137" s="125"/>
    </row>
    <row r="138" spans="1:62" s="142" customFormat="1" x14ac:dyDescent="0.25">
      <c r="A138" s="125"/>
      <c r="B138" s="125"/>
      <c r="C138" s="125"/>
      <c r="D138" s="125"/>
      <c r="E138" s="125"/>
      <c r="F138" s="125"/>
      <c r="G138" s="125"/>
      <c r="H138" s="125"/>
      <c r="I138" s="125"/>
      <c r="J138" s="125"/>
      <c r="K138" s="125"/>
      <c r="L138" s="125"/>
      <c r="M138" s="125"/>
      <c r="N138" s="125"/>
      <c r="O138" s="127"/>
      <c r="P138" s="136" t="e">
        <f>+(Tabla14[[#This Row],[Meta Ejecutada Vigencia4]]/Tabla14[[#This Row],[Meta Programada Vigencia]])</f>
        <v>#DIV/0!</v>
      </c>
      <c r="Q138" s="136" t="e">
        <f>+Tabla14[[#This Row],[Meta Ejecutada Vigencia4]]/Tabla14[[#This Row],[Meta Programada Cuatrienio3]]/4</f>
        <v>#DIV/0!</v>
      </c>
      <c r="R138" s="127"/>
      <c r="S138" s="127"/>
      <c r="T138" s="127"/>
      <c r="U138" s="127"/>
      <c r="V138" s="127"/>
      <c r="W138" s="127"/>
      <c r="X138" s="127"/>
      <c r="Y138" s="127"/>
      <c r="Z138" s="131"/>
      <c r="AA138" s="127"/>
      <c r="AB138" s="127"/>
      <c r="AC138" s="127"/>
      <c r="AD138" s="127"/>
      <c r="AE138" s="127"/>
      <c r="AF138" s="127"/>
      <c r="AG138" s="127"/>
      <c r="AH138" s="127"/>
      <c r="AI138" s="127"/>
      <c r="AJ138" s="127"/>
      <c r="AK138" s="127"/>
      <c r="AL138" s="127"/>
      <c r="AM138" s="127"/>
      <c r="AN138" s="121">
        <f>SUM(Tabla14[[#This Row],[Recursos propios 2024]:[Otros 2024]])</f>
        <v>0</v>
      </c>
      <c r="AO138" s="131"/>
      <c r="AP138" s="127"/>
      <c r="AQ138" s="127"/>
      <c r="AR138" s="127"/>
      <c r="AS138" s="127"/>
      <c r="AT138" s="127"/>
      <c r="AU138" s="127"/>
      <c r="AV138" s="127"/>
      <c r="AW138" s="127"/>
      <c r="AX138" s="127"/>
      <c r="AY138" s="127"/>
      <c r="AZ138" s="127"/>
      <c r="BA138" s="127"/>
      <c r="BB138" s="127"/>
      <c r="BC138" s="131">
        <f>SUM(Tabla14[[#This Row],[Recursos propios 20242]:[Otros 202415]])</f>
        <v>0</v>
      </c>
      <c r="BD138" s="174" t="e">
        <f>+Tabla14[[#This Row],[Total Comprometido 2024]]/Tabla14[[#This Row],[Total 2024]]</f>
        <v>#DIV/0!</v>
      </c>
      <c r="BE138" s="144"/>
      <c r="BF138" s="144"/>
      <c r="BG138" s="127"/>
      <c r="BH138" s="125"/>
      <c r="BI138" s="125"/>
      <c r="BJ138" s="125"/>
    </row>
    <row r="139" spans="1:62" s="142" customFormat="1" x14ac:dyDescent="0.25">
      <c r="A139" s="125"/>
      <c r="B139" s="41"/>
      <c r="C139" s="41"/>
      <c r="D139" s="41"/>
      <c r="E139" s="41"/>
      <c r="F139" s="41"/>
      <c r="G139" s="41"/>
      <c r="H139" s="41"/>
      <c r="I139" s="41"/>
      <c r="J139" s="41"/>
      <c r="K139" s="41"/>
      <c r="L139" s="41"/>
      <c r="M139" s="41"/>
      <c r="N139" s="41"/>
      <c r="O139" s="24"/>
      <c r="P139" s="152" t="e">
        <f>+(Tabla14[[#This Row],[Meta Ejecutada Vigencia4]]/Tabla14[[#This Row],[Meta Programada Vigencia]])</f>
        <v>#DIV/0!</v>
      </c>
      <c r="Q139" s="152" t="e">
        <f>+Tabla14[[#This Row],[Meta Ejecutada Vigencia4]]/Tabla14[[#This Row],[Meta Programada Cuatrienio3]]/4</f>
        <v>#DIV/0!</v>
      </c>
      <c r="R139" s="24"/>
      <c r="S139" s="24"/>
      <c r="T139" s="24"/>
      <c r="U139" s="24"/>
      <c r="V139" s="24"/>
      <c r="W139" s="24"/>
      <c r="X139" s="24"/>
      <c r="Y139" s="24"/>
      <c r="Z139" s="149"/>
      <c r="AA139" s="24"/>
      <c r="AB139" s="24"/>
      <c r="AC139" s="24"/>
      <c r="AD139" s="24"/>
      <c r="AE139" s="24"/>
      <c r="AF139" s="24"/>
      <c r="AG139" s="24"/>
      <c r="AH139" s="24"/>
      <c r="AI139" s="24"/>
      <c r="AJ139" s="24"/>
      <c r="AK139" s="24"/>
      <c r="AL139" s="24"/>
      <c r="AM139" s="24"/>
      <c r="AN139" s="121">
        <f>SUM(Tabla14[[#This Row],[Recursos propios 2024]:[Otros 2024]])</f>
        <v>0</v>
      </c>
      <c r="AO139" s="149"/>
      <c r="AP139" s="24"/>
      <c r="AQ139" s="24"/>
      <c r="AR139" s="24"/>
      <c r="AS139" s="24"/>
      <c r="AT139" s="24"/>
      <c r="AU139" s="24"/>
      <c r="AV139" s="24"/>
      <c r="AW139" s="24"/>
      <c r="AX139" s="24"/>
      <c r="AY139" s="24"/>
      <c r="AZ139" s="24"/>
      <c r="BA139" s="24"/>
      <c r="BB139" s="24"/>
      <c r="BC139" s="149">
        <f>SUM(Tabla14[[#This Row],[Recursos propios 20242]:[Otros 202415]])</f>
        <v>0</v>
      </c>
      <c r="BD139" s="159" t="e">
        <f>+Tabla14[[#This Row],[Total Comprometido 2024]]/Tabla14[[#This Row],[Total 2024]]</f>
        <v>#DIV/0!</v>
      </c>
      <c r="BE139" s="151"/>
      <c r="BF139" s="162"/>
      <c r="BG139" s="24"/>
      <c r="BH139" s="41"/>
      <c r="BI139" s="41"/>
      <c r="BJ139" s="125"/>
    </row>
    <row r="140" spans="1:62" s="142" customFormat="1" x14ac:dyDescent="0.25">
      <c r="A140" s="125"/>
      <c r="B140" s="125"/>
      <c r="C140" s="125"/>
      <c r="D140" s="125"/>
      <c r="E140" s="125"/>
      <c r="F140" s="125"/>
      <c r="G140" s="125"/>
      <c r="H140" s="125"/>
      <c r="I140" s="125"/>
      <c r="J140" s="125"/>
      <c r="K140" s="125"/>
      <c r="L140" s="125"/>
      <c r="M140" s="125"/>
      <c r="N140" s="125"/>
      <c r="O140" s="127"/>
      <c r="P140" s="136" t="e">
        <f>+(Tabla14[[#This Row],[Meta Ejecutada Vigencia4]]/Tabla14[[#This Row],[Meta Programada Vigencia]])</f>
        <v>#DIV/0!</v>
      </c>
      <c r="Q140" s="136" t="e">
        <f>+Tabla14[[#This Row],[Meta Ejecutada Vigencia4]]/Tabla14[[#This Row],[Meta Programada Cuatrienio3]]/4</f>
        <v>#DIV/0!</v>
      </c>
      <c r="R140" s="127"/>
      <c r="S140" s="127"/>
      <c r="T140" s="127"/>
      <c r="U140" s="127"/>
      <c r="V140" s="127"/>
      <c r="W140" s="127"/>
      <c r="X140" s="127"/>
      <c r="Y140" s="127"/>
      <c r="Z140" s="131"/>
      <c r="AA140" s="127"/>
      <c r="AB140" s="127"/>
      <c r="AC140" s="127"/>
      <c r="AD140" s="127"/>
      <c r="AE140" s="127"/>
      <c r="AF140" s="127"/>
      <c r="AG140" s="127"/>
      <c r="AH140" s="127"/>
      <c r="AI140" s="127"/>
      <c r="AJ140" s="127"/>
      <c r="AK140" s="127"/>
      <c r="AL140" s="127"/>
      <c r="AM140" s="127"/>
      <c r="AN140" s="121">
        <f>SUM(Tabla14[[#This Row],[Recursos propios 2024]:[Otros 2024]])</f>
        <v>0</v>
      </c>
      <c r="AO140" s="131"/>
      <c r="AP140" s="127"/>
      <c r="AQ140" s="127"/>
      <c r="AR140" s="127"/>
      <c r="AS140" s="127"/>
      <c r="AT140" s="127"/>
      <c r="AU140" s="127"/>
      <c r="AV140" s="127"/>
      <c r="AW140" s="127"/>
      <c r="AX140" s="127"/>
      <c r="AY140" s="127"/>
      <c r="AZ140" s="127"/>
      <c r="BA140" s="127"/>
      <c r="BB140" s="127"/>
      <c r="BC140" s="131">
        <f>SUM(Tabla14[[#This Row],[Recursos propios 20242]:[Otros 202415]])</f>
        <v>0</v>
      </c>
      <c r="BD140" s="174" t="e">
        <f>+Tabla14[[#This Row],[Total Comprometido 2024]]/Tabla14[[#This Row],[Total 2024]]</f>
        <v>#DIV/0!</v>
      </c>
      <c r="BE140" s="133"/>
      <c r="BF140" s="144"/>
      <c r="BG140" s="127"/>
      <c r="BH140" s="125"/>
      <c r="BI140" s="125"/>
      <c r="BJ140" s="125"/>
    </row>
    <row r="141" spans="1:62" s="142" customFormat="1" x14ac:dyDescent="0.25">
      <c r="A141" s="125"/>
      <c r="B141" s="41"/>
      <c r="C141" s="41"/>
      <c r="D141" s="41"/>
      <c r="E141" s="41"/>
      <c r="F141" s="41"/>
      <c r="G141" s="41"/>
      <c r="H141" s="41"/>
      <c r="I141" s="41"/>
      <c r="J141" s="41"/>
      <c r="K141" s="41"/>
      <c r="L141" s="41"/>
      <c r="M141" s="41"/>
      <c r="N141" s="41"/>
      <c r="O141" s="24"/>
      <c r="P141" s="152" t="e">
        <f>+(Tabla14[[#This Row],[Meta Ejecutada Vigencia4]]/Tabla14[[#This Row],[Meta Programada Vigencia]])</f>
        <v>#DIV/0!</v>
      </c>
      <c r="Q141" s="152" t="e">
        <f>+Tabla14[[#This Row],[Meta Ejecutada Vigencia4]]/Tabla14[[#This Row],[Meta Programada Cuatrienio3]]/4</f>
        <v>#DIV/0!</v>
      </c>
      <c r="R141" s="24"/>
      <c r="S141" s="24"/>
      <c r="T141" s="24"/>
      <c r="U141" s="24"/>
      <c r="V141" s="24"/>
      <c r="W141" s="24"/>
      <c r="X141" s="24"/>
      <c r="Y141" s="24"/>
      <c r="Z141" s="149"/>
      <c r="AA141" s="24"/>
      <c r="AB141" s="24"/>
      <c r="AC141" s="24"/>
      <c r="AD141" s="24"/>
      <c r="AE141" s="24"/>
      <c r="AF141" s="24"/>
      <c r="AG141" s="24"/>
      <c r="AH141" s="24"/>
      <c r="AI141" s="24"/>
      <c r="AJ141" s="24"/>
      <c r="AK141" s="24"/>
      <c r="AL141" s="24"/>
      <c r="AM141" s="24"/>
      <c r="AN141" s="121">
        <f>SUM(Tabla14[[#This Row],[Recursos propios 2024]:[Otros 2024]])</f>
        <v>0</v>
      </c>
      <c r="AO141" s="149"/>
      <c r="AP141" s="24"/>
      <c r="AQ141" s="24"/>
      <c r="AR141" s="24"/>
      <c r="AS141" s="24"/>
      <c r="AT141" s="24"/>
      <c r="AU141" s="24"/>
      <c r="AV141" s="24"/>
      <c r="AW141" s="24"/>
      <c r="AX141" s="24"/>
      <c r="AY141" s="24"/>
      <c r="AZ141" s="24"/>
      <c r="BA141" s="24"/>
      <c r="BB141" s="24"/>
      <c r="BC141" s="149">
        <f>SUM(Tabla14[[#This Row],[Recursos propios 20242]:[Otros 202415]])</f>
        <v>0</v>
      </c>
      <c r="BD141" s="159" t="e">
        <f>+Tabla14[[#This Row],[Total Comprometido 2024]]/Tabla14[[#This Row],[Total 2024]]</f>
        <v>#DIV/0!</v>
      </c>
      <c r="BE141" s="151"/>
      <c r="BF141" s="162"/>
      <c r="BG141" s="24"/>
      <c r="BH141" s="41"/>
      <c r="BI141" s="41"/>
      <c r="BJ141" s="125"/>
    </row>
    <row r="142" spans="1:62" s="142" customFormat="1" x14ac:dyDescent="0.25">
      <c r="A142" s="125"/>
      <c r="B142" s="125"/>
      <c r="C142" s="125"/>
      <c r="D142" s="125"/>
      <c r="E142" s="125"/>
      <c r="F142" s="125"/>
      <c r="G142" s="125"/>
      <c r="H142" s="125"/>
      <c r="I142" s="125"/>
      <c r="J142" s="125"/>
      <c r="K142" s="125"/>
      <c r="L142" s="125"/>
      <c r="M142" s="125"/>
      <c r="N142" s="125"/>
      <c r="O142" s="127"/>
      <c r="P142" s="136" t="e">
        <f>+(Tabla14[[#This Row],[Meta Ejecutada Vigencia4]]/Tabla14[[#This Row],[Meta Programada Vigencia]])</f>
        <v>#DIV/0!</v>
      </c>
      <c r="Q142" s="136" t="e">
        <f>+Tabla14[[#This Row],[Meta Ejecutada Vigencia4]]/Tabla14[[#This Row],[Meta Programada Cuatrienio3]]/4</f>
        <v>#DIV/0!</v>
      </c>
      <c r="R142" s="127"/>
      <c r="S142" s="127"/>
      <c r="T142" s="127"/>
      <c r="U142" s="127"/>
      <c r="V142" s="127"/>
      <c r="W142" s="127"/>
      <c r="X142" s="127"/>
      <c r="Y142" s="127"/>
      <c r="Z142" s="131"/>
      <c r="AA142" s="127"/>
      <c r="AB142" s="127"/>
      <c r="AC142" s="127"/>
      <c r="AD142" s="127"/>
      <c r="AE142" s="127"/>
      <c r="AF142" s="127"/>
      <c r="AG142" s="127"/>
      <c r="AH142" s="127"/>
      <c r="AI142" s="127"/>
      <c r="AJ142" s="127"/>
      <c r="AK142" s="127"/>
      <c r="AL142" s="127"/>
      <c r="AM142" s="127"/>
      <c r="AN142" s="121">
        <f>SUM(Tabla14[[#This Row],[Recursos propios 2024]:[Otros 2024]])</f>
        <v>0</v>
      </c>
      <c r="AO142" s="131"/>
      <c r="AP142" s="127"/>
      <c r="AQ142" s="127"/>
      <c r="AR142" s="127"/>
      <c r="AS142" s="127"/>
      <c r="AT142" s="127"/>
      <c r="AU142" s="127"/>
      <c r="AV142" s="127"/>
      <c r="AW142" s="127"/>
      <c r="AX142" s="127"/>
      <c r="AY142" s="127"/>
      <c r="AZ142" s="127"/>
      <c r="BA142" s="127"/>
      <c r="BB142" s="127"/>
      <c r="BC142" s="131">
        <f>SUM(Tabla14[[#This Row],[Recursos propios 20242]:[Otros 202415]])</f>
        <v>0</v>
      </c>
      <c r="BD142" s="174" t="e">
        <f>+Tabla14[[#This Row],[Total Comprometido 2024]]/Tabla14[[#This Row],[Total 2024]]</f>
        <v>#DIV/0!</v>
      </c>
      <c r="BE142" s="133"/>
      <c r="BF142" s="144"/>
      <c r="BG142" s="127"/>
      <c r="BH142" s="125"/>
      <c r="BI142" s="125"/>
      <c r="BJ142" s="125"/>
    </row>
    <row r="143" spans="1:62" s="142" customFormat="1" x14ac:dyDescent="0.25">
      <c r="A143" s="125"/>
      <c r="B143" s="41"/>
      <c r="C143" s="41"/>
      <c r="D143" s="41"/>
      <c r="E143" s="41"/>
      <c r="F143" s="41"/>
      <c r="G143" s="41"/>
      <c r="H143" s="41"/>
      <c r="I143" s="41"/>
      <c r="J143" s="41"/>
      <c r="K143" s="41"/>
      <c r="L143" s="41"/>
      <c r="M143" s="41"/>
      <c r="N143" s="41"/>
      <c r="O143" s="24"/>
      <c r="P143" s="152" t="e">
        <f>+(Tabla14[[#This Row],[Meta Ejecutada Vigencia4]]/Tabla14[[#This Row],[Meta Programada Vigencia]])</f>
        <v>#DIV/0!</v>
      </c>
      <c r="Q143" s="152" t="e">
        <f>+Tabla14[[#This Row],[Meta Ejecutada Vigencia4]]/Tabla14[[#This Row],[Meta Programada Cuatrienio3]]/4</f>
        <v>#DIV/0!</v>
      </c>
      <c r="R143" s="24"/>
      <c r="S143" s="24"/>
      <c r="T143" s="24"/>
      <c r="U143" s="24"/>
      <c r="V143" s="24"/>
      <c r="W143" s="24"/>
      <c r="X143" s="24"/>
      <c r="Y143" s="24"/>
      <c r="Z143" s="149"/>
      <c r="AA143" s="24"/>
      <c r="AB143" s="24"/>
      <c r="AC143" s="24"/>
      <c r="AD143" s="24"/>
      <c r="AE143" s="24"/>
      <c r="AF143" s="24"/>
      <c r="AG143" s="24"/>
      <c r="AH143" s="24"/>
      <c r="AI143" s="24"/>
      <c r="AJ143" s="24"/>
      <c r="AK143" s="24"/>
      <c r="AL143" s="24"/>
      <c r="AM143" s="24"/>
      <c r="AN143" s="121">
        <f>SUM(Tabla14[[#This Row],[Recursos propios 2024]:[Otros 2024]])</f>
        <v>0</v>
      </c>
      <c r="AO143" s="149"/>
      <c r="AP143" s="24"/>
      <c r="AQ143" s="24"/>
      <c r="AR143" s="24"/>
      <c r="AS143" s="24"/>
      <c r="AT143" s="24"/>
      <c r="AU143" s="24"/>
      <c r="AV143" s="24"/>
      <c r="AW143" s="24"/>
      <c r="AX143" s="24"/>
      <c r="AY143" s="24"/>
      <c r="AZ143" s="24"/>
      <c r="BA143" s="24"/>
      <c r="BB143" s="24"/>
      <c r="BC143" s="149">
        <f>SUM(Tabla14[[#This Row],[Recursos propios 20242]:[Otros 202415]])</f>
        <v>0</v>
      </c>
      <c r="BD143" s="159" t="e">
        <f>+Tabla14[[#This Row],[Total Comprometido 2024]]/Tabla14[[#This Row],[Total 2024]]</f>
        <v>#DIV/0!</v>
      </c>
      <c r="BE143" s="151"/>
      <c r="BF143" s="162"/>
      <c r="BG143" s="24"/>
      <c r="BH143" s="41"/>
      <c r="BI143" s="41"/>
      <c r="BJ143" s="125"/>
    </row>
    <row r="144" spans="1:62" s="142" customFormat="1" x14ac:dyDescent="0.25">
      <c r="A144" s="125"/>
      <c r="B144" s="125"/>
      <c r="C144" s="125"/>
      <c r="D144" s="125"/>
      <c r="E144" s="125"/>
      <c r="F144" s="125"/>
      <c r="G144" s="125"/>
      <c r="H144" s="125"/>
      <c r="I144" s="125"/>
      <c r="J144" s="125"/>
      <c r="K144" s="125"/>
      <c r="L144" s="125"/>
      <c r="M144" s="125"/>
      <c r="N144" s="125"/>
      <c r="O144" s="127"/>
      <c r="P144" s="136" t="e">
        <f>+(Tabla14[[#This Row],[Meta Ejecutada Vigencia4]]/Tabla14[[#This Row],[Meta Programada Vigencia]])</f>
        <v>#DIV/0!</v>
      </c>
      <c r="Q144" s="136" t="e">
        <f>+Tabla14[[#This Row],[Meta Ejecutada Vigencia4]]/Tabla14[[#This Row],[Meta Programada Cuatrienio3]]/4</f>
        <v>#DIV/0!</v>
      </c>
      <c r="R144" s="127"/>
      <c r="S144" s="127"/>
      <c r="T144" s="127"/>
      <c r="U144" s="127"/>
      <c r="V144" s="127"/>
      <c r="W144" s="127"/>
      <c r="X144" s="127"/>
      <c r="Y144" s="127"/>
      <c r="Z144" s="131"/>
      <c r="AA144" s="127"/>
      <c r="AB144" s="127"/>
      <c r="AC144" s="127"/>
      <c r="AD144" s="127"/>
      <c r="AE144" s="127"/>
      <c r="AF144" s="127"/>
      <c r="AG144" s="127"/>
      <c r="AH144" s="127"/>
      <c r="AI144" s="127"/>
      <c r="AJ144" s="127"/>
      <c r="AK144" s="127"/>
      <c r="AL144" s="127"/>
      <c r="AM144" s="127"/>
      <c r="AN144" s="121">
        <f>SUM(Tabla14[[#This Row],[Recursos propios 2024]:[Otros 2024]])</f>
        <v>0</v>
      </c>
      <c r="AO144" s="131"/>
      <c r="AP144" s="127"/>
      <c r="AQ144" s="127"/>
      <c r="AR144" s="127"/>
      <c r="AS144" s="127"/>
      <c r="AT144" s="127"/>
      <c r="AU144" s="127"/>
      <c r="AV144" s="127"/>
      <c r="AW144" s="127"/>
      <c r="AX144" s="127"/>
      <c r="AY144" s="127"/>
      <c r="AZ144" s="127"/>
      <c r="BA144" s="127"/>
      <c r="BB144" s="127"/>
      <c r="BC144" s="131">
        <f>SUM(Tabla14[[#This Row],[Recursos propios 20242]:[Otros 202415]])</f>
        <v>0</v>
      </c>
      <c r="BD144" s="174" t="e">
        <f>+Tabla14[[#This Row],[Total Comprometido 2024]]/Tabla14[[#This Row],[Total 2024]]</f>
        <v>#DIV/0!</v>
      </c>
      <c r="BE144" s="133"/>
      <c r="BF144" s="144"/>
      <c r="BG144" s="127"/>
      <c r="BH144" s="125"/>
      <c r="BI144" s="125"/>
      <c r="BJ144" s="125"/>
    </row>
    <row r="145" spans="1:62" s="142" customFormat="1" x14ac:dyDescent="0.25">
      <c r="A145" s="125"/>
      <c r="B145" s="41"/>
      <c r="C145" s="41"/>
      <c r="D145" s="41"/>
      <c r="E145" s="41"/>
      <c r="F145" s="41"/>
      <c r="G145" s="41"/>
      <c r="H145" s="41"/>
      <c r="I145" s="41"/>
      <c r="J145" s="41"/>
      <c r="K145" s="41"/>
      <c r="L145" s="41"/>
      <c r="M145" s="41"/>
      <c r="N145" s="41"/>
      <c r="O145" s="24"/>
      <c r="P145" s="152" t="e">
        <f>+(Tabla14[[#This Row],[Meta Ejecutada Vigencia4]]/Tabla14[[#This Row],[Meta Programada Vigencia]])</f>
        <v>#DIV/0!</v>
      </c>
      <c r="Q145" s="152" t="e">
        <f>+Tabla14[[#This Row],[Meta Ejecutada Vigencia4]]/Tabla14[[#This Row],[Meta Programada Cuatrienio3]]/4</f>
        <v>#DIV/0!</v>
      </c>
      <c r="R145" s="24"/>
      <c r="S145" s="24"/>
      <c r="T145" s="24"/>
      <c r="U145" s="24"/>
      <c r="V145" s="24"/>
      <c r="W145" s="24"/>
      <c r="X145" s="24"/>
      <c r="Y145" s="24"/>
      <c r="Z145" s="149"/>
      <c r="AA145" s="24"/>
      <c r="AB145" s="24"/>
      <c r="AC145" s="24"/>
      <c r="AD145" s="24"/>
      <c r="AE145" s="24"/>
      <c r="AF145" s="24"/>
      <c r="AG145" s="24"/>
      <c r="AH145" s="24"/>
      <c r="AI145" s="24"/>
      <c r="AJ145" s="24"/>
      <c r="AK145" s="24"/>
      <c r="AL145" s="24"/>
      <c r="AM145" s="24"/>
      <c r="AN145" s="121">
        <f>SUM(Tabla14[[#This Row],[Recursos propios 2024]:[Otros 2024]])</f>
        <v>0</v>
      </c>
      <c r="AO145" s="149"/>
      <c r="AP145" s="24"/>
      <c r="AQ145" s="24"/>
      <c r="AR145" s="24"/>
      <c r="AS145" s="24"/>
      <c r="AT145" s="24"/>
      <c r="AU145" s="24"/>
      <c r="AV145" s="24"/>
      <c r="AW145" s="24"/>
      <c r="AX145" s="24"/>
      <c r="AY145" s="24"/>
      <c r="AZ145" s="24"/>
      <c r="BA145" s="24"/>
      <c r="BB145" s="24"/>
      <c r="BC145" s="149">
        <f>SUM(Tabla14[[#This Row],[Recursos propios 20242]:[Otros 202415]])</f>
        <v>0</v>
      </c>
      <c r="BD145" s="159" t="e">
        <f>+Tabla14[[#This Row],[Total Comprometido 2024]]/Tabla14[[#This Row],[Total 2024]]</f>
        <v>#DIV/0!</v>
      </c>
      <c r="BE145" s="151"/>
      <c r="BF145" s="162"/>
      <c r="BG145" s="24"/>
      <c r="BH145" s="41"/>
      <c r="BI145" s="41"/>
      <c r="BJ145" s="125"/>
    </row>
    <row r="146" spans="1:62" s="142" customFormat="1" x14ac:dyDescent="0.25">
      <c r="A146" s="125"/>
      <c r="B146" s="125"/>
      <c r="C146" s="125"/>
      <c r="D146" s="125"/>
      <c r="E146" s="125"/>
      <c r="F146" s="125"/>
      <c r="G146" s="125"/>
      <c r="H146" s="125"/>
      <c r="I146" s="125"/>
      <c r="J146" s="125"/>
      <c r="K146" s="125"/>
      <c r="L146" s="125"/>
      <c r="M146" s="125"/>
      <c r="N146" s="125"/>
      <c r="O146" s="127"/>
      <c r="P146" s="136" t="e">
        <f>+(Tabla14[[#This Row],[Meta Ejecutada Vigencia4]]/Tabla14[[#This Row],[Meta Programada Vigencia]])</f>
        <v>#DIV/0!</v>
      </c>
      <c r="Q146" s="136" t="e">
        <f>+Tabla14[[#This Row],[Meta Ejecutada Vigencia4]]/Tabla14[[#This Row],[Meta Programada Cuatrienio3]]/4</f>
        <v>#DIV/0!</v>
      </c>
      <c r="R146" s="127"/>
      <c r="S146" s="127"/>
      <c r="T146" s="127"/>
      <c r="U146" s="127"/>
      <c r="V146" s="127"/>
      <c r="W146" s="127"/>
      <c r="X146" s="127"/>
      <c r="Y146" s="127"/>
      <c r="Z146" s="131"/>
      <c r="AA146" s="127"/>
      <c r="AB146" s="127"/>
      <c r="AC146" s="127"/>
      <c r="AD146" s="127"/>
      <c r="AE146" s="127"/>
      <c r="AF146" s="127"/>
      <c r="AG146" s="127"/>
      <c r="AH146" s="127"/>
      <c r="AI146" s="127"/>
      <c r="AJ146" s="127"/>
      <c r="AK146" s="127"/>
      <c r="AL146" s="127"/>
      <c r="AM146" s="127"/>
      <c r="AN146" s="121">
        <f>SUM(Tabla14[[#This Row],[Recursos propios 2024]:[Otros 2024]])</f>
        <v>0</v>
      </c>
      <c r="AO146" s="131"/>
      <c r="AP146" s="127"/>
      <c r="AQ146" s="127"/>
      <c r="AR146" s="127"/>
      <c r="AS146" s="127"/>
      <c r="AT146" s="127"/>
      <c r="AU146" s="127"/>
      <c r="AV146" s="127"/>
      <c r="AW146" s="127"/>
      <c r="AX146" s="127"/>
      <c r="AY146" s="127"/>
      <c r="AZ146" s="127"/>
      <c r="BA146" s="127"/>
      <c r="BB146" s="127"/>
      <c r="BC146" s="131">
        <f>SUM(Tabla14[[#This Row],[Recursos propios 20242]:[Otros 202415]])</f>
        <v>0</v>
      </c>
      <c r="BD146" s="174" t="e">
        <f>+Tabla14[[#This Row],[Total Comprometido 2024]]/Tabla14[[#This Row],[Total 2024]]</f>
        <v>#DIV/0!</v>
      </c>
      <c r="BE146" s="133"/>
      <c r="BF146" s="144"/>
      <c r="BG146" s="127"/>
      <c r="BH146" s="125"/>
      <c r="BI146" s="125"/>
      <c r="BJ146" s="125"/>
    </row>
    <row r="147" spans="1:62" s="142" customFormat="1" x14ac:dyDescent="0.25">
      <c r="A147" s="125"/>
      <c r="B147" s="41"/>
      <c r="C147" s="41"/>
      <c r="D147" s="41"/>
      <c r="E147" s="41"/>
      <c r="F147" s="41"/>
      <c r="G147" s="41"/>
      <c r="H147" s="41"/>
      <c r="I147" s="41"/>
      <c r="J147" s="41"/>
      <c r="K147" s="41"/>
      <c r="L147" s="41"/>
      <c r="M147" s="41"/>
      <c r="N147" s="41"/>
      <c r="O147" s="24"/>
      <c r="P147" s="152" t="e">
        <f>+(Tabla14[[#This Row],[Meta Ejecutada Vigencia4]]/Tabla14[[#This Row],[Meta Programada Vigencia]])</f>
        <v>#DIV/0!</v>
      </c>
      <c r="Q147" s="152" t="e">
        <f>+Tabla14[[#This Row],[Meta Ejecutada Vigencia4]]/Tabla14[[#This Row],[Meta Programada Cuatrienio3]]/4</f>
        <v>#DIV/0!</v>
      </c>
      <c r="R147" s="24"/>
      <c r="S147" s="24"/>
      <c r="T147" s="24"/>
      <c r="U147" s="24"/>
      <c r="V147" s="24"/>
      <c r="W147" s="24"/>
      <c r="X147" s="24"/>
      <c r="Y147" s="24"/>
      <c r="Z147" s="149"/>
      <c r="AA147" s="24"/>
      <c r="AB147" s="24"/>
      <c r="AC147" s="24"/>
      <c r="AD147" s="24"/>
      <c r="AE147" s="24"/>
      <c r="AF147" s="24"/>
      <c r="AG147" s="24"/>
      <c r="AH147" s="24"/>
      <c r="AI147" s="24"/>
      <c r="AJ147" s="24"/>
      <c r="AK147" s="24"/>
      <c r="AL147" s="24"/>
      <c r="AM147" s="24"/>
      <c r="AN147" s="121">
        <f>SUM(Tabla14[[#This Row],[Recursos propios 2024]:[Otros 2024]])</f>
        <v>0</v>
      </c>
      <c r="AO147" s="149"/>
      <c r="AP147" s="24"/>
      <c r="AQ147" s="24"/>
      <c r="AR147" s="24"/>
      <c r="AS147" s="24"/>
      <c r="AT147" s="24"/>
      <c r="AU147" s="24"/>
      <c r="AV147" s="24"/>
      <c r="AW147" s="24"/>
      <c r="AX147" s="24"/>
      <c r="AY147" s="24"/>
      <c r="AZ147" s="24"/>
      <c r="BA147" s="24"/>
      <c r="BB147" s="24"/>
      <c r="BC147" s="149">
        <f>SUM(Tabla14[[#This Row],[Recursos propios 20242]:[Otros 202415]])</f>
        <v>0</v>
      </c>
      <c r="BD147" s="159" t="e">
        <f>+Tabla14[[#This Row],[Total Comprometido 2024]]/Tabla14[[#This Row],[Total 2024]]</f>
        <v>#DIV/0!</v>
      </c>
      <c r="BE147" s="151"/>
      <c r="BF147" s="162"/>
      <c r="BG147" s="24"/>
      <c r="BH147" s="41"/>
      <c r="BI147" s="41"/>
      <c r="BJ147" s="125"/>
    </row>
    <row r="148" spans="1:62" s="142" customFormat="1" x14ac:dyDescent="0.25">
      <c r="A148" s="125"/>
      <c r="B148" s="125"/>
      <c r="C148" s="125"/>
      <c r="D148" s="125"/>
      <c r="E148" s="125"/>
      <c r="F148" s="125"/>
      <c r="G148" s="125"/>
      <c r="H148" s="125"/>
      <c r="I148" s="125"/>
      <c r="J148" s="125"/>
      <c r="K148" s="125"/>
      <c r="L148" s="125"/>
      <c r="M148" s="125"/>
      <c r="N148" s="125"/>
      <c r="O148" s="127"/>
      <c r="P148" s="136" t="e">
        <f>+(Tabla14[[#This Row],[Meta Ejecutada Vigencia4]]/Tabla14[[#This Row],[Meta Programada Vigencia]])</f>
        <v>#DIV/0!</v>
      </c>
      <c r="Q148" s="136" t="e">
        <f>+Tabla14[[#This Row],[Meta Ejecutada Vigencia4]]/Tabla14[[#This Row],[Meta Programada Cuatrienio3]]/4</f>
        <v>#DIV/0!</v>
      </c>
      <c r="R148" s="127"/>
      <c r="S148" s="127"/>
      <c r="T148" s="127"/>
      <c r="U148" s="127"/>
      <c r="V148" s="127"/>
      <c r="W148" s="127"/>
      <c r="X148" s="127"/>
      <c r="Y148" s="127"/>
      <c r="Z148" s="131"/>
      <c r="AA148" s="127"/>
      <c r="AB148" s="127"/>
      <c r="AC148" s="127"/>
      <c r="AD148" s="127"/>
      <c r="AE148" s="127"/>
      <c r="AF148" s="127"/>
      <c r="AG148" s="127"/>
      <c r="AH148" s="127"/>
      <c r="AI148" s="127"/>
      <c r="AJ148" s="127"/>
      <c r="AK148" s="127"/>
      <c r="AL148" s="127"/>
      <c r="AM148" s="127"/>
      <c r="AN148" s="121">
        <f>SUM(Tabla14[[#This Row],[Recursos propios 2024]:[Otros 2024]])</f>
        <v>0</v>
      </c>
      <c r="AO148" s="131"/>
      <c r="AP148" s="127"/>
      <c r="AQ148" s="127"/>
      <c r="AR148" s="127"/>
      <c r="AS148" s="127"/>
      <c r="AT148" s="127"/>
      <c r="AU148" s="127"/>
      <c r="AV148" s="127"/>
      <c r="AW148" s="127"/>
      <c r="AX148" s="127"/>
      <c r="AY148" s="127"/>
      <c r="AZ148" s="127"/>
      <c r="BA148" s="127"/>
      <c r="BB148" s="127"/>
      <c r="BC148" s="131">
        <f>SUM(Tabla14[[#This Row],[Recursos propios 20242]:[Otros 202415]])</f>
        <v>0</v>
      </c>
      <c r="BD148" s="174" t="e">
        <f>+Tabla14[[#This Row],[Total Comprometido 2024]]/Tabla14[[#This Row],[Total 2024]]</f>
        <v>#DIV/0!</v>
      </c>
      <c r="BE148" s="133"/>
      <c r="BF148" s="144"/>
      <c r="BG148" s="127"/>
      <c r="BH148" s="125"/>
      <c r="BI148" s="125"/>
      <c r="BJ148" s="125"/>
    </row>
    <row r="149" spans="1:62" s="142" customFormat="1" x14ac:dyDescent="0.25">
      <c r="A149" s="125"/>
      <c r="B149" s="41"/>
      <c r="C149" s="41"/>
      <c r="D149" s="41"/>
      <c r="E149" s="41"/>
      <c r="F149" s="41"/>
      <c r="G149" s="41"/>
      <c r="H149" s="41"/>
      <c r="I149" s="41"/>
      <c r="J149" s="41"/>
      <c r="K149" s="41"/>
      <c r="L149" s="41"/>
      <c r="M149" s="41"/>
      <c r="N149" s="41"/>
      <c r="O149" s="24"/>
      <c r="P149" s="152" t="e">
        <f>+(Tabla14[[#This Row],[Meta Ejecutada Vigencia4]]/Tabla14[[#This Row],[Meta Programada Vigencia]])</f>
        <v>#DIV/0!</v>
      </c>
      <c r="Q149" s="152" t="e">
        <f>+Tabla14[[#This Row],[Meta Ejecutada Vigencia4]]/Tabla14[[#This Row],[Meta Programada Cuatrienio3]]/4</f>
        <v>#DIV/0!</v>
      </c>
      <c r="R149" s="24"/>
      <c r="S149" s="24"/>
      <c r="T149" s="24"/>
      <c r="U149" s="24"/>
      <c r="V149" s="24"/>
      <c r="W149" s="24"/>
      <c r="X149" s="24"/>
      <c r="Y149" s="24"/>
      <c r="Z149" s="149"/>
      <c r="AA149" s="24"/>
      <c r="AB149" s="24"/>
      <c r="AC149" s="24"/>
      <c r="AD149" s="24"/>
      <c r="AE149" s="24"/>
      <c r="AF149" s="24"/>
      <c r="AG149" s="24"/>
      <c r="AH149" s="24"/>
      <c r="AI149" s="24"/>
      <c r="AJ149" s="24"/>
      <c r="AK149" s="24"/>
      <c r="AL149" s="24"/>
      <c r="AM149" s="24"/>
      <c r="AN149" s="121">
        <f>SUM(Tabla14[[#This Row],[Recursos propios 2024]:[Otros 2024]])</f>
        <v>0</v>
      </c>
      <c r="AO149" s="149"/>
      <c r="AP149" s="24"/>
      <c r="AQ149" s="24"/>
      <c r="AR149" s="24"/>
      <c r="AS149" s="24"/>
      <c r="AT149" s="24"/>
      <c r="AU149" s="24"/>
      <c r="AV149" s="24"/>
      <c r="AW149" s="24"/>
      <c r="AX149" s="24"/>
      <c r="AY149" s="24"/>
      <c r="AZ149" s="24"/>
      <c r="BA149" s="24"/>
      <c r="BB149" s="24"/>
      <c r="BC149" s="149">
        <f>SUM(Tabla14[[#This Row],[Recursos propios 20242]:[Otros 202415]])</f>
        <v>0</v>
      </c>
      <c r="BD149" s="159" t="e">
        <f>+Tabla14[[#This Row],[Total Comprometido 2024]]/Tabla14[[#This Row],[Total 2024]]</f>
        <v>#DIV/0!</v>
      </c>
      <c r="BE149" s="151"/>
      <c r="BF149" s="162"/>
      <c r="BG149" s="24"/>
      <c r="BH149" s="41"/>
      <c r="BI149" s="41"/>
      <c r="BJ149" s="125"/>
    </row>
    <row r="150" spans="1:62" s="142" customFormat="1" x14ac:dyDescent="0.25">
      <c r="A150" s="125"/>
      <c r="B150" s="125"/>
      <c r="C150" s="125"/>
      <c r="D150" s="125"/>
      <c r="E150" s="125"/>
      <c r="F150" s="125"/>
      <c r="G150" s="125"/>
      <c r="H150" s="125"/>
      <c r="I150" s="125"/>
      <c r="J150" s="125"/>
      <c r="K150" s="125"/>
      <c r="L150" s="125"/>
      <c r="M150" s="125"/>
      <c r="N150" s="125"/>
      <c r="O150" s="127"/>
      <c r="P150" s="136" t="e">
        <f>+(Tabla14[[#This Row],[Meta Ejecutada Vigencia4]]/Tabla14[[#This Row],[Meta Programada Vigencia]])</f>
        <v>#DIV/0!</v>
      </c>
      <c r="Q150" s="136" t="e">
        <f>+Tabla14[[#This Row],[Meta Ejecutada Vigencia4]]/Tabla14[[#This Row],[Meta Programada Cuatrienio3]]/4</f>
        <v>#DIV/0!</v>
      </c>
      <c r="R150" s="127"/>
      <c r="S150" s="127"/>
      <c r="T150" s="127"/>
      <c r="U150" s="127"/>
      <c r="V150" s="127"/>
      <c r="W150" s="127"/>
      <c r="X150" s="127"/>
      <c r="Y150" s="127"/>
      <c r="Z150" s="131"/>
      <c r="AA150" s="127"/>
      <c r="AB150" s="127"/>
      <c r="AC150" s="127"/>
      <c r="AD150" s="127"/>
      <c r="AE150" s="127"/>
      <c r="AF150" s="127"/>
      <c r="AG150" s="127"/>
      <c r="AH150" s="127"/>
      <c r="AI150" s="127"/>
      <c r="AJ150" s="127"/>
      <c r="AK150" s="127"/>
      <c r="AL150" s="127"/>
      <c r="AM150" s="127"/>
      <c r="AN150" s="121">
        <f>SUM(Tabla14[[#This Row],[Recursos propios 2024]:[Otros 2024]])</f>
        <v>0</v>
      </c>
      <c r="AO150" s="131"/>
      <c r="AP150" s="127"/>
      <c r="AQ150" s="127"/>
      <c r="AR150" s="127"/>
      <c r="AS150" s="127"/>
      <c r="AT150" s="127"/>
      <c r="AU150" s="127"/>
      <c r="AV150" s="127"/>
      <c r="AW150" s="127"/>
      <c r="AX150" s="127"/>
      <c r="AY150" s="127"/>
      <c r="AZ150" s="127"/>
      <c r="BA150" s="127"/>
      <c r="BB150" s="127"/>
      <c r="BC150" s="131">
        <f>SUM(Tabla14[[#This Row],[Recursos propios 20242]:[Otros 202415]])</f>
        <v>0</v>
      </c>
      <c r="BD150" s="174" t="e">
        <f>+Tabla14[[#This Row],[Total Comprometido 2024]]/Tabla14[[#This Row],[Total 2024]]</f>
        <v>#DIV/0!</v>
      </c>
      <c r="BE150" s="133"/>
      <c r="BF150" s="144"/>
      <c r="BG150" s="127"/>
      <c r="BH150" s="125"/>
      <c r="BI150" s="125"/>
      <c r="BJ150" s="125"/>
    </row>
    <row r="151" spans="1:62" s="142" customFormat="1" x14ac:dyDescent="0.25">
      <c r="A151" s="125"/>
      <c r="B151" s="41"/>
      <c r="C151" s="41"/>
      <c r="D151" s="41"/>
      <c r="E151" s="41"/>
      <c r="F151" s="41"/>
      <c r="G151" s="41"/>
      <c r="H151" s="41"/>
      <c r="I151" s="41"/>
      <c r="J151" s="41"/>
      <c r="K151" s="41"/>
      <c r="L151" s="41"/>
      <c r="M151" s="41"/>
      <c r="N151" s="41"/>
      <c r="O151" s="24"/>
      <c r="P151" s="152" t="e">
        <f>+(Tabla14[[#This Row],[Meta Ejecutada Vigencia4]]/Tabla14[[#This Row],[Meta Programada Vigencia]])</f>
        <v>#DIV/0!</v>
      </c>
      <c r="Q151" s="152" t="e">
        <f>+Tabla14[[#This Row],[Meta Ejecutada Vigencia4]]/Tabla14[[#This Row],[Meta Programada Cuatrienio3]]/4</f>
        <v>#DIV/0!</v>
      </c>
      <c r="R151" s="24"/>
      <c r="S151" s="24"/>
      <c r="T151" s="24"/>
      <c r="U151" s="24"/>
      <c r="V151" s="24"/>
      <c r="W151" s="24"/>
      <c r="X151" s="24"/>
      <c r="Y151" s="24"/>
      <c r="Z151" s="149"/>
      <c r="AA151" s="24"/>
      <c r="AB151" s="24"/>
      <c r="AC151" s="24"/>
      <c r="AD151" s="24"/>
      <c r="AE151" s="24"/>
      <c r="AF151" s="24"/>
      <c r="AG151" s="24"/>
      <c r="AH151" s="24"/>
      <c r="AI151" s="24"/>
      <c r="AJ151" s="24"/>
      <c r="AK151" s="24"/>
      <c r="AL151" s="24"/>
      <c r="AM151" s="24"/>
      <c r="AN151" s="121">
        <f>SUM(Tabla14[[#This Row],[Recursos propios 2024]:[Otros 2024]])</f>
        <v>0</v>
      </c>
      <c r="AO151" s="149"/>
      <c r="AP151" s="24"/>
      <c r="AQ151" s="24"/>
      <c r="AR151" s="24"/>
      <c r="AS151" s="24"/>
      <c r="AT151" s="24"/>
      <c r="AU151" s="24"/>
      <c r="AV151" s="24"/>
      <c r="AW151" s="24"/>
      <c r="AX151" s="24"/>
      <c r="AY151" s="24"/>
      <c r="AZ151" s="24"/>
      <c r="BA151" s="24"/>
      <c r="BB151" s="24"/>
      <c r="BC151" s="149">
        <f>SUM(Tabla14[[#This Row],[Recursos propios 20242]:[Otros 202415]])</f>
        <v>0</v>
      </c>
      <c r="BD151" s="159" t="e">
        <f>+Tabla14[[#This Row],[Total Comprometido 2024]]/Tabla14[[#This Row],[Total 2024]]</f>
        <v>#DIV/0!</v>
      </c>
      <c r="BE151" s="151"/>
      <c r="BF151" s="162"/>
      <c r="BG151" s="24"/>
      <c r="BH151" s="41"/>
      <c r="BI151" s="41"/>
      <c r="BJ151" s="125"/>
    </row>
    <row r="152" spans="1:62" s="142" customFormat="1" x14ac:dyDescent="0.25">
      <c r="A152" s="125"/>
      <c r="B152" s="125"/>
      <c r="C152" s="125"/>
      <c r="D152" s="125"/>
      <c r="E152" s="125"/>
      <c r="F152" s="125"/>
      <c r="G152" s="125"/>
      <c r="H152" s="125"/>
      <c r="I152" s="125"/>
      <c r="J152" s="125"/>
      <c r="K152" s="125"/>
      <c r="L152" s="125"/>
      <c r="M152" s="125"/>
      <c r="N152" s="125"/>
      <c r="O152" s="127"/>
      <c r="P152" s="136" t="e">
        <f>+(Tabla14[[#This Row],[Meta Ejecutada Vigencia4]]/Tabla14[[#This Row],[Meta Programada Vigencia]])</f>
        <v>#DIV/0!</v>
      </c>
      <c r="Q152" s="136" t="e">
        <f>+Tabla14[[#This Row],[Meta Ejecutada Vigencia4]]/Tabla14[[#This Row],[Meta Programada Cuatrienio3]]/4</f>
        <v>#DIV/0!</v>
      </c>
      <c r="R152" s="127"/>
      <c r="S152" s="127"/>
      <c r="T152" s="127"/>
      <c r="U152" s="127"/>
      <c r="V152" s="127"/>
      <c r="W152" s="127"/>
      <c r="X152" s="127"/>
      <c r="Y152" s="127"/>
      <c r="Z152" s="131"/>
      <c r="AA152" s="127"/>
      <c r="AB152" s="127"/>
      <c r="AC152" s="127"/>
      <c r="AD152" s="127"/>
      <c r="AE152" s="127"/>
      <c r="AF152" s="127"/>
      <c r="AG152" s="127"/>
      <c r="AH152" s="127"/>
      <c r="AI152" s="127"/>
      <c r="AJ152" s="127"/>
      <c r="AK152" s="127"/>
      <c r="AL152" s="127"/>
      <c r="AM152" s="127"/>
      <c r="AN152" s="121">
        <f>SUM(Tabla14[[#This Row],[Recursos propios 2024]:[Otros 2024]])</f>
        <v>0</v>
      </c>
      <c r="AO152" s="131"/>
      <c r="AP152" s="127"/>
      <c r="AQ152" s="127"/>
      <c r="AR152" s="127"/>
      <c r="AS152" s="127"/>
      <c r="AT152" s="127"/>
      <c r="AU152" s="127"/>
      <c r="AV152" s="127"/>
      <c r="AW152" s="127"/>
      <c r="AX152" s="127"/>
      <c r="AY152" s="127"/>
      <c r="AZ152" s="127"/>
      <c r="BA152" s="127"/>
      <c r="BB152" s="127"/>
      <c r="BC152" s="131">
        <f>SUM(Tabla14[[#This Row],[Recursos propios 20242]:[Otros 202415]])</f>
        <v>0</v>
      </c>
      <c r="BD152" s="174" t="e">
        <f>+Tabla14[[#This Row],[Total Comprometido 2024]]/Tabla14[[#This Row],[Total 2024]]</f>
        <v>#DIV/0!</v>
      </c>
      <c r="BE152" s="133"/>
      <c r="BF152" s="144"/>
      <c r="BG152" s="127"/>
      <c r="BH152" s="125"/>
      <c r="BI152" s="125"/>
      <c r="BJ152" s="125"/>
    </row>
    <row r="153" spans="1:62" s="142" customFormat="1" x14ac:dyDescent="0.25">
      <c r="A153" s="125"/>
      <c r="B153" s="41"/>
      <c r="C153" s="41"/>
      <c r="D153" s="41"/>
      <c r="E153" s="41"/>
      <c r="F153" s="41"/>
      <c r="G153" s="41"/>
      <c r="H153" s="41"/>
      <c r="I153" s="41"/>
      <c r="J153" s="41"/>
      <c r="K153" s="41"/>
      <c r="L153" s="41"/>
      <c r="M153" s="41"/>
      <c r="N153" s="41"/>
      <c r="O153" s="24"/>
      <c r="P153" s="152" t="e">
        <f>+(Tabla14[[#This Row],[Meta Ejecutada Vigencia4]]/Tabla14[[#This Row],[Meta Programada Vigencia]])</f>
        <v>#DIV/0!</v>
      </c>
      <c r="Q153" s="152" t="e">
        <f>+Tabla14[[#This Row],[Meta Ejecutada Vigencia4]]/Tabla14[[#This Row],[Meta Programada Cuatrienio3]]/4</f>
        <v>#DIV/0!</v>
      </c>
      <c r="R153" s="24"/>
      <c r="S153" s="24"/>
      <c r="T153" s="24"/>
      <c r="U153" s="24"/>
      <c r="V153" s="24"/>
      <c r="W153" s="24"/>
      <c r="X153" s="24"/>
      <c r="Y153" s="24"/>
      <c r="Z153" s="149"/>
      <c r="AA153" s="24"/>
      <c r="AB153" s="24"/>
      <c r="AC153" s="24"/>
      <c r="AD153" s="24"/>
      <c r="AE153" s="24"/>
      <c r="AF153" s="24"/>
      <c r="AG153" s="24"/>
      <c r="AH153" s="24"/>
      <c r="AI153" s="24"/>
      <c r="AJ153" s="24"/>
      <c r="AK153" s="24"/>
      <c r="AL153" s="24"/>
      <c r="AM153" s="24"/>
      <c r="AN153" s="121">
        <f>SUM(Tabla14[[#This Row],[Recursos propios 2024]:[Otros 2024]])</f>
        <v>0</v>
      </c>
      <c r="AO153" s="149"/>
      <c r="AP153" s="24"/>
      <c r="AQ153" s="24"/>
      <c r="AR153" s="24"/>
      <c r="AS153" s="24"/>
      <c r="AT153" s="24"/>
      <c r="AU153" s="24"/>
      <c r="AV153" s="24"/>
      <c r="AW153" s="24"/>
      <c r="AX153" s="24"/>
      <c r="AY153" s="24"/>
      <c r="AZ153" s="24"/>
      <c r="BA153" s="24"/>
      <c r="BB153" s="24"/>
      <c r="BC153" s="149">
        <f>SUM(Tabla14[[#This Row],[Recursos propios 20242]:[Otros 202415]])</f>
        <v>0</v>
      </c>
      <c r="BD153" s="159" t="e">
        <f>+Tabla14[[#This Row],[Total Comprometido 2024]]/Tabla14[[#This Row],[Total 2024]]</f>
        <v>#DIV/0!</v>
      </c>
      <c r="BE153" s="151"/>
      <c r="BF153" s="162"/>
      <c r="BG153" s="24"/>
      <c r="BH153" s="41"/>
      <c r="BI153" s="41"/>
      <c r="BJ153" s="125"/>
    </row>
    <row r="154" spans="1:62" s="142" customFormat="1" x14ac:dyDescent="0.25">
      <c r="A154" s="125"/>
      <c r="B154" s="125"/>
      <c r="C154" s="125"/>
      <c r="D154" s="125"/>
      <c r="E154" s="125"/>
      <c r="F154" s="125"/>
      <c r="G154" s="125"/>
      <c r="H154" s="125"/>
      <c r="I154" s="125"/>
      <c r="J154" s="125"/>
      <c r="K154" s="125"/>
      <c r="L154" s="125"/>
      <c r="M154" s="125"/>
      <c r="N154" s="125"/>
      <c r="O154" s="127"/>
      <c r="P154" s="136" t="e">
        <f>+(Tabla14[[#This Row],[Meta Ejecutada Vigencia4]]/Tabla14[[#This Row],[Meta Programada Vigencia]])</f>
        <v>#DIV/0!</v>
      </c>
      <c r="Q154" s="136" t="e">
        <f>+Tabla14[[#This Row],[Meta Ejecutada Vigencia4]]/Tabla14[[#This Row],[Meta Programada Cuatrienio3]]/4</f>
        <v>#DIV/0!</v>
      </c>
      <c r="R154" s="127"/>
      <c r="S154" s="127"/>
      <c r="T154" s="127"/>
      <c r="U154" s="127"/>
      <c r="V154" s="127"/>
      <c r="W154" s="127"/>
      <c r="X154" s="127"/>
      <c r="Y154" s="127"/>
      <c r="Z154" s="131"/>
      <c r="AA154" s="127"/>
      <c r="AB154" s="127"/>
      <c r="AC154" s="127"/>
      <c r="AD154" s="127"/>
      <c r="AE154" s="127"/>
      <c r="AF154" s="127"/>
      <c r="AG154" s="127"/>
      <c r="AH154" s="127"/>
      <c r="AI154" s="127"/>
      <c r="AJ154" s="127"/>
      <c r="AK154" s="127"/>
      <c r="AL154" s="127"/>
      <c r="AM154" s="127"/>
      <c r="AN154" s="121">
        <f>SUM(Tabla14[[#This Row],[Recursos propios 2024]:[Otros 2024]])</f>
        <v>0</v>
      </c>
      <c r="AO154" s="131"/>
      <c r="AP154" s="127"/>
      <c r="AQ154" s="127"/>
      <c r="AR154" s="127"/>
      <c r="AS154" s="127"/>
      <c r="AT154" s="127"/>
      <c r="AU154" s="127"/>
      <c r="AV154" s="127"/>
      <c r="AW154" s="127"/>
      <c r="AX154" s="127"/>
      <c r="AY154" s="127"/>
      <c r="AZ154" s="127"/>
      <c r="BA154" s="127"/>
      <c r="BB154" s="127"/>
      <c r="BC154" s="131">
        <f>SUM(Tabla14[[#This Row],[Recursos propios 20242]:[Otros 202415]])</f>
        <v>0</v>
      </c>
      <c r="BD154" s="174" t="e">
        <f>+Tabla14[[#This Row],[Total Comprometido 2024]]/Tabla14[[#This Row],[Total 2024]]</f>
        <v>#DIV/0!</v>
      </c>
      <c r="BE154" s="133"/>
      <c r="BF154" s="144"/>
      <c r="BG154" s="127"/>
      <c r="BH154" s="125"/>
      <c r="BI154" s="125"/>
      <c r="BJ154" s="125"/>
    </row>
    <row r="155" spans="1:62" s="142" customFormat="1" x14ac:dyDescent="0.25">
      <c r="A155" s="125"/>
      <c r="B155" s="41"/>
      <c r="C155" s="41"/>
      <c r="D155" s="41"/>
      <c r="E155" s="41"/>
      <c r="F155" s="41"/>
      <c r="G155" s="41"/>
      <c r="H155" s="41"/>
      <c r="I155" s="41"/>
      <c r="J155" s="41"/>
      <c r="K155" s="41"/>
      <c r="L155" s="41"/>
      <c r="M155" s="41"/>
      <c r="N155" s="41"/>
      <c r="O155" s="24"/>
      <c r="P155" s="152" t="e">
        <f>+(Tabla14[[#This Row],[Meta Ejecutada Vigencia4]]/Tabla14[[#This Row],[Meta Programada Vigencia]])</f>
        <v>#DIV/0!</v>
      </c>
      <c r="Q155" s="152" t="e">
        <f>+Tabla14[[#This Row],[Meta Ejecutada Vigencia4]]/Tabla14[[#This Row],[Meta Programada Cuatrienio3]]/4</f>
        <v>#DIV/0!</v>
      </c>
      <c r="R155" s="24"/>
      <c r="S155" s="24"/>
      <c r="T155" s="24"/>
      <c r="U155" s="24"/>
      <c r="V155" s="24"/>
      <c r="W155" s="24"/>
      <c r="X155" s="24"/>
      <c r="Y155" s="24"/>
      <c r="Z155" s="149"/>
      <c r="AA155" s="24"/>
      <c r="AB155" s="24"/>
      <c r="AC155" s="24"/>
      <c r="AD155" s="24"/>
      <c r="AE155" s="24"/>
      <c r="AF155" s="24"/>
      <c r="AG155" s="24"/>
      <c r="AH155" s="24"/>
      <c r="AI155" s="24"/>
      <c r="AJ155" s="24"/>
      <c r="AK155" s="24"/>
      <c r="AL155" s="24"/>
      <c r="AM155" s="24"/>
      <c r="AN155" s="121">
        <f>SUM(Tabla14[[#This Row],[Recursos propios 2024]:[Otros 2024]])</f>
        <v>0</v>
      </c>
      <c r="AO155" s="149"/>
      <c r="AP155" s="24"/>
      <c r="AQ155" s="24"/>
      <c r="AR155" s="24"/>
      <c r="AS155" s="24"/>
      <c r="AT155" s="24"/>
      <c r="AU155" s="24"/>
      <c r="AV155" s="24"/>
      <c r="AW155" s="24"/>
      <c r="AX155" s="24"/>
      <c r="AY155" s="24"/>
      <c r="AZ155" s="24"/>
      <c r="BA155" s="24"/>
      <c r="BB155" s="24"/>
      <c r="BC155" s="149">
        <f>SUM(Tabla14[[#This Row],[Recursos propios 20242]:[Otros 202415]])</f>
        <v>0</v>
      </c>
      <c r="BD155" s="159" t="e">
        <f>+Tabla14[[#This Row],[Total Comprometido 2024]]/Tabla14[[#This Row],[Total 2024]]</f>
        <v>#DIV/0!</v>
      </c>
      <c r="BE155" s="151"/>
      <c r="BF155" s="162"/>
      <c r="BG155" s="24"/>
      <c r="BH155" s="41"/>
      <c r="BI155" s="41"/>
      <c r="BJ155" s="125"/>
    </row>
    <row r="156" spans="1:62" s="142" customFormat="1" x14ac:dyDescent="0.25">
      <c r="A156" s="125"/>
      <c r="B156" s="125"/>
      <c r="C156" s="125"/>
      <c r="D156" s="125"/>
      <c r="E156" s="125"/>
      <c r="F156" s="125"/>
      <c r="G156" s="125"/>
      <c r="H156" s="125"/>
      <c r="I156" s="125"/>
      <c r="J156" s="125"/>
      <c r="K156" s="125"/>
      <c r="L156" s="125"/>
      <c r="M156" s="125"/>
      <c r="N156" s="125"/>
      <c r="O156" s="127"/>
      <c r="P156" s="136" t="e">
        <f>+(Tabla14[[#This Row],[Meta Ejecutada Vigencia4]]/Tabla14[[#This Row],[Meta Programada Vigencia]])</f>
        <v>#DIV/0!</v>
      </c>
      <c r="Q156" s="136" t="e">
        <f>+Tabla14[[#This Row],[Meta Ejecutada Vigencia4]]/Tabla14[[#This Row],[Meta Programada Cuatrienio3]]/4</f>
        <v>#DIV/0!</v>
      </c>
      <c r="R156" s="127"/>
      <c r="S156" s="127"/>
      <c r="T156" s="127"/>
      <c r="U156" s="127"/>
      <c r="V156" s="127"/>
      <c r="W156" s="127"/>
      <c r="X156" s="127"/>
      <c r="Y156" s="127"/>
      <c r="Z156" s="131"/>
      <c r="AA156" s="127"/>
      <c r="AB156" s="127"/>
      <c r="AC156" s="127"/>
      <c r="AD156" s="127"/>
      <c r="AE156" s="127"/>
      <c r="AF156" s="127"/>
      <c r="AG156" s="127"/>
      <c r="AH156" s="127"/>
      <c r="AI156" s="127"/>
      <c r="AJ156" s="127"/>
      <c r="AK156" s="127"/>
      <c r="AL156" s="127"/>
      <c r="AM156" s="127"/>
      <c r="AN156" s="121">
        <f>SUM(Tabla14[[#This Row],[Recursos propios 2024]:[Otros 2024]])</f>
        <v>0</v>
      </c>
      <c r="AO156" s="131"/>
      <c r="AP156" s="127"/>
      <c r="AQ156" s="127"/>
      <c r="AR156" s="127"/>
      <c r="AS156" s="127"/>
      <c r="AT156" s="127"/>
      <c r="AU156" s="127"/>
      <c r="AV156" s="127"/>
      <c r="AW156" s="127"/>
      <c r="AX156" s="127"/>
      <c r="AY156" s="127"/>
      <c r="AZ156" s="127"/>
      <c r="BA156" s="127"/>
      <c r="BB156" s="127"/>
      <c r="BC156" s="131">
        <f>SUM(Tabla14[[#This Row],[Recursos propios 20242]:[Otros 202415]])</f>
        <v>0</v>
      </c>
      <c r="BD156" s="174" t="e">
        <f>+Tabla14[[#This Row],[Total Comprometido 2024]]/Tabla14[[#This Row],[Total 2024]]</f>
        <v>#DIV/0!</v>
      </c>
      <c r="BE156" s="133"/>
      <c r="BF156" s="144"/>
      <c r="BG156" s="127"/>
      <c r="BH156" s="125"/>
      <c r="BI156" s="125"/>
      <c r="BJ156" s="125"/>
    </row>
    <row r="157" spans="1:62" s="142" customFormat="1" x14ac:dyDescent="0.25">
      <c r="A157" s="125"/>
      <c r="B157" s="41"/>
      <c r="C157" s="41"/>
      <c r="D157" s="41"/>
      <c r="E157" s="41"/>
      <c r="F157" s="41"/>
      <c r="G157" s="41"/>
      <c r="H157" s="41"/>
      <c r="I157" s="41"/>
      <c r="J157" s="41"/>
      <c r="K157" s="41"/>
      <c r="L157" s="41"/>
      <c r="M157" s="41"/>
      <c r="N157" s="41"/>
      <c r="O157" s="24"/>
      <c r="P157" s="152" t="e">
        <f>+(Tabla14[[#This Row],[Meta Ejecutada Vigencia4]]/Tabla14[[#This Row],[Meta Programada Vigencia]])</f>
        <v>#DIV/0!</v>
      </c>
      <c r="Q157" s="152" t="e">
        <f>+Tabla14[[#This Row],[Meta Ejecutada Vigencia4]]/Tabla14[[#This Row],[Meta Programada Cuatrienio3]]/4</f>
        <v>#DIV/0!</v>
      </c>
      <c r="R157" s="24"/>
      <c r="S157" s="24"/>
      <c r="T157" s="24"/>
      <c r="U157" s="24"/>
      <c r="V157" s="24"/>
      <c r="W157" s="24"/>
      <c r="X157" s="24"/>
      <c r="Y157" s="24"/>
      <c r="Z157" s="149"/>
      <c r="AA157" s="24"/>
      <c r="AB157" s="24"/>
      <c r="AC157" s="24"/>
      <c r="AD157" s="24"/>
      <c r="AE157" s="24"/>
      <c r="AF157" s="24"/>
      <c r="AG157" s="24"/>
      <c r="AH157" s="24"/>
      <c r="AI157" s="24"/>
      <c r="AJ157" s="24"/>
      <c r="AK157" s="24"/>
      <c r="AL157" s="24"/>
      <c r="AM157" s="24"/>
      <c r="AN157" s="121">
        <f>SUM(Tabla14[[#This Row],[Recursos propios 2024]:[Otros 2024]])</f>
        <v>0</v>
      </c>
      <c r="AO157" s="149"/>
      <c r="AP157" s="24"/>
      <c r="AQ157" s="24"/>
      <c r="AR157" s="24"/>
      <c r="AS157" s="24"/>
      <c r="AT157" s="24"/>
      <c r="AU157" s="24"/>
      <c r="AV157" s="24"/>
      <c r="AW157" s="24"/>
      <c r="AX157" s="24"/>
      <c r="AY157" s="24"/>
      <c r="AZ157" s="24"/>
      <c r="BA157" s="24"/>
      <c r="BB157" s="24"/>
      <c r="BC157" s="149">
        <f>SUM(Tabla14[[#This Row],[Recursos propios 20242]:[Otros 202415]])</f>
        <v>0</v>
      </c>
      <c r="BD157" s="159" t="e">
        <f>+Tabla14[[#This Row],[Total Comprometido 2024]]/Tabla14[[#This Row],[Total 2024]]</f>
        <v>#DIV/0!</v>
      </c>
      <c r="BE157" s="151"/>
      <c r="BF157" s="162"/>
      <c r="BG157" s="24"/>
      <c r="BH157" s="41"/>
      <c r="BI157" s="41"/>
      <c r="BJ157" s="125"/>
    </row>
    <row r="158" spans="1:62" s="142" customFormat="1" x14ac:dyDescent="0.25">
      <c r="A158" s="125"/>
      <c r="B158" s="125"/>
      <c r="C158" s="125"/>
      <c r="D158" s="125"/>
      <c r="E158" s="125"/>
      <c r="F158" s="125"/>
      <c r="G158" s="125"/>
      <c r="H158" s="125"/>
      <c r="I158" s="125"/>
      <c r="J158" s="125"/>
      <c r="K158" s="125"/>
      <c r="L158" s="125"/>
      <c r="M158" s="125"/>
      <c r="N158" s="125"/>
      <c r="O158" s="127"/>
      <c r="P158" s="136" t="e">
        <f>+(Tabla14[[#This Row],[Meta Ejecutada Vigencia4]]/Tabla14[[#This Row],[Meta Programada Vigencia]])</f>
        <v>#DIV/0!</v>
      </c>
      <c r="Q158" s="136" t="e">
        <f>+Tabla14[[#This Row],[Meta Ejecutada Vigencia4]]/Tabla14[[#This Row],[Meta Programada Cuatrienio3]]/4</f>
        <v>#DIV/0!</v>
      </c>
      <c r="R158" s="127"/>
      <c r="S158" s="127"/>
      <c r="T158" s="127"/>
      <c r="U158" s="127"/>
      <c r="V158" s="127"/>
      <c r="W158" s="127"/>
      <c r="X158" s="127"/>
      <c r="Y158" s="127"/>
      <c r="Z158" s="131"/>
      <c r="AA158" s="127"/>
      <c r="AB158" s="127"/>
      <c r="AC158" s="127"/>
      <c r="AD158" s="127"/>
      <c r="AE158" s="127"/>
      <c r="AF158" s="127"/>
      <c r="AG158" s="127"/>
      <c r="AH158" s="127"/>
      <c r="AI158" s="127"/>
      <c r="AJ158" s="127"/>
      <c r="AK158" s="127"/>
      <c r="AL158" s="127"/>
      <c r="AM158" s="127"/>
      <c r="AN158" s="121">
        <f>SUM(Tabla14[[#This Row],[Recursos propios 2024]:[Otros 2024]])</f>
        <v>0</v>
      </c>
      <c r="AO158" s="131"/>
      <c r="AP158" s="127"/>
      <c r="AQ158" s="127"/>
      <c r="AR158" s="127"/>
      <c r="AS158" s="127"/>
      <c r="AT158" s="127"/>
      <c r="AU158" s="127"/>
      <c r="AV158" s="127"/>
      <c r="AW158" s="127"/>
      <c r="AX158" s="127"/>
      <c r="AY158" s="127"/>
      <c r="AZ158" s="127"/>
      <c r="BA158" s="127"/>
      <c r="BB158" s="127"/>
      <c r="BC158" s="131">
        <f>SUM(Tabla14[[#This Row],[Recursos propios 20242]:[Otros 202415]])</f>
        <v>0</v>
      </c>
      <c r="BD158" s="174" t="e">
        <f>+Tabla14[[#This Row],[Total Comprometido 2024]]/Tabla14[[#This Row],[Total 2024]]</f>
        <v>#DIV/0!</v>
      </c>
      <c r="BE158" s="133"/>
      <c r="BF158" s="144"/>
      <c r="BG158" s="127"/>
      <c r="BH158" s="125"/>
      <c r="BI158" s="125"/>
      <c r="BJ158" s="125"/>
    </row>
    <row r="159" spans="1:62" s="142" customFormat="1" x14ac:dyDescent="0.25">
      <c r="A159" s="125"/>
      <c r="B159" s="41"/>
      <c r="C159" s="41"/>
      <c r="D159" s="41"/>
      <c r="E159" s="41"/>
      <c r="F159" s="41"/>
      <c r="G159" s="41"/>
      <c r="H159" s="41"/>
      <c r="I159" s="41"/>
      <c r="J159" s="41"/>
      <c r="K159" s="41"/>
      <c r="L159" s="41"/>
      <c r="M159" s="41"/>
      <c r="N159" s="41"/>
      <c r="O159" s="24"/>
      <c r="P159" s="152" t="e">
        <f>+(Tabla14[[#This Row],[Meta Ejecutada Vigencia4]]/Tabla14[[#This Row],[Meta Programada Vigencia]])</f>
        <v>#DIV/0!</v>
      </c>
      <c r="Q159" s="152" t="e">
        <f>+Tabla14[[#This Row],[Meta Ejecutada Vigencia4]]/Tabla14[[#This Row],[Meta Programada Cuatrienio3]]/4</f>
        <v>#DIV/0!</v>
      </c>
      <c r="R159" s="24"/>
      <c r="S159" s="24"/>
      <c r="T159" s="24"/>
      <c r="U159" s="24"/>
      <c r="V159" s="24"/>
      <c r="W159" s="24"/>
      <c r="X159" s="24"/>
      <c r="Y159" s="24"/>
      <c r="Z159" s="149"/>
      <c r="AA159" s="24"/>
      <c r="AB159" s="24"/>
      <c r="AC159" s="24"/>
      <c r="AD159" s="24"/>
      <c r="AE159" s="24"/>
      <c r="AF159" s="24"/>
      <c r="AG159" s="24"/>
      <c r="AH159" s="24"/>
      <c r="AI159" s="24"/>
      <c r="AJ159" s="24"/>
      <c r="AK159" s="24"/>
      <c r="AL159" s="24"/>
      <c r="AM159" s="24"/>
      <c r="AN159" s="121">
        <f>SUM(Tabla14[[#This Row],[Recursos propios 2024]:[Otros 2024]])</f>
        <v>0</v>
      </c>
      <c r="AO159" s="149"/>
      <c r="AP159" s="24"/>
      <c r="AQ159" s="24"/>
      <c r="AR159" s="24"/>
      <c r="AS159" s="24"/>
      <c r="AT159" s="24"/>
      <c r="AU159" s="24"/>
      <c r="AV159" s="24"/>
      <c r="AW159" s="24"/>
      <c r="AX159" s="24"/>
      <c r="AY159" s="24"/>
      <c r="AZ159" s="24"/>
      <c r="BA159" s="24"/>
      <c r="BB159" s="24"/>
      <c r="BC159" s="149">
        <f>SUM(Tabla14[[#This Row],[Recursos propios 20242]:[Otros 202415]])</f>
        <v>0</v>
      </c>
      <c r="BD159" s="159" t="e">
        <f>+Tabla14[[#This Row],[Total Comprometido 2024]]/Tabla14[[#This Row],[Total 2024]]</f>
        <v>#DIV/0!</v>
      </c>
      <c r="BE159" s="151"/>
      <c r="BF159" s="162"/>
      <c r="BG159" s="24"/>
      <c r="BH159" s="41"/>
      <c r="BI159" s="41"/>
      <c r="BJ159" s="125"/>
    </row>
    <row r="160" spans="1:62" s="142" customFormat="1" x14ac:dyDescent="0.25">
      <c r="A160" s="125"/>
      <c r="B160" s="125"/>
      <c r="C160" s="125"/>
      <c r="D160" s="125"/>
      <c r="E160" s="125"/>
      <c r="F160" s="125"/>
      <c r="G160" s="125"/>
      <c r="H160" s="125"/>
      <c r="I160" s="125"/>
      <c r="J160" s="125"/>
      <c r="K160" s="125"/>
      <c r="L160" s="125"/>
      <c r="M160" s="125"/>
      <c r="N160" s="125"/>
      <c r="O160" s="127"/>
      <c r="P160" s="136" t="e">
        <f>+(Tabla14[[#This Row],[Meta Ejecutada Vigencia4]]/Tabla14[[#This Row],[Meta Programada Vigencia]])</f>
        <v>#DIV/0!</v>
      </c>
      <c r="Q160" s="136" t="e">
        <f>+Tabla14[[#This Row],[Meta Ejecutada Vigencia4]]/Tabla14[[#This Row],[Meta Programada Cuatrienio3]]/4</f>
        <v>#DIV/0!</v>
      </c>
      <c r="R160" s="127"/>
      <c r="S160" s="127"/>
      <c r="T160" s="127"/>
      <c r="U160" s="127"/>
      <c r="V160" s="127"/>
      <c r="W160" s="127"/>
      <c r="X160" s="127"/>
      <c r="Y160" s="127"/>
      <c r="Z160" s="131"/>
      <c r="AA160" s="127"/>
      <c r="AB160" s="127"/>
      <c r="AC160" s="127"/>
      <c r="AD160" s="127"/>
      <c r="AE160" s="127"/>
      <c r="AF160" s="127"/>
      <c r="AG160" s="127"/>
      <c r="AH160" s="127"/>
      <c r="AI160" s="127"/>
      <c r="AJ160" s="127"/>
      <c r="AK160" s="127"/>
      <c r="AL160" s="127"/>
      <c r="AM160" s="127"/>
      <c r="AN160" s="121">
        <f>SUM(Tabla14[[#This Row],[Recursos propios 2024]:[Otros 2024]])</f>
        <v>0</v>
      </c>
      <c r="AO160" s="131"/>
      <c r="AP160" s="127"/>
      <c r="AQ160" s="127"/>
      <c r="AR160" s="127"/>
      <c r="AS160" s="127"/>
      <c r="AT160" s="127"/>
      <c r="AU160" s="127"/>
      <c r="AV160" s="127"/>
      <c r="AW160" s="127"/>
      <c r="AX160" s="127"/>
      <c r="AY160" s="127"/>
      <c r="AZ160" s="127"/>
      <c r="BA160" s="127"/>
      <c r="BB160" s="127"/>
      <c r="BC160" s="131">
        <f>SUM(Tabla14[[#This Row],[Recursos propios 20242]:[Otros 202415]])</f>
        <v>0</v>
      </c>
      <c r="BD160" s="174" t="e">
        <f>+Tabla14[[#This Row],[Total Comprometido 2024]]/Tabla14[[#This Row],[Total 2024]]</f>
        <v>#DIV/0!</v>
      </c>
      <c r="BE160" s="133"/>
      <c r="BF160" s="144"/>
      <c r="BG160" s="127"/>
      <c r="BH160" s="125"/>
      <c r="BI160" s="125"/>
      <c r="BJ160" s="125"/>
    </row>
    <row r="161" spans="1:62" s="142" customFormat="1" x14ac:dyDescent="0.25">
      <c r="A161" s="125"/>
      <c r="B161" s="41"/>
      <c r="C161" s="41"/>
      <c r="D161" s="41"/>
      <c r="E161" s="41"/>
      <c r="F161" s="41"/>
      <c r="G161" s="41"/>
      <c r="H161" s="41"/>
      <c r="I161" s="41"/>
      <c r="J161" s="41"/>
      <c r="K161" s="41"/>
      <c r="L161" s="41"/>
      <c r="M161" s="41"/>
      <c r="N161" s="41"/>
      <c r="O161" s="24"/>
      <c r="P161" s="152" t="e">
        <f>+(Tabla14[[#This Row],[Meta Ejecutada Vigencia4]]/Tabla14[[#This Row],[Meta Programada Vigencia]])</f>
        <v>#DIV/0!</v>
      </c>
      <c r="Q161" s="152" t="e">
        <f>+Tabla14[[#This Row],[Meta Ejecutada Vigencia4]]/Tabla14[[#This Row],[Meta Programada Cuatrienio3]]/4</f>
        <v>#DIV/0!</v>
      </c>
      <c r="R161" s="24"/>
      <c r="S161" s="24"/>
      <c r="T161" s="24"/>
      <c r="U161" s="24"/>
      <c r="V161" s="24"/>
      <c r="W161" s="24"/>
      <c r="X161" s="24"/>
      <c r="Y161" s="24"/>
      <c r="Z161" s="149"/>
      <c r="AA161" s="24"/>
      <c r="AB161" s="24"/>
      <c r="AC161" s="24"/>
      <c r="AD161" s="24"/>
      <c r="AE161" s="24"/>
      <c r="AF161" s="24"/>
      <c r="AG161" s="24"/>
      <c r="AH161" s="24"/>
      <c r="AI161" s="24"/>
      <c r="AJ161" s="24"/>
      <c r="AK161" s="24"/>
      <c r="AL161" s="24"/>
      <c r="AM161" s="24"/>
      <c r="AN161" s="121">
        <f>SUM(Tabla14[[#This Row],[Recursos propios 2024]:[Otros 2024]])</f>
        <v>0</v>
      </c>
      <c r="AO161" s="149"/>
      <c r="AP161" s="24"/>
      <c r="AQ161" s="24"/>
      <c r="AR161" s="24"/>
      <c r="AS161" s="24"/>
      <c r="AT161" s="24"/>
      <c r="AU161" s="24"/>
      <c r="AV161" s="24"/>
      <c r="AW161" s="24"/>
      <c r="AX161" s="24"/>
      <c r="AY161" s="24"/>
      <c r="AZ161" s="24"/>
      <c r="BA161" s="24"/>
      <c r="BB161" s="24"/>
      <c r="BC161" s="149">
        <f>SUM(Tabla14[[#This Row],[Recursos propios 20242]:[Otros 202415]])</f>
        <v>0</v>
      </c>
      <c r="BD161" s="159" t="e">
        <f>+Tabla14[[#This Row],[Total Comprometido 2024]]/Tabla14[[#This Row],[Total 2024]]</f>
        <v>#DIV/0!</v>
      </c>
      <c r="BE161" s="151"/>
      <c r="BF161" s="162"/>
      <c r="BG161" s="24"/>
      <c r="BH161" s="41"/>
      <c r="BI161" s="41"/>
      <c r="BJ161" s="125"/>
    </row>
    <row r="162" spans="1:62" s="142" customFormat="1" x14ac:dyDescent="0.25">
      <c r="A162" s="125"/>
      <c r="B162" s="125"/>
      <c r="C162" s="125"/>
      <c r="D162" s="125"/>
      <c r="E162" s="125"/>
      <c r="F162" s="125"/>
      <c r="G162" s="125"/>
      <c r="H162" s="125"/>
      <c r="I162" s="125"/>
      <c r="J162" s="125"/>
      <c r="K162" s="125"/>
      <c r="L162" s="125"/>
      <c r="M162" s="125"/>
      <c r="N162" s="125"/>
      <c r="O162" s="127"/>
      <c r="P162" s="136" t="e">
        <f>+(Tabla14[[#This Row],[Meta Ejecutada Vigencia4]]/Tabla14[[#This Row],[Meta Programada Vigencia]])</f>
        <v>#DIV/0!</v>
      </c>
      <c r="Q162" s="136" t="e">
        <f>+Tabla14[[#This Row],[Meta Ejecutada Vigencia4]]/Tabla14[[#This Row],[Meta Programada Cuatrienio3]]/4</f>
        <v>#DIV/0!</v>
      </c>
      <c r="R162" s="127"/>
      <c r="S162" s="127"/>
      <c r="T162" s="127"/>
      <c r="U162" s="127"/>
      <c r="V162" s="127"/>
      <c r="W162" s="127"/>
      <c r="X162" s="127"/>
      <c r="Y162" s="127"/>
      <c r="Z162" s="131"/>
      <c r="AA162" s="127"/>
      <c r="AB162" s="127"/>
      <c r="AC162" s="127"/>
      <c r="AD162" s="127"/>
      <c r="AE162" s="127"/>
      <c r="AF162" s="127"/>
      <c r="AG162" s="127"/>
      <c r="AH162" s="127"/>
      <c r="AI162" s="127"/>
      <c r="AJ162" s="127"/>
      <c r="AK162" s="127"/>
      <c r="AL162" s="127"/>
      <c r="AM162" s="127"/>
      <c r="AN162" s="121">
        <f>SUM(Tabla14[[#This Row],[Recursos propios 2024]:[Otros 2024]])</f>
        <v>0</v>
      </c>
      <c r="AO162" s="131"/>
      <c r="AP162" s="127"/>
      <c r="AQ162" s="127"/>
      <c r="AR162" s="127"/>
      <c r="AS162" s="127"/>
      <c r="AT162" s="127"/>
      <c r="AU162" s="127"/>
      <c r="AV162" s="127"/>
      <c r="AW162" s="127"/>
      <c r="AX162" s="127"/>
      <c r="AY162" s="127"/>
      <c r="AZ162" s="127"/>
      <c r="BA162" s="127"/>
      <c r="BB162" s="127"/>
      <c r="BC162" s="131">
        <f>SUM(Tabla14[[#This Row],[Recursos propios 20242]:[Otros 202415]])</f>
        <v>0</v>
      </c>
      <c r="BD162" s="174" t="e">
        <f>+Tabla14[[#This Row],[Total Comprometido 2024]]/Tabla14[[#This Row],[Total 2024]]</f>
        <v>#DIV/0!</v>
      </c>
      <c r="BE162" s="133"/>
      <c r="BF162" s="144"/>
      <c r="BG162" s="127"/>
      <c r="BH162" s="125"/>
      <c r="BI162" s="125"/>
      <c r="BJ162" s="125"/>
    </row>
    <row r="163" spans="1:62" s="142" customFormat="1" x14ac:dyDescent="0.25">
      <c r="A163" s="125"/>
      <c r="B163" s="41"/>
      <c r="C163" s="41"/>
      <c r="D163" s="41"/>
      <c r="E163" s="41"/>
      <c r="F163" s="41"/>
      <c r="G163" s="41"/>
      <c r="H163" s="41"/>
      <c r="I163" s="41"/>
      <c r="J163" s="41"/>
      <c r="K163" s="41"/>
      <c r="L163" s="41"/>
      <c r="M163" s="41"/>
      <c r="N163" s="41"/>
      <c r="O163" s="24"/>
      <c r="P163" s="152" t="e">
        <f>+(Tabla14[[#This Row],[Meta Ejecutada Vigencia4]]/Tabla14[[#This Row],[Meta Programada Vigencia]])</f>
        <v>#DIV/0!</v>
      </c>
      <c r="Q163" s="152" t="e">
        <f>+Tabla14[[#This Row],[Meta Ejecutada Vigencia4]]/Tabla14[[#This Row],[Meta Programada Cuatrienio3]]/4</f>
        <v>#DIV/0!</v>
      </c>
      <c r="R163" s="24"/>
      <c r="S163" s="24"/>
      <c r="T163" s="24"/>
      <c r="U163" s="24"/>
      <c r="V163" s="24"/>
      <c r="W163" s="24"/>
      <c r="X163" s="24"/>
      <c r="Y163" s="24"/>
      <c r="Z163" s="149"/>
      <c r="AA163" s="24"/>
      <c r="AB163" s="24"/>
      <c r="AC163" s="24"/>
      <c r="AD163" s="24"/>
      <c r="AE163" s="24"/>
      <c r="AF163" s="24"/>
      <c r="AG163" s="24"/>
      <c r="AH163" s="24"/>
      <c r="AI163" s="24"/>
      <c r="AJ163" s="24"/>
      <c r="AK163" s="24"/>
      <c r="AL163" s="24"/>
      <c r="AM163" s="24"/>
      <c r="AN163" s="121">
        <f>SUM(Tabla14[[#This Row],[Recursos propios 2024]:[Otros 2024]])</f>
        <v>0</v>
      </c>
      <c r="AO163" s="149"/>
      <c r="AP163" s="24"/>
      <c r="AQ163" s="24"/>
      <c r="AR163" s="24"/>
      <c r="AS163" s="24"/>
      <c r="AT163" s="24"/>
      <c r="AU163" s="24"/>
      <c r="AV163" s="24"/>
      <c r="AW163" s="24"/>
      <c r="AX163" s="24"/>
      <c r="AY163" s="24"/>
      <c r="AZ163" s="24"/>
      <c r="BA163" s="24"/>
      <c r="BB163" s="24"/>
      <c r="BC163" s="149">
        <f>SUM(Tabla14[[#This Row],[Recursos propios 20242]:[Otros 202415]])</f>
        <v>0</v>
      </c>
      <c r="BD163" s="159" t="e">
        <f>+Tabla14[[#This Row],[Total Comprometido 2024]]/Tabla14[[#This Row],[Total 2024]]</f>
        <v>#DIV/0!</v>
      </c>
      <c r="BE163" s="151"/>
      <c r="BF163" s="162"/>
      <c r="BG163" s="24"/>
      <c r="BH163" s="41"/>
      <c r="BI163" s="41"/>
      <c r="BJ163" s="125"/>
    </row>
    <row r="164" spans="1:62" s="142" customFormat="1" x14ac:dyDescent="0.25">
      <c r="A164" s="125"/>
      <c r="B164" s="125"/>
      <c r="C164" s="125"/>
      <c r="D164" s="125"/>
      <c r="E164" s="125"/>
      <c r="F164" s="125"/>
      <c r="G164" s="125"/>
      <c r="H164" s="125"/>
      <c r="I164" s="125"/>
      <c r="J164" s="125"/>
      <c r="K164" s="125"/>
      <c r="L164" s="125"/>
      <c r="M164" s="125"/>
      <c r="N164" s="125"/>
      <c r="O164" s="127"/>
      <c r="P164" s="136" t="e">
        <f>+(Tabla14[[#This Row],[Meta Ejecutada Vigencia4]]/Tabla14[[#This Row],[Meta Programada Vigencia]])</f>
        <v>#DIV/0!</v>
      </c>
      <c r="Q164" s="136" t="e">
        <f>+Tabla14[[#This Row],[Meta Ejecutada Vigencia4]]/Tabla14[[#This Row],[Meta Programada Cuatrienio3]]/4</f>
        <v>#DIV/0!</v>
      </c>
      <c r="R164" s="127"/>
      <c r="S164" s="127"/>
      <c r="T164" s="127"/>
      <c r="U164" s="127"/>
      <c r="V164" s="127"/>
      <c r="W164" s="127"/>
      <c r="X164" s="127"/>
      <c r="Y164" s="127"/>
      <c r="Z164" s="131"/>
      <c r="AA164" s="127"/>
      <c r="AB164" s="127"/>
      <c r="AC164" s="127"/>
      <c r="AD164" s="127"/>
      <c r="AE164" s="127"/>
      <c r="AF164" s="127"/>
      <c r="AG164" s="127"/>
      <c r="AH164" s="127"/>
      <c r="AI164" s="127"/>
      <c r="AJ164" s="127"/>
      <c r="AK164" s="127"/>
      <c r="AL164" s="127"/>
      <c r="AM164" s="127"/>
      <c r="AN164" s="121">
        <f>SUM(Tabla14[[#This Row],[Recursos propios 2024]:[Otros 2024]])</f>
        <v>0</v>
      </c>
      <c r="AO164" s="131"/>
      <c r="AP164" s="127"/>
      <c r="AQ164" s="127"/>
      <c r="AR164" s="127"/>
      <c r="AS164" s="127"/>
      <c r="AT164" s="127"/>
      <c r="AU164" s="127"/>
      <c r="AV164" s="127"/>
      <c r="AW164" s="127"/>
      <c r="AX164" s="127"/>
      <c r="AY164" s="127"/>
      <c r="AZ164" s="127"/>
      <c r="BA164" s="127"/>
      <c r="BB164" s="127"/>
      <c r="BC164" s="131">
        <f>SUM(Tabla14[[#This Row],[Recursos propios 20242]:[Otros 202415]])</f>
        <v>0</v>
      </c>
      <c r="BD164" s="174" t="e">
        <f>+Tabla14[[#This Row],[Total Comprometido 2024]]/Tabla14[[#This Row],[Total 2024]]</f>
        <v>#DIV/0!</v>
      </c>
      <c r="BE164" s="133"/>
      <c r="BF164" s="144"/>
      <c r="BG164" s="127"/>
      <c r="BH164" s="125"/>
      <c r="BI164" s="125"/>
      <c r="BJ164" s="125"/>
    </row>
    <row r="165" spans="1:62" s="142" customFormat="1" x14ac:dyDescent="0.25">
      <c r="A165" s="125"/>
      <c r="B165" s="41"/>
      <c r="C165" s="41"/>
      <c r="D165" s="41"/>
      <c r="E165" s="41"/>
      <c r="F165" s="41"/>
      <c r="G165" s="41"/>
      <c r="H165" s="41"/>
      <c r="I165" s="41"/>
      <c r="J165" s="41"/>
      <c r="K165" s="41"/>
      <c r="L165" s="41"/>
      <c r="M165" s="41"/>
      <c r="N165" s="41"/>
      <c r="O165" s="24"/>
      <c r="P165" s="152" t="e">
        <f>+(Tabla14[[#This Row],[Meta Ejecutada Vigencia4]]/Tabla14[[#This Row],[Meta Programada Vigencia]])</f>
        <v>#DIV/0!</v>
      </c>
      <c r="Q165" s="152" t="e">
        <f>+Tabla14[[#This Row],[Meta Ejecutada Vigencia4]]/Tabla14[[#This Row],[Meta Programada Cuatrienio3]]/4</f>
        <v>#DIV/0!</v>
      </c>
      <c r="R165" s="24"/>
      <c r="S165" s="24"/>
      <c r="T165" s="24"/>
      <c r="U165" s="24"/>
      <c r="V165" s="24"/>
      <c r="W165" s="24"/>
      <c r="X165" s="24"/>
      <c r="Y165" s="24"/>
      <c r="Z165" s="149"/>
      <c r="AA165" s="24"/>
      <c r="AB165" s="24"/>
      <c r="AC165" s="24"/>
      <c r="AD165" s="24"/>
      <c r="AE165" s="24"/>
      <c r="AF165" s="24"/>
      <c r="AG165" s="24"/>
      <c r="AH165" s="24"/>
      <c r="AI165" s="24"/>
      <c r="AJ165" s="24"/>
      <c r="AK165" s="24"/>
      <c r="AL165" s="24"/>
      <c r="AM165" s="24"/>
      <c r="AN165" s="121">
        <f>SUM(Tabla14[[#This Row],[Recursos propios 2024]:[Otros 2024]])</f>
        <v>0</v>
      </c>
      <c r="AO165" s="149"/>
      <c r="AP165" s="24"/>
      <c r="AQ165" s="24"/>
      <c r="AR165" s="24"/>
      <c r="AS165" s="24"/>
      <c r="AT165" s="24"/>
      <c r="AU165" s="24"/>
      <c r="AV165" s="24"/>
      <c r="AW165" s="24"/>
      <c r="AX165" s="24"/>
      <c r="AY165" s="24"/>
      <c r="AZ165" s="24"/>
      <c r="BA165" s="24"/>
      <c r="BB165" s="24"/>
      <c r="BC165" s="149">
        <f>SUM(Tabla14[[#This Row],[Recursos propios 20242]:[Otros 202415]])</f>
        <v>0</v>
      </c>
      <c r="BD165" s="159" t="e">
        <f>+Tabla14[[#This Row],[Total Comprometido 2024]]/Tabla14[[#This Row],[Total 2024]]</f>
        <v>#DIV/0!</v>
      </c>
      <c r="BE165" s="151"/>
      <c r="BF165" s="162"/>
      <c r="BG165" s="24"/>
      <c r="BH165" s="41"/>
      <c r="BI165" s="41"/>
      <c r="BJ165" s="125"/>
    </row>
    <row r="166" spans="1:62" s="142" customFormat="1" x14ac:dyDescent="0.25">
      <c r="A166" s="125"/>
      <c r="B166" s="125"/>
      <c r="C166" s="125"/>
      <c r="D166" s="125"/>
      <c r="E166" s="125"/>
      <c r="F166" s="125"/>
      <c r="G166" s="125"/>
      <c r="H166" s="125"/>
      <c r="I166" s="125"/>
      <c r="J166" s="125"/>
      <c r="K166" s="125"/>
      <c r="L166" s="125"/>
      <c r="M166" s="125"/>
      <c r="N166" s="125"/>
      <c r="O166" s="127"/>
      <c r="P166" s="136" t="e">
        <f>+(Tabla14[[#This Row],[Meta Ejecutada Vigencia4]]/Tabla14[[#This Row],[Meta Programada Vigencia]])</f>
        <v>#DIV/0!</v>
      </c>
      <c r="Q166" s="136" t="e">
        <f>+Tabla14[[#This Row],[Meta Ejecutada Vigencia4]]/Tabla14[[#This Row],[Meta Programada Cuatrienio3]]/4</f>
        <v>#DIV/0!</v>
      </c>
      <c r="R166" s="127"/>
      <c r="S166" s="127"/>
      <c r="T166" s="127"/>
      <c r="U166" s="127"/>
      <c r="V166" s="127"/>
      <c r="W166" s="127"/>
      <c r="X166" s="127"/>
      <c r="Y166" s="127"/>
      <c r="Z166" s="131"/>
      <c r="AA166" s="127"/>
      <c r="AB166" s="127"/>
      <c r="AC166" s="127"/>
      <c r="AD166" s="127"/>
      <c r="AE166" s="127"/>
      <c r="AF166" s="127"/>
      <c r="AG166" s="127"/>
      <c r="AH166" s="127"/>
      <c r="AI166" s="127"/>
      <c r="AJ166" s="127"/>
      <c r="AK166" s="127"/>
      <c r="AL166" s="127"/>
      <c r="AM166" s="127"/>
      <c r="AN166" s="121">
        <f>SUM(Tabla14[[#This Row],[Recursos propios 2024]:[Otros 2024]])</f>
        <v>0</v>
      </c>
      <c r="AO166" s="131"/>
      <c r="AP166" s="127"/>
      <c r="AQ166" s="127"/>
      <c r="AR166" s="127"/>
      <c r="AS166" s="127"/>
      <c r="AT166" s="127"/>
      <c r="AU166" s="127"/>
      <c r="AV166" s="127"/>
      <c r="AW166" s="127"/>
      <c r="AX166" s="127"/>
      <c r="AY166" s="127"/>
      <c r="AZ166" s="127"/>
      <c r="BA166" s="127"/>
      <c r="BB166" s="127"/>
      <c r="BC166" s="131">
        <f>SUM(Tabla14[[#This Row],[Recursos propios 20242]:[Otros 202415]])</f>
        <v>0</v>
      </c>
      <c r="BD166" s="174" t="e">
        <f>+Tabla14[[#This Row],[Total Comprometido 2024]]/Tabla14[[#This Row],[Total 2024]]</f>
        <v>#DIV/0!</v>
      </c>
      <c r="BE166" s="133"/>
      <c r="BF166" s="144"/>
      <c r="BG166" s="127"/>
      <c r="BH166" s="125"/>
      <c r="BI166" s="125"/>
      <c r="BJ166" s="125"/>
    </row>
    <row r="167" spans="1:62" s="142" customFormat="1" x14ac:dyDescent="0.25">
      <c r="A167" s="125"/>
      <c r="B167" s="41"/>
      <c r="C167" s="41"/>
      <c r="D167" s="41"/>
      <c r="E167" s="41"/>
      <c r="F167" s="41"/>
      <c r="G167" s="41"/>
      <c r="H167" s="41"/>
      <c r="I167" s="41"/>
      <c r="J167" s="41"/>
      <c r="K167" s="41"/>
      <c r="L167" s="41"/>
      <c r="M167" s="41"/>
      <c r="N167" s="41"/>
      <c r="O167" s="24"/>
      <c r="P167" s="152" t="e">
        <f>+(Tabla14[[#This Row],[Meta Ejecutada Vigencia4]]/Tabla14[[#This Row],[Meta Programada Vigencia]])</f>
        <v>#DIV/0!</v>
      </c>
      <c r="Q167" s="152" t="e">
        <f>+Tabla14[[#This Row],[Meta Ejecutada Vigencia4]]/Tabla14[[#This Row],[Meta Programada Cuatrienio3]]/4</f>
        <v>#DIV/0!</v>
      </c>
      <c r="R167" s="24"/>
      <c r="S167" s="24"/>
      <c r="T167" s="24"/>
      <c r="U167" s="24"/>
      <c r="V167" s="24"/>
      <c r="W167" s="24"/>
      <c r="X167" s="24"/>
      <c r="Y167" s="24"/>
      <c r="Z167" s="149"/>
      <c r="AA167" s="24"/>
      <c r="AB167" s="24"/>
      <c r="AC167" s="24"/>
      <c r="AD167" s="24"/>
      <c r="AE167" s="24"/>
      <c r="AF167" s="24"/>
      <c r="AG167" s="24"/>
      <c r="AH167" s="24"/>
      <c r="AI167" s="24"/>
      <c r="AJ167" s="24"/>
      <c r="AK167" s="24"/>
      <c r="AL167" s="24"/>
      <c r="AM167" s="24"/>
      <c r="AN167" s="121">
        <f>SUM(Tabla14[[#This Row],[Recursos propios 2024]:[Otros 2024]])</f>
        <v>0</v>
      </c>
      <c r="AO167" s="149"/>
      <c r="AP167" s="24"/>
      <c r="AQ167" s="24"/>
      <c r="AR167" s="24"/>
      <c r="AS167" s="24"/>
      <c r="AT167" s="24"/>
      <c r="AU167" s="24"/>
      <c r="AV167" s="24"/>
      <c r="AW167" s="24"/>
      <c r="AX167" s="24"/>
      <c r="AY167" s="24"/>
      <c r="AZ167" s="24"/>
      <c r="BA167" s="24"/>
      <c r="BB167" s="24"/>
      <c r="BC167" s="149">
        <f>SUM(Tabla14[[#This Row],[Recursos propios 20242]:[Otros 202415]])</f>
        <v>0</v>
      </c>
      <c r="BD167" s="159" t="e">
        <f>+Tabla14[[#This Row],[Total Comprometido 2024]]/Tabla14[[#This Row],[Total 2024]]</f>
        <v>#DIV/0!</v>
      </c>
      <c r="BE167" s="151"/>
      <c r="BF167" s="162"/>
      <c r="BG167" s="24"/>
      <c r="BH167" s="41"/>
      <c r="BI167" s="41"/>
      <c r="BJ167" s="125"/>
    </row>
    <row r="168" spans="1:62" s="142" customFormat="1" x14ac:dyDescent="0.25">
      <c r="A168" s="125"/>
      <c r="B168" s="125"/>
      <c r="C168" s="125"/>
      <c r="D168" s="125"/>
      <c r="E168" s="125"/>
      <c r="F168" s="125"/>
      <c r="G168" s="125"/>
      <c r="H168" s="125"/>
      <c r="I168" s="125"/>
      <c r="J168" s="125"/>
      <c r="K168" s="125"/>
      <c r="L168" s="125"/>
      <c r="M168" s="125"/>
      <c r="N168" s="125"/>
      <c r="O168" s="127"/>
      <c r="P168" s="136" t="e">
        <f>+(Tabla14[[#This Row],[Meta Ejecutada Vigencia4]]/Tabla14[[#This Row],[Meta Programada Vigencia]])</f>
        <v>#DIV/0!</v>
      </c>
      <c r="Q168" s="136" t="e">
        <f>+Tabla14[[#This Row],[Meta Ejecutada Vigencia4]]/Tabla14[[#This Row],[Meta Programada Cuatrienio3]]/4</f>
        <v>#DIV/0!</v>
      </c>
      <c r="R168" s="127"/>
      <c r="S168" s="127"/>
      <c r="T168" s="127"/>
      <c r="U168" s="127"/>
      <c r="V168" s="127"/>
      <c r="W168" s="127"/>
      <c r="X168" s="127"/>
      <c r="Y168" s="127"/>
      <c r="Z168" s="131"/>
      <c r="AA168" s="127"/>
      <c r="AB168" s="127"/>
      <c r="AC168" s="127"/>
      <c r="AD168" s="127"/>
      <c r="AE168" s="127"/>
      <c r="AF168" s="127"/>
      <c r="AG168" s="127"/>
      <c r="AH168" s="127"/>
      <c r="AI168" s="127"/>
      <c r="AJ168" s="127"/>
      <c r="AK168" s="127"/>
      <c r="AL168" s="127"/>
      <c r="AM168" s="127"/>
      <c r="AN168" s="121">
        <f>SUM(Tabla14[[#This Row],[Recursos propios 2024]:[Otros 2024]])</f>
        <v>0</v>
      </c>
      <c r="AO168" s="131"/>
      <c r="AP168" s="127"/>
      <c r="AQ168" s="127"/>
      <c r="AR168" s="127"/>
      <c r="AS168" s="127"/>
      <c r="AT168" s="127"/>
      <c r="AU168" s="127"/>
      <c r="AV168" s="127"/>
      <c r="AW168" s="127"/>
      <c r="AX168" s="127"/>
      <c r="AY168" s="127"/>
      <c r="AZ168" s="127"/>
      <c r="BA168" s="127"/>
      <c r="BB168" s="127"/>
      <c r="BC168" s="131">
        <f>SUM(Tabla14[[#This Row],[Recursos propios 20242]:[Otros 202415]])</f>
        <v>0</v>
      </c>
      <c r="BD168" s="174" t="e">
        <f>+Tabla14[[#This Row],[Total Comprometido 2024]]/Tabla14[[#This Row],[Total 2024]]</f>
        <v>#DIV/0!</v>
      </c>
      <c r="BE168" s="133"/>
      <c r="BF168" s="144"/>
      <c r="BG168" s="127"/>
      <c r="BH168" s="125"/>
      <c r="BI168" s="125"/>
      <c r="BJ168" s="125"/>
    </row>
    <row r="169" spans="1:62" s="142" customFormat="1" x14ac:dyDescent="0.25">
      <c r="A169" s="125"/>
      <c r="B169" s="41"/>
      <c r="C169" s="41"/>
      <c r="D169" s="41"/>
      <c r="E169" s="41"/>
      <c r="F169" s="41"/>
      <c r="G169" s="41"/>
      <c r="H169" s="41"/>
      <c r="I169" s="41"/>
      <c r="J169" s="41"/>
      <c r="K169" s="41"/>
      <c r="L169" s="41"/>
      <c r="M169" s="41"/>
      <c r="N169" s="41"/>
      <c r="O169" s="24"/>
      <c r="P169" s="152" t="e">
        <f>+(Tabla14[[#This Row],[Meta Ejecutada Vigencia4]]/Tabla14[[#This Row],[Meta Programada Vigencia]])</f>
        <v>#DIV/0!</v>
      </c>
      <c r="Q169" s="152" t="e">
        <f>+Tabla14[[#This Row],[Meta Ejecutada Vigencia4]]/Tabla14[[#This Row],[Meta Programada Cuatrienio3]]/4</f>
        <v>#DIV/0!</v>
      </c>
      <c r="R169" s="24"/>
      <c r="S169" s="24"/>
      <c r="T169" s="24"/>
      <c r="U169" s="24"/>
      <c r="V169" s="24"/>
      <c r="W169" s="24"/>
      <c r="X169" s="24"/>
      <c r="Y169" s="24"/>
      <c r="Z169" s="149"/>
      <c r="AA169" s="24"/>
      <c r="AB169" s="24"/>
      <c r="AC169" s="24"/>
      <c r="AD169" s="24"/>
      <c r="AE169" s="24"/>
      <c r="AF169" s="24"/>
      <c r="AG169" s="24"/>
      <c r="AH169" s="24"/>
      <c r="AI169" s="24"/>
      <c r="AJ169" s="24"/>
      <c r="AK169" s="24"/>
      <c r="AL169" s="24"/>
      <c r="AM169" s="24"/>
      <c r="AN169" s="121">
        <f>SUM(Tabla14[[#This Row],[Recursos propios 2024]:[Otros 2024]])</f>
        <v>0</v>
      </c>
      <c r="AO169" s="149"/>
      <c r="AP169" s="24"/>
      <c r="AQ169" s="24"/>
      <c r="AR169" s="24"/>
      <c r="AS169" s="24"/>
      <c r="AT169" s="24"/>
      <c r="AU169" s="24"/>
      <c r="AV169" s="24"/>
      <c r="AW169" s="24"/>
      <c r="AX169" s="24"/>
      <c r="AY169" s="24"/>
      <c r="AZ169" s="24"/>
      <c r="BA169" s="24"/>
      <c r="BB169" s="24"/>
      <c r="BC169" s="149">
        <f>SUM(Tabla14[[#This Row],[Recursos propios 20242]:[Otros 202415]])</f>
        <v>0</v>
      </c>
      <c r="BD169" s="159" t="e">
        <f>+Tabla14[[#This Row],[Total Comprometido 2024]]/Tabla14[[#This Row],[Total 2024]]</f>
        <v>#DIV/0!</v>
      </c>
      <c r="BE169" s="151"/>
      <c r="BF169" s="162"/>
      <c r="BG169" s="24"/>
      <c r="BH169" s="41"/>
      <c r="BI169" s="41"/>
      <c r="BJ169" s="125"/>
    </row>
    <row r="170" spans="1:62" s="142" customFormat="1" x14ac:dyDescent="0.25">
      <c r="A170" s="125"/>
      <c r="B170" s="125"/>
      <c r="C170" s="125"/>
      <c r="D170" s="125"/>
      <c r="E170" s="125"/>
      <c r="F170" s="125"/>
      <c r="G170" s="125"/>
      <c r="H170" s="125"/>
      <c r="I170" s="125"/>
      <c r="J170" s="125"/>
      <c r="K170" s="125"/>
      <c r="L170" s="125"/>
      <c r="M170" s="125"/>
      <c r="N170" s="125"/>
      <c r="O170" s="127"/>
      <c r="P170" s="136" t="e">
        <f>+(Tabla14[[#This Row],[Meta Ejecutada Vigencia4]]/Tabla14[[#This Row],[Meta Programada Vigencia]])</f>
        <v>#DIV/0!</v>
      </c>
      <c r="Q170" s="136" t="e">
        <f>+Tabla14[[#This Row],[Meta Ejecutada Vigencia4]]/Tabla14[[#This Row],[Meta Programada Cuatrienio3]]/4</f>
        <v>#DIV/0!</v>
      </c>
      <c r="R170" s="127"/>
      <c r="S170" s="127"/>
      <c r="T170" s="127"/>
      <c r="U170" s="127"/>
      <c r="V170" s="127"/>
      <c r="W170" s="127"/>
      <c r="X170" s="127"/>
      <c r="Y170" s="127"/>
      <c r="Z170" s="131"/>
      <c r="AA170" s="127"/>
      <c r="AB170" s="127"/>
      <c r="AC170" s="127"/>
      <c r="AD170" s="127"/>
      <c r="AE170" s="127"/>
      <c r="AF170" s="127"/>
      <c r="AG170" s="127"/>
      <c r="AH170" s="127"/>
      <c r="AI170" s="127"/>
      <c r="AJ170" s="127"/>
      <c r="AK170" s="127"/>
      <c r="AL170" s="127"/>
      <c r="AM170" s="127"/>
      <c r="AN170" s="121">
        <f>SUM(Tabla14[[#This Row],[Recursos propios 2024]:[Otros 2024]])</f>
        <v>0</v>
      </c>
      <c r="AO170" s="131"/>
      <c r="AP170" s="127"/>
      <c r="AQ170" s="127"/>
      <c r="AR170" s="127"/>
      <c r="AS170" s="127"/>
      <c r="AT170" s="127"/>
      <c r="AU170" s="127"/>
      <c r="AV170" s="127"/>
      <c r="AW170" s="127"/>
      <c r="AX170" s="127"/>
      <c r="AY170" s="127"/>
      <c r="AZ170" s="127"/>
      <c r="BA170" s="127"/>
      <c r="BB170" s="127"/>
      <c r="BC170" s="131">
        <f>SUM(Tabla14[[#This Row],[Recursos propios 20242]:[Otros 202415]])</f>
        <v>0</v>
      </c>
      <c r="BD170" s="174" t="e">
        <f>+Tabla14[[#This Row],[Total Comprometido 2024]]/Tabla14[[#This Row],[Total 2024]]</f>
        <v>#DIV/0!</v>
      </c>
      <c r="BE170" s="133"/>
      <c r="BF170" s="144"/>
      <c r="BG170" s="127"/>
      <c r="BH170" s="125"/>
      <c r="BI170" s="125"/>
      <c r="BJ170" s="125"/>
    </row>
    <row r="171" spans="1:62" s="142" customFormat="1" x14ac:dyDescent="0.25">
      <c r="A171" s="125"/>
      <c r="B171" s="41"/>
      <c r="C171" s="41"/>
      <c r="D171" s="41"/>
      <c r="E171" s="41"/>
      <c r="F171" s="41"/>
      <c r="G171" s="41"/>
      <c r="H171" s="41"/>
      <c r="I171" s="41"/>
      <c r="J171" s="41"/>
      <c r="K171" s="41"/>
      <c r="L171" s="41"/>
      <c r="M171" s="41"/>
      <c r="N171" s="41"/>
      <c r="O171" s="24"/>
      <c r="P171" s="152" t="e">
        <f>+(Tabla14[[#This Row],[Meta Ejecutada Vigencia4]]/Tabla14[[#This Row],[Meta Programada Vigencia]])</f>
        <v>#DIV/0!</v>
      </c>
      <c r="Q171" s="152" t="e">
        <f>+Tabla14[[#This Row],[Meta Ejecutada Vigencia4]]/Tabla14[[#This Row],[Meta Programada Cuatrienio3]]/4</f>
        <v>#DIV/0!</v>
      </c>
      <c r="R171" s="24"/>
      <c r="S171" s="24"/>
      <c r="T171" s="24"/>
      <c r="U171" s="24"/>
      <c r="V171" s="24"/>
      <c r="W171" s="24"/>
      <c r="X171" s="24"/>
      <c r="Y171" s="24"/>
      <c r="Z171" s="149"/>
      <c r="AA171" s="24"/>
      <c r="AB171" s="24"/>
      <c r="AC171" s="24"/>
      <c r="AD171" s="24"/>
      <c r="AE171" s="24"/>
      <c r="AF171" s="24"/>
      <c r="AG171" s="24"/>
      <c r="AH171" s="24"/>
      <c r="AI171" s="24"/>
      <c r="AJ171" s="24"/>
      <c r="AK171" s="24"/>
      <c r="AL171" s="24"/>
      <c r="AM171" s="24"/>
      <c r="AN171" s="121">
        <f>SUM(Tabla14[[#This Row],[Recursos propios 2024]:[Otros 2024]])</f>
        <v>0</v>
      </c>
      <c r="AO171" s="149"/>
      <c r="AP171" s="24"/>
      <c r="AQ171" s="24"/>
      <c r="AR171" s="24"/>
      <c r="AS171" s="24"/>
      <c r="AT171" s="24"/>
      <c r="AU171" s="24"/>
      <c r="AV171" s="24"/>
      <c r="AW171" s="24"/>
      <c r="AX171" s="24"/>
      <c r="AY171" s="24"/>
      <c r="AZ171" s="24"/>
      <c r="BA171" s="24"/>
      <c r="BB171" s="24"/>
      <c r="BC171" s="149">
        <f>SUM(Tabla14[[#This Row],[Recursos propios 20242]:[Otros 202415]])</f>
        <v>0</v>
      </c>
      <c r="BD171" s="159" t="e">
        <f>+Tabla14[[#This Row],[Total Comprometido 2024]]/Tabla14[[#This Row],[Total 2024]]</f>
        <v>#DIV/0!</v>
      </c>
      <c r="BE171" s="151"/>
      <c r="BF171" s="162"/>
      <c r="BG171" s="24"/>
      <c r="BH171" s="41"/>
      <c r="BI171" s="41"/>
      <c r="BJ171" s="125"/>
    </row>
    <row r="172" spans="1:62" s="142" customFormat="1" x14ac:dyDescent="0.25">
      <c r="A172" s="125"/>
      <c r="B172" s="125"/>
      <c r="C172" s="125"/>
      <c r="D172" s="125"/>
      <c r="E172" s="125"/>
      <c r="F172" s="125"/>
      <c r="G172" s="125"/>
      <c r="H172" s="125"/>
      <c r="I172" s="125"/>
      <c r="J172" s="125"/>
      <c r="K172" s="125"/>
      <c r="L172" s="125"/>
      <c r="M172" s="125"/>
      <c r="N172" s="125"/>
      <c r="O172" s="127"/>
      <c r="P172" s="136" t="e">
        <f>+(Tabla14[[#This Row],[Meta Ejecutada Vigencia4]]/Tabla14[[#This Row],[Meta Programada Vigencia]])</f>
        <v>#DIV/0!</v>
      </c>
      <c r="Q172" s="136" t="e">
        <f>+Tabla14[[#This Row],[Meta Ejecutada Vigencia4]]/Tabla14[[#This Row],[Meta Programada Cuatrienio3]]/4</f>
        <v>#DIV/0!</v>
      </c>
      <c r="R172" s="127"/>
      <c r="S172" s="127"/>
      <c r="T172" s="127"/>
      <c r="U172" s="127"/>
      <c r="V172" s="127"/>
      <c r="W172" s="127"/>
      <c r="X172" s="127"/>
      <c r="Y172" s="127"/>
      <c r="Z172" s="131"/>
      <c r="AA172" s="127"/>
      <c r="AB172" s="127"/>
      <c r="AC172" s="127"/>
      <c r="AD172" s="127"/>
      <c r="AE172" s="127"/>
      <c r="AF172" s="127"/>
      <c r="AG172" s="127"/>
      <c r="AH172" s="127"/>
      <c r="AI172" s="127"/>
      <c r="AJ172" s="127"/>
      <c r="AK172" s="127"/>
      <c r="AL172" s="127"/>
      <c r="AM172" s="127"/>
      <c r="AN172" s="121">
        <f>SUM(Tabla14[[#This Row],[Recursos propios 2024]:[Otros 2024]])</f>
        <v>0</v>
      </c>
      <c r="AO172" s="131"/>
      <c r="AP172" s="127"/>
      <c r="AQ172" s="127"/>
      <c r="AR172" s="127"/>
      <c r="AS172" s="127"/>
      <c r="AT172" s="127"/>
      <c r="AU172" s="127"/>
      <c r="AV172" s="127"/>
      <c r="AW172" s="127"/>
      <c r="AX172" s="127"/>
      <c r="AY172" s="127"/>
      <c r="AZ172" s="127"/>
      <c r="BA172" s="127"/>
      <c r="BB172" s="127"/>
      <c r="BC172" s="131">
        <f>SUM(Tabla14[[#This Row],[Recursos propios 20242]:[Otros 202415]])</f>
        <v>0</v>
      </c>
      <c r="BD172" s="174" t="e">
        <f>+Tabla14[[#This Row],[Total Comprometido 2024]]/Tabla14[[#This Row],[Total 2024]]</f>
        <v>#DIV/0!</v>
      </c>
      <c r="BE172" s="133"/>
      <c r="BF172" s="144"/>
      <c r="BG172" s="127"/>
      <c r="BH172" s="125"/>
      <c r="BI172" s="125"/>
      <c r="BJ172" s="125"/>
    </row>
    <row r="173" spans="1:62" s="142" customFormat="1" x14ac:dyDescent="0.25">
      <c r="A173" s="125"/>
      <c r="B173" s="41"/>
      <c r="C173" s="41"/>
      <c r="D173" s="41"/>
      <c r="E173" s="41"/>
      <c r="F173" s="41"/>
      <c r="G173" s="41"/>
      <c r="H173" s="41"/>
      <c r="I173" s="41"/>
      <c r="J173" s="41"/>
      <c r="K173" s="41"/>
      <c r="L173" s="41"/>
      <c r="M173" s="41"/>
      <c r="N173" s="41"/>
      <c r="O173" s="24"/>
      <c r="P173" s="152" t="e">
        <f>+(Tabla14[[#This Row],[Meta Ejecutada Vigencia4]]/Tabla14[[#This Row],[Meta Programada Vigencia]])</f>
        <v>#DIV/0!</v>
      </c>
      <c r="Q173" s="152" t="e">
        <f>+Tabla14[[#This Row],[Meta Ejecutada Vigencia4]]/Tabla14[[#This Row],[Meta Programada Cuatrienio3]]/4</f>
        <v>#DIV/0!</v>
      </c>
      <c r="R173" s="24"/>
      <c r="S173" s="24"/>
      <c r="T173" s="24"/>
      <c r="U173" s="24"/>
      <c r="V173" s="24"/>
      <c r="W173" s="24"/>
      <c r="X173" s="24"/>
      <c r="Y173" s="24"/>
      <c r="Z173" s="149"/>
      <c r="AA173" s="24"/>
      <c r="AB173" s="24"/>
      <c r="AC173" s="24"/>
      <c r="AD173" s="24"/>
      <c r="AE173" s="24"/>
      <c r="AF173" s="24"/>
      <c r="AG173" s="24"/>
      <c r="AH173" s="24"/>
      <c r="AI173" s="24"/>
      <c r="AJ173" s="24"/>
      <c r="AK173" s="24"/>
      <c r="AL173" s="24"/>
      <c r="AM173" s="24"/>
      <c r="AN173" s="121">
        <f>SUM(Tabla14[[#This Row],[Recursos propios 2024]:[Otros 2024]])</f>
        <v>0</v>
      </c>
      <c r="AO173" s="149"/>
      <c r="AP173" s="24"/>
      <c r="AQ173" s="24"/>
      <c r="AR173" s="24"/>
      <c r="AS173" s="24"/>
      <c r="AT173" s="24"/>
      <c r="AU173" s="24"/>
      <c r="AV173" s="24"/>
      <c r="AW173" s="24"/>
      <c r="AX173" s="24"/>
      <c r="AY173" s="24"/>
      <c r="AZ173" s="24"/>
      <c r="BA173" s="24"/>
      <c r="BB173" s="24"/>
      <c r="BC173" s="149">
        <f>SUM(Tabla14[[#This Row],[Recursos propios 20242]:[Otros 202415]])</f>
        <v>0</v>
      </c>
      <c r="BD173" s="159" t="e">
        <f>+Tabla14[[#This Row],[Total Comprometido 2024]]/Tabla14[[#This Row],[Total 2024]]</f>
        <v>#DIV/0!</v>
      </c>
      <c r="BE173" s="151"/>
      <c r="BF173" s="162"/>
      <c r="BG173" s="24"/>
      <c r="BH173" s="41"/>
      <c r="BI173" s="41"/>
      <c r="BJ173" s="125"/>
    </row>
    <row r="174" spans="1:62" s="142" customFormat="1" x14ac:dyDescent="0.25">
      <c r="A174" s="125"/>
      <c r="B174" s="125"/>
      <c r="C174" s="125"/>
      <c r="D174" s="125"/>
      <c r="E174" s="125"/>
      <c r="F174" s="125"/>
      <c r="G174" s="125"/>
      <c r="H174" s="125"/>
      <c r="I174" s="125"/>
      <c r="J174" s="125"/>
      <c r="K174" s="125"/>
      <c r="L174" s="125"/>
      <c r="M174" s="125"/>
      <c r="N174" s="125"/>
      <c r="O174" s="127"/>
      <c r="P174" s="136" t="e">
        <f>+(Tabla14[[#This Row],[Meta Ejecutada Vigencia4]]/Tabla14[[#This Row],[Meta Programada Vigencia]])</f>
        <v>#DIV/0!</v>
      </c>
      <c r="Q174" s="136" t="e">
        <f>+Tabla14[[#This Row],[Meta Ejecutada Vigencia4]]/Tabla14[[#This Row],[Meta Programada Cuatrienio3]]/4</f>
        <v>#DIV/0!</v>
      </c>
      <c r="R174" s="127"/>
      <c r="S174" s="127"/>
      <c r="T174" s="127"/>
      <c r="U174" s="127"/>
      <c r="V174" s="127"/>
      <c r="W174" s="127"/>
      <c r="X174" s="127"/>
      <c r="Y174" s="127"/>
      <c r="Z174" s="131"/>
      <c r="AA174" s="127"/>
      <c r="AB174" s="127"/>
      <c r="AC174" s="127"/>
      <c r="AD174" s="127"/>
      <c r="AE174" s="127"/>
      <c r="AF174" s="127"/>
      <c r="AG174" s="127"/>
      <c r="AH174" s="127"/>
      <c r="AI174" s="127"/>
      <c r="AJ174" s="127"/>
      <c r="AK174" s="127"/>
      <c r="AL174" s="127"/>
      <c r="AM174" s="127"/>
      <c r="AN174" s="121">
        <f>SUM(Tabla14[[#This Row],[Recursos propios 2024]:[Otros 2024]])</f>
        <v>0</v>
      </c>
      <c r="AO174" s="131"/>
      <c r="AP174" s="127"/>
      <c r="AQ174" s="127"/>
      <c r="AR174" s="127"/>
      <c r="AS174" s="127"/>
      <c r="AT174" s="127"/>
      <c r="AU174" s="127"/>
      <c r="AV174" s="127"/>
      <c r="AW174" s="127"/>
      <c r="AX174" s="127"/>
      <c r="AY174" s="127"/>
      <c r="AZ174" s="127"/>
      <c r="BA174" s="127"/>
      <c r="BB174" s="127"/>
      <c r="BC174" s="131">
        <f>SUM(Tabla14[[#This Row],[Recursos propios 20242]:[Otros 202415]])</f>
        <v>0</v>
      </c>
      <c r="BD174" s="174" t="e">
        <f>+Tabla14[[#This Row],[Total Comprometido 2024]]/Tabla14[[#This Row],[Total 2024]]</f>
        <v>#DIV/0!</v>
      </c>
      <c r="BE174" s="133"/>
      <c r="BF174" s="144"/>
      <c r="BG174" s="127"/>
      <c r="BH174" s="125"/>
      <c r="BI174" s="125"/>
      <c r="BJ174" s="125"/>
    </row>
    <row r="175" spans="1:62" s="142" customFormat="1" x14ac:dyDescent="0.25">
      <c r="A175" s="125"/>
      <c r="B175" s="41"/>
      <c r="C175" s="41"/>
      <c r="D175" s="41"/>
      <c r="E175" s="41"/>
      <c r="F175" s="41"/>
      <c r="G175" s="41"/>
      <c r="H175" s="41"/>
      <c r="I175" s="41"/>
      <c r="J175" s="41"/>
      <c r="K175" s="41"/>
      <c r="L175" s="41"/>
      <c r="M175" s="41"/>
      <c r="N175" s="41"/>
      <c r="O175" s="24"/>
      <c r="P175" s="152" t="e">
        <f>+(Tabla14[[#This Row],[Meta Ejecutada Vigencia4]]/Tabla14[[#This Row],[Meta Programada Vigencia]])</f>
        <v>#DIV/0!</v>
      </c>
      <c r="Q175" s="152" t="e">
        <f>+Tabla14[[#This Row],[Meta Ejecutada Vigencia4]]/Tabla14[[#This Row],[Meta Programada Cuatrienio3]]/4</f>
        <v>#DIV/0!</v>
      </c>
      <c r="R175" s="24"/>
      <c r="S175" s="24"/>
      <c r="T175" s="24"/>
      <c r="U175" s="24"/>
      <c r="V175" s="24"/>
      <c r="W175" s="24"/>
      <c r="X175" s="24"/>
      <c r="Y175" s="24"/>
      <c r="Z175" s="149"/>
      <c r="AA175" s="24"/>
      <c r="AB175" s="24"/>
      <c r="AC175" s="24"/>
      <c r="AD175" s="24"/>
      <c r="AE175" s="24"/>
      <c r="AF175" s="24"/>
      <c r="AG175" s="24"/>
      <c r="AH175" s="24"/>
      <c r="AI175" s="24"/>
      <c r="AJ175" s="24"/>
      <c r="AK175" s="24"/>
      <c r="AL175" s="24"/>
      <c r="AM175" s="24"/>
      <c r="AN175" s="121">
        <f>SUM(Tabla14[[#This Row],[Recursos propios 2024]:[Otros 2024]])</f>
        <v>0</v>
      </c>
      <c r="AO175" s="149"/>
      <c r="AP175" s="24"/>
      <c r="AQ175" s="24"/>
      <c r="AR175" s="24"/>
      <c r="AS175" s="24"/>
      <c r="AT175" s="24"/>
      <c r="AU175" s="24"/>
      <c r="AV175" s="24"/>
      <c r="AW175" s="24"/>
      <c r="AX175" s="24"/>
      <c r="AY175" s="24"/>
      <c r="AZ175" s="24"/>
      <c r="BA175" s="24"/>
      <c r="BB175" s="24"/>
      <c r="BC175" s="149">
        <f>SUM(Tabla14[[#This Row],[Recursos propios 20242]:[Otros 202415]])</f>
        <v>0</v>
      </c>
      <c r="BD175" s="159" t="e">
        <f>+Tabla14[[#This Row],[Total Comprometido 2024]]/Tabla14[[#This Row],[Total 2024]]</f>
        <v>#DIV/0!</v>
      </c>
      <c r="BE175" s="151"/>
      <c r="BF175" s="162"/>
      <c r="BG175" s="24"/>
      <c r="BH175" s="41"/>
      <c r="BI175" s="41"/>
      <c r="BJ175" s="125"/>
    </row>
    <row r="176" spans="1:62" s="142" customFormat="1" x14ac:dyDescent="0.25">
      <c r="A176" s="125"/>
      <c r="B176" s="125"/>
      <c r="C176" s="125"/>
      <c r="D176" s="125"/>
      <c r="E176" s="125"/>
      <c r="F176" s="125"/>
      <c r="G176" s="125"/>
      <c r="H176" s="125"/>
      <c r="I176" s="125"/>
      <c r="J176" s="125"/>
      <c r="K176" s="125"/>
      <c r="L176" s="125"/>
      <c r="M176" s="125"/>
      <c r="N176" s="125"/>
      <c r="O176" s="127"/>
      <c r="P176" s="136" t="e">
        <f>+(Tabla14[[#This Row],[Meta Ejecutada Vigencia4]]/Tabla14[[#This Row],[Meta Programada Vigencia]])</f>
        <v>#DIV/0!</v>
      </c>
      <c r="Q176" s="136" t="e">
        <f>+Tabla14[[#This Row],[Meta Ejecutada Vigencia4]]/Tabla14[[#This Row],[Meta Programada Cuatrienio3]]/4</f>
        <v>#DIV/0!</v>
      </c>
      <c r="R176" s="127"/>
      <c r="S176" s="127"/>
      <c r="T176" s="127"/>
      <c r="U176" s="127"/>
      <c r="V176" s="127"/>
      <c r="W176" s="127"/>
      <c r="X176" s="127"/>
      <c r="Y176" s="127"/>
      <c r="Z176" s="131"/>
      <c r="AA176" s="127"/>
      <c r="AB176" s="127"/>
      <c r="AC176" s="127"/>
      <c r="AD176" s="127"/>
      <c r="AE176" s="127"/>
      <c r="AF176" s="127"/>
      <c r="AG176" s="127"/>
      <c r="AH176" s="127"/>
      <c r="AI176" s="127"/>
      <c r="AJ176" s="127"/>
      <c r="AK176" s="127"/>
      <c r="AL176" s="127"/>
      <c r="AM176" s="127"/>
      <c r="AN176" s="121">
        <f>SUM(Tabla14[[#This Row],[Recursos propios 2024]:[Otros 2024]])</f>
        <v>0</v>
      </c>
      <c r="AO176" s="131"/>
      <c r="AP176" s="127"/>
      <c r="AQ176" s="127"/>
      <c r="AR176" s="127"/>
      <c r="AS176" s="127"/>
      <c r="AT176" s="127"/>
      <c r="AU176" s="127"/>
      <c r="AV176" s="127"/>
      <c r="AW176" s="127"/>
      <c r="AX176" s="127"/>
      <c r="AY176" s="127"/>
      <c r="AZ176" s="127"/>
      <c r="BA176" s="127"/>
      <c r="BB176" s="127"/>
      <c r="BC176" s="131">
        <f>SUM(Tabla14[[#This Row],[Recursos propios 20242]:[Otros 202415]])</f>
        <v>0</v>
      </c>
      <c r="BD176" s="174" t="e">
        <f>+Tabla14[[#This Row],[Total Comprometido 2024]]/Tabla14[[#This Row],[Total 2024]]</f>
        <v>#DIV/0!</v>
      </c>
      <c r="BE176" s="133"/>
      <c r="BF176" s="144"/>
      <c r="BG176" s="127"/>
      <c r="BH176" s="125"/>
      <c r="BI176" s="125"/>
      <c r="BJ176" s="125"/>
    </row>
    <row r="177" spans="1:62" s="142" customFormat="1" x14ac:dyDescent="0.25">
      <c r="A177" s="125"/>
      <c r="B177" s="41"/>
      <c r="C177" s="41"/>
      <c r="D177" s="41"/>
      <c r="E177" s="41"/>
      <c r="F177" s="41"/>
      <c r="G177" s="41"/>
      <c r="H177" s="41"/>
      <c r="I177" s="41"/>
      <c r="J177" s="41"/>
      <c r="K177" s="41"/>
      <c r="L177" s="41"/>
      <c r="M177" s="41"/>
      <c r="N177" s="41"/>
      <c r="O177" s="24"/>
      <c r="P177" s="152" t="e">
        <f>+(Tabla14[[#This Row],[Meta Ejecutada Vigencia4]]/Tabla14[[#This Row],[Meta Programada Vigencia]])</f>
        <v>#DIV/0!</v>
      </c>
      <c r="Q177" s="152" t="e">
        <f>+Tabla14[[#This Row],[Meta Ejecutada Vigencia4]]/Tabla14[[#This Row],[Meta Programada Cuatrienio3]]/4</f>
        <v>#DIV/0!</v>
      </c>
      <c r="R177" s="24"/>
      <c r="S177" s="24"/>
      <c r="T177" s="24"/>
      <c r="U177" s="24"/>
      <c r="V177" s="24"/>
      <c r="W177" s="24"/>
      <c r="X177" s="24"/>
      <c r="Y177" s="24"/>
      <c r="Z177" s="149"/>
      <c r="AA177" s="24"/>
      <c r="AB177" s="24"/>
      <c r="AC177" s="24"/>
      <c r="AD177" s="24"/>
      <c r="AE177" s="24"/>
      <c r="AF177" s="24"/>
      <c r="AG177" s="24"/>
      <c r="AH177" s="24"/>
      <c r="AI177" s="24"/>
      <c r="AJ177" s="24"/>
      <c r="AK177" s="24"/>
      <c r="AL177" s="24"/>
      <c r="AM177" s="24"/>
      <c r="AN177" s="121">
        <f>SUM(Tabla14[[#This Row],[Recursos propios 2024]:[Otros 2024]])</f>
        <v>0</v>
      </c>
      <c r="AO177" s="149"/>
      <c r="AP177" s="24"/>
      <c r="AQ177" s="24"/>
      <c r="AR177" s="24"/>
      <c r="AS177" s="24"/>
      <c r="AT177" s="24"/>
      <c r="AU177" s="24"/>
      <c r="AV177" s="24"/>
      <c r="AW177" s="24"/>
      <c r="AX177" s="24"/>
      <c r="AY177" s="24"/>
      <c r="AZ177" s="24"/>
      <c r="BA177" s="24"/>
      <c r="BB177" s="24"/>
      <c r="BC177" s="149">
        <f>SUM(Tabla14[[#This Row],[Recursos propios 20242]:[Otros 202415]])</f>
        <v>0</v>
      </c>
      <c r="BD177" s="159" t="e">
        <f>+Tabla14[[#This Row],[Total Comprometido 2024]]/Tabla14[[#This Row],[Total 2024]]</f>
        <v>#DIV/0!</v>
      </c>
      <c r="BE177" s="151"/>
      <c r="BF177" s="162"/>
      <c r="BG177" s="24"/>
      <c r="BH177" s="41"/>
      <c r="BI177" s="41"/>
      <c r="BJ177" s="125"/>
    </row>
    <row r="178" spans="1:62" s="142" customFormat="1" x14ac:dyDescent="0.25">
      <c r="A178" s="125"/>
      <c r="B178" s="125"/>
      <c r="C178" s="125"/>
      <c r="D178" s="125"/>
      <c r="E178" s="125"/>
      <c r="F178" s="125"/>
      <c r="G178" s="125"/>
      <c r="H178" s="125"/>
      <c r="I178" s="125"/>
      <c r="J178" s="125"/>
      <c r="K178" s="125"/>
      <c r="L178" s="125"/>
      <c r="M178" s="125"/>
      <c r="N178" s="125"/>
      <c r="O178" s="127"/>
      <c r="P178" s="136" t="e">
        <f>+(Tabla14[[#This Row],[Meta Ejecutada Vigencia4]]/Tabla14[[#This Row],[Meta Programada Vigencia]])</f>
        <v>#DIV/0!</v>
      </c>
      <c r="Q178" s="136" t="e">
        <f>+Tabla14[[#This Row],[Meta Ejecutada Vigencia4]]/Tabla14[[#This Row],[Meta Programada Cuatrienio3]]/4</f>
        <v>#DIV/0!</v>
      </c>
      <c r="R178" s="127"/>
      <c r="S178" s="127"/>
      <c r="T178" s="127"/>
      <c r="U178" s="127"/>
      <c r="V178" s="127"/>
      <c r="W178" s="127"/>
      <c r="X178" s="127"/>
      <c r="Y178" s="127"/>
      <c r="Z178" s="131"/>
      <c r="AA178" s="127"/>
      <c r="AB178" s="127"/>
      <c r="AC178" s="127"/>
      <c r="AD178" s="127"/>
      <c r="AE178" s="127"/>
      <c r="AF178" s="127"/>
      <c r="AG178" s="127"/>
      <c r="AH178" s="127"/>
      <c r="AI178" s="127"/>
      <c r="AJ178" s="127"/>
      <c r="AK178" s="127"/>
      <c r="AL178" s="127"/>
      <c r="AM178" s="127"/>
      <c r="AN178" s="121">
        <f>SUM(Tabla14[[#This Row],[Recursos propios 2024]:[Otros 2024]])</f>
        <v>0</v>
      </c>
      <c r="AO178" s="131"/>
      <c r="AP178" s="127"/>
      <c r="AQ178" s="127"/>
      <c r="AR178" s="127"/>
      <c r="AS178" s="127"/>
      <c r="AT178" s="127"/>
      <c r="AU178" s="127"/>
      <c r="AV178" s="127"/>
      <c r="AW178" s="127"/>
      <c r="AX178" s="127"/>
      <c r="AY178" s="127"/>
      <c r="AZ178" s="127"/>
      <c r="BA178" s="127"/>
      <c r="BB178" s="127"/>
      <c r="BC178" s="131">
        <f>SUM(Tabla14[[#This Row],[Recursos propios 20242]:[Otros 202415]])</f>
        <v>0</v>
      </c>
      <c r="BD178" s="174" t="e">
        <f>+Tabla14[[#This Row],[Total Comprometido 2024]]/Tabla14[[#This Row],[Total 2024]]</f>
        <v>#DIV/0!</v>
      </c>
      <c r="BE178" s="133"/>
      <c r="BF178" s="144"/>
      <c r="BG178" s="127"/>
      <c r="BH178" s="125"/>
      <c r="BI178" s="125"/>
      <c r="BJ178" s="125"/>
    </row>
    <row r="179" spans="1:62" s="142" customFormat="1" x14ac:dyDescent="0.25">
      <c r="A179" s="125"/>
      <c r="B179" s="41"/>
      <c r="C179" s="41"/>
      <c r="D179" s="41"/>
      <c r="E179" s="41"/>
      <c r="F179" s="41"/>
      <c r="G179" s="41"/>
      <c r="H179" s="41"/>
      <c r="I179" s="41"/>
      <c r="J179" s="41"/>
      <c r="K179" s="41"/>
      <c r="L179" s="41"/>
      <c r="M179" s="41"/>
      <c r="N179" s="41"/>
      <c r="O179" s="24"/>
      <c r="P179" s="152" t="e">
        <f>+(Tabla14[[#This Row],[Meta Ejecutada Vigencia4]]/Tabla14[[#This Row],[Meta Programada Vigencia]])</f>
        <v>#DIV/0!</v>
      </c>
      <c r="Q179" s="152" t="e">
        <f>+Tabla14[[#This Row],[Meta Ejecutada Vigencia4]]/Tabla14[[#This Row],[Meta Programada Cuatrienio3]]/4</f>
        <v>#DIV/0!</v>
      </c>
      <c r="R179" s="24"/>
      <c r="S179" s="24"/>
      <c r="T179" s="24"/>
      <c r="U179" s="24"/>
      <c r="V179" s="24"/>
      <c r="W179" s="24"/>
      <c r="X179" s="24"/>
      <c r="Y179" s="24"/>
      <c r="Z179" s="149"/>
      <c r="AA179" s="24"/>
      <c r="AB179" s="24"/>
      <c r="AC179" s="24"/>
      <c r="AD179" s="24"/>
      <c r="AE179" s="24"/>
      <c r="AF179" s="24"/>
      <c r="AG179" s="24"/>
      <c r="AH179" s="24"/>
      <c r="AI179" s="24"/>
      <c r="AJ179" s="24"/>
      <c r="AK179" s="24"/>
      <c r="AL179" s="24"/>
      <c r="AM179" s="24"/>
      <c r="AN179" s="121">
        <f>SUM(Tabla14[[#This Row],[Recursos propios 2024]:[Otros 2024]])</f>
        <v>0</v>
      </c>
      <c r="AO179" s="149"/>
      <c r="AP179" s="24"/>
      <c r="AQ179" s="24"/>
      <c r="AR179" s="24"/>
      <c r="AS179" s="24"/>
      <c r="AT179" s="24"/>
      <c r="AU179" s="24"/>
      <c r="AV179" s="24"/>
      <c r="AW179" s="24"/>
      <c r="AX179" s="24"/>
      <c r="AY179" s="24"/>
      <c r="AZ179" s="24"/>
      <c r="BA179" s="24"/>
      <c r="BB179" s="24"/>
      <c r="BC179" s="149">
        <f>SUM(Tabla14[[#This Row],[Recursos propios 20242]:[Otros 202415]])</f>
        <v>0</v>
      </c>
      <c r="BD179" s="159" t="e">
        <f>+Tabla14[[#This Row],[Total Comprometido 2024]]/Tabla14[[#This Row],[Total 2024]]</f>
        <v>#DIV/0!</v>
      </c>
      <c r="BE179" s="151"/>
      <c r="BF179" s="162"/>
      <c r="BG179" s="24"/>
      <c r="BH179" s="41"/>
      <c r="BI179" s="41"/>
      <c r="BJ179" s="125"/>
    </row>
    <row r="180" spans="1:62" s="142" customFormat="1" x14ac:dyDescent="0.25">
      <c r="A180" s="125"/>
      <c r="B180" s="125"/>
      <c r="C180" s="125"/>
      <c r="D180" s="125"/>
      <c r="E180" s="125"/>
      <c r="F180" s="125"/>
      <c r="G180" s="125"/>
      <c r="H180" s="125"/>
      <c r="I180" s="125"/>
      <c r="J180" s="125"/>
      <c r="K180" s="125"/>
      <c r="L180" s="125"/>
      <c r="M180" s="125"/>
      <c r="N180" s="125"/>
      <c r="O180" s="127"/>
      <c r="P180" s="136" t="e">
        <f>+(Tabla14[[#This Row],[Meta Ejecutada Vigencia4]]/Tabla14[[#This Row],[Meta Programada Vigencia]])</f>
        <v>#DIV/0!</v>
      </c>
      <c r="Q180" s="136" t="e">
        <f>+Tabla14[[#This Row],[Meta Ejecutada Vigencia4]]/Tabla14[[#This Row],[Meta Programada Cuatrienio3]]/4</f>
        <v>#DIV/0!</v>
      </c>
      <c r="R180" s="127"/>
      <c r="S180" s="127"/>
      <c r="T180" s="127"/>
      <c r="U180" s="127"/>
      <c r="V180" s="127"/>
      <c r="W180" s="127"/>
      <c r="X180" s="127"/>
      <c r="Y180" s="127"/>
      <c r="Z180" s="131"/>
      <c r="AA180" s="127"/>
      <c r="AB180" s="127"/>
      <c r="AC180" s="127"/>
      <c r="AD180" s="127"/>
      <c r="AE180" s="127"/>
      <c r="AF180" s="127"/>
      <c r="AG180" s="127"/>
      <c r="AH180" s="127"/>
      <c r="AI180" s="127"/>
      <c r="AJ180" s="127"/>
      <c r="AK180" s="127"/>
      <c r="AL180" s="127"/>
      <c r="AM180" s="127"/>
      <c r="AN180" s="121">
        <f>SUM(Tabla14[[#This Row],[Recursos propios 2024]:[Otros 2024]])</f>
        <v>0</v>
      </c>
      <c r="AO180" s="131"/>
      <c r="AP180" s="127"/>
      <c r="AQ180" s="127"/>
      <c r="AR180" s="127"/>
      <c r="AS180" s="127"/>
      <c r="AT180" s="127"/>
      <c r="AU180" s="127"/>
      <c r="AV180" s="127"/>
      <c r="AW180" s="127"/>
      <c r="AX180" s="127"/>
      <c r="AY180" s="127"/>
      <c r="AZ180" s="127"/>
      <c r="BA180" s="127"/>
      <c r="BB180" s="127"/>
      <c r="BC180" s="131">
        <f>SUM(Tabla14[[#This Row],[Recursos propios 20242]:[Otros 202415]])</f>
        <v>0</v>
      </c>
      <c r="BD180" s="174" t="e">
        <f>+Tabla14[[#This Row],[Total Comprometido 2024]]/Tabla14[[#This Row],[Total 2024]]</f>
        <v>#DIV/0!</v>
      </c>
      <c r="BE180" s="133"/>
      <c r="BF180" s="144"/>
      <c r="BG180" s="127"/>
      <c r="BH180" s="125"/>
      <c r="BI180" s="125"/>
      <c r="BJ180" s="125"/>
    </row>
    <row r="181" spans="1:62" s="142" customFormat="1" x14ac:dyDescent="0.25">
      <c r="A181" s="125"/>
      <c r="B181" s="41"/>
      <c r="C181" s="41"/>
      <c r="D181" s="41"/>
      <c r="E181" s="41"/>
      <c r="F181" s="41"/>
      <c r="G181" s="41"/>
      <c r="H181" s="41"/>
      <c r="I181" s="41"/>
      <c r="J181" s="41"/>
      <c r="K181" s="41"/>
      <c r="L181" s="41"/>
      <c r="M181" s="41"/>
      <c r="N181" s="41"/>
      <c r="O181" s="24"/>
      <c r="P181" s="152" t="e">
        <f>+(Tabla14[[#This Row],[Meta Ejecutada Vigencia4]]/Tabla14[[#This Row],[Meta Programada Vigencia]])</f>
        <v>#DIV/0!</v>
      </c>
      <c r="Q181" s="152" t="e">
        <f>+Tabla14[[#This Row],[Meta Ejecutada Vigencia4]]/Tabla14[[#This Row],[Meta Programada Cuatrienio3]]/4</f>
        <v>#DIV/0!</v>
      </c>
      <c r="R181" s="24"/>
      <c r="S181" s="24"/>
      <c r="T181" s="24"/>
      <c r="U181" s="24"/>
      <c r="V181" s="24"/>
      <c r="W181" s="24"/>
      <c r="X181" s="24"/>
      <c r="Y181" s="24"/>
      <c r="Z181" s="149"/>
      <c r="AA181" s="24"/>
      <c r="AB181" s="24"/>
      <c r="AC181" s="24"/>
      <c r="AD181" s="24"/>
      <c r="AE181" s="24"/>
      <c r="AF181" s="24"/>
      <c r="AG181" s="24"/>
      <c r="AH181" s="24"/>
      <c r="AI181" s="24"/>
      <c r="AJ181" s="24"/>
      <c r="AK181" s="24"/>
      <c r="AL181" s="24"/>
      <c r="AM181" s="24"/>
      <c r="AN181" s="121">
        <f>SUM(Tabla14[[#This Row],[Recursos propios 2024]:[Otros 2024]])</f>
        <v>0</v>
      </c>
      <c r="AO181" s="149"/>
      <c r="AP181" s="24"/>
      <c r="AQ181" s="24"/>
      <c r="AR181" s="24"/>
      <c r="AS181" s="24"/>
      <c r="AT181" s="24"/>
      <c r="AU181" s="24"/>
      <c r="AV181" s="24"/>
      <c r="AW181" s="24"/>
      <c r="AX181" s="24"/>
      <c r="AY181" s="24"/>
      <c r="AZ181" s="24"/>
      <c r="BA181" s="24"/>
      <c r="BB181" s="24"/>
      <c r="BC181" s="149">
        <f>SUM(Tabla14[[#This Row],[Recursos propios 20242]:[Otros 202415]])</f>
        <v>0</v>
      </c>
      <c r="BD181" s="159" t="e">
        <f>+Tabla14[[#This Row],[Total Comprometido 2024]]/Tabla14[[#This Row],[Total 2024]]</f>
        <v>#DIV/0!</v>
      </c>
      <c r="BE181" s="151"/>
      <c r="BF181" s="162"/>
      <c r="BG181" s="24"/>
      <c r="BH181" s="41"/>
      <c r="BI181" s="41"/>
      <c r="BJ181" s="125"/>
    </row>
    <row r="182" spans="1:62" s="142" customFormat="1" x14ac:dyDescent="0.25">
      <c r="A182" s="125"/>
      <c r="B182" s="125"/>
      <c r="C182" s="125"/>
      <c r="D182" s="125"/>
      <c r="E182" s="125"/>
      <c r="F182" s="125"/>
      <c r="G182" s="125"/>
      <c r="H182" s="125"/>
      <c r="I182" s="125"/>
      <c r="J182" s="125"/>
      <c r="K182" s="125"/>
      <c r="L182" s="125"/>
      <c r="M182" s="125"/>
      <c r="N182" s="125"/>
      <c r="O182" s="127"/>
      <c r="P182" s="136" t="e">
        <f>+(Tabla14[[#This Row],[Meta Ejecutada Vigencia4]]/Tabla14[[#This Row],[Meta Programada Vigencia]])</f>
        <v>#DIV/0!</v>
      </c>
      <c r="Q182" s="136" t="e">
        <f>+Tabla14[[#This Row],[Meta Ejecutada Vigencia4]]/Tabla14[[#This Row],[Meta Programada Cuatrienio3]]/4</f>
        <v>#DIV/0!</v>
      </c>
      <c r="R182" s="127"/>
      <c r="S182" s="127"/>
      <c r="T182" s="127"/>
      <c r="U182" s="127"/>
      <c r="V182" s="127"/>
      <c r="W182" s="127"/>
      <c r="X182" s="127"/>
      <c r="Y182" s="127"/>
      <c r="Z182" s="131"/>
      <c r="AA182" s="127"/>
      <c r="AB182" s="127"/>
      <c r="AC182" s="127"/>
      <c r="AD182" s="127"/>
      <c r="AE182" s="127"/>
      <c r="AF182" s="127"/>
      <c r="AG182" s="127"/>
      <c r="AH182" s="127"/>
      <c r="AI182" s="127"/>
      <c r="AJ182" s="127"/>
      <c r="AK182" s="127"/>
      <c r="AL182" s="127"/>
      <c r="AM182" s="127"/>
      <c r="AN182" s="121">
        <f>SUM(Tabla14[[#This Row],[Recursos propios 2024]:[Otros 2024]])</f>
        <v>0</v>
      </c>
      <c r="AO182" s="131"/>
      <c r="AP182" s="127"/>
      <c r="AQ182" s="127"/>
      <c r="AR182" s="127"/>
      <c r="AS182" s="127"/>
      <c r="AT182" s="127"/>
      <c r="AU182" s="127"/>
      <c r="AV182" s="127"/>
      <c r="AW182" s="127"/>
      <c r="AX182" s="127"/>
      <c r="AY182" s="127"/>
      <c r="AZ182" s="127"/>
      <c r="BA182" s="127"/>
      <c r="BB182" s="127"/>
      <c r="BC182" s="131">
        <f>SUM(Tabla14[[#This Row],[Recursos propios 20242]:[Otros 202415]])</f>
        <v>0</v>
      </c>
      <c r="BD182" s="174" t="e">
        <f>+Tabla14[[#This Row],[Total Comprometido 2024]]/Tabla14[[#This Row],[Total 2024]]</f>
        <v>#DIV/0!</v>
      </c>
      <c r="BE182" s="133"/>
      <c r="BF182" s="144"/>
      <c r="BG182" s="127"/>
      <c r="BH182" s="125"/>
      <c r="BI182" s="125"/>
      <c r="BJ182" s="125"/>
    </row>
    <row r="183" spans="1:62" s="142" customFormat="1" x14ac:dyDescent="0.25">
      <c r="A183" s="125"/>
      <c r="B183" s="41"/>
      <c r="C183" s="41"/>
      <c r="D183" s="41"/>
      <c r="E183" s="41"/>
      <c r="F183" s="41"/>
      <c r="G183" s="41"/>
      <c r="H183" s="41"/>
      <c r="I183" s="41"/>
      <c r="J183" s="41"/>
      <c r="K183" s="41"/>
      <c r="L183" s="41"/>
      <c r="M183" s="41"/>
      <c r="N183" s="41"/>
      <c r="O183" s="24"/>
      <c r="P183" s="152" t="e">
        <f>+(Tabla14[[#This Row],[Meta Ejecutada Vigencia4]]/Tabla14[[#This Row],[Meta Programada Vigencia]])</f>
        <v>#DIV/0!</v>
      </c>
      <c r="Q183" s="152" t="e">
        <f>+Tabla14[[#This Row],[Meta Ejecutada Vigencia4]]/Tabla14[[#This Row],[Meta Programada Cuatrienio3]]/4</f>
        <v>#DIV/0!</v>
      </c>
      <c r="R183" s="24"/>
      <c r="S183" s="24"/>
      <c r="T183" s="24"/>
      <c r="U183" s="24"/>
      <c r="V183" s="24"/>
      <c r="W183" s="24"/>
      <c r="X183" s="24"/>
      <c r="Y183" s="24"/>
      <c r="Z183" s="149"/>
      <c r="AA183" s="24"/>
      <c r="AB183" s="24"/>
      <c r="AC183" s="24"/>
      <c r="AD183" s="24"/>
      <c r="AE183" s="24"/>
      <c r="AF183" s="24"/>
      <c r="AG183" s="24"/>
      <c r="AH183" s="24"/>
      <c r="AI183" s="24"/>
      <c r="AJ183" s="24"/>
      <c r="AK183" s="24"/>
      <c r="AL183" s="24"/>
      <c r="AM183" s="24"/>
      <c r="AN183" s="121">
        <f>SUM(Tabla14[[#This Row],[Recursos propios 2024]:[Otros 2024]])</f>
        <v>0</v>
      </c>
      <c r="AO183" s="149"/>
      <c r="AP183" s="24"/>
      <c r="AQ183" s="24"/>
      <c r="AR183" s="24"/>
      <c r="AS183" s="24"/>
      <c r="AT183" s="24"/>
      <c r="AU183" s="24"/>
      <c r="AV183" s="24"/>
      <c r="AW183" s="24"/>
      <c r="AX183" s="24"/>
      <c r="AY183" s="24"/>
      <c r="AZ183" s="24"/>
      <c r="BA183" s="24"/>
      <c r="BB183" s="24"/>
      <c r="BC183" s="149">
        <f>SUM(Tabla14[[#This Row],[Recursos propios 20242]:[Otros 202415]])</f>
        <v>0</v>
      </c>
      <c r="BD183" s="159" t="e">
        <f>+Tabla14[[#This Row],[Total Comprometido 2024]]/Tabla14[[#This Row],[Total 2024]]</f>
        <v>#DIV/0!</v>
      </c>
      <c r="BE183" s="151"/>
      <c r="BF183" s="162"/>
      <c r="BG183" s="24"/>
      <c r="BH183" s="41"/>
      <c r="BI183" s="41"/>
      <c r="BJ183" s="125"/>
    </row>
    <row r="184" spans="1:62" s="142" customFormat="1" x14ac:dyDescent="0.25">
      <c r="A184" s="125"/>
      <c r="B184" s="125"/>
      <c r="C184" s="125"/>
      <c r="D184" s="125"/>
      <c r="E184" s="125"/>
      <c r="F184" s="125"/>
      <c r="G184" s="125"/>
      <c r="H184" s="125"/>
      <c r="I184" s="125"/>
      <c r="J184" s="125"/>
      <c r="K184" s="125"/>
      <c r="L184" s="125"/>
      <c r="M184" s="125"/>
      <c r="N184" s="125"/>
      <c r="O184" s="127"/>
      <c r="P184" s="136" t="e">
        <f>+(Tabla14[[#This Row],[Meta Ejecutada Vigencia4]]/Tabla14[[#This Row],[Meta Programada Vigencia]])</f>
        <v>#DIV/0!</v>
      </c>
      <c r="Q184" s="136" t="e">
        <f>+Tabla14[[#This Row],[Meta Ejecutada Vigencia4]]/Tabla14[[#This Row],[Meta Programada Cuatrienio3]]/4</f>
        <v>#DIV/0!</v>
      </c>
      <c r="R184" s="127"/>
      <c r="S184" s="127"/>
      <c r="T184" s="127"/>
      <c r="U184" s="127"/>
      <c r="V184" s="127"/>
      <c r="W184" s="127"/>
      <c r="X184" s="127"/>
      <c r="Y184" s="127"/>
      <c r="Z184" s="131"/>
      <c r="AA184" s="127"/>
      <c r="AB184" s="127"/>
      <c r="AC184" s="127"/>
      <c r="AD184" s="127"/>
      <c r="AE184" s="127"/>
      <c r="AF184" s="127"/>
      <c r="AG184" s="127"/>
      <c r="AH184" s="127"/>
      <c r="AI184" s="127"/>
      <c r="AJ184" s="127"/>
      <c r="AK184" s="127"/>
      <c r="AL184" s="127"/>
      <c r="AM184" s="127"/>
      <c r="AN184" s="121">
        <f>SUM(Tabla14[[#This Row],[Recursos propios 2024]:[Otros 2024]])</f>
        <v>0</v>
      </c>
      <c r="AO184" s="131"/>
      <c r="AP184" s="127"/>
      <c r="AQ184" s="127"/>
      <c r="AR184" s="127"/>
      <c r="AS184" s="127"/>
      <c r="AT184" s="127"/>
      <c r="AU184" s="127"/>
      <c r="AV184" s="127"/>
      <c r="AW184" s="127"/>
      <c r="AX184" s="127"/>
      <c r="AY184" s="127"/>
      <c r="AZ184" s="127"/>
      <c r="BA184" s="127"/>
      <c r="BB184" s="127"/>
      <c r="BC184" s="131">
        <f>SUM(Tabla14[[#This Row],[Recursos propios 20242]:[Otros 202415]])</f>
        <v>0</v>
      </c>
      <c r="BD184" s="174" t="e">
        <f>+Tabla14[[#This Row],[Total Comprometido 2024]]/Tabla14[[#This Row],[Total 2024]]</f>
        <v>#DIV/0!</v>
      </c>
      <c r="BE184" s="133"/>
      <c r="BF184" s="144"/>
      <c r="BG184" s="127"/>
      <c r="BH184" s="125"/>
      <c r="BI184" s="125"/>
      <c r="BJ184" s="125"/>
    </row>
    <row r="185" spans="1:62" s="142" customFormat="1" x14ac:dyDescent="0.25">
      <c r="A185" s="125"/>
      <c r="B185" s="125"/>
      <c r="C185" s="125"/>
      <c r="D185" s="125"/>
      <c r="E185" s="125"/>
      <c r="F185" s="125"/>
      <c r="G185" s="125"/>
      <c r="H185" s="125"/>
      <c r="I185" s="125"/>
      <c r="J185" s="125"/>
      <c r="K185" s="125"/>
      <c r="L185" s="125"/>
      <c r="M185" s="125"/>
      <c r="N185" s="125"/>
      <c r="O185" s="127"/>
      <c r="P185" s="128"/>
      <c r="Q185" s="129"/>
      <c r="R185" s="127"/>
      <c r="S185" s="127"/>
      <c r="T185" s="127"/>
      <c r="U185" s="127"/>
      <c r="V185" s="127"/>
      <c r="W185" s="127"/>
      <c r="X185" s="127"/>
      <c r="Y185" s="127"/>
      <c r="Z185" s="131"/>
      <c r="AA185" s="127"/>
      <c r="AB185" s="127"/>
      <c r="AC185" s="127"/>
      <c r="AD185" s="127"/>
      <c r="AE185" s="127"/>
      <c r="AF185" s="127"/>
      <c r="AG185" s="127"/>
      <c r="AH185" s="127"/>
      <c r="AI185" s="127"/>
      <c r="AJ185" s="127"/>
      <c r="AK185" s="127"/>
      <c r="AL185" s="127"/>
      <c r="AM185" s="127"/>
      <c r="AN185" s="131"/>
      <c r="AO185" s="131"/>
      <c r="AP185" s="127"/>
      <c r="AQ185" s="127"/>
      <c r="AR185" s="127"/>
      <c r="AS185" s="127"/>
      <c r="AT185" s="127"/>
      <c r="AU185" s="127"/>
      <c r="AV185" s="127"/>
      <c r="AW185" s="127"/>
      <c r="AX185" s="127"/>
      <c r="AY185" s="127"/>
      <c r="AZ185" s="127"/>
      <c r="BA185" s="127"/>
      <c r="BB185" s="127"/>
      <c r="BC185" s="131">
        <f>SUM(Tabla14[[#This Row],[Recursos propios 20242]:[Otros 202415]])</f>
        <v>0</v>
      </c>
      <c r="BD185" s="132" t="e">
        <f>+Tabla14[[#This Row],[Total Comprometido 2024]]/Tabla14[[#This Row],[Total 2024]]</f>
        <v>#DIV/0!</v>
      </c>
      <c r="BE185" s="133"/>
      <c r="BF185" s="144"/>
      <c r="BG185" s="127"/>
      <c r="BH185" s="125"/>
      <c r="BI185" s="125"/>
      <c r="BJ185" s="125"/>
    </row>
    <row r="186" spans="1:62" s="142" customFormat="1" ht="54.95" customHeight="1" x14ac:dyDescent="0.25">
      <c r="A186" s="125"/>
      <c r="B186" s="41"/>
      <c r="C186" s="41"/>
      <c r="D186" s="41"/>
      <c r="E186" s="41"/>
      <c r="F186" s="41"/>
      <c r="G186" s="41"/>
      <c r="H186" s="41"/>
      <c r="I186" s="41"/>
      <c r="J186" s="41"/>
      <c r="K186" s="41"/>
      <c r="L186" s="41"/>
      <c r="M186" s="41"/>
      <c r="N186" s="41"/>
      <c r="O186" s="24"/>
      <c r="P186" s="152" t="e">
        <f>+(Tabla14[[#This Row],[Meta Ejecutada Vigencia4]]/Tabla14[[#This Row],[Meta Programada Vigencia]])</f>
        <v>#DIV/0!</v>
      </c>
      <c r="Q186" s="152" t="e">
        <f>+Tabla14[[#This Row],[Meta Ejecutada Vigencia4]]/Tabla14[[#This Row],[Meta Programada Cuatrienio3]]/4</f>
        <v>#DIV/0!</v>
      </c>
      <c r="R186" s="24"/>
      <c r="S186" s="24"/>
      <c r="T186" s="24"/>
      <c r="U186" s="24"/>
      <c r="V186" s="24"/>
      <c r="W186" s="24"/>
      <c r="X186" s="24"/>
      <c r="Y186" s="24"/>
      <c r="Z186" s="182">
        <f>SUM(Z11:Z184)</f>
        <v>16006000000</v>
      </c>
      <c r="AA186" s="182">
        <f t="shared" ref="AA186:BG186" si="0">SUM(AA11:AA184)</f>
        <v>0</v>
      </c>
      <c r="AB186" s="182">
        <f t="shared" si="0"/>
        <v>0</v>
      </c>
      <c r="AC186" s="182">
        <f t="shared" si="0"/>
        <v>0</v>
      </c>
      <c r="AD186" s="182">
        <f t="shared" si="0"/>
        <v>0</v>
      </c>
      <c r="AE186" s="182">
        <f t="shared" si="0"/>
        <v>0</v>
      </c>
      <c r="AF186" s="182">
        <f t="shared" si="0"/>
        <v>0</v>
      </c>
      <c r="AG186" s="182">
        <f t="shared" si="0"/>
        <v>0</v>
      </c>
      <c r="AH186" s="182">
        <f t="shared" si="0"/>
        <v>0</v>
      </c>
      <c r="AI186" s="182">
        <f t="shared" si="0"/>
        <v>0</v>
      </c>
      <c r="AJ186" s="182">
        <f t="shared" si="0"/>
        <v>0</v>
      </c>
      <c r="AK186" s="182">
        <f t="shared" si="0"/>
        <v>0</v>
      </c>
      <c r="AL186" s="182">
        <f t="shared" si="0"/>
        <v>0</v>
      </c>
      <c r="AM186" s="182">
        <f t="shared" si="0"/>
        <v>13751939899.91</v>
      </c>
      <c r="AN186" s="182">
        <f t="shared" si="0"/>
        <v>29757939899.910004</v>
      </c>
      <c r="AO186" s="182">
        <f t="shared" si="0"/>
        <v>12374867549.99</v>
      </c>
      <c r="AP186" s="182">
        <f t="shared" si="0"/>
        <v>0</v>
      </c>
      <c r="AQ186" s="182">
        <f t="shared" si="0"/>
        <v>0</v>
      </c>
      <c r="AR186" s="182">
        <f t="shared" si="0"/>
        <v>0</v>
      </c>
      <c r="AS186" s="182">
        <f t="shared" si="0"/>
        <v>0</v>
      </c>
      <c r="AT186" s="182">
        <f t="shared" si="0"/>
        <v>0</v>
      </c>
      <c r="AU186" s="182">
        <f t="shared" si="0"/>
        <v>0</v>
      </c>
      <c r="AV186" s="182">
        <f t="shared" si="0"/>
        <v>0</v>
      </c>
      <c r="AW186" s="182">
        <f t="shared" si="0"/>
        <v>0</v>
      </c>
      <c r="AX186" s="182">
        <f t="shared" si="0"/>
        <v>0</v>
      </c>
      <c r="AY186" s="182">
        <f t="shared" si="0"/>
        <v>0</v>
      </c>
      <c r="AZ186" s="182">
        <f t="shared" si="0"/>
        <v>0</v>
      </c>
      <c r="BA186" s="182">
        <f t="shared" si="0"/>
        <v>0</v>
      </c>
      <c r="BB186" s="182">
        <f>SUM(BB11:BB184)</f>
        <v>10409887728.98</v>
      </c>
      <c r="BC186" s="182">
        <f t="shared" si="0"/>
        <v>22784755278.970001</v>
      </c>
      <c r="BD186" s="182" t="e">
        <f t="shared" si="0"/>
        <v>#DIV/0!</v>
      </c>
      <c r="BE186" s="183">
        <f>SUM(BE11:BE184)</f>
        <v>14144694023.48</v>
      </c>
      <c r="BF186" s="782">
        <f t="shared" si="0"/>
        <v>14116914286.48</v>
      </c>
      <c r="BG186" s="182">
        <f t="shared" si="0"/>
        <v>5307496700</v>
      </c>
      <c r="BH186" s="41"/>
      <c r="BI186" s="41"/>
      <c r="BJ186" s="125"/>
    </row>
    <row r="187" spans="1:62" x14ac:dyDescent="0.25">
      <c r="A187" s="184"/>
      <c r="B187" s="184"/>
      <c r="C187" s="184"/>
      <c r="D187" s="184"/>
      <c r="E187" s="184"/>
      <c r="F187" s="184"/>
      <c r="G187" s="184"/>
      <c r="H187" s="184"/>
      <c r="I187" s="184"/>
      <c r="J187" s="184"/>
      <c r="K187" s="184"/>
      <c r="L187" s="184"/>
      <c r="M187" s="184"/>
      <c r="N187" s="184"/>
      <c r="O187" s="184"/>
      <c r="P187" s="185" t="e">
        <f>+(Tabla14[[#This Row],[Meta Ejecutada Vigencia4]]/Tabla14[[#This Row],[Meta Programada Vigencia]])</f>
        <v>#DIV/0!</v>
      </c>
      <c r="Q187" s="185" t="e">
        <f>+Tabla14[[#This Row],[Meta Ejecutada Vigencia4]]/Tabla14[[#This Row],[Meta Programada Cuatrienio3]]/4</f>
        <v>#DIV/0!</v>
      </c>
      <c r="R187" s="186"/>
      <c r="S187" s="186"/>
      <c r="T187" s="186"/>
      <c r="U187" s="186"/>
      <c r="V187" s="186"/>
      <c r="W187" s="186"/>
      <c r="X187" s="186"/>
      <c r="Y187" s="186"/>
      <c r="Z187" s="187"/>
      <c r="AA187" s="186"/>
      <c r="AB187" s="186"/>
      <c r="AC187" s="186"/>
      <c r="AD187" s="186"/>
      <c r="AE187" s="186"/>
      <c r="AF187" s="186"/>
      <c r="AG187" s="186"/>
      <c r="AH187" s="186"/>
      <c r="AI187" s="186"/>
      <c r="AJ187" s="186"/>
      <c r="AK187" s="186"/>
      <c r="AL187" s="186"/>
      <c r="AM187" s="186"/>
      <c r="AN187" s="187">
        <f>SUM(Tabla14[[#This Row],[Recursos propios 2024]:[Otros 2024]])</f>
        <v>0</v>
      </c>
      <c r="AO187" s="187"/>
      <c r="AP187" s="186"/>
      <c r="AQ187" s="186"/>
      <c r="AR187" s="186"/>
      <c r="AS187" s="186"/>
      <c r="AT187" s="186"/>
      <c r="AU187" s="186"/>
      <c r="AV187" s="186"/>
      <c r="AW187" s="186"/>
      <c r="AX187" s="186"/>
      <c r="AY187" s="186"/>
      <c r="AZ187" s="186"/>
      <c r="BA187" s="186"/>
      <c r="BB187" s="186"/>
      <c r="BC187" s="187">
        <f>SUM(Tabla14[[#This Row],[Recursos propios 20242]:[Otros 202415]])</f>
        <v>0</v>
      </c>
      <c r="BD187" s="188" t="e">
        <f>+Tabla14[[#This Row],[Total Comprometido 2024]]/Tabla14[[#This Row],[Total 2024]]</f>
        <v>#DIV/0!</v>
      </c>
      <c r="BE187" s="189"/>
      <c r="BF187" s="783"/>
      <c r="BG187" s="186"/>
      <c r="BH187" s="184"/>
      <c r="BI187" s="184"/>
      <c r="BJ187" s="184"/>
    </row>
    <row r="188" spans="1:62" x14ac:dyDescent="0.25">
      <c r="A188" s="41"/>
      <c r="B188" s="41"/>
      <c r="C188" s="41"/>
      <c r="D188" s="41"/>
      <c r="E188" s="41"/>
      <c r="F188" s="41"/>
      <c r="G188" s="41"/>
      <c r="H188" s="41"/>
      <c r="I188" s="41"/>
      <c r="J188" s="41"/>
      <c r="K188" s="41"/>
      <c r="L188" s="41"/>
      <c r="M188" s="41"/>
      <c r="N188" s="41"/>
      <c r="O188" s="41"/>
      <c r="P188" s="41"/>
      <c r="Q188" s="41"/>
      <c r="R188" s="41"/>
      <c r="S188" s="41"/>
      <c r="T188" s="41"/>
      <c r="U188" s="41"/>
      <c r="V188" s="41"/>
      <c r="W188" s="41"/>
      <c r="X188" s="41"/>
      <c r="Y188" s="41"/>
      <c r="Z188" s="41"/>
      <c r="AA188" s="41"/>
      <c r="AB188" s="41"/>
      <c r="AC188" s="41"/>
      <c r="AD188" s="41"/>
      <c r="AE188" s="41"/>
      <c r="AF188" s="41"/>
      <c r="AG188" s="41"/>
      <c r="AH188" s="41"/>
      <c r="AI188" s="41"/>
      <c r="AJ188" s="41"/>
      <c r="AK188" s="41"/>
      <c r="AL188" s="41"/>
      <c r="AM188" s="41"/>
      <c r="AN188" s="41"/>
      <c r="AO188" s="41"/>
      <c r="AP188" s="41"/>
      <c r="AQ188" s="41"/>
      <c r="AR188" s="41"/>
      <c r="AS188" s="41"/>
      <c r="AT188" s="41"/>
      <c r="AU188" s="41"/>
      <c r="AV188" s="41"/>
      <c r="AW188" s="41"/>
      <c r="AX188" s="41"/>
      <c r="AY188" s="41"/>
      <c r="AZ188" s="41"/>
      <c r="BA188" s="41"/>
      <c r="BB188" s="41"/>
      <c r="BC188" s="41"/>
      <c r="BD188" s="41"/>
      <c r="BE188" s="190"/>
      <c r="BF188" s="784"/>
      <c r="BG188" s="41"/>
      <c r="BH188" s="41"/>
      <c r="BI188" s="41"/>
      <c r="BJ188" s="41"/>
    </row>
    <row r="189" spans="1:62" x14ac:dyDescent="0.25">
      <c r="A189" s="125"/>
      <c r="B189" s="125"/>
      <c r="C189" s="125"/>
      <c r="D189" s="125"/>
      <c r="E189" s="125"/>
      <c r="F189" s="125"/>
      <c r="G189" s="125"/>
      <c r="H189" s="125"/>
      <c r="I189" s="125"/>
      <c r="J189" s="125"/>
      <c r="K189" s="125"/>
      <c r="L189" s="125"/>
      <c r="M189" s="125"/>
      <c r="N189" s="125"/>
      <c r="O189" s="125"/>
      <c r="P189" s="125"/>
      <c r="Q189" s="125"/>
      <c r="R189" s="125"/>
      <c r="S189" s="125"/>
      <c r="T189" s="125"/>
      <c r="U189" s="125"/>
      <c r="V189" s="125"/>
      <c r="W189" s="125"/>
      <c r="X189" s="125"/>
      <c r="Y189" s="125"/>
      <c r="Z189" s="125"/>
      <c r="AA189" s="125"/>
      <c r="AB189" s="125"/>
      <c r="AC189" s="125"/>
      <c r="AD189" s="125"/>
      <c r="AE189" s="125"/>
      <c r="AF189" s="125"/>
      <c r="AG189" s="125"/>
      <c r="AH189" s="125"/>
      <c r="AI189" s="125"/>
      <c r="AJ189" s="125"/>
      <c r="AK189" s="125"/>
      <c r="AL189" s="125"/>
      <c r="AM189" s="125"/>
      <c r="AN189" s="125"/>
      <c r="AO189" s="125"/>
      <c r="AP189" s="125"/>
      <c r="AQ189" s="125"/>
      <c r="AR189" s="125"/>
      <c r="AS189" s="125"/>
      <c r="AT189" s="125"/>
      <c r="AU189" s="125"/>
      <c r="AV189" s="125"/>
      <c r="AW189" s="125"/>
      <c r="AX189" s="125"/>
      <c r="AY189" s="125"/>
      <c r="AZ189" s="125"/>
      <c r="BA189" s="125"/>
      <c r="BB189" s="125"/>
      <c r="BC189" s="125"/>
      <c r="BD189" s="125"/>
      <c r="BE189" s="191"/>
      <c r="BF189" s="785"/>
      <c r="BG189" s="125"/>
      <c r="BH189" s="125"/>
      <c r="BI189" s="125"/>
      <c r="BJ189" s="125"/>
    </row>
    <row r="190" spans="1:62" x14ac:dyDescent="0.25">
      <c r="A190" s="125"/>
      <c r="B190" s="41"/>
      <c r="C190" s="41"/>
      <c r="D190" s="41"/>
      <c r="E190" s="41"/>
      <c r="F190" s="41"/>
      <c r="G190" s="41"/>
      <c r="H190" s="41"/>
      <c r="I190" s="41"/>
      <c r="J190" s="41"/>
      <c r="K190" s="41"/>
      <c r="L190" s="41"/>
      <c r="M190" s="41"/>
      <c r="N190" s="41"/>
      <c r="O190" s="41"/>
      <c r="P190" s="41"/>
      <c r="Q190" s="41"/>
      <c r="R190" s="41"/>
      <c r="S190" s="41"/>
      <c r="T190" s="41"/>
      <c r="U190" s="41"/>
      <c r="V190" s="41"/>
      <c r="W190" s="41"/>
      <c r="X190" s="41"/>
      <c r="Y190" s="41"/>
      <c r="Z190" s="41"/>
      <c r="AA190" s="41"/>
      <c r="AB190" s="41"/>
      <c r="AC190" s="41"/>
      <c r="AD190" s="41"/>
      <c r="AE190" s="41"/>
      <c r="AF190" s="41"/>
      <c r="AG190" s="41"/>
      <c r="AH190" s="41"/>
      <c r="AI190" s="41"/>
      <c r="AJ190" s="41"/>
      <c r="AK190" s="41"/>
      <c r="AL190" s="41"/>
      <c r="AM190" s="41"/>
      <c r="AN190" s="41"/>
      <c r="AO190" s="41"/>
      <c r="AP190" s="41"/>
      <c r="AQ190" s="41"/>
      <c r="AR190" s="41"/>
      <c r="AS190" s="41"/>
      <c r="AT190" s="41"/>
      <c r="AU190" s="41"/>
      <c r="AV190" s="41"/>
      <c r="AW190" s="41"/>
      <c r="AX190" s="41"/>
      <c r="AY190" s="41"/>
      <c r="AZ190" s="41"/>
      <c r="BA190" s="41"/>
      <c r="BB190" s="41"/>
      <c r="BC190" s="41"/>
      <c r="BD190" s="41"/>
      <c r="BE190" s="190"/>
      <c r="BF190" s="784"/>
      <c r="BG190" s="41"/>
      <c r="BH190" s="41"/>
      <c r="BI190" s="41"/>
      <c r="BJ190" s="41"/>
    </row>
    <row r="191" spans="1:62" x14ac:dyDescent="0.25">
      <c r="A191" s="125"/>
      <c r="B191" s="125"/>
      <c r="C191" s="125"/>
      <c r="D191" s="125"/>
      <c r="E191" s="125"/>
      <c r="F191" s="125"/>
      <c r="G191" s="125"/>
      <c r="H191" s="125"/>
      <c r="I191" s="125"/>
      <c r="J191" s="125"/>
      <c r="K191" s="125"/>
      <c r="L191" s="125"/>
      <c r="M191" s="125"/>
      <c r="N191" s="125"/>
      <c r="O191" s="125"/>
      <c r="P191" s="125"/>
      <c r="Q191" s="125"/>
      <c r="R191" s="125"/>
      <c r="S191" s="125"/>
      <c r="T191" s="125"/>
      <c r="U191" s="125"/>
      <c r="V191" s="125"/>
      <c r="W191" s="125"/>
      <c r="X191" s="125"/>
      <c r="Y191" s="125"/>
      <c r="Z191" s="125"/>
      <c r="AA191" s="125"/>
      <c r="AB191" s="125"/>
      <c r="AC191" s="125"/>
      <c r="AD191" s="125"/>
      <c r="AE191" s="125"/>
      <c r="AF191" s="125"/>
      <c r="AG191" s="125"/>
      <c r="AH191" s="125"/>
      <c r="AI191" s="125"/>
      <c r="AJ191" s="125"/>
      <c r="AK191" s="125"/>
      <c r="AL191" s="125"/>
      <c r="AM191" s="125"/>
      <c r="AN191" s="125"/>
      <c r="AO191" s="125"/>
      <c r="AP191" s="125"/>
      <c r="AQ191" s="125"/>
      <c r="AR191" s="125"/>
      <c r="AS191" s="125"/>
      <c r="AT191" s="125"/>
      <c r="AU191" s="125"/>
      <c r="AV191" s="125"/>
      <c r="AW191" s="125"/>
      <c r="AX191" s="125"/>
      <c r="AY191" s="125"/>
      <c r="AZ191" s="125"/>
      <c r="BA191" s="125"/>
      <c r="BB191" s="125"/>
      <c r="BC191" s="125"/>
      <c r="BD191" s="125"/>
      <c r="BE191" s="191"/>
      <c r="BF191" s="785"/>
      <c r="BG191" s="125"/>
      <c r="BH191" s="125"/>
      <c r="BI191" s="125"/>
      <c r="BJ191" s="125"/>
    </row>
    <row r="192" spans="1:62" x14ac:dyDescent="0.25">
      <c r="A192" s="41"/>
      <c r="B192" s="41"/>
      <c r="C192" s="41"/>
      <c r="D192" s="41"/>
      <c r="E192" s="41"/>
      <c r="F192" s="41"/>
      <c r="G192" s="41"/>
      <c r="H192" s="41"/>
      <c r="I192" s="41"/>
      <c r="J192" s="41"/>
      <c r="K192" s="41"/>
      <c r="L192" s="41"/>
      <c r="M192" s="41"/>
      <c r="N192" s="41"/>
      <c r="O192" s="41"/>
      <c r="P192" s="41"/>
      <c r="Q192" s="41"/>
      <c r="R192" s="41"/>
      <c r="S192" s="41"/>
      <c r="T192" s="41"/>
      <c r="U192" s="41"/>
      <c r="V192" s="41"/>
      <c r="W192" s="41"/>
      <c r="X192" s="41"/>
      <c r="Y192" s="41"/>
      <c r="Z192" s="41"/>
      <c r="AA192" s="41"/>
      <c r="AB192" s="41"/>
      <c r="AC192" s="41"/>
      <c r="AD192" s="41"/>
      <c r="AE192" s="41"/>
      <c r="AF192" s="41"/>
      <c r="AG192" s="41"/>
      <c r="AH192" s="41"/>
      <c r="AI192" s="41"/>
      <c r="AJ192" s="41"/>
      <c r="AK192" s="41"/>
      <c r="AL192" s="41"/>
      <c r="AM192" s="41"/>
      <c r="AN192" s="41"/>
      <c r="AO192" s="41"/>
      <c r="AP192" s="41"/>
      <c r="AQ192" s="41"/>
      <c r="AR192" s="41"/>
      <c r="AS192" s="41"/>
      <c r="AT192" s="41"/>
      <c r="AU192" s="41"/>
      <c r="AV192" s="41"/>
      <c r="AW192" s="41"/>
      <c r="AX192" s="41"/>
      <c r="AY192" s="41"/>
      <c r="AZ192" s="41"/>
      <c r="BA192" s="41"/>
      <c r="BB192" s="41"/>
      <c r="BC192" s="41"/>
      <c r="BD192" s="41"/>
      <c r="BE192" s="190"/>
      <c r="BF192" s="784"/>
      <c r="BG192" s="41"/>
      <c r="BH192" s="41"/>
      <c r="BI192" s="41"/>
      <c r="BJ192" s="41"/>
    </row>
    <row r="193" spans="1:62" x14ac:dyDescent="0.25">
      <c r="A193" s="125"/>
      <c r="B193" s="125"/>
      <c r="C193" s="125"/>
      <c r="D193" s="125"/>
      <c r="E193" s="125"/>
      <c r="F193" s="125"/>
      <c r="G193" s="125"/>
      <c r="H193" s="125"/>
      <c r="I193" s="125"/>
      <c r="J193" s="125"/>
      <c r="K193" s="125"/>
      <c r="L193" s="125"/>
      <c r="M193" s="125"/>
      <c r="N193" s="125"/>
      <c r="O193" s="125"/>
      <c r="P193" s="125"/>
      <c r="Q193" s="125"/>
      <c r="R193" s="125"/>
      <c r="S193" s="125"/>
      <c r="T193" s="125"/>
      <c r="U193" s="125"/>
      <c r="V193" s="125"/>
      <c r="W193" s="125"/>
      <c r="X193" s="125"/>
      <c r="Y193" s="125"/>
      <c r="Z193" s="125"/>
      <c r="AA193" s="125"/>
      <c r="AB193" s="125"/>
      <c r="AC193" s="125"/>
      <c r="AD193" s="125"/>
      <c r="AE193" s="125"/>
      <c r="AF193" s="125"/>
      <c r="AG193" s="125"/>
      <c r="AH193" s="125"/>
      <c r="AI193" s="125"/>
      <c r="AJ193" s="125"/>
      <c r="AK193" s="125"/>
      <c r="AL193" s="125"/>
      <c r="AM193" s="125"/>
      <c r="AN193" s="125"/>
      <c r="AO193" s="125"/>
      <c r="AP193" s="125"/>
      <c r="AQ193" s="125"/>
      <c r="AR193" s="125"/>
      <c r="AS193" s="125"/>
      <c r="AT193" s="125"/>
      <c r="AU193" s="125"/>
      <c r="AV193" s="125"/>
      <c r="AW193" s="125"/>
      <c r="AX193" s="125"/>
      <c r="AY193" s="125"/>
      <c r="AZ193" s="125"/>
      <c r="BA193" s="125"/>
      <c r="BB193" s="125"/>
      <c r="BC193" s="125"/>
      <c r="BD193" s="125"/>
      <c r="BE193" s="191"/>
      <c r="BF193" s="785"/>
      <c r="BG193" s="125"/>
      <c r="BH193" s="125"/>
      <c r="BI193" s="125"/>
      <c r="BJ193" s="125"/>
    </row>
    <row r="194" spans="1:62" x14ac:dyDescent="0.25">
      <c r="A194" s="125"/>
      <c r="B194" s="41"/>
      <c r="C194" s="41"/>
      <c r="D194" s="41"/>
      <c r="E194" s="41"/>
      <c r="F194" s="41"/>
      <c r="G194" s="41"/>
      <c r="H194" s="41"/>
      <c r="I194" s="41"/>
      <c r="J194" s="41"/>
      <c r="K194" s="41"/>
      <c r="L194" s="41"/>
      <c r="M194" s="41"/>
      <c r="N194" s="41"/>
      <c r="O194" s="41"/>
      <c r="P194" s="41"/>
      <c r="Q194" s="41"/>
      <c r="R194" s="41"/>
      <c r="S194" s="41"/>
      <c r="T194" s="41"/>
      <c r="U194" s="41"/>
      <c r="V194" s="41"/>
      <c r="W194" s="41"/>
      <c r="X194" s="41"/>
      <c r="Y194" s="41"/>
      <c r="Z194" s="41"/>
      <c r="AA194" s="41"/>
      <c r="AB194" s="41"/>
      <c r="AC194" s="41"/>
      <c r="AD194" s="41"/>
      <c r="AE194" s="41"/>
      <c r="AF194" s="41"/>
      <c r="AG194" s="41"/>
      <c r="AH194" s="41"/>
      <c r="AI194" s="41"/>
      <c r="AJ194" s="41"/>
      <c r="AK194" s="41"/>
      <c r="AL194" s="41"/>
      <c r="AM194" s="41"/>
      <c r="AN194" s="41"/>
      <c r="AO194" s="41"/>
      <c r="AP194" s="41"/>
      <c r="AQ194" s="41"/>
      <c r="AR194" s="41"/>
      <c r="AS194" s="41"/>
      <c r="AT194" s="41"/>
      <c r="AU194" s="41"/>
      <c r="AV194" s="41"/>
      <c r="AW194" s="41"/>
      <c r="AX194" s="41"/>
      <c r="AY194" s="41"/>
      <c r="AZ194" s="41"/>
      <c r="BA194" s="41"/>
      <c r="BB194" s="41"/>
      <c r="BC194" s="41"/>
      <c r="BD194" s="41"/>
      <c r="BE194" s="190"/>
      <c r="BF194" s="784"/>
      <c r="BG194" s="41"/>
      <c r="BH194" s="41"/>
      <c r="BI194" s="41"/>
      <c r="BJ194" s="41"/>
    </row>
    <row r="195" spans="1:62" x14ac:dyDescent="0.25">
      <c r="A195" s="125"/>
      <c r="B195" s="125"/>
      <c r="C195" s="125"/>
      <c r="D195" s="125"/>
      <c r="E195" s="125"/>
      <c r="F195" s="125"/>
      <c r="G195" s="125"/>
      <c r="H195" s="125"/>
      <c r="I195" s="125"/>
      <c r="J195" s="125"/>
      <c r="K195" s="125"/>
      <c r="L195" s="125"/>
      <c r="M195" s="125"/>
      <c r="N195" s="125"/>
      <c r="O195" s="125"/>
      <c r="P195" s="125"/>
      <c r="Q195" s="125"/>
      <c r="R195" s="125"/>
      <c r="S195" s="125"/>
      <c r="T195" s="125"/>
      <c r="U195" s="125"/>
      <c r="V195" s="125"/>
      <c r="W195" s="125"/>
      <c r="X195" s="125"/>
      <c r="Y195" s="125"/>
      <c r="Z195" s="125"/>
      <c r="AA195" s="125"/>
      <c r="AB195" s="125"/>
      <c r="AC195" s="125"/>
      <c r="AD195" s="125"/>
      <c r="AE195" s="125"/>
      <c r="AF195" s="125"/>
      <c r="AG195" s="125"/>
      <c r="AH195" s="125"/>
      <c r="AI195" s="125"/>
      <c r="AJ195" s="125"/>
      <c r="AK195" s="125"/>
      <c r="AL195" s="125"/>
      <c r="AM195" s="125"/>
      <c r="AN195" s="125"/>
      <c r="AO195" s="125"/>
      <c r="AP195" s="125"/>
      <c r="AQ195" s="125"/>
      <c r="AR195" s="125"/>
      <c r="AS195" s="125"/>
      <c r="AT195" s="125"/>
      <c r="AU195" s="125"/>
      <c r="AV195" s="125"/>
      <c r="AW195" s="125"/>
      <c r="AX195" s="125"/>
      <c r="AY195" s="125"/>
      <c r="AZ195" s="125"/>
      <c r="BA195" s="125"/>
      <c r="BB195" s="125"/>
      <c r="BC195" s="125"/>
      <c r="BD195" s="125"/>
      <c r="BE195" s="191"/>
      <c r="BF195" s="785"/>
      <c r="BG195" s="125"/>
      <c r="BH195" s="125"/>
      <c r="BI195" s="125"/>
      <c r="BJ195" s="125"/>
    </row>
    <row r="196" spans="1:62" x14ac:dyDescent="0.25">
      <c r="A196" s="41"/>
      <c r="B196" s="41"/>
      <c r="C196" s="41"/>
      <c r="D196" s="41"/>
      <c r="E196" s="41"/>
      <c r="F196" s="41"/>
      <c r="G196" s="41"/>
      <c r="H196" s="41"/>
      <c r="I196" s="41"/>
      <c r="J196" s="41"/>
      <c r="K196" s="41"/>
      <c r="L196" s="41"/>
      <c r="M196" s="41"/>
      <c r="N196" s="41"/>
      <c r="O196" s="41"/>
      <c r="P196" s="41"/>
      <c r="Q196" s="41"/>
      <c r="R196" s="41"/>
      <c r="S196" s="41"/>
      <c r="T196" s="41"/>
      <c r="U196" s="41"/>
      <c r="V196" s="41"/>
      <c r="W196" s="41"/>
      <c r="X196" s="41"/>
      <c r="Y196" s="41"/>
      <c r="Z196" s="41"/>
      <c r="AA196" s="41"/>
      <c r="AB196" s="41"/>
      <c r="AC196" s="41"/>
      <c r="AD196" s="41"/>
      <c r="AE196" s="41"/>
      <c r="AF196" s="41"/>
      <c r="AG196" s="41"/>
      <c r="AH196" s="41"/>
      <c r="AI196" s="41"/>
      <c r="AJ196" s="41"/>
      <c r="AK196" s="41"/>
      <c r="AL196" s="41"/>
      <c r="AM196" s="41"/>
      <c r="AN196" s="41"/>
      <c r="AO196" s="41"/>
      <c r="AP196" s="41"/>
      <c r="AQ196" s="41"/>
      <c r="AR196" s="41"/>
      <c r="AS196" s="41"/>
      <c r="AT196" s="41"/>
      <c r="AU196" s="41"/>
      <c r="AV196" s="41"/>
      <c r="AW196" s="41"/>
      <c r="AX196" s="41"/>
      <c r="AY196" s="41"/>
      <c r="AZ196" s="41"/>
      <c r="BA196" s="41"/>
      <c r="BB196" s="41"/>
      <c r="BC196" s="41"/>
      <c r="BD196" s="41"/>
      <c r="BE196" s="190"/>
      <c r="BF196" s="784"/>
      <c r="BG196" s="41"/>
      <c r="BH196" s="41"/>
      <c r="BI196" s="41"/>
      <c r="BJ196" s="41"/>
    </row>
    <row r="197" spans="1:62" x14ac:dyDescent="0.25">
      <c r="A197" s="125"/>
      <c r="B197" s="125"/>
      <c r="C197" s="125"/>
      <c r="D197" s="125"/>
      <c r="E197" s="125"/>
      <c r="F197" s="125"/>
      <c r="G197" s="125"/>
      <c r="H197" s="125"/>
      <c r="I197" s="125"/>
      <c r="J197" s="125"/>
      <c r="K197" s="125"/>
      <c r="L197" s="125"/>
      <c r="M197" s="125"/>
      <c r="N197" s="125"/>
      <c r="O197" s="125"/>
      <c r="P197" s="125"/>
      <c r="Q197" s="125"/>
      <c r="R197" s="125"/>
      <c r="S197" s="125"/>
      <c r="T197" s="125"/>
      <c r="U197" s="125"/>
      <c r="V197" s="125"/>
      <c r="W197" s="125"/>
      <c r="X197" s="125"/>
      <c r="Y197" s="125"/>
      <c r="Z197" s="125"/>
      <c r="AA197" s="125"/>
      <c r="AB197" s="125"/>
      <c r="AC197" s="125"/>
      <c r="AD197" s="125"/>
      <c r="AE197" s="125"/>
      <c r="AF197" s="125"/>
      <c r="AG197" s="125"/>
      <c r="AH197" s="125"/>
      <c r="AI197" s="125"/>
      <c r="AJ197" s="125"/>
      <c r="AK197" s="125"/>
      <c r="AL197" s="125"/>
      <c r="AM197" s="125"/>
      <c r="AN197" s="125"/>
      <c r="AO197" s="125"/>
      <c r="AP197" s="125"/>
      <c r="AQ197" s="125"/>
      <c r="AR197" s="125"/>
      <c r="AS197" s="125"/>
      <c r="AT197" s="125"/>
      <c r="AU197" s="125"/>
      <c r="AV197" s="125"/>
      <c r="AW197" s="125"/>
      <c r="AX197" s="125"/>
      <c r="AY197" s="125"/>
      <c r="AZ197" s="125"/>
      <c r="BA197" s="125"/>
      <c r="BB197" s="125"/>
      <c r="BC197" s="125"/>
      <c r="BD197" s="125"/>
      <c r="BE197" s="191"/>
      <c r="BF197" s="785"/>
      <c r="BG197" s="125"/>
      <c r="BH197" s="125"/>
      <c r="BI197" s="125"/>
      <c r="BJ197" s="125"/>
    </row>
    <row r="198" spans="1:62" x14ac:dyDescent="0.25">
      <c r="A198" s="125"/>
      <c r="B198" s="41"/>
      <c r="C198" s="41"/>
      <c r="D198" s="41"/>
      <c r="E198" s="41"/>
      <c r="F198" s="41"/>
      <c r="G198" s="41"/>
      <c r="H198" s="41"/>
      <c r="I198" s="41"/>
      <c r="J198" s="41"/>
      <c r="K198" s="41"/>
      <c r="L198" s="41"/>
      <c r="M198" s="41"/>
      <c r="N198" s="41"/>
      <c r="O198" s="41"/>
      <c r="P198" s="41"/>
      <c r="Q198" s="41"/>
      <c r="R198" s="41"/>
      <c r="S198" s="41"/>
      <c r="T198" s="41"/>
      <c r="U198" s="41"/>
      <c r="V198" s="41"/>
      <c r="W198" s="41"/>
      <c r="X198" s="41"/>
      <c r="Y198" s="41"/>
      <c r="Z198" s="41"/>
      <c r="AA198" s="41"/>
      <c r="AB198" s="41"/>
      <c r="AC198" s="41"/>
      <c r="AD198" s="41"/>
      <c r="AE198" s="41"/>
      <c r="AF198" s="41"/>
      <c r="AG198" s="41"/>
      <c r="AH198" s="41"/>
      <c r="AI198" s="41"/>
      <c r="AJ198" s="41"/>
      <c r="AK198" s="41"/>
      <c r="AL198" s="41"/>
      <c r="AM198" s="41"/>
      <c r="AN198" s="41"/>
      <c r="AO198" s="41"/>
      <c r="AP198" s="41"/>
      <c r="AQ198" s="41"/>
      <c r="AR198" s="41"/>
      <c r="AS198" s="41"/>
      <c r="AT198" s="41"/>
      <c r="AU198" s="41"/>
      <c r="AV198" s="41"/>
      <c r="AW198" s="41"/>
      <c r="AX198" s="41"/>
      <c r="AY198" s="41"/>
      <c r="AZ198" s="41"/>
      <c r="BA198" s="41"/>
      <c r="BB198" s="41"/>
      <c r="BC198" s="41"/>
      <c r="BD198" s="41"/>
      <c r="BE198" s="190"/>
      <c r="BF198" s="784"/>
      <c r="BG198" s="41"/>
      <c r="BH198" s="41"/>
      <c r="BI198" s="41"/>
      <c r="BJ198" s="41"/>
    </row>
    <row r="199" spans="1:62" x14ac:dyDescent="0.25">
      <c r="AN199" s="194"/>
      <c r="AO199" s="194"/>
      <c r="AP199" s="194"/>
      <c r="AQ199" s="194"/>
      <c r="AR199" s="194"/>
      <c r="AS199" s="194"/>
      <c r="AT199" s="194"/>
      <c r="AU199" s="194"/>
      <c r="AV199" s="194"/>
      <c r="AW199" s="194"/>
      <c r="AX199" s="194"/>
      <c r="AY199" s="194"/>
      <c r="AZ199" s="194"/>
      <c r="BA199" s="194"/>
      <c r="BB199" s="194"/>
      <c r="BC199" s="194"/>
      <c r="BD199" s="194"/>
      <c r="BE199" s="195"/>
      <c r="BF199" s="786"/>
      <c r="BG199" s="194"/>
    </row>
  </sheetData>
  <sheetProtection formatCells="0" formatColumns="0" formatRows="0" insertRows="0" autoFilter="0"/>
  <mergeCells count="8">
    <mergeCell ref="BH9:BI9"/>
    <mergeCell ref="A1:B4"/>
    <mergeCell ref="C1:BB4"/>
    <mergeCell ref="A9:N9"/>
    <mergeCell ref="O9:Q9"/>
    <mergeCell ref="R9:Y9"/>
    <mergeCell ref="Z9:AN9"/>
    <mergeCell ref="AO9:BG9"/>
  </mergeCells>
  <pageMargins left="0.7" right="0.7" top="0.75" bottom="0.75" header="0.3" footer="0.3"/>
  <pageSetup paperSize="9" orientation="portrait" r:id="rId1"/>
  <drawing r:id="rId2"/>
  <legacyDrawing r:id="rId3"/>
  <tableParts count="1">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tint="-0.249977111117893"/>
  </sheetPr>
  <dimension ref="A1:AS189"/>
  <sheetViews>
    <sheetView zoomScale="60" zoomScaleNormal="60" workbookViewId="0">
      <pane xSplit="1" ySplit="10" topLeftCell="Z164" activePane="bottomRight" state="frozen"/>
      <selection pane="topRight" activeCell="B1" sqref="B1"/>
      <selection pane="bottomLeft" activeCell="A11" sqref="A11"/>
      <selection pane="bottomRight" activeCell="AF177" sqref="AF177"/>
    </sheetView>
  </sheetViews>
  <sheetFormatPr baseColWidth="10" defaultColWidth="11.28515625" defaultRowHeight="30.4" customHeight="1" x14ac:dyDescent="0.25"/>
  <cols>
    <col min="1" max="1" width="13.42578125" style="11" customWidth="1"/>
    <col min="2" max="2" width="18.140625" style="11" hidden="1" customWidth="1"/>
    <col min="3" max="3" width="16.42578125" style="11" hidden="1" customWidth="1"/>
    <col min="4" max="4" width="12.7109375" style="11" hidden="1" customWidth="1"/>
    <col min="5" max="5" width="19.7109375" style="11" hidden="1" customWidth="1"/>
    <col min="6" max="6" width="13.42578125" style="11" hidden="1" customWidth="1"/>
    <col min="7" max="7" width="82.7109375" style="11" hidden="1" customWidth="1"/>
    <col min="8" max="8" width="16.7109375" style="11" hidden="1" customWidth="1"/>
    <col min="9" max="9" width="22.42578125" style="11" hidden="1" customWidth="1"/>
    <col min="10" max="10" width="9.42578125" style="11" hidden="1" customWidth="1"/>
    <col min="11" max="11" width="13.7109375" style="11" hidden="1" customWidth="1"/>
    <col min="12" max="12" width="16.7109375" style="11" hidden="1" customWidth="1"/>
    <col min="13" max="14" width="21.42578125" style="11" hidden="1" customWidth="1"/>
    <col min="15" max="15" width="17.42578125" style="11" hidden="1" customWidth="1"/>
    <col min="16" max="16" width="17.42578125" style="16" hidden="1" customWidth="1"/>
    <col min="17" max="17" width="18.7109375" style="12" customWidth="1"/>
    <col min="18" max="18" width="19.28515625" style="11" customWidth="1"/>
    <col min="19" max="19" width="25.140625" style="11" hidden="1" customWidth="1"/>
    <col min="20" max="20" width="25.28515625" style="11" hidden="1" customWidth="1"/>
    <col min="21" max="21" width="28" style="17" hidden="1" customWidth="1"/>
    <col min="22" max="22" width="16.7109375" style="11" hidden="1" customWidth="1"/>
    <col min="23" max="23" width="47.7109375" style="11" hidden="1" customWidth="1"/>
    <col min="24" max="24" width="18.42578125" style="11" hidden="1" customWidth="1"/>
    <col min="25" max="25" width="31.7109375" style="11" hidden="1" customWidth="1"/>
    <col min="26" max="26" width="41" style="95" customWidth="1"/>
    <col min="27" max="27" width="33" style="11" customWidth="1"/>
    <col min="28" max="28" width="11.7109375" style="11" hidden="1" customWidth="1"/>
    <col min="29" max="29" width="20.140625" style="11" hidden="1" customWidth="1"/>
    <col min="30" max="30" width="27.28515625" style="11" customWidth="1"/>
    <col min="31" max="31" width="27.7109375" style="11" bestFit="1" customWidth="1"/>
    <col min="32" max="32" width="29" style="11" bestFit="1" customWidth="1"/>
    <col min="33" max="34" width="19" style="11" hidden="1" customWidth="1"/>
    <col min="35" max="35" width="24.85546875" style="11" bestFit="1" customWidth="1"/>
    <col min="36" max="36" width="26.28515625" style="11" customWidth="1"/>
    <col min="37" max="37" width="17.7109375" style="12" customWidth="1"/>
    <col min="38" max="38" width="23.85546875" style="11" customWidth="1"/>
    <col min="39" max="39" width="23.7109375" style="11" customWidth="1"/>
    <col min="40" max="40" width="25.7109375" style="11" customWidth="1"/>
    <col min="41" max="41" width="17.7109375" style="11" customWidth="1"/>
    <col min="42" max="42" width="19.7109375" style="11" customWidth="1"/>
    <col min="43" max="43" width="21.28515625" style="11" customWidth="1"/>
    <col min="44" max="44" width="22.7109375" style="5" bestFit="1" customWidth="1"/>
    <col min="45" max="45" width="33" style="5" bestFit="1" customWidth="1"/>
    <col min="46" max="46" width="28.7109375" style="5" bestFit="1" customWidth="1"/>
    <col min="47" max="47" width="58.28515625" style="5" bestFit="1" customWidth="1"/>
    <col min="48" max="48" width="26" style="5" bestFit="1" customWidth="1"/>
    <col min="49" max="49" width="24.28515625" style="5" bestFit="1" customWidth="1"/>
    <col min="50" max="50" width="35.28515625" style="5" bestFit="1" customWidth="1"/>
    <col min="51" max="51" width="30.28515625" style="5" bestFit="1" customWidth="1"/>
    <col min="52" max="52" width="31.28515625" style="5" bestFit="1" customWidth="1"/>
    <col min="53" max="53" width="38" style="5" bestFit="1" customWidth="1"/>
    <col min="54" max="54" width="40.140625" style="5" bestFit="1" customWidth="1"/>
    <col min="55" max="55" width="43.28515625" style="5" bestFit="1" customWidth="1"/>
    <col min="56" max="56" width="48.7109375" style="5" bestFit="1" customWidth="1"/>
    <col min="57" max="57" width="39.28515625" style="5" bestFit="1" customWidth="1"/>
    <col min="58" max="58" width="26.7109375" style="5" bestFit="1" customWidth="1"/>
    <col min="59" max="59" width="47" style="5" bestFit="1" customWidth="1"/>
    <col min="60" max="60" width="40" style="5" bestFit="1" customWidth="1"/>
    <col min="61" max="61" width="83.7109375" style="5" bestFit="1" customWidth="1"/>
    <col min="62" max="62" width="21.28515625" style="5" bestFit="1" customWidth="1"/>
    <col min="63" max="63" width="31.28515625" style="5" bestFit="1" customWidth="1"/>
    <col min="64" max="64" width="27.28515625" style="5" bestFit="1" customWidth="1"/>
    <col min="65" max="65" width="56.7109375" style="5" bestFit="1" customWidth="1"/>
    <col min="66" max="66" width="24.28515625" style="5" bestFit="1" customWidth="1"/>
    <col min="67" max="67" width="22.7109375" style="5" bestFit="1" customWidth="1"/>
    <col min="68" max="68" width="33.7109375" style="5" bestFit="1" customWidth="1"/>
    <col min="69" max="69" width="29" style="5" bestFit="1" customWidth="1"/>
    <col min="70" max="70" width="29.7109375" style="5" bestFit="1" customWidth="1"/>
    <col min="71" max="71" width="36.28515625" style="5" bestFit="1" customWidth="1"/>
    <col min="72" max="72" width="38.7109375" style="5" bestFit="1" customWidth="1"/>
    <col min="73" max="73" width="42" style="5" bestFit="1" customWidth="1"/>
    <col min="74" max="74" width="47.28515625" style="5" bestFit="1" customWidth="1"/>
    <col min="75" max="75" width="37.7109375" style="5" bestFit="1" customWidth="1"/>
    <col min="76" max="76" width="25.28515625" style="5" bestFit="1" customWidth="1"/>
    <col min="77" max="77" width="45.28515625" style="5" bestFit="1" customWidth="1"/>
    <col min="78" max="78" width="38.28515625" style="5" bestFit="1" customWidth="1"/>
    <col min="79" max="79" width="82.140625" style="5" bestFit="1" customWidth="1"/>
    <col min="80" max="80" width="22" style="5" bestFit="1" customWidth="1"/>
    <col min="81" max="81" width="32.140625" style="5" bestFit="1" customWidth="1"/>
    <col min="82" max="82" width="28" style="5" bestFit="1" customWidth="1"/>
    <col min="83" max="83" width="57.28515625" style="5" bestFit="1" customWidth="1"/>
    <col min="84" max="84" width="25.140625" style="5" bestFit="1" customWidth="1"/>
    <col min="85" max="85" width="23.28515625" style="5" bestFit="1" customWidth="1"/>
    <col min="86" max="86" width="34.28515625" style="5" bestFit="1" customWidth="1"/>
    <col min="87" max="87" width="29.28515625" style="5" bestFit="1" customWidth="1"/>
    <col min="88" max="88" width="30.28515625" style="5" bestFit="1" customWidth="1"/>
    <col min="89" max="89" width="37.140625" style="5" bestFit="1" customWidth="1"/>
    <col min="90" max="90" width="39.28515625" style="5" bestFit="1" customWidth="1"/>
    <col min="91" max="91" width="42.28515625" style="5" bestFit="1" customWidth="1"/>
    <col min="92" max="92" width="48" style="5" bestFit="1" customWidth="1"/>
    <col min="93" max="93" width="38.28515625" style="5" bestFit="1" customWidth="1"/>
    <col min="94" max="94" width="25.7109375" style="5" bestFit="1" customWidth="1"/>
    <col min="95" max="95" width="46" style="5" bestFit="1" customWidth="1"/>
    <col min="96" max="96" width="39.140625" style="5" bestFit="1" customWidth="1"/>
    <col min="97" max="97" width="82.7109375" style="5" bestFit="1" customWidth="1"/>
    <col min="98" max="98" width="20" style="5" bestFit="1" customWidth="1"/>
    <col min="99" max="99" width="30.140625" style="5" bestFit="1" customWidth="1"/>
    <col min="100" max="100" width="26" style="5" bestFit="1" customWidth="1"/>
    <col min="101" max="101" width="55.28515625" style="5" bestFit="1" customWidth="1"/>
    <col min="102" max="102" width="23.28515625" style="5" bestFit="1" customWidth="1"/>
    <col min="103" max="103" width="21.28515625" style="5" bestFit="1" customWidth="1"/>
    <col min="104" max="104" width="32.28515625" style="5" bestFit="1" customWidth="1"/>
    <col min="105" max="105" width="27.7109375" style="5" bestFit="1" customWidth="1"/>
    <col min="106" max="106" width="28.28515625" style="5" bestFit="1" customWidth="1"/>
    <col min="107" max="107" width="35.140625" style="5" bestFit="1" customWidth="1"/>
    <col min="108" max="108" width="37.28515625" style="5" bestFit="1" customWidth="1"/>
    <col min="109" max="109" width="40.28515625" style="5" bestFit="1" customWidth="1"/>
    <col min="110" max="110" width="46" style="5" bestFit="1" customWidth="1"/>
    <col min="111" max="111" width="36.28515625" style="5" bestFit="1" customWidth="1"/>
    <col min="112" max="112" width="24" style="5" bestFit="1" customWidth="1"/>
    <col min="113" max="113" width="44.140625" style="5" bestFit="1" customWidth="1"/>
    <col min="114" max="114" width="37.28515625" style="5" bestFit="1" customWidth="1"/>
    <col min="115" max="115" width="80.7109375" style="5" bestFit="1" customWidth="1"/>
    <col min="116" max="116" width="37.140625" style="5" bestFit="1" customWidth="1"/>
    <col min="117" max="117" width="22.7109375" style="5" bestFit="1" customWidth="1"/>
    <col min="118" max="118" width="33" style="5" bestFit="1" customWidth="1"/>
    <col min="119" max="119" width="28.7109375" style="5" bestFit="1" customWidth="1"/>
    <col min="120" max="120" width="58.28515625" style="5" bestFit="1" customWidth="1"/>
    <col min="121" max="121" width="26" style="5" bestFit="1" customWidth="1"/>
    <col min="122" max="122" width="24.28515625" style="5" bestFit="1" customWidth="1"/>
    <col min="123" max="123" width="35.28515625" style="5" bestFit="1" customWidth="1"/>
    <col min="124" max="124" width="30.28515625" style="5" bestFit="1" customWidth="1"/>
    <col min="125" max="125" width="31.28515625" style="5" bestFit="1" customWidth="1"/>
    <col min="126" max="126" width="38" style="5" bestFit="1" customWidth="1"/>
    <col min="127" max="127" width="40.140625" style="5" bestFit="1" customWidth="1"/>
    <col min="128" max="128" width="43.28515625" style="5" bestFit="1" customWidth="1"/>
    <col min="129" max="129" width="48.7109375" style="5" bestFit="1" customWidth="1"/>
    <col min="130" max="130" width="39.28515625" style="5" bestFit="1" customWidth="1"/>
    <col min="131" max="131" width="26.7109375" style="5" bestFit="1" customWidth="1"/>
    <col min="132" max="132" width="47" style="5" bestFit="1" customWidth="1"/>
    <col min="133" max="133" width="40" style="5" bestFit="1" customWidth="1"/>
    <col min="134" max="134" width="83.7109375" style="5" bestFit="1" customWidth="1"/>
    <col min="135" max="135" width="21.28515625" style="5" bestFit="1" customWidth="1"/>
    <col min="136" max="136" width="31.28515625" style="5" bestFit="1" customWidth="1"/>
    <col min="137" max="137" width="27.28515625" style="5" bestFit="1" customWidth="1"/>
    <col min="138" max="138" width="56.7109375" style="5" bestFit="1" customWidth="1"/>
    <col min="139" max="139" width="24.28515625" style="5" bestFit="1" customWidth="1"/>
    <col min="140" max="140" width="22.7109375" style="5" bestFit="1" customWidth="1"/>
    <col min="141" max="141" width="33.7109375" style="5" bestFit="1" customWidth="1"/>
    <col min="142" max="142" width="29" style="5" bestFit="1" customWidth="1"/>
    <col min="143" max="143" width="29.7109375" style="5" bestFit="1" customWidth="1"/>
    <col min="144" max="144" width="36.28515625" style="5" bestFit="1" customWidth="1"/>
    <col min="145" max="145" width="38.7109375" style="5" bestFit="1" customWidth="1"/>
    <col min="146" max="146" width="42" style="5" bestFit="1" customWidth="1"/>
    <col min="147" max="147" width="47.28515625" style="5" bestFit="1" customWidth="1"/>
    <col min="148" max="148" width="37.7109375" style="5" bestFit="1" customWidth="1"/>
    <col min="149" max="149" width="25.28515625" style="5" bestFit="1" customWidth="1"/>
    <col min="150" max="150" width="45.28515625" style="5" bestFit="1" customWidth="1"/>
    <col min="151" max="151" width="38.28515625" style="5" bestFit="1" customWidth="1"/>
    <col min="152" max="152" width="82.140625" style="5" bestFit="1" customWidth="1"/>
    <col min="153" max="153" width="22" style="5" bestFit="1" customWidth="1"/>
    <col min="154" max="154" width="32.140625" style="5" bestFit="1" customWidth="1"/>
    <col min="155" max="155" width="28" style="5" bestFit="1" customWidth="1"/>
    <col min="156" max="156" width="57.28515625" style="5" bestFit="1" customWidth="1"/>
    <col min="157" max="157" width="25.140625" style="5" bestFit="1" customWidth="1"/>
    <col min="158" max="158" width="23.28515625" style="5" bestFit="1" customWidth="1"/>
    <col min="159" max="159" width="34.28515625" style="5" bestFit="1" customWidth="1"/>
    <col min="160" max="160" width="29.28515625" style="5" bestFit="1" customWidth="1"/>
    <col min="161" max="161" width="30.28515625" style="5" bestFit="1" customWidth="1"/>
    <col min="162" max="162" width="37.140625" style="5" bestFit="1" customWidth="1"/>
    <col min="163" max="163" width="39.28515625" style="5" bestFit="1" customWidth="1"/>
    <col min="164" max="164" width="42.28515625" style="5" bestFit="1" customWidth="1"/>
    <col min="165" max="165" width="48" style="5" bestFit="1" customWidth="1"/>
    <col min="166" max="166" width="38.28515625" style="5" bestFit="1" customWidth="1"/>
    <col min="167" max="167" width="25.7109375" style="5" bestFit="1" customWidth="1"/>
    <col min="168" max="168" width="46" style="5" bestFit="1" customWidth="1"/>
    <col min="169" max="169" width="39.140625" style="5" bestFit="1" customWidth="1"/>
    <col min="170" max="170" width="82.7109375" style="5" bestFit="1" customWidth="1"/>
    <col min="171" max="171" width="20" style="5" bestFit="1" customWidth="1"/>
    <col min="172" max="172" width="30.140625" style="5" bestFit="1" customWidth="1"/>
    <col min="173" max="173" width="26" style="5" bestFit="1" customWidth="1"/>
    <col min="174" max="174" width="55.28515625" style="5" bestFit="1" customWidth="1"/>
    <col min="175" max="175" width="23.28515625" style="5" bestFit="1" customWidth="1"/>
    <col min="176" max="176" width="21.28515625" style="5" bestFit="1" customWidth="1"/>
    <col min="177" max="177" width="32.28515625" style="5" bestFit="1" customWidth="1"/>
    <col min="178" max="178" width="27.7109375" style="5" bestFit="1" customWidth="1"/>
    <col min="179" max="179" width="28.28515625" style="5" bestFit="1" customWidth="1"/>
    <col min="180" max="180" width="35.140625" style="5" bestFit="1" customWidth="1"/>
    <col min="181" max="181" width="37.28515625" style="5" bestFit="1" customWidth="1"/>
    <col min="182" max="182" width="40.28515625" style="5" bestFit="1" customWidth="1"/>
    <col min="183" max="183" width="46" style="5" bestFit="1" customWidth="1"/>
    <col min="184" max="184" width="36.28515625" style="5" bestFit="1" customWidth="1"/>
    <col min="185" max="185" width="24" style="5" bestFit="1" customWidth="1"/>
    <col min="186" max="186" width="44.140625" style="5" bestFit="1" customWidth="1"/>
    <col min="187" max="187" width="37.28515625" style="5" bestFit="1" customWidth="1"/>
    <col min="188" max="188" width="80.7109375" style="5" bestFit="1" customWidth="1"/>
    <col min="189" max="189" width="37.140625" style="5" bestFit="1" customWidth="1"/>
    <col min="190" max="190" width="22.7109375" style="5" bestFit="1" customWidth="1"/>
    <col min="191" max="191" width="33" style="5" bestFit="1" customWidth="1"/>
    <col min="192" max="192" width="28.7109375" style="5" bestFit="1" customWidth="1"/>
    <col min="193" max="193" width="58.28515625" style="5" bestFit="1" customWidth="1"/>
    <col min="194" max="194" width="26" style="5" bestFit="1" customWidth="1"/>
    <col min="195" max="195" width="24.28515625" style="5" bestFit="1" customWidth="1"/>
    <col min="196" max="196" width="35.28515625" style="5" bestFit="1" customWidth="1"/>
    <col min="197" max="197" width="30.28515625" style="5" bestFit="1" customWidth="1"/>
    <col min="198" max="198" width="31.28515625" style="5" bestFit="1" customWidth="1"/>
    <col min="199" max="199" width="38" style="5" bestFit="1" customWidth="1"/>
    <col min="200" max="200" width="40.140625" style="5" bestFit="1" customWidth="1"/>
    <col min="201" max="201" width="43.28515625" style="5" bestFit="1" customWidth="1"/>
    <col min="202" max="202" width="48.7109375" style="5" bestFit="1" customWidth="1"/>
    <col min="203" max="203" width="39.28515625" style="5" bestFit="1" customWidth="1"/>
    <col min="204" max="204" width="26.7109375" style="5" bestFit="1" customWidth="1"/>
    <col min="205" max="205" width="47" style="5" bestFit="1" customWidth="1"/>
    <col min="206" max="206" width="40" style="5" bestFit="1" customWidth="1"/>
    <col min="207" max="207" width="83.7109375" style="5" bestFit="1" customWidth="1"/>
    <col min="208" max="208" width="21.28515625" style="5" bestFit="1" customWidth="1"/>
    <col min="209" max="209" width="31.28515625" style="5" bestFit="1" customWidth="1"/>
    <col min="210" max="210" width="27.28515625" style="5" bestFit="1" customWidth="1"/>
    <col min="211" max="211" width="56.7109375" style="5" bestFit="1" customWidth="1"/>
    <col min="212" max="212" width="24.28515625" style="5" bestFit="1" customWidth="1"/>
    <col min="213" max="213" width="22.7109375" style="5" bestFit="1" customWidth="1"/>
    <col min="214" max="214" width="33.7109375" style="5" bestFit="1" customWidth="1"/>
    <col min="215" max="215" width="29" style="5" bestFit="1" customWidth="1"/>
    <col min="216" max="216" width="29.7109375" style="5" bestFit="1" customWidth="1"/>
    <col min="217" max="217" width="36.28515625" style="5" bestFit="1" customWidth="1"/>
    <col min="218" max="218" width="38.7109375" style="5" bestFit="1" customWidth="1"/>
    <col min="219" max="219" width="42" style="5" bestFit="1" customWidth="1"/>
    <col min="220" max="220" width="47.28515625" style="5" bestFit="1" customWidth="1"/>
    <col min="221" max="221" width="37.7109375" style="5" bestFit="1" customWidth="1"/>
    <col min="222" max="222" width="25.28515625" style="5" bestFit="1" customWidth="1"/>
    <col min="223" max="223" width="45.28515625" style="5" bestFit="1" customWidth="1"/>
    <col min="224" max="224" width="38.28515625" style="5" bestFit="1" customWidth="1"/>
    <col min="225" max="225" width="82.140625" style="5" bestFit="1" customWidth="1"/>
    <col min="226" max="226" width="22" style="5" bestFit="1" customWidth="1"/>
    <col min="227" max="227" width="32.140625" style="5" bestFit="1" customWidth="1"/>
    <col min="228" max="228" width="28" style="5" bestFit="1" customWidth="1"/>
    <col min="229" max="229" width="57.28515625" style="5" bestFit="1" customWidth="1"/>
    <col min="230" max="230" width="25.140625" style="5" bestFit="1" customWidth="1"/>
    <col min="231" max="231" width="23.28515625" style="5" bestFit="1" customWidth="1"/>
    <col min="232" max="232" width="34.28515625" style="5" bestFit="1" customWidth="1"/>
    <col min="233" max="233" width="29.28515625" style="5" bestFit="1" customWidth="1"/>
    <col min="234" max="234" width="30.28515625" style="5" bestFit="1" customWidth="1"/>
    <col min="235" max="235" width="37.140625" style="5" bestFit="1" customWidth="1"/>
    <col min="236" max="236" width="39.28515625" style="5" bestFit="1" customWidth="1"/>
    <col min="237" max="237" width="42.28515625" style="5" bestFit="1" customWidth="1"/>
    <col min="238" max="238" width="48" style="5" bestFit="1" customWidth="1"/>
    <col min="239" max="239" width="38.28515625" style="5" bestFit="1" customWidth="1"/>
    <col min="240" max="240" width="25.7109375" style="5" bestFit="1" customWidth="1"/>
    <col min="241" max="241" width="46" style="5" bestFit="1" customWidth="1"/>
    <col min="242" max="242" width="39.140625" style="5" bestFit="1" customWidth="1"/>
    <col min="243" max="243" width="82.7109375" style="5" bestFit="1" customWidth="1"/>
    <col min="244" max="244" width="20" style="5" bestFit="1" customWidth="1"/>
    <col min="245" max="245" width="30.140625" style="5" bestFit="1" customWidth="1"/>
    <col min="246" max="246" width="26" style="5" bestFit="1" customWidth="1"/>
    <col min="247" max="247" width="55.28515625" style="5" bestFit="1" customWidth="1"/>
    <col min="248" max="248" width="23.28515625" style="5" bestFit="1" customWidth="1"/>
    <col min="249" max="249" width="21.28515625" style="5" bestFit="1" customWidth="1"/>
    <col min="250" max="250" width="32.28515625" style="5" bestFit="1" customWidth="1"/>
    <col min="251" max="251" width="27.7109375" style="5" bestFit="1" customWidth="1"/>
    <col min="252" max="252" width="28.28515625" style="5" bestFit="1" customWidth="1"/>
    <col min="253" max="253" width="35.140625" style="5" bestFit="1" customWidth="1"/>
    <col min="254" max="254" width="37.28515625" style="5" bestFit="1" customWidth="1"/>
    <col min="255" max="255" width="40.28515625" style="5" bestFit="1" customWidth="1"/>
    <col min="256" max="256" width="46" style="5" bestFit="1" customWidth="1"/>
    <col min="257" max="257" width="36.28515625" style="5" bestFit="1" customWidth="1"/>
    <col min="258" max="258" width="24" style="5" bestFit="1" customWidth="1"/>
    <col min="259" max="259" width="44.140625" style="5" bestFit="1" customWidth="1"/>
    <col min="260" max="260" width="37.28515625" style="5" bestFit="1" customWidth="1"/>
    <col min="261" max="261" width="80.7109375" style="5" bestFit="1" customWidth="1"/>
    <col min="262" max="262" width="37.140625" style="5" bestFit="1" customWidth="1"/>
    <col min="263" max="263" width="22.7109375" style="5" bestFit="1" customWidth="1"/>
    <col min="264" max="264" width="33" style="5" bestFit="1" customWidth="1"/>
    <col min="265" max="265" width="28.7109375" style="5" bestFit="1" customWidth="1"/>
    <col min="266" max="266" width="58.28515625" style="5" bestFit="1" customWidth="1"/>
    <col min="267" max="267" width="26" style="5" bestFit="1" customWidth="1"/>
    <col min="268" max="268" width="24.28515625" style="5" bestFit="1" customWidth="1"/>
    <col min="269" max="269" width="35.28515625" style="5" bestFit="1" customWidth="1"/>
    <col min="270" max="270" width="30.28515625" style="5" bestFit="1" customWidth="1"/>
    <col min="271" max="271" width="31.28515625" style="5" bestFit="1" customWidth="1"/>
    <col min="272" max="272" width="38" style="5" bestFit="1" customWidth="1"/>
    <col min="273" max="273" width="40.140625" style="5" bestFit="1" customWidth="1"/>
    <col min="274" max="274" width="43.28515625" style="5" bestFit="1" customWidth="1"/>
    <col min="275" max="275" width="48.7109375" style="5" bestFit="1" customWidth="1"/>
    <col min="276" max="276" width="39.28515625" style="5" bestFit="1" customWidth="1"/>
    <col min="277" max="277" width="26.7109375" style="5" bestFit="1" customWidth="1"/>
    <col min="278" max="278" width="47" style="5" bestFit="1" customWidth="1"/>
    <col min="279" max="279" width="40" style="5" bestFit="1" customWidth="1"/>
    <col min="280" max="280" width="83.7109375" style="5" bestFit="1" customWidth="1"/>
    <col min="281" max="281" width="21.28515625" style="5" bestFit="1" customWidth="1"/>
    <col min="282" max="282" width="31.28515625" style="5" bestFit="1" customWidth="1"/>
    <col min="283" max="283" width="27.28515625" style="5" bestFit="1" customWidth="1"/>
    <col min="284" max="284" width="56.7109375" style="5" bestFit="1" customWidth="1"/>
    <col min="285" max="285" width="24.28515625" style="5" bestFit="1" customWidth="1"/>
    <col min="286" max="286" width="22.7109375" style="5" bestFit="1" customWidth="1"/>
    <col min="287" max="287" width="33.7109375" style="5" bestFit="1" customWidth="1"/>
    <col min="288" max="288" width="29" style="5" bestFit="1" customWidth="1"/>
    <col min="289" max="289" width="29.7109375" style="5" bestFit="1" customWidth="1"/>
    <col min="290" max="290" width="36.28515625" style="5" bestFit="1" customWidth="1"/>
    <col min="291" max="291" width="38.7109375" style="5" bestFit="1" customWidth="1"/>
    <col min="292" max="292" width="42" style="5" bestFit="1" customWidth="1"/>
    <col min="293" max="293" width="47.28515625" style="5" bestFit="1" customWidth="1"/>
    <col min="294" max="294" width="37.7109375" style="5" bestFit="1" customWidth="1"/>
    <col min="295" max="295" width="25.28515625" style="5" bestFit="1" customWidth="1"/>
    <col min="296" max="296" width="45.28515625" style="5" bestFit="1" customWidth="1"/>
    <col min="297" max="297" width="38.28515625" style="5" bestFit="1" customWidth="1"/>
    <col min="298" max="298" width="82.140625" style="5" bestFit="1" customWidth="1"/>
    <col min="299" max="299" width="22" style="5" bestFit="1" customWidth="1"/>
    <col min="300" max="300" width="32.140625" style="5" bestFit="1" customWidth="1"/>
    <col min="301" max="301" width="28" style="5" bestFit="1" customWidth="1"/>
    <col min="302" max="302" width="57.28515625" style="5" bestFit="1" customWidth="1"/>
    <col min="303" max="303" width="25.140625" style="5" bestFit="1" customWidth="1"/>
    <col min="304" max="304" width="23.28515625" style="5" bestFit="1" customWidth="1"/>
    <col min="305" max="305" width="34.28515625" style="5" bestFit="1" customWidth="1"/>
    <col min="306" max="306" width="29.28515625" style="5" bestFit="1" customWidth="1"/>
    <col min="307" max="307" width="30.28515625" style="5" bestFit="1" customWidth="1"/>
    <col min="308" max="308" width="37.140625" style="5" bestFit="1" customWidth="1"/>
    <col min="309" max="309" width="39.28515625" style="5" bestFit="1" customWidth="1"/>
    <col min="310" max="310" width="42.28515625" style="5" bestFit="1" customWidth="1"/>
    <col min="311" max="311" width="48" style="5" bestFit="1" customWidth="1"/>
    <col min="312" max="312" width="38.28515625" style="5" bestFit="1" customWidth="1"/>
    <col min="313" max="313" width="25.7109375" style="5" bestFit="1" customWidth="1"/>
    <col min="314" max="314" width="46" style="5" bestFit="1" customWidth="1"/>
    <col min="315" max="315" width="39.140625" style="5" bestFit="1" customWidth="1"/>
    <col min="316" max="316" width="82.7109375" style="5" bestFit="1" customWidth="1"/>
    <col min="317" max="317" width="20" style="5" bestFit="1" customWidth="1"/>
    <col min="318" max="318" width="30.140625" style="5" bestFit="1" customWidth="1"/>
    <col min="319" max="319" width="26" style="5" bestFit="1" customWidth="1"/>
    <col min="320" max="320" width="55.28515625" style="5" bestFit="1" customWidth="1"/>
    <col min="321" max="321" width="23.28515625" style="5" bestFit="1" customWidth="1"/>
    <col min="322" max="322" width="21.28515625" style="5" bestFit="1" customWidth="1"/>
    <col min="323" max="323" width="32.28515625" style="5" bestFit="1" customWidth="1"/>
    <col min="324" max="324" width="27.7109375" style="5" bestFit="1" customWidth="1"/>
    <col min="325" max="325" width="28.28515625" style="5" bestFit="1" customWidth="1"/>
    <col min="326" max="326" width="35.140625" style="5" bestFit="1" customWidth="1"/>
    <col min="327" max="327" width="37.28515625" style="5" bestFit="1" customWidth="1"/>
    <col min="328" max="328" width="40.28515625" style="5" bestFit="1" customWidth="1"/>
    <col min="329" max="329" width="46" style="5" bestFit="1" customWidth="1"/>
    <col min="330" max="330" width="36.28515625" style="5" bestFit="1" customWidth="1"/>
    <col min="331" max="331" width="24" style="5" bestFit="1" customWidth="1"/>
    <col min="332" max="332" width="44.140625" style="5" bestFit="1" customWidth="1"/>
    <col min="333" max="333" width="37.28515625" style="5" bestFit="1" customWidth="1"/>
    <col min="334" max="334" width="80.7109375" style="5" bestFit="1" customWidth="1"/>
    <col min="335" max="335" width="37.140625" style="5" bestFit="1" customWidth="1"/>
    <col min="336" max="16384" width="11.28515625" style="5"/>
  </cols>
  <sheetData>
    <row r="1" spans="1:43" ht="18" customHeight="1" x14ac:dyDescent="0.25">
      <c r="A1" s="772"/>
      <c r="B1" s="772"/>
      <c r="C1" s="763" t="s">
        <v>43</v>
      </c>
      <c r="D1" s="764"/>
      <c r="E1" s="764"/>
      <c r="F1" s="764"/>
      <c r="G1" s="764"/>
      <c r="H1" s="764"/>
      <c r="I1" s="764"/>
      <c r="J1" s="764"/>
      <c r="K1" s="764"/>
      <c r="L1" s="764"/>
      <c r="M1" s="764"/>
      <c r="N1" s="764"/>
      <c r="O1" s="764"/>
      <c r="P1" s="764"/>
      <c r="Q1" s="764"/>
      <c r="R1" s="764"/>
      <c r="S1" s="764"/>
      <c r="T1" s="764"/>
      <c r="U1" s="764"/>
      <c r="V1" s="764"/>
      <c r="W1" s="764"/>
      <c r="X1" s="764"/>
      <c r="Y1" s="764"/>
      <c r="Z1" s="764"/>
      <c r="AA1" s="764"/>
      <c r="AB1" s="764"/>
      <c r="AC1" s="764"/>
      <c r="AD1" s="764"/>
      <c r="AE1" s="764"/>
      <c r="AF1" s="764"/>
      <c r="AG1" s="764"/>
      <c r="AH1" s="764"/>
      <c r="AI1" s="765"/>
      <c r="AJ1" s="769" t="s">
        <v>45</v>
      </c>
      <c r="AK1" s="770"/>
      <c r="AL1" s="770"/>
      <c r="AM1" s="770"/>
      <c r="AN1" s="770"/>
      <c r="AO1" s="770"/>
      <c r="AP1" s="770"/>
      <c r="AQ1" s="771"/>
    </row>
    <row r="2" spans="1:43" ht="7.15" customHeight="1" x14ac:dyDescent="0.25">
      <c r="A2" s="772"/>
      <c r="B2" s="772"/>
      <c r="C2" s="763"/>
      <c r="D2" s="764"/>
      <c r="E2" s="764"/>
      <c r="F2" s="764"/>
      <c r="G2" s="764"/>
      <c r="H2" s="764"/>
      <c r="I2" s="764"/>
      <c r="J2" s="764"/>
      <c r="K2" s="764"/>
      <c r="L2" s="764"/>
      <c r="M2" s="764"/>
      <c r="N2" s="764"/>
      <c r="O2" s="764"/>
      <c r="P2" s="764"/>
      <c r="Q2" s="764"/>
      <c r="R2" s="764"/>
      <c r="S2" s="764"/>
      <c r="T2" s="764"/>
      <c r="U2" s="764"/>
      <c r="V2" s="764"/>
      <c r="W2" s="764"/>
      <c r="X2" s="764"/>
      <c r="Y2" s="764"/>
      <c r="Z2" s="764"/>
      <c r="AA2" s="764"/>
      <c r="AB2" s="764"/>
      <c r="AC2" s="764"/>
      <c r="AD2" s="764"/>
      <c r="AE2" s="764"/>
      <c r="AF2" s="764"/>
      <c r="AG2" s="764"/>
      <c r="AH2" s="764"/>
      <c r="AI2" s="765"/>
      <c r="AJ2" s="769" t="s">
        <v>53</v>
      </c>
      <c r="AK2" s="770"/>
      <c r="AL2" s="770"/>
      <c r="AM2" s="770"/>
      <c r="AN2" s="770"/>
      <c r="AO2" s="770"/>
      <c r="AP2" s="770"/>
      <c r="AQ2" s="771"/>
    </row>
    <row r="3" spans="1:43" ht="15" customHeight="1" x14ac:dyDescent="0.25">
      <c r="A3" s="772"/>
      <c r="B3" s="772"/>
      <c r="C3" s="763"/>
      <c r="D3" s="764"/>
      <c r="E3" s="764"/>
      <c r="F3" s="764"/>
      <c r="G3" s="764"/>
      <c r="H3" s="764"/>
      <c r="I3" s="764"/>
      <c r="J3" s="764"/>
      <c r="K3" s="764"/>
      <c r="L3" s="764"/>
      <c r="M3" s="764"/>
      <c r="N3" s="764"/>
      <c r="O3" s="764"/>
      <c r="P3" s="764"/>
      <c r="Q3" s="764"/>
      <c r="R3" s="764"/>
      <c r="S3" s="764"/>
      <c r="T3" s="764"/>
      <c r="U3" s="764"/>
      <c r="V3" s="764"/>
      <c r="W3" s="764"/>
      <c r="X3" s="764"/>
      <c r="Y3" s="764"/>
      <c r="Z3" s="764"/>
      <c r="AA3" s="764"/>
      <c r="AB3" s="764"/>
      <c r="AC3" s="764"/>
      <c r="AD3" s="764"/>
      <c r="AE3" s="764"/>
      <c r="AF3" s="764"/>
      <c r="AG3" s="764"/>
      <c r="AH3" s="764"/>
      <c r="AI3" s="765"/>
      <c r="AJ3" s="769" t="s">
        <v>54</v>
      </c>
      <c r="AK3" s="770"/>
      <c r="AL3" s="770"/>
      <c r="AM3" s="770"/>
      <c r="AN3" s="770"/>
      <c r="AO3" s="770"/>
      <c r="AP3" s="770"/>
      <c r="AQ3" s="771"/>
    </row>
    <row r="4" spans="1:43" ht="7.9" customHeight="1" x14ac:dyDescent="0.25">
      <c r="A4" s="772"/>
      <c r="B4" s="772"/>
      <c r="C4" s="766"/>
      <c r="D4" s="767"/>
      <c r="E4" s="767"/>
      <c r="F4" s="767"/>
      <c r="G4" s="767"/>
      <c r="H4" s="767"/>
      <c r="I4" s="767"/>
      <c r="J4" s="767"/>
      <c r="K4" s="767"/>
      <c r="L4" s="767"/>
      <c r="M4" s="767"/>
      <c r="N4" s="767"/>
      <c r="O4" s="767"/>
      <c r="P4" s="767"/>
      <c r="Q4" s="767"/>
      <c r="R4" s="767"/>
      <c r="S4" s="767"/>
      <c r="T4" s="767"/>
      <c r="U4" s="767"/>
      <c r="V4" s="767"/>
      <c r="W4" s="767"/>
      <c r="X4" s="767"/>
      <c r="Y4" s="767"/>
      <c r="Z4" s="767"/>
      <c r="AA4" s="767"/>
      <c r="AB4" s="767"/>
      <c r="AC4" s="767"/>
      <c r="AD4" s="767"/>
      <c r="AE4" s="767"/>
      <c r="AF4" s="767"/>
      <c r="AG4" s="767"/>
      <c r="AH4" s="767"/>
      <c r="AI4" s="768"/>
      <c r="AJ4" s="769" t="s">
        <v>44</v>
      </c>
      <c r="AK4" s="770"/>
      <c r="AL4" s="770"/>
      <c r="AM4" s="770"/>
      <c r="AN4" s="770"/>
      <c r="AO4" s="770"/>
      <c r="AP4" s="770"/>
      <c r="AQ4" s="771"/>
    </row>
    <row r="5" spans="1:43" ht="12" customHeight="1" x14ac:dyDescent="0.25">
      <c r="P5" s="12"/>
      <c r="Z5" s="11"/>
      <c r="AQ5" s="13"/>
    </row>
    <row r="6" spans="1:43" ht="17.45" customHeight="1" thickBot="1" x14ac:dyDescent="0.3">
      <c r="B6" s="1" t="s">
        <v>36</v>
      </c>
      <c r="C6" s="2"/>
      <c r="D6" s="2"/>
      <c r="E6" s="2"/>
      <c r="F6" s="2"/>
      <c r="G6" s="2"/>
      <c r="H6" s="2"/>
      <c r="I6" s="2"/>
      <c r="J6" s="2"/>
      <c r="K6" s="2"/>
      <c r="L6" s="2"/>
      <c r="M6" s="2"/>
      <c r="N6" s="2"/>
      <c r="O6" s="2"/>
      <c r="P6" s="7"/>
      <c r="Q6" s="211"/>
      <c r="R6" s="2"/>
      <c r="S6" s="2"/>
      <c r="T6" s="2"/>
      <c r="U6" s="18"/>
      <c r="V6" s="2"/>
      <c r="W6" s="2"/>
      <c r="X6" s="2"/>
      <c r="Y6" s="2"/>
      <c r="Z6" s="2"/>
      <c r="AA6" s="2"/>
      <c r="AB6" s="2"/>
      <c r="AC6" s="2"/>
      <c r="AD6" s="2"/>
      <c r="AE6" s="2"/>
      <c r="AG6" s="2"/>
      <c r="AH6" s="2"/>
      <c r="AI6" s="2"/>
      <c r="AJ6" s="2"/>
      <c r="AK6" s="7"/>
      <c r="AL6" s="2"/>
      <c r="AM6" s="2"/>
      <c r="AN6" s="2"/>
      <c r="AO6" s="14"/>
      <c r="AP6" s="14"/>
      <c r="AQ6" s="15"/>
    </row>
    <row r="7" spans="1:43" ht="29.25" thickBot="1" x14ac:dyDescent="0.3">
      <c r="A7" s="5"/>
      <c r="B7" s="3">
        <v>2024</v>
      </c>
      <c r="C7" s="2"/>
      <c r="D7" s="2"/>
      <c r="E7" s="2"/>
      <c r="F7" s="2"/>
      <c r="G7" s="2"/>
      <c r="H7" s="2"/>
      <c r="I7" s="2"/>
      <c r="J7" s="2"/>
      <c r="K7" s="2"/>
      <c r="L7" s="2"/>
      <c r="M7" s="2"/>
      <c r="N7" s="2"/>
      <c r="O7" s="2"/>
      <c r="P7" s="7"/>
      <c r="Q7" s="7"/>
      <c r="R7" s="2"/>
      <c r="S7" s="2"/>
      <c r="T7" s="2"/>
      <c r="U7" s="18"/>
      <c r="V7" s="2"/>
      <c r="W7" s="2"/>
      <c r="X7" s="2"/>
      <c r="Y7" s="2"/>
      <c r="Z7" s="2"/>
      <c r="AA7" s="2"/>
      <c r="AB7" s="2"/>
      <c r="AC7" s="2"/>
      <c r="AD7" s="2"/>
      <c r="AE7" s="2"/>
      <c r="AF7" s="2"/>
      <c r="AG7" s="2"/>
      <c r="AH7" s="2"/>
      <c r="AI7" s="2"/>
      <c r="AJ7" s="2"/>
      <c r="AK7" s="7"/>
      <c r="AL7" s="2"/>
      <c r="AM7" s="2"/>
      <c r="AN7" s="2"/>
      <c r="AO7" s="14"/>
      <c r="AP7" s="14"/>
      <c r="AQ7" s="15"/>
    </row>
    <row r="8" spans="1:43" ht="10.15" customHeight="1" thickBot="1" x14ac:dyDescent="0.3">
      <c r="A8" s="5"/>
      <c r="B8" s="5"/>
      <c r="C8" s="2"/>
      <c r="D8" s="2"/>
      <c r="E8" s="2"/>
      <c r="F8" s="2"/>
      <c r="G8" s="2"/>
      <c r="H8" s="2"/>
      <c r="I8" s="2"/>
      <c r="J8" s="2"/>
      <c r="K8" s="2"/>
      <c r="L8" s="2"/>
      <c r="M8" s="2"/>
      <c r="N8" s="2"/>
      <c r="O8" s="2"/>
      <c r="P8" s="7"/>
      <c r="Q8" s="7"/>
      <c r="R8" s="2"/>
      <c r="S8" s="2"/>
      <c r="T8" s="2"/>
      <c r="U8" s="18"/>
      <c r="V8" s="2"/>
      <c r="W8" s="2"/>
      <c r="X8" s="2"/>
      <c r="Y8" s="2"/>
      <c r="Z8" s="2"/>
      <c r="AA8" s="2"/>
      <c r="AB8" s="2"/>
      <c r="AC8" s="2"/>
      <c r="AD8" s="2"/>
      <c r="AE8" s="2"/>
      <c r="AF8" s="2"/>
      <c r="AG8" s="2"/>
      <c r="AH8" s="2"/>
      <c r="AI8" s="2"/>
      <c r="AJ8" s="2"/>
      <c r="AK8" s="7"/>
      <c r="AL8" s="2"/>
      <c r="AM8" s="2"/>
      <c r="AN8" s="2"/>
      <c r="AO8" s="14"/>
      <c r="AP8" s="14"/>
      <c r="AQ8" s="15"/>
    </row>
    <row r="9" spans="1:43" ht="30.4" customHeight="1" thickBot="1" x14ac:dyDescent="0.3">
      <c r="A9" s="756" t="s">
        <v>35</v>
      </c>
      <c r="B9" s="756"/>
      <c r="C9" s="756"/>
      <c r="D9" s="756"/>
      <c r="E9" s="756"/>
      <c r="F9" s="756"/>
      <c r="G9" s="756"/>
      <c r="H9" s="756"/>
      <c r="I9" s="756"/>
      <c r="J9" s="756"/>
      <c r="K9" s="756"/>
      <c r="L9" s="756"/>
      <c r="M9" s="756"/>
      <c r="N9" s="756"/>
      <c r="O9" s="757" t="s">
        <v>34</v>
      </c>
      <c r="P9" s="758"/>
      <c r="Q9" s="759"/>
      <c r="R9" s="757" t="s">
        <v>33</v>
      </c>
      <c r="S9" s="758"/>
      <c r="T9" s="758"/>
      <c r="U9" s="758"/>
      <c r="V9" s="758"/>
      <c r="W9" s="758"/>
      <c r="X9" s="758"/>
      <c r="Y9" s="758"/>
      <c r="Z9" s="759"/>
      <c r="AA9" s="760" t="s">
        <v>32</v>
      </c>
      <c r="AB9" s="761"/>
      <c r="AC9" s="761"/>
      <c r="AD9" s="761"/>
      <c r="AE9" s="762"/>
      <c r="AF9" s="757" t="s">
        <v>31</v>
      </c>
      <c r="AG9" s="758"/>
      <c r="AH9" s="758"/>
      <c r="AI9" s="758"/>
      <c r="AJ9" s="758"/>
      <c r="AK9" s="758"/>
      <c r="AL9" s="758"/>
      <c r="AM9" s="758"/>
      <c r="AN9" s="759"/>
      <c r="AO9" s="747" t="s">
        <v>28</v>
      </c>
      <c r="AP9" s="748"/>
      <c r="AQ9" s="4"/>
    </row>
    <row r="10" spans="1:43" ht="48" thickBot="1" x14ac:dyDescent="0.3">
      <c r="A10" s="10" t="s">
        <v>26</v>
      </c>
      <c r="B10" s="10" t="s">
        <v>25</v>
      </c>
      <c r="C10" s="10" t="s">
        <v>24</v>
      </c>
      <c r="D10" s="10" t="s">
        <v>23</v>
      </c>
      <c r="E10" s="10" t="s">
        <v>22</v>
      </c>
      <c r="F10" s="10" t="s">
        <v>21</v>
      </c>
      <c r="G10" s="10" t="s">
        <v>20</v>
      </c>
      <c r="H10" s="10" t="s">
        <v>19</v>
      </c>
      <c r="I10" s="10" t="s">
        <v>18</v>
      </c>
      <c r="J10" s="10" t="s">
        <v>39</v>
      </c>
      <c r="K10" s="10" t="s">
        <v>37</v>
      </c>
      <c r="L10" s="10" t="s">
        <v>17</v>
      </c>
      <c r="M10" s="10" t="s">
        <v>46</v>
      </c>
      <c r="N10" s="10" t="s">
        <v>16</v>
      </c>
      <c r="O10" s="54" t="s">
        <v>38</v>
      </c>
      <c r="P10" s="207" t="s">
        <v>15</v>
      </c>
      <c r="Q10" s="207" t="s">
        <v>47</v>
      </c>
      <c r="R10" s="10" t="s">
        <v>48</v>
      </c>
      <c r="S10" s="10" t="s">
        <v>14</v>
      </c>
      <c r="T10" s="10" t="s">
        <v>13</v>
      </c>
      <c r="U10" s="19" t="s">
        <v>12</v>
      </c>
      <c r="V10" s="10" t="s">
        <v>11</v>
      </c>
      <c r="W10" s="10" t="s">
        <v>10</v>
      </c>
      <c r="X10" s="10" t="s">
        <v>9</v>
      </c>
      <c r="Y10" s="10" t="s">
        <v>8</v>
      </c>
      <c r="Z10" s="10" t="s">
        <v>7</v>
      </c>
      <c r="AA10" s="10" t="s">
        <v>6</v>
      </c>
      <c r="AB10" s="10" t="s">
        <v>4</v>
      </c>
      <c r="AC10" s="10" t="s">
        <v>3</v>
      </c>
      <c r="AD10" s="10" t="s">
        <v>2</v>
      </c>
      <c r="AE10" s="10" t="s">
        <v>5</v>
      </c>
      <c r="AF10" s="54" t="s">
        <v>49</v>
      </c>
      <c r="AG10" s="54" t="s">
        <v>40</v>
      </c>
      <c r="AH10" s="54" t="s">
        <v>41</v>
      </c>
      <c r="AI10" s="54" t="s">
        <v>42</v>
      </c>
      <c r="AJ10" s="54" t="s">
        <v>50</v>
      </c>
      <c r="AK10" s="8" t="s">
        <v>30</v>
      </c>
      <c r="AL10" s="10" t="s">
        <v>51</v>
      </c>
      <c r="AM10" s="10" t="s">
        <v>52</v>
      </c>
      <c r="AN10" s="10" t="s">
        <v>29</v>
      </c>
      <c r="AO10" s="10" t="s">
        <v>1</v>
      </c>
      <c r="AP10" s="9" t="s">
        <v>0</v>
      </c>
      <c r="AQ10" s="62" t="s">
        <v>27</v>
      </c>
    </row>
    <row r="11" spans="1:43" s="256" customFormat="1" ht="15.4" customHeight="1" x14ac:dyDescent="0.25">
      <c r="A11" s="237">
        <v>1</v>
      </c>
      <c r="B11" s="238" t="s">
        <v>55</v>
      </c>
      <c r="C11" s="239" t="s">
        <v>56</v>
      </c>
      <c r="D11" s="237" t="s">
        <v>57</v>
      </c>
      <c r="E11" s="239" t="s">
        <v>58</v>
      </c>
      <c r="F11" s="237" t="s">
        <v>59</v>
      </c>
      <c r="G11" s="240" t="s">
        <v>60</v>
      </c>
      <c r="H11" s="237">
        <v>410203800</v>
      </c>
      <c r="I11" s="240" t="s">
        <v>61</v>
      </c>
      <c r="J11" s="241">
        <v>27311</v>
      </c>
      <c r="K11" s="237" t="s">
        <v>62</v>
      </c>
      <c r="L11" s="237" t="s">
        <v>194</v>
      </c>
      <c r="M11" s="241">
        <v>30000</v>
      </c>
      <c r="N11" s="242">
        <v>7500</v>
      </c>
      <c r="O11" s="243">
        <v>10338</v>
      </c>
      <c r="P11" s="244">
        <f>+Tabla1[[#This Row],[Meta Ejecutada Vigencia4]]/Tabla1[[#This Row],[Meta Programada Vigencia]]</f>
        <v>1.3784000000000001</v>
      </c>
      <c r="Q11" s="244">
        <f>+Tabla1[[#This Row],[Meta Ejecutada Vigencia4]]/Tabla1[[#This Row],[Meta Programada Cuatrienio3]]</f>
        <v>0.34460000000000002</v>
      </c>
      <c r="R11" s="245">
        <v>2022680010056</v>
      </c>
      <c r="S11" s="246" t="s">
        <v>217</v>
      </c>
      <c r="T11" s="247">
        <v>332607674.99000001</v>
      </c>
      <c r="U11" s="247">
        <v>332607674.99000001</v>
      </c>
      <c r="V11" s="248" t="s">
        <v>1260</v>
      </c>
      <c r="W11" s="248" t="s">
        <v>1261</v>
      </c>
      <c r="X11" s="249">
        <v>30000</v>
      </c>
      <c r="Y11" s="248" t="s">
        <v>1262</v>
      </c>
      <c r="Z11" s="250" t="s">
        <v>211</v>
      </c>
      <c r="AA11" s="251">
        <v>110500000</v>
      </c>
      <c r="AB11" s="251">
        <v>0</v>
      </c>
      <c r="AC11" s="251">
        <v>0</v>
      </c>
      <c r="AD11" s="251">
        <v>0</v>
      </c>
      <c r="AE11" s="251">
        <f>SUM(Tabla1[[#This Row],[Recursos Propios]:[Otros]])</f>
        <v>110500000</v>
      </c>
      <c r="AF11" s="252">
        <f>+SUMIFS('Anexo PA'!$I$4:$I$909,'Anexo PA'!$M$4:$M$909,Tabla1[[#This Row],[ Consecutivo PDM]],'Anexo PA'!$O$4:$O$909,Tabla1[[#This Row],[Código BPIN]],'Anexo PA'!$C$4:$C$909,Tabla1[[#This Row],[Rubro]])</f>
        <v>32500590</v>
      </c>
      <c r="AG11" s="251">
        <v>0</v>
      </c>
      <c r="AH11" s="251">
        <v>0</v>
      </c>
      <c r="AI11" s="251">
        <v>0</v>
      </c>
      <c r="AJ11" s="253">
        <f>SUM(Tabla1[[#This Row],[Recursos Propios2]:[Otros7]])</f>
        <v>32500590</v>
      </c>
      <c r="AK11" s="254">
        <f>+Tabla1[[#This Row],[Total Recursos Comprometidos]]/Tabla1[[#This Row],[Total Programado]]</f>
        <v>0.29412298642533935</v>
      </c>
      <c r="AL11" s="252">
        <f>+SUMIFS('Anexo PA'!$J$4:$J$909,'Anexo PA'!$M$4:$M$909,Tabla1[[#This Row],[ Consecutivo PDM]],'Anexo PA'!$O$4:$O$909,Tabla1[[#This Row],[Código BPIN]],'Anexo PA'!$C$4:$C$909,Tabla1[[#This Row],[Rubro]])</f>
        <v>32500590</v>
      </c>
      <c r="AM11" s="252">
        <f>+SUMIFS('Anexo PA'!$K$4:$K$909,'Anexo PA'!$M$4:$M$909,Tabla1[[#This Row],[ Consecutivo PDM]],'Anexo PA'!$O$4:$O$909,Tabla1[[#This Row],[Código BPIN]],'Anexo PA'!$C$4:$C$909,Tabla1[[#This Row],[Rubro]])</f>
        <v>32500590</v>
      </c>
      <c r="AN11" s="255">
        <v>0</v>
      </c>
      <c r="AO11" s="239" t="s">
        <v>196</v>
      </c>
      <c r="AP11" s="239" t="s">
        <v>197</v>
      </c>
      <c r="AQ11" s="238">
        <v>10</v>
      </c>
    </row>
    <row r="12" spans="1:43" s="256" customFormat="1" ht="15.4" customHeight="1" x14ac:dyDescent="0.25">
      <c r="A12" s="237">
        <v>1</v>
      </c>
      <c r="B12" s="238" t="s">
        <v>55</v>
      </c>
      <c r="C12" s="239" t="s">
        <v>56</v>
      </c>
      <c r="D12" s="237" t="s">
        <v>57</v>
      </c>
      <c r="E12" s="239" t="s">
        <v>58</v>
      </c>
      <c r="F12" s="237" t="s">
        <v>59</v>
      </c>
      <c r="G12" s="240" t="s">
        <v>60</v>
      </c>
      <c r="H12" s="237">
        <v>410203800</v>
      </c>
      <c r="I12" s="240" t="s">
        <v>61</v>
      </c>
      <c r="J12" s="241">
        <v>27311</v>
      </c>
      <c r="K12" s="237" t="s">
        <v>62</v>
      </c>
      <c r="L12" s="237" t="s">
        <v>194</v>
      </c>
      <c r="M12" s="241">
        <v>30000</v>
      </c>
      <c r="N12" s="242">
        <v>7500</v>
      </c>
      <c r="O12" s="243">
        <v>10338</v>
      </c>
      <c r="P12" s="244">
        <f>+Tabla1[[#This Row],[Meta Ejecutada Vigencia4]]/Tabla1[[#This Row],[Meta Programada Vigencia]]</f>
        <v>1.3784000000000001</v>
      </c>
      <c r="Q12" s="244">
        <f>+Tabla1[[#This Row],[Meta Ejecutada Vigencia4]]/Tabla1[[#This Row],[Meta Programada Cuatrienio3]]</f>
        <v>0.34460000000000002</v>
      </c>
      <c r="R12" s="245">
        <v>2022680010056</v>
      </c>
      <c r="S12" s="246" t="s">
        <v>217</v>
      </c>
      <c r="T12" s="247"/>
      <c r="U12" s="257"/>
      <c r="V12" s="248" t="s">
        <v>1260</v>
      </c>
      <c r="W12" s="248" t="s">
        <v>1261</v>
      </c>
      <c r="X12" s="249">
        <v>30000</v>
      </c>
      <c r="Y12" s="248" t="s">
        <v>1262</v>
      </c>
      <c r="Z12" s="250" t="s">
        <v>212</v>
      </c>
      <c r="AA12" s="251">
        <v>50000000</v>
      </c>
      <c r="AB12" s="251">
        <v>0</v>
      </c>
      <c r="AC12" s="251">
        <v>0</v>
      </c>
      <c r="AD12" s="251">
        <v>0</v>
      </c>
      <c r="AE12" s="251">
        <f>SUM(Tabla1[[#This Row],[Recursos Propios]:[Otros]])</f>
        <v>50000000</v>
      </c>
      <c r="AF12" s="252">
        <f>+SUMIFS('Anexo PA'!$I$4:$I$909,'Anexo PA'!$M$4:$M$909,Tabla1[[#This Row],[ Consecutivo PDM]],'Anexo PA'!$O$4:$O$909,Tabla1[[#This Row],[Código BPIN]],'Anexo PA'!$C$4:$C$909,Tabla1[[#This Row],[Rubro]])</f>
        <v>50000000</v>
      </c>
      <c r="AG12" s="251">
        <v>0</v>
      </c>
      <c r="AH12" s="251">
        <v>0</v>
      </c>
      <c r="AI12" s="251">
        <v>0</v>
      </c>
      <c r="AJ12" s="253">
        <f>SUM(Tabla1[[#This Row],[Recursos Propios2]:[Otros7]])</f>
        <v>50000000</v>
      </c>
      <c r="AK12" s="254">
        <f>+Tabla1[[#This Row],[Total Recursos Comprometidos]]/Tabla1[[#This Row],[Total Programado]]</f>
        <v>1</v>
      </c>
      <c r="AL12" s="252">
        <f>+SUMIFS('Anexo PA'!$J$4:$J$909,'Anexo PA'!$M$4:$M$909,Tabla1[[#This Row],[ Consecutivo PDM]],'Anexo PA'!$O$4:$O$909,Tabla1[[#This Row],[Código BPIN]],'Anexo PA'!$C$4:$C$909,Tabla1[[#This Row],[Rubro]])</f>
        <v>0</v>
      </c>
      <c r="AM12" s="252">
        <f>+SUMIFS('Anexo PA'!$K$4:$K$909,'Anexo PA'!$M$4:$M$909,Tabla1[[#This Row],[ Consecutivo PDM]],'Anexo PA'!$O$4:$O$909,Tabla1[[#This Row],[Código BPIN]],'Anexo PA'!$C$4:$C$909,Tabla1[[#This Row],[Rubro]])</f>
        <v>0</v>
      </c>
      <c r="AN12" s="255">
        <v>0</v>
      </c>
      <c r="AO12" s="239" t="s">
        <v>196</v>
      </c>
      <c r="AP12" s="239" t="s">
        <v>197</v>
      </c>
      <c r="AQ12" s="238">
        <v>10</v>
      </c>
    </row>
    <row r="13" spans="1:43" s="256" customFormat="1" ht="15.4" customHeight="1" x14ac:dyDescent="0.25">
      <c r="A13" s="237">
        <v>1</v>
      </c>
      <c r="B13" s="238" t="s">
        <v>55</v>
      </c>
      <c r="C13" s="239" t="s">
        <v>56</v>
      </c>
      <c r="D13" s="237" t="s">
        <v>57</v>
      </c>
      <c r="E13" s="239" t="s">
        <v>58</v>
      </c>
      <c r="F13" s="237" t="s">
        <v>59</v>
      </c>
      <c r="G13" s="240" t="s">
        <v>60</v>
      </c>
      <c r="H13" s="237">
        <v>410203800</v>
      </c>
      <c r="I13" s="240" t="s">
        <v>61</v>
      </c>
      <c r="J13" s="241">
        <v>27311</v>
      </c>
      <c r="K13" s="237" t="s">
        <v>62</v>
      </c>
      <c r="L13" s="237" t="s">
        <v>194</v>
      </c>
      <c r="M13" s="241">
        <v>30000</v>
      </c>
      <c r="N13" s="242">
        <v>7500</v>
      </c>
      <c r="O13" s="243">
        <v>10338</v>
      </c>
      <c r="P13" s="244">
        <f>+Tabla1[[#This Row],[Meta Ejecutada Vigencia4]]/Tabla1[[#This Row],[Meta Programada Vigencia]]</f>
        <v>1.3784000000000001</v>
      </c>
      <c r="Q13" s="244">
        <f>+Tabla1[[#This Row],[Meta Ejecutada Vigencia4]]/Tabla1[[#This Row],[Meta Programada Cuatrienio3]]</f>
        <v>0.34460000000000002</v>
      </c>
      <c r="R13" s="245">
        <v>2022680010056</v>
      </c>
      <c r="S13" s="246" t="s">
        <v>217</v>
      </c>
      <c r="T13" s="247"/>
      <c r="U13" s="257"/>
      <c r="V13" s="248" t="s">
        <v>1260</v>
      </c>
      <c r="W13" s="248" t="s">
        <v>1261</v>
      </c>
      <c r="X13" s="249">
        <v>30000</v>
      </c>
      <c r="Y13" s="248" t="s">
        <v>1262</v>
      </c>
      <c r="Z13" s="250" t="s">
        <v>213</v>
      </c>
      <c r="AA13" s="251">
        <v>163749999.99000001</v>
      </c>
      <c r="AB13" s="251">
        <v>0</v>
      </c>
      <c r="AC13" s="251">
        <v>0</v>
      </c>
      <c r="AD13" s="251">
        <v>0</v>
      </c>
      <c r="AE13" s="251">
        <f>SUM(Tabla1[[#This Row],[Recursos Propios]:[Otros]])</f>
        <v>163749999.99000001</v>
      </c>
      <c r="AF13" s="252">
        <f>+SUMIFS('Anexo PA'!$I$4:$I$909,'Anexo PA'!$M$4:$M$909,Tabla1[[#This Row],[ Consecutivo PDM]],'Anexo PA'!$O$4:$O$909,Tabla1[[#This Row],[Código BPIN]],'Anexo PA'!$C$4:$C$909,Tabla1[[#This Row],[Rubro]])</f>
        <v>157379999.99000004</v>
      </c>
      <c r="AG13" s="251">
        <v>0</v>
      </c>
      <c r="AH13" s="251">
        <v>0</v>
      </c>
      <c r="AI13" s="251">
        <v>0</v>
      </c>
      <c r="AJ13" s="253">
        <f>SUM(Tabla1[[#This Row],[Recursos Propios2]:[Otros7]])</f>
        <v>157379999.99000004</v>
      </c>
      <c r="AK13" s="254">
        <f>+Tabla1[[#This Row],[Total Recursos Comprometidos]]/Tabla1[[#This Row],[Total Programado]]</f>
        <v>0.96109923663884589</v>
      </c>
      <c r="AL13" s="252">
        <f>+SUMIFS('Anexo PA'!$J$4:$J$909,'Anexo PA'!$M$4:$M$909,Tabla1[[#This Row],[ Consecutivo PDM]],'Anexo PA'!$O$4:$O$909,Tabla1[[#This Row],[Código BPIN]],'Anexo PA'!$C$4:$C$909,Tabla1[[#This Row],[Rubro]])</f>
        <v>154379999.99000001</v>
      </c>
      <c r="AM13" s="252">
        <f>+SUMIFS('Anexo PA'!$K$4:$K$909,'Anexo PA'!$M$4:$M$909,Tabla1[[#This Row],[ Consecutivo PDM]],'Anexo PA'!$O$4:$O$909,Tabla1[[#This Row],[Código BPIN]],'Anexo PA'!$C$4:$C$909,Tabla1[[#This Row],[Rubro]])</f>
        <v>154379999.99000001</v>
      </c>
      <c r="AN13" s="255">
        <v>0</v>
      </c>
      <c r="AO13" s="239" t="s">
        <v>196</v>
      </c>
      <c r="AP13" s="239" t="s">
        <v>197</v>
      </c>
      <c r="AQ13" s="238">
        <v>10</v>
      </c>
    </row>
    <row r="14" spans="1:43" s="256" customFormat="1" ht="15.4" customHeight="1" x14ac:dyDescent="0.25">
      <c r="A14" s="237">
        <v>1</v>
      </c>
      <c r="B14" s="238" t="s">
        <v>55</v>
      </c>
      <c r="C14" s="239" t="s">
        <v>56</v>
      </c>
      <c r="D14" s="237" t="s">
        <v>57</v>
      </c>
      <c r="E14" s="239" t="s">
        <v>58</v>
      </c>
      <c r="F14" s="237" t="s">
        <v>59</v>
      </c>
      <c r="G14" s="240" t="s">
        <v>60</v>
      </c>
      <c r="H14" s="237">
        <v>410203800</v>
      </c>
      <c r="I14" s="240" t="s">
        <v>61</v>
      </c>
      <c r="J14" s="241">
        <v>27311</v>
      </c>
      <c r="K14" s="237" t="s">
        <v>62</v>
      </c>
      <c r="L14" s="237" t="s">
        <v>194</v>
      </c>
      <c r="M14" s="241">
        <v>30000</v>
      </c>
      <c r="N14" s="242">
        <v>7500</v>
      </c>
      <c r="O14" s="243">
        <v>10338</v>
      </c>
      <c r="P14" s="244">
        <f>+Tabla1[[#This Row],[Meta Ejecutada Vigencia4]]/Tabla1[[#This Row],[Meta Programada Vigencia]]</f>
        <v>1.3784000000000001</v>
      </c>
      <c r="Q14" s="244">
        <f>+Tabla1[[#This Row],[Meta Ejecutada Vigencia4]]/Tabla1[[#This Row],[Meta Programada Cuatrienio3]]</f>
        <v>0.34460000000000002</v>
      </c>
      <c r="R14" s="245">
        <v>2022680010056</v>
      </c>
      <c r="S14" s="246" t="s">
        <v>217</v>
      </c>
      <c r="T14" s="247"/>
      <c r="U14" s="257"/>
      <c r="V14" s="248" t="s">
        <v>1260</v>
      </c>
      <c r="W14" s="248" t="s">
        <v>1261</v>
      </c>
      <c r="X14" s="249">
        <v>30000</v>
      </c>
      <c r="Y14" s="248" t="s">
        <v>1262</v>
      </c>
      <c r="Z14" s="258" t="s">
        <v>214</v>
      </c>
      <c r="AA14" s="251">
        <v>8357675</v>
      </c>
      <c r="AB14" s="251">
        <v>0</v>
      </c>
      <c r="AC14" s="251">
        <v>0</v>
      </c>
      <c r="AD14" s="251">
        <v>0</v>
      </c>
      <c r="AE14" s="251">
        <f>SUM(Tabla1[[#This Row],[Recursos Propios]:[Otros]])</f>
        <v>8357675</v>
      </c>
      <c r="AF14" s="252">
        <f>+SUMIFS('Anexo PA'!$I$4:$I$909,'Anexo PA'!$M$4:$M$909,Tabla1[[#This Row],[ Consecutivo PDM]],'Anexo PA'!$O$4:$O$909,Tabla1[[#This Row],[Código BPIN]],'Anexo PA'!$C$4:$C$909,Tabla1[[#This Row],[Rubro]])</f>
        <v>8357675</v>
      </c>
      <c r="AG14" s="251">
        <v>0</v>
      </c>
      <c r="AH14" s="251">
        <v>0</v>
      </c>
      <c r="AI14" s="251">
        <v>0</v>
      </c>
      <c r="AJ14" s="253">
        <f>SUM(Tabla1[[#This Row],[Recursos Propios2]:[Otros7]])</f>
        <v>8357675</v>
      </c>
      <c r="AK14" s="254">
        <f>+Tabla1[[#This Row],[Total Recursos Comprometidos]]/Tabla1[[#This Row],[Total Programado]]</f>
        <v>1</v>
      </c>
      <c r="AL14" s="252">
        <f>+SUMIFS('Anexo PA'!$J$4:$J$909,'Anexo PA'!$M$4:$M$909,Tabla1[[#This Row],[ Consecutivo PDM]],'Anexo PA'!$O$4:$O$909,Tabla1[[#This Row],[Código BPIN]],'Anexo PA'!$C$4:$C$909,Tabla1[[#This Row],[Rubro]])</f>
        <v>8357675</v>
      </c>
      <c r="AM14" s="252">
        <f>+SUMIFS('Anexo PA'!$K$4:$K$909,'Anexo PA'!$M$4:$M$909,Tabla1[[#This Row],[ Consecutivo PDM]],'Anexo PA'!$O$4:$O$909,Tabla1[[#This Row],[Código BPIN]],'Anexo PA'!$C$4:$C$909,Tabla1[[#This Row],[Rubro]])</f>
        <v>8357675</v>
      </c>
      <c r="AN14" s="255">
        <v>0</v>
      </c>
      <c r="AO14" s="239" t="s">
        <v>196</v>
      </c>
      <c r="AP14" s="239" t="s">
        <v>197</v>
      </c>
      <c r="AQ14" s="238">
        <v>10</v>
      </c>
    </row>
    <row r="15" spans="1:43" s="232" customFormat="1" ht="15.4" customHeight="1" x14ac:dyDescent="0.25">
      <c r="A15" s="214">
        <v>1</v>
      </c>
      <c r="B15" s="215" t="s">
        <v>55</v>
      </c>
      <c r="C15" s="216" t="s">
        <v>56</v>
      </c>
      <c r="D15" s="214" t="s">
        <v>57</v>
      </c>
      <c r="E15" s="216" t="s">
        <v>58</v>
      </c>
      <c r="F15" s="214" t="s">
        <v>59</v>
      </c>
      <c r="G15" s="217" t="s">
        <v>60</v>
      </c>
      <c r="H15" s="214">
        <v>410203800</v>
      </c>
      <c r="I15" s="217" t="s">
        <v>61</v>
      </c>
      <c r="J15" s="218">
        <v>27311</v>
      </c>
      <c r="K15" s="214" t="s">
        <v>62</v>
      </c>
      <c r="L15" s="214" t="s">
        <v>194</v>
      </c>
      <c r="M15" s="218">
        <v>30000</v>
      </c>
      <c r="N15" s="219">
        <v>7500</v>
      </c>
      <c r="O15" s="220">
        <v>10338</v>
      </c>
      <c r="P15" s="221">
        <f>+Tabla1[[#This Row],[Meta Ejecutada Vigencia4]]/Tabla1[[#This Row],[Meta Programada Vigencia]]</f>
        <v>1.3784000000000001</v>
      </c>
      <c r="Q15" s="221">
        <f>+Tabla1[[#This Row],[Meta Ejecutada Vigencia4]]/Tabla1[[#This Row],[Meta Programada Cuatrienio3]]</f>
        <v>0.34460000000000002</v>
      </c>
      <c r="R15" s="222">
        <v>2021680010003</v>
      </c>
      <c r="S15" s="223" t="s">
        <v>216</v>
      </c>
      <c r="T15" s="224">
        <v>553316521</v>
      </c>
      <c r="U15" s="224">
        <v>553316521</v>
      </c>
      <c r="V15" s="225" t="s">
        <v>1260</v>
      </c>
      <c r="W15" s="225" t="s">
        <v>1261</v>
      </c>
      <c r="X15" s="226">
        <v>30000</v>
      </c>
      <c r="Y15" s="225" t="s">
        <v>1262</v>
      </c>
      <c r="Z15" s="227" t="s">
        <v>215</v>
      </c>
      <c r="AA15" s="228">
        <v>115616666.67</v>
      </c>
      <c r="AB15" s="228">
        <v>0</v>
      </c>
      <c r="AC15" s="228">
        <v>0</v>
      </c>
      <c r="AD15" s="228">
        <v>0</v>
      </c>
      <c r="AE15" s="228">
        <f>SUM(Tabla1[[#This Row],[Recursos Propios]:[Otros]])</f>
        <v>115616666.67</v>
      </c>
      <c r="AF15" s="101">
        <f>+SUMIFS('Anexo PA'!$I$4:$I$909,'Anexo PA'!$M$4:$M$909,Tabla1[[#This Row],[ Consecutivo PDM]],'Anexo PA'!$O$4:$O$909,Tabla1[[#This Row],[Código BPIN]],'Anexo PA'!$C$4:$C$909,Tabla1[[#This Row],[Rubro]])</f>
        <v>115616666.67</v>
      </c>
      <c r="AG15" s="228">
        <v>0</v>
      </c>
      <c r="AH15" s="228">
        <v>0</v>
      </c>
      <c r="AI15" s="228">
        <v>0</v>
      </c>
      <c r="AJ15" s="229">
        <f>SUM(Tabla1[[#This Row],[Recursos Propios2]:[Otros7]])</f>
        <v>115616666.67</v>
      </c>
      <c r="AK15" s="230">
        <f>+Tabla1[[#This Row],[Total Recursos Comprometidos]]/Tabla1[[#This Row],[Total Programado]]</f>
        <v>1</v>
      </c>
      <c r="AL15" s="101">
        <f>+SUMIFS('Anexo PA'!$J$4:$J$909,'Anexo PA'!$M$4:$M$909,Tabla1[[#This Row],[ Consecutivo PDM]],'Anexo PA'!$O$4:$O$909,Tabla1[[#This Row],[Código BPIN]],'Anexo PA'!$C$4:$C$909,Tabla1[[#This Row],[Rubro]])</f>
        <v>115616666.67</v>
      </c>
      <c r="AM15" s="101">
        <f>+SUMIFS('Anexo PA'!$K$4:$K$909,'Anexo PA'!$M$4:$M$909,Tabla1[[#This Row],[ Consecutivo PDM]],'Anexo PA'!$O$4:$O$909,Tabla1[[#This Row],[Código BPIN]],'Anexo PA'!$C$4:$C$909,Tabla1[[#This Row],[Rubro]])</f>
        <v>115616666.67</v>
      </c>
      <c r="AN15" s="231">
        <v>0</v>
      </c>
      <c r="AO15" s="216" t="s">
        <v>196</v>
      </c>
      <c r="AP15" s="216" t="s">
        <v>197</v>
      </c>
      <c r="AQ15" s="215">
        <v>10</v>
      </c>
    </row>
    <row r="16" spans="1:43" s="236" customFormat="1" ht="15.4" customHeight="1" x14ac:dyDescent="0.25">
      <c r="A16" s="214">
        <v>1</v>
      </c>
      <c r="B16" s="215" t="s">
        <v>55</v>
      </c>
      <c r="C16" s="216" t="s">
        <v>56</v>
      </c>
      <c r="D16" s="214" t="s">
        <v>57</v>
      </c>
      <c r="E16" s="216" t="s">
        <v>58</v>
      </c>
      <c r="F16" s="214" t="s">
        <v>59</v>
      </c>
      <c r="G16" s="217" t="s">
        <v>60</v>
      </c>
      <c r="H16" s="214">
        <v>410203800</v>
      </c>
      <c r="I16" s="217" t="s">
        <v>61</v>
      </c>
      <c r="J16" s="218">
        <v>27311</v>
      </c>
      <c r="K16" s="214" t="s">
        <v>62</v>
      </c>
      <c r="L16" s="214" t="s">
        <v>194</v>
      </c>
      <c r="M16" s="218">
        <v>30000</v>
      </c>
      <c r="N16" s="219">
        <v>7500</v>
      </c>
      <c r="O16" s="220">
        <v>10338</v>
      </c>
      <c r="P16" s="221">
        <f>+Tabla1[[#This Row],[Meta Ejecutada Vigencia4]]/Tabla1[[#This Row],[Meta Programada Vigencia]]</f>
        <v>1.3784000000000001</v>
      </c>
      <c r="Q16" s="221">
        <f>+Tabla1[[#This Row],[Meta Ejecutada Vigencia4]]/Tabla1[[#This Row],[Meta Programada Cuatrienio3]]</f>
        <v>0.34460000000000002</v>
      </c>
      <c r="R16" s="222">
        <v>2021680010003</v>
      </c>
      <c r="S16" s="223" t="s">
        <v>216</v>
      </c>
      <c r="T16" s="224"/>
      <c r="U16" s="233"/>
      <c r="V16" s="225" t="s">
        <v>1260</v>
      </c>
      <c r="W16" s="225" t="s">
        <v>1261</v>
      </c>
      <c r="X16" s="226">
        <v>30000</v>
      </c>
      <c r="Y16" s="225" t="s">
        <v>1262</v>
      </c>
      <c r="Z16" s="227" t="s">
        <v>210</v>
      </c>
      <c r="AA16" s="234">
        <v>39999855</v>
      </c>
      <c r="AB16" s="228">
        <v>0</v>
      </c>
      <c r="AC16" s="228">
        <v>0</v>
      </c>
      <c r="AD16" s="228">
        <v>0</v>
      </c>
      <c r="AE16" s="234">
        <f>SUM(Tabla1[[#This Row],[Recursos Propios]:[Otros]])</f>
        <v>39999855</v>
      </c>
      <c r="AF16" s="101">
        <f>+SUMIFS('Anexo PA'!$I$4:$I$909,'Anexo PA'!$M$4:$M$909,Tabla1[[#This Row],[ Consecutivo PDM]],'Anexo PA'!$O$4:$O$909,Tabla1[[#This Row],[Código BPIN]],'Anexo PA'!$C$4:$C$909,Tabla1[[#This Row],[Rubro]])</f>
        <v>39197660</v>
      </c>
      <c r="AG16" s="228">
        <v>0</v>
      </c>
      <c r="AH16" s="228">
        <v>0</v>
      </c>
      <c r="AI16" s="228">
        <v>0</v>
      </c>
      <c r="AJ16" s="235">
        <f>SUM(Tabla1[[#This Row],[Recursos Propios2]:[Otros7]])</f>
        <v>39197660</v>
      </c>
      <c r="AK16" s="221">
        <f>+Tabla1[[#This Row],[Total Recursos Comprometidos]]/Tabla1[[#This Row],[Total Programado]]</f>
        <v>0.97994505230081463</v>
      </c>
      <c r="AL16" s="101">
        <f>+SUMIFS('Anexo PA'!$J$4:$J$909,'Anexo PA'!$M$4:$M$909,Tabla1[[#This Row],[ Consecutivo PDM]],'Anexo PA'!$O$4:$O$909,Tabla1[[#This Row],[Código BPIN]],'Anexo PA'!$C$4:$C$909,Tabla1[[#This Row],[Rubro]])</f>
        <v>39197660</v>
      </c>
      <c r="AM16" s="101">
        <f>+SUMIFS('Anexo PA'!$K$4:$K$909,'Anexo PA'!$M$4:$M$909,Tabla1[[#This Row],[ Consecutivo PDM]],'Anexo PA'!$O$4:$O$909,Tabla1[[#This Row],[Código BPIN]],'Anexo PA'!$C$4:$C$909,Tabla1[[#This Row],[Rubro]])</f>
        <v>39197660</v>
      </c>
      <c r="AN16" s="231">
        <v>0</v>
      </c>
      <c r="AO16" s="216" t="s">
        <v>196</v>
      </c>
      <c r="AP16" s="216" t="s">
        <v>197</v>
      </c>
      <c r="AQ16" s="215">
        <v>10</v>
      </c>
    </row>
    <row r="17" spans="1:43" s="280" customFormat="1" ht="15.4" customHeight="1" x14ac:dyDescent="0.25">
      <c r="A17" s="259">
        <v>1</v>
      </c>
      <c r="B17" s="260" t="s">
        <v>55</v>
      </c>
      <c r="C17" s="261" t="s">
        <v>56</v>
      </c>
      <c r="D17" s="259" t="s">
        <v>57</v>
      </c>
      <c r="E17" s="261" t="s">
        <v>58</v>
      </c>
      <c r="F17" s="259" t="s">
        <v>59</v>
      </c>
      <c r="G17" s="262" t="s">
        <v>60</v>
      </c>
      <c r="H17" s="259">
        <v>410203800</v>
      </c>
      <c r="I17" s="262" t="s">
        <v>61</v>
      </c>
      <c r="J17" s="263">
        <v>27311</v>
      </c>
      <c r="K17" s="259" t="s">
        <v>62</v>
      </c>
      <c r="L17" s="259" t="s">
        <v>194</v>
      </c>
      <c r="M17" s="263">
        <v>30000</v>
      </c>
      <c r="N17" s="264">
        <v>7500</v>
      </c>
      <c r="O17" s="265">
        <v>10338</v>
      </c>
      <c r="P17" s="266">
        <f>+Tabla1[[#This Row],[Meta Ejecutada Vigencia4]]/Tabla1[[#This Row],[Meta Programada Vigencia]]</f>
        <v>1.3784000000000001</v>
      </c>
      <c r="Q17" s="266">
        <f>+Tabla1[[#This Row],[Meta Ejecutada Vigencia4]]/Tabla1[[#This Row],[Meta Programada Cuatrienio3]]</f>
        <v>0.34460000000000002</v>
      </c>
      <c r="R17" s="267">
        <v>2024680010141</v>
      </c>
      <c r="S17" s="268" t="s">
        <v>220</v>
      </c>
      <c r="T17" s="269">
        <v>4918102523.79</v>
      </c>
      <c r="U17" s="270">
        <v>417492470.00999999</v>
      </c>
      <c r="V17" s="271" t="s">
        <v>1260</v>
      </c>
      <c r="W17" s="271" t="s">
        <v>1261</v>
      </c>
      <c r="X17" s="272">
        <v>30000</v>
      </c>
      <c r="Y17" s="271" t="s">
        <v>1262</v>
      </c>
      <c r="Z17" s="273" t="s">
        <v>200</v>
      </c>
      <c r="AA17" s="274">
        <v>127100000</v>
      </c>
      <c r="AB17" s="274">
        <v>0</v>
      </c>
      <c r="AC17" s="274">
        <v>0</v>
      </c>
      <c r="AD17" s="274">
        <v>0</v>
      </c>
      <c r="AE17" s="274">
        <f>SUM(Tabla1[[#This Row],[Recursos Propios]:[Otros]])</f>
        <v>127100000</v>
      </c>
      <c r="AF17" s="275">
        <f>+SUMIFS('Anexo PA'!$I$4:$I$909,'Anexo PA'!$M$4:$M$909,Tabla1[[#This Row],[ Consecutivo PDM]],'Anexo PA'!$O$4:$O$909,Tabla1[[#This Row],[Código BPIN]],'Anexo PA'!$C$4:$C$909,Tabla1[[#This Row],[Rubro]])</f>
        <v>68766666.640000001</v>
      </c>
      <c r="AG17" s="274">
        <v>0</v>
      </c>
      <c r="AH17" s="274">
        <v>0</v>
      </c>
      <c r="AI17" s="274">
        <v>0</v>
      </c>
      <c r="AJ17" s="276">
        <f>SUM(Tabla1[[#This Row],[Recursos Propios2]:[Otros7]])</f>
        <v>68766666.640000001</v>
      </c>
      <c r="AK17" s="277">
        <f>+Tabla1[[#This Row],[Total Recursos Comprometidos]]/Tabla1[[#This Row],[Total Programado]]</f>
        <v>0.54104379732494101</v>
      </c>
      <c r="AL17" s="275">
        <f>+SUMIFS('Anexo PA'!$J$4:$J$909,'Anexo PA'!$M$4:$M$909,Tabla1[[#This Row],[ Consecutivo PDM]],'Anexo PA'!$O$4:$O$909,Tabla1[[#This Row],[Código BPIN]],'Anexo PA'!$C$4:$C$909,Tabla1[[#This Row],[Rubro]])</f>
        <v>14330000</v>
      </c>
      <c r="AM17" s="275">
        <f>+SUMIFS('Anexo PA'!$K$4:$K$909,'Anexo PA'!$M$4:$M$909,Tabla1[[#This Row],[ Consecutivo PDM]],'Anexo PA'!$O$4:$O$909,Tabla1[[#This Row],[Código BPIN]],'Anexo PA'!$C$4:$C$909,Tabla1[[#This Row],[Rubro]])</f>
        <v>14330000</v>
      </c>
      <c r="AN17" s="278">
        <v>0</v>
      </c>
      <c r="AO17" s="261" t="s">
        <v>196</v>
      </c>
      <c r="AP17" s="261" t="s">
        <v>197</v>
      </c>
      <c r="AQ17" s="279">
        <v>10</v>
      </c>
    </row>
    <row r="18" spans="1:43" s="280" customFormat="1" ht="15.4" customHeight="1" x14ac:dyDescent="0.25">
      <c r="A18" s="259">
        <v>1</v>
      </c>
      <c r="B18" s="260" t="s">
        <v>55</v>
      </c>
      <c r="C18" s="261" t="s">
        <v>56</v>
      </c>
      <c r="D18" s="259" t="s">
        <v>57</v>
      </c>
      <c r="E18" s="261" t="s">
        <v>58</v>
      </c>
      <c r="F18" s="259" t="s">
        <v>59</v>
      </c>
      <c r="G18" s="262" t="s">
        <v>60</v>
      </c>
      <c r="H18" s="259">
        <v>410203800</v>
      </c>
      <c r="I18" s="262" t="s">
        <v>61</v>
      </c>
      <c r="J18" s="263">
        <v>27311</v>
      </c>
      <c r="K18" s="259" t="s">
        <v>62</v>
      </c>
      <c r="L18" s="259" t="s">
        <v>194</v>
      </c>
      <c r="M18" s="263">
        <v>30000</v>
      </c>
      <c r="N18" s="264">
        <v>7500</v>
      </c>
      <c r="O18" s="265">
        <v>0</v>
      </c>
      <c r="P18" s="266">
        <f>+Tabla1[[#This Row],[Meta Ejecutada Vigencia4]]/Tabla1[[#This Row],[Meta Programada Vigencia]]</f>
        <v>0</v>
      </c>
      <c r="Q18" s="266">
        <f>+Tabla1[[#This Row],[Meta Ejecutada Vigencia4]]/Tabla1[[#This Row],[Meta Programada Cuatrienio3]]</f>
        <v>0</v>
      </c>
      <c r="R18" s="267">
        <v>2024680010141</v>
      </c>
      <c r="S18" s="268" t="s">
        <v>220</v>
      </c>
      <c r="T18" s="281"/>
      <c r="U18" s="282"/>
      <c r="V18" s="271" t="s">
        <v>1260</v>
      </c>
      <c r="W18" s="271" t="s">
        <v>1261</v>
      </c>
      <c r="X18" s="272">
        <v>30000</v>
      </c>
      <c r="Y18" s="271" t="s">
        <v>1262</v>
      </c>
      <c r="Z18" s="283" t="s">
        <v>201</v>
      </c>
      <c r="AA18" s="284">
        <v>20000145</v>
      </c>
      <c r="AB18" s="274">
        <v>0</v>
      </c>
      <c r="AC18" s="274">
        <v>0</v>
      </c>
      <c r="AD18" s="274">
        <v>0</v>
      </c>
      <c r="AE18" s="284">
        <f>SUM(Tabla1[[#This Row],[Recursos Propios]:[Otros]])</f>
        <v>20000145</v>
      </c>
      <c r="AF18" s="275">
        <f>+SUMIFS('Anexo PA'!$I$4:$I$909,'Anexo PA'!$M$4:$M$909,Tabla1[[#This Row],[ Consecutivo PDM]],'Anexo PA'!$O$4:$O$909,Tabla1[[#This Row],[Código BPIN]],'Anexo PA'!$C$4:$C$909,Tabla1[[#This Row],[Rubro]])</f>
        <v>0</v>
      </c>
      <c r="AG18" s="274">
        <v>0</v>
      </c>
      <c r="AH18" s="274">
        <v>0</v>
      </c>
      <c r="AI18" s="274">
        <v>0</v>
      </c>
      <c r="AJ18" s="285">
        <f>SUM(Tabla1[[#This Row],[Recursos Propios2]:[Otros7]])</f>
        <v>0</v>
      </c>
      <c r="AK18" s="266">
        <f>+Tabla1[[#This Row],[Total Recursos Comprometidos]]/Tabla1[[#This Row],[Total Programado]]</f>
        <v>0</v>
      </c>
      <c r="AL18" s="275">
        <f>+SUMIFS('Anexo PA'!$J$4:$J$909,'Anexo PA'!$M$4:$M$909,Tabla1[[#This Row],[ Consecutivo PDM]],'Anexo PA'!$O$4:$O$909,Tabla1[[#This Row],[Código BPIN]],'Anexo PA'!$C$4:$C$909,Tabla1[[#This Row],[Rubro]])</f>
        <v>0</v>
      </c>
      <c r="AM18" s="275">
        <f>+SUMIFS('Anexo PA'!$K$4:$K$909,'Anexo PA'!$M$4:$M$909,Tabla1[[#This Row],[ Consecutivo PDM]],'Anexo PA'!$O$4:$O$909,Tabla1[[#This Row],[Código BPIN]],'Anexo PA'!$C$4:$C$909,Tabla1[[#This Row],[Rubro]])</f>
        <v>0</v>
      </c>
      <c r="AN18" s="278">
        <v>0</v>
      </c>
      <c r="AO18" s="261" t="s">
        <v>196</v>
      </c>
      <c r="AP18" s="261" t="s">
        <v>197</v>
      </c>
      <c r="AQ18" s="260">
        <v>10</v>
      </c>
    </row>
    <row r="19" spans="1:43" s="309" customFormat="1" ht="15.4" customHeight="1" x14ac:dyDescent="0.25">
      <c r="A19" s="286">
        <v>88</v>
      </c>
      <c r="B19" s="287" t="s">
        <v>63</v>
      </c>
      <c r="C19" s="288" t="s">
        <v>64</v>
      </c>
      <c r="D19" s="286" t="s">
        <v>65</v>
      </c>
      <c r="E19" s="289" t="s">
        <v>66</v>
      </c>
      <c r="F19" s="286" t="s">
        <v>67</v>
      </c>
      <c r="G19" s="290" t="s">
        <v>68</v>
      </c>
      <c r="H19" s="286">
        <v>170201400</v>
      </c>
      <c r="I19" s="290" t="s">
        <v>69</v>
      </c>
      <c r="J19" s="291">
        <v>5</v>
      </c>
      <c r="K19" s="286" t="s">
        <v>62</v>
      </c>
      <c r="L19" s="286" t="s">
        <v>194</v>
      </c>
      <c r="M19" s="291">
        <v>40</v>
      </c>
      <c r="N19" s="292">
        <v>10</v>
      </c>
      <c r="O19" s="293">
        <v>0</v>
      </c>
      <c r="P19" s="294">
        <f>+Tabla1[[#This Row],[Meta Ejecutada Vigencia4]]/Tabla1[[#This Row],[Meta Programada Vigencia]]</f>
        <v>0</v>
      </c>
      <c r="Q19" s="294">
        <f>+Tabla1[[#This Row],[Meta Ejecutada Vigencia4]]/Tabla1[[#This Row],[Meta Programada Cuatrienio3]]</f>
        <v>0</v>
      </c>
      <c r="R19" s="295">
        <v>2024680010123</v>
      </c>
      <c r="S19" s="296" t="s">
        <v>221</v>
      </c>
      <c r="T19" s="297">
        <v>4426436386.46</v>
      </c>
      <c r="U19" s="298">
        <v>849050325.33000004</v>
      </c>
      <c r="V19" s="299" t="s">
        <v>1263</v>
      </c>
      <c r="W19" s="299" t="s">
        <v>1264</v>
      </c>
      <c r="X19" s="300">
        <v>40</v>
      </c>
      <c r="Y19" s="299" t="s">
        <v>1265</v>
      </c>
      <c r="Z19" s="301" t="s">
        <v>1445</v>
      </c>
      <c r="AA19" s="302">
        <v>80000000</v>
      </c>
      <c r="AB19" s="302">
        <v>0</v>
      </c>
      <c r="AC19" s="302">
        <v>0</v>
      </c>
      <c r="AD19" s="302">
        <v>0</v>
      </c>
      <c r="AE19" s="302">
        <f>SUM(Tabla1[[#This Row],[Recursos Propios]:[Otros]])</f>
        <v>80000000</v>
      </c>
      <c r="AF19" s="303">
        <f>+SUMIFS('Anexo PA'!$I$4:$I$909,'Anexo PA'!$M$4:$M$909,Tabla1[[#This Row],[ Consecutivo PDM]],'Anexo PA'!$O$4:$O$909,Tabla1[[#This Row],[Código BPIN]],'Anexo PA'!$C$4:$C$909,Tabla1[[#This Row],[Rubro]])</f>
        <v>0</v>
      </c>
      <c r="AG19" s="304">
        <v>0</v>
      </c>
      <c r="AH19" s="304">
        <v>0</v>
      </c>
      <c r="AI19" s="304">
        <v>0</v>
      </c>
      <c r="AJ19" s="305">
        <f>SUM(Tabla1[[#This Row],[Recursos Propios2]:[Otros7]])</f>
        <v>0</v>
      </c>
      <c r="AK19" s="306">
        <f>+Tabla1[[#This Row],[Total Recursos Comprometidos]]/Tabla1[[#This Row],[Total Programado]]</f>
        <v>0</v>
      </c>
      <c r="AL19" s="303">
        <f>+SUMIFS('Anexo PA'!$J$4:$J$909,'Anexo PA'!$M$4:$M$909,Tabla1[[#This Row],[ Consecutivo PDM]],'Anexo PA'!$O$4:$O$909,Tabla1[[#This Row],[Código BPIN]],'Anexo PA'!$C$4:$C$909,Tabla1[[#This Row],[Rubro]])</f>
        <v>0</v>
      </c>
      <c r="AM19" s="303">
        <f>+SUMIFS('Anexo PA'!$K$4:$K$909,'Anexo PA'!$M$4:$M$909,Tabla1[[#This Row],[ Consecutivo PDM]],'Anexo PA'!$O$4:$O$909,Tabla1[[#This Row],[Código BPIN]],'Anexo PA'!$C$4:$C$909,Tabla1[[#This Row],[Rubro]])</f>
        <v>0</v>
      </c>
      <c r="AN19" s="307">
        <v>0</v>
      </c>
      <c r="AO19" s="289" t="s">
        <v>196</v>
      </c>
      <c r="AP19" s="289" t="s">
        <v>197</v>
      </c>
      <c r="AQ19" s="308" t="s">
        <v>1259</v>
      </c>
    </row>
    <row r="20" spans="1:43" s="309" customFormat="1" ht="15.4" customHeight="1" x14ac:dyDescent="0.25">
      <c r="A20" s="286">
        <v>88</v>
      </c>
      <c r="B20" s="287" t="s">
        <v>63</v>
      </c>
      <c r="C20" s="288" t="s">
        <v>64</v>
      </c>
      <c r="D20" s="286" t="s">
        <v>65</v>
      </c>
      <c r="E20" s="289" t="s">
        <v>66</v>
      </c>
      <c r="F20" s="286" t="s">
        <v>67</v>
      </c>
      <c r="G20" s="290" t="s">
        <v>68</v>
      </c>
      <c r="H20" s="286">
        <v>170201400</v>
      </c>
      <c r="I20" s="290" t="s">
        <v>69</v>
      </c>
      <c r="J20" s="291">
        <v>5</v>
      </c>
      <c r="K20" s="286" t="s">
        <v>62</v>
      </c>
      <c r="L20" s="286" t="s">
        <v>194</v>
      </c>
      <c r="M20" s="291">
        <v>40</v>
      </c>
      <c r="N20" s="292">
        <v>10</v>
      </c>
      <c r="O20" s="293">
        <v>0</v>
      </c>
      <c r="P20" s="294">
        <f>+Tabla1[[#This Row],[Meta Ejecutada Vigencia4]]/Tabla1[[#This Row],[Meta Programada Vigencia]]</f>
        <v>0</v>
      </c>
      <c r="Q20" s="294">
        <f>+Tabla1[[#This Row],[Meta Ejecutada Vigencia4]]/Tabla1[[#This Row],[Meta Programada Cuatrienio3]]</f>
        <v>0</v>
      </c>
      <c r="R20" s="295">
        <v>2024680010123</v>
      </c>
      <c r="S20" s="296" t="s">
        <v>221</v>
      </c>
      <c r="T20" s="304"/>
      <c r="U20" s="310"/>
      <c r="V20" s="299" t="s">
        <v>1263</v>
      </c>
      <c r="W20" s="299" t="s">
        <v>1264</v>
      </c>
      <c r="X20" s="300">
        <v>40</v>
      </c>
      <c r="Y20" s="299" t="s">
        <v>1265</v>
      </c>
      <c r="Z20" s="301" t="s">
        <v>1446</v>
      </c>
      <c r="AA20" s="302">
        <v>20000000</v>
      </c>
      <c r="AB20" s="302">
        <v>0</v>
      </c>
      <c r="AC20" s="302">
        <v>0</v>
      </c>
      <c r="AD20" s="302">
        <v>0</v>
      </c>
      <c r="AE20" s="302">
        <f>SUM(Tabla1[[#This Row],[Recursos Propios]:[Otros]])</f>
        <v>20000000</v>
      </c>
      <c r="AF20" s="303">
        <f>+SUMIFS('Anexo PA'!$I$4:$I$909,'Anexo PA'!$M$4:$M$909,Tabla1[[#This Row],[ Consecutivo PDM]],'Anexo PA'!$O$4:$O$909,Tabla1[[#This Row],[Código BPIN]],'Anexo PA'!$C$4:$C$909,Tabla1[[#This Row],[Rubro]])</f>
        <v>0</v>
      </c>
      <c r="AG20" s="304">
        <v>0</v>
      </c>
      <c r="AH20" s="304">
        <v>0</v>
      </c>
      <c r="AI20" s="304">
        <v>0</v>
      </c>
      <c r="AJ20" s="305">
        <f>SUM(Tabla1[[#This Row],[Recursos Propios2]:[Otros7]])</f>
        <v>0</v>
      </c>
      <c r="AK20" s="306">
        <f>+Tabla1[[#This Row],[Total Recursos Comprometidos]]/Tabla1[[#This Row],[Total Programado]]</f>
        <v>0</v>
      </c>
      <c r="AL20" s="303">
        <f>+SUMIFS('Anexo PA'!$J$4:$J$909,'Anexo PA'!$M$4:$M$909,Tabla1[[#This Row],[ Consecutivo PDM]],'Anexo PA'!$O$4:$O$909,Tabla1[[#This Row],[Código BPIN]],'Anexo PA'!$C$4:$C$909,Tabla1[[#This Row],[Rubro]])</f>
        <v>0</v>
      </c>
      <c r="AM20" s="303">
        <f>+SUMIFS('Anexo PA'!$K$4:$K$909,'Anexo PA'!$M$4:$M$909,Tabla1[[#This Row],[ Consecutivo PDM]],'Anexo PA'!$O$4:$O$909,Tabla1[[#This Row],[Código BPIN]],'Anexo PA'!$C$4:$C$909,Tabla1[[#This Row],[Rubro]])</f>
        <v>0</v>
      </c>
      <c r="AN20" s="307">
        <v>0</v>
      </c>
      <c r="AO20" s="289" t="s">
        <v>196</v>
      </c>
      <c r="AP20" s="289" t="s">
        <v>197</v>
      </c>
      <c r="AQ20" s="308" t="s">
        <v>1259</v>
      </c>
    </row>
    <row r="21" spans="1:43" s="6" customFormat="1" ht="15.4" customHeight="1" x14ac:dyDescent="0.25">
      <c r="A21" s="41">
        <v>89</v>
      </c>
      <c r="B21" s="55" t="s">
        <v>63</v>
      </c>
      <c r="C21" s="59" t="s">
        <v>64</v>
      </c>
      <c r="D21" s="41" t="s">
        <v>65</v>
      </c>
      <c r="E21" s="59" t="s">
        <v>70</v>
      </c>
      <c r="F21" s="41" t="s">
        <v>71</v>
      </c>
      <c r="G21" s="57" t="s">
        <v>72</v>
      </c>
      <c r="H21" s="41">
        <v>170201600</v>
      </c>
      <c r="I21" s="57" t="s">
        <v>73</v>
      </c>
      <c r="J21" s="41">
        <v>0</v>
      </c>
      <c r="K21" s="41" t="s">
        <v>62</v>
      </c>
      <c r="L21" s="41" t="s">
        <v>194</v>
      </c>
      <c r="M21" s="36">
        <v>5</v>
      </c>
      <c r="N21" s="209">
        <v>1</v>
      </c>
      <c r="O21" s="208">
        <v>0.1</v>
      </c>
      <c r="P21" s="38">
        <f>+Tabla1[[#This Row],[Meta Ejecutada Vigencia4]]/Tabla1[[#This Row],[Meta Programada Vigencia]]</f>
        <v>0.1</v>
      </c>
      <c r="Q21" s="38">
        <f>+Tabla1[[#This Row],[Meta Ejecutada Vigencia4]]/Tabla1[[#This Row],[Meta Programada Cuatrienio3]]</f>
        <v>0.02</v>
      </c>
      <c r="R21" s="39">
        <v>2020680010123</v>
      </c>
      <c r="S21" s="58" t="s">
        <v>222</v>
      </c>
      <c r="T21" s="64">
        <v>196546666.66999999</v>
      </c>
      <c r="U21" s="64">
        <v>196546666.66999999</v>
      </c>
      <c r="V21" s="61" t="s">
        <v>1263</v>
      </c>
      <c r="W21" s="61" t="s">
        <v>1264</v>
      </c>
      <c r="X21" s="70">
        <v>5</v>
      </c>
      <c r="Y21" s="61" t="s">
        <v>1266</v>
      </c>
      <c r="Z21" s="61" t="s">
        <v>257</v>
      </c>
      <c r="AA21" s="66">
        <v>44520000</v>
      </c>
      <c r="AB21" s="65">
        <v>0</v>
      </c>
      <c r="AC21" s="65">
        <v>0</v>
      </c>
      <c r="AD21" s="65">
        <v>0</v>
      </c>
      <c r="AE21" s="66">
        <f>SUM(Tabla1[[#This Row],[Recursos Propios]:[Otros]])</f>
        <v>44520000</v>
      </c>
      <c r="AF21" s="86">
        <f>+SUMIFS('Anexo PA'!$I$4:$I$909,'Anexo PA'!$M$4:$M$909,Tabla1[[#This Row],[ Consecutivo PDM]],'Anexo PA'!$O$4:$O$909,Tabla1[[#This Row],[Código BPIN]],'Anexo PA'!$C$4:$C$909,Tabla1[[#This Row],[Rubro]])</f>
        <v>44520000</v>
      </c>
      <c r="AG21" s="65">
        <v>0</v>
      </c>
      <c r="AH21" s="65">
        <v>0</v>
      </c>
      <c r="AI21" s="65">
        <v>0</v>
      </c>
      <c r="AJ21" s="68">
        <f>SUM(Tabla1[[#This Row],[Recursos Propios2]:[Otros7]])</f>
        <v>44520000</v>
      </c>
      <c r="AK21" s="38">
        <f>+Tabla1[[#This Row],[Total Recursos Comprometidos]]/Tabla1[[#This Row],[Total Programado]]</f>
        <v>1</v>
      </c>
      <c r="AL21" s="86">
        <f>+SUMIFS('Anexo PA'!$J$4:$J$909,'Anexo PA'!$M$4:$M$909,Tabla1[[#This Row],[ Consecutivo PDM]],'Anexo PA'!$O$4:$O$909,Tabla1[[#This Row],[Código BPIN]],'Anexo PA'!$C$4:$C$909,Tabla1[[#This Row],[Rubro]])</f>
        <v>44520000</v>
      </c>
      <c r="AM21" s="86">
        <f>+SUMIFS('Anexo PA'!$K$4:$K$909,'Anexo PA'!$M$4:$M$909,Tabla1[[#This Row],[ Consecutivo PDM]],'Anexo PA'!$O$4:$O$909,Tabla1[[#This Row],[Código BPIN]],'Anexo PA'!$C$4:$C$909,Tabla1[[#This Row],[Rubro]])</f>
        <v>44520000</v>
      </c>
      <c r="AN21" s="42">
        <v>0</v>
      </c>
      <c r="AO21" s="59" t="s">
        <v>196</v>
      </c>
      <c r="AP21" s="59" t="s">
        <v>197</v>
      </c>
      <c r="AQ21" s="55" t="s">
        <v>1259</v>
      </c>
    </row>
    <row r="22" spans="1:43" s="331" customFormat="1" ht="15.4" customHeight="1" x14ac:dyDescent="0.25">
      <c r="A22" s="311">
        <v>89</v>
      </c>
      <c r="B22" s="312" t="s">
        <v>63</v>
      </c>
      <c r="C22" s="313" t="s">
        <v>64</v>
      </c>
      <c r="D22" s="311" t="s">
        <v>2422</v>
      </c>
      <c r="E22" s="313" t="s">
        <v>70</v>
      </c>
      <c r="F22" s="311" t="s">
        <v>2423</v>
      </c>
      <c r="G22" s="314" t="s">
        <v>72</v>
      </c>
      <c r="H22" s="311">
        <v>170201597</v>
      </c>
      <c r="I22" s="314" t="s">
        <v>73</v>
      </c>
      <c r="J22" s="311">
        <v>-3</v>
      </c>
      <c r="K22" s="311" t="s">
        <v>62</v>
      </c>
      <c r="L22" s="311" t="s">
        <v>194</v>
      </c>
      <c r="M22" s="315">
        <v>5</v>
      </c>
      <c r="N22" s="316">
        <v>1</v>
      </c>
      <c r="O22" s="317">
        <v>0.1</v>
      </c>
      <c r="P22" s="318">
        <f>+Tabla1[[#This Row],[Meta Ejecutada Vigencia4]]/Tabla1[[#This Row],[Meta Programada Vigencia]]</f>
        <v>0.1</v>
      </c>
      <c r="Q22" s="318">
        <f>+Tabla1[[#This Row],[Meta Ejecutada Vigencia4]]/Tabla1[[#This Row],[Meta Programada Cuatrienio3]]</f>
        <v>0.02</v>
      </c>
      <c r="R22" s="319">
        <v>2024680010123</v>
      </c>
      <c r="S22" s="320" t="s">
        <v>221</v>
      </c>
      <c r="T22" s="321"/>
      <c r="U22" s="322"/>
      <c r="V22" s="323"/>
      <c r="W22" s="323"/>
      <c r="X22" s="324">
        <v>5</v>
      </c>
      <c r="Y22" s="323"/>
      <c r="Z22" s="325" t="s">
        <v>2419</v>
      </c>
      <c r="AA22" s="326">
        <v>2000000</v>
      </c>
      <c r="AB22" s="326"/>
      <c r="AC22" s="326"/>
      <c r="AD22" s="326">
        <v>0</v>
      </c>
      <c r="AE22" s="326">
        <f>SUM(Tabla1[[#This Row],[Recursos Propios]:[Otros]])</f>
        <v>2000000</v>
      </c>
      <c r="AF22" s="327">
        <f>+SUMIFS('Anexo PA'!$I$4:$I$909,'Anexo PA'!$M$4:$M$909,Tabla1[[#This Row],[ Consecutivo PDM]],'Anexo PA'!$O$4:$O$909,Tabla1[[#This Row],[Código BPIN]],'Anexo PA'!$C$4:$C$909,Tabla1[[#This Row],[Rubro]])</f>
        <v>0</v>
      </c>
      <c r="AG22" s="321"/>
      <c r="AH22" s="321"/>
      <c r="AI22" s="326">
        <v>0</v>
      </c>
      <c r="AJ22" s="328">
        <f>SUM(Tabla1[[#This Row],[Recursos Propios2]:[Otros7]])</f>
        <v>0</v>
      </c>
      <c r="AK22" s="329">
        <f>+Tabla1[[#This Row],[Total Recursos Comprometidos]]/Tabla1[[#This Row],[Total Programado]]</f>
        <v>0</v>
      </c>
      <c r="AL22" s="327">
        <f>+SUMIFS('Anexo PA'!$J$4:$J$909,'Anexo PA'!$M$4:$M$909,Tabla1[[#This Row],[ Consecutivo PDM]],'Anexo PA'!$O$4:$O$909,Tabla1[[#This Row],[Código BPIN]],'Anexo PA'!$C$4:$C$909,Tabla1[[#This Row],[Rubro]])</f>
        <v>0</v>
      </c>
      <c r="AM22" s="327">
        <f>+SUMIFS('Anexo PA'!$K$4:$K$909,'Anexo PA'!$M$4:$M$909,Tabla1[[#This Row],[ Consecutivo PDM]],'Anexo PA'!$O$4:$O$909,Tabla1[[#This Row],[Código BPIN]],'Anexo PA'!$C$4:$C$909,Tabla1[[#This Row],[Rubro]])</f>
        <v>0</v>
      </c>
      <c r="AN22" s="330">
        <v>0</v>
      </c>
      <c r="AO22" s="313" t="s">
        <v>196</v>
      </c>
      <c r="AP22" s="313" t="s">
        <v>197</v>
      </c>
      <c r="AQ22" s="312" t="s">
        <v>1259</v>
      </c>
    </row>
    <row r="23" spans="1:43" s="331" customFormat="1" ht="15.4" customHeight="1" x14ac:dyDescent="0.25">
      <c r="A23" s="311">
        <v>89</v>
      </c>
      <c r="B23" s="312" t="s">
        <v>63</v>
      </c>
      <c r="C23" s="313" t="s">
        <v>64</v>
      </c>
      <c r="D23" s="311" t="s">
        <v>2415</v>
      </c>
      <c r="E23" s="313" t="s">
        <v>70</v>
      </c>
      <c r="F23" s="311" t="s">
        <v>67</v>
      </c>
      <c r="G23" s="314" t="s">
        <v>72</v>
      </c>
      <c r="H23" s="311">
        <v>170201598</v>
      </c>
      <c r="I23" s="314" t="s">
        <v>73</v>
      </c>
      <c r="J23" s="311">
        <v>-2</v>
      </c>
      <c r="K23" s="311" t="s">
        <v>62</v>
      </c>
      <c r="L23" s="311" t="s">
        <v>194</v>
      </c>
      <c r="M23" s="315">
        <v>5</v>
      </c>
      <c r="N23" s="316">
        <v>1</v>
      </c>
      <c r="O23" s="317">
        <v>0.1</v>
      </c>
      <c r="P23" s="318">
        <f>+Tabla1[[#This Row],[Meta Ejecutada Vigencia4]]/Tabla1[[#This Row],[Meta Programada Vigencia]]</f>
        <v>0.1</v>
      </c>
      <c r="Q23" s="318">
        <f>+Tabla1[[#This Row],[Meta Ejecutada Vigencia4]]/Tabla1[[#This Row],[Meta Programada Cuatrienio3]]</f>
        <v>0.02</v>
      </c>
      <c r="R23" s="319">
        <v>2024680010123</v>
      </c>
      <c r="S23" s="320" t="s">
        <v>221</v>
      </c>
      <c r="T23" s="321"/>
      <c r="U23" s="322"/>
      <c r="V23" s="323"/>
      <c r="W23" s="323"/>
      <c r="X23" s="324">
        <v>5</v>
      </c>
      <c r="Y23" s="323"/>
      <c r="Z23" s="325" t="s">
        <v>2420</v>
      </c>
      <c r="AA23" s="326">
        <v>2000000</v>
      </c>
      <c r="AB23" s="326"/>
      <c r="AC23" s="326"/>
      <c r="AD23" s="326">
        <v>0</v>
      </c>
      <c r="AE23" s="326">
        <f>SUM(Tabla1[[#This Row],[Recursos Propios]:[Otros]])</f>
        <v>2000000</v>
      </c>
      <c r="AF23" s="327">
        <f>+SUMIFS('Anexo PA'!$I$4:$I$909,'Anexo PA'!$M$4:$M$909,Tabla1[[#This Row],[ Consecutivo PDM]],'Anexo PA'!$O$4:$O$909,Tabla1[[#This Row],[Código BPIN]],'Anexo PA'!$C$4:$C$909,Tabla1[[#This Row],[Rubro]])</f>
        <v>0</v>
      </c>
      <c r="AG23" s="321"/>
      <c r="AH23" s="321"/>
      <c r="AI23" s="326">
        <v>0</v>
      </c>
      <c r="AJ23" s="328">
        <f>SUM(Tabla1[[#This Row],[Recursos Propios2]:[Otros7]])</f>
        <v>0</v>
      </c>
      <c r="AK23" s="329">
        <f>+Tabla1[[#This Row],[Total Recursos Comprometidos]]/Tabla1[[#This Row],[Total Programado]]</f>
        <v>0</v>
      </c>
      <c r="AL23" s="327">
        <f>+SUMIFS('Anexo PA'!$J$4:$J$909,'Anexo PA'!$M$4:$M$909,Tabla1[[#This Row],[ Consecutivo PDM]],'Anexo PA'!$O$4:$O$909,Tabla1[[#This Row],[Código BPIN]],'Anexo PA'!$C$4:$C$909,Tabla1[[#This Row],[Rubro]])</f>
        <v>0</v>
      </c>
      <c r="AM23" s="327">
        <f>+SUMIFS('Anexo PA'!$K$4:$K$909,'Anexo PA'!$M$4:$M$909,Tabla1[[#This Row],[ Consecutivo PDM]],'Anexo PA'!$O$4:$O$909,Tabla1[[#This Row],[Código BPIN]],'Anexo PA'!$C$4:$C$909,Tabla1[[#This Row],[Rubro]])</f>
        <v>0</v>
      </c>
      <c r="AN23" s="330">
        <v>0</v>
      </c>
      <c r="AO23" s="313" t="s">
        <v>196</v>
      </c>
      <c r="AP23" s="313" t="s">
        <v>197</v>
      </c>
      <c r="AQ23" s="312" t="s">
        <v>1259</v>
      </c>
    </row>
    <row r="24" spans="1:43" s="331" customFormat="1" ht="15.4" customHeight="1" x14ac:dyDescent="0.25">
      <c r="A24" s="311">
        <v>89</v>
      </c>
      <c r="B24" s="312" t="s">
        <v>63</v>
      </c>
      <c r="C24" s="313" t="s">
        <v>64</v>
      </c>
      <c r="D24" s="311" t="s">
        <v>2417</v>
      </c>
      <c r="E24" s="313" t="s">
        <v>70</v>
      </c>
      <c r="F24" s="311" t="s">
        <v>2424</v>
      </c>
      <c r="G24" s="314" t="s">
        <v>72</v>
      </c>
      <c r="H24" s="311">
        <v>170201599</v>
      </c>
      <c r="I24" s="314" t="s">
        <v>73</v>
      </c>
      <c r="J24" s="311">
        <v>-1</v>
      </c>
      <c r="K24" s="311" t="s">
        <v>62</v>
      </c>
      <c r="L24" s="311" t="s">
        <v>194</v>
      </c>
      <c r="M24" s="315">
        <v>5</v>
      </c>
      <c r="N24" s="316">
        <v>1</v>
      </c>
      <c r="O24" s="317">
        <v>0.1</v>
      </c>
      <c r="P24" s="318">
        <f>+Tabla1[[#This Row],[Meta Ejecutada Vigencia4]]/Tabla1[[#This Row],[Meta Programada Vigencia]]</f>
        <v>0.1</v>
      </c>
      <c r="Q24" s="318">
        <f>+Tabla1[[#This Row],[Meta Ejecutada Vigencia4]]/Tabla1[[#This Row],[Meta Programada Cuatrienio3]]</f>
        <v>0.02</v>
      </c>
      <c r="R24" s="319">
        <v>2024680010123</v>
      </c>
      <c r="S24" s="320" t="s">
        <v>221</v>
      </c>
      <c r="T24" s="321"/>
      <c r="U24" s="322"/>
      <c r="V24" s="323"/>
      <c r="W24" s="323"/>
      <c r="X24" s="324">
        <v>5</v>
      </c>
      <c r="Y24" s="323"/>
      <c r="Z24" s="325" t="s">
        <v>2421</v>
      </c>
      <c r="AA24" s="326">
        <v>1000000</v>
      </c>
      <c r="AB24" s="326"/>
      <c r="AC24" s="326"/>
      <c r="AD24" s="326">
        <v>0</v>
      </c>
      <c r="AE24" s="326">
        <f>SUM(Tabla1[[#This Row],[Recursos Propios]:[Otros]])</f>
        <v>1000000</v>
      </c>
      <c r="AF24" s="327">
        <f>+SUMIFS('Anexo PA'!$I$4:$I$909,'Anexo PA'!$M$4:$M$909,Tabla1[[#This Row],[ Consecutivo PDM]],'Anexo PA'!$O$4:$O$909,Tabla1[[#This Row],[Código BPIN]],'Anexo PA'!$C$4:$C$909,Tabla1[[#This Row],[Rubro]])</f>
        <v>0</v>
      </c>
      <c r="AG24" s="321"/>
      <c r="AH24" s="321"/>
      <c r="AI24" s="326">
        <v>0</v>
      </c>
      <c r="AJ24" s="328">
        <f>SUM(Tabla1[[#This Row],[Recursos Propios2]:[Otros7]])</f>
        <v>0</v>
      </c>
      <c r="AK24" s="329">
        <f>+Tabla1[[#This Row],[Total Recursos Comprometidos]]/Tabla1[[#This Row],[Total Programado]]</f>
        <v>0</v>
      </c>
      <c r="AL24" s="327">
        <f>+SUMIFS('Anexo PA'!$J$4:$J$909,'Anexo PA'!$M$4:$M$909,Tabla1[[#This Row],[ Consecutivo PDM]],'Anexo PA'!$O$4:$O$909,Tabla1[[#This Row],[Código BPIN]],'Anexo PA'!$C$4:$C$909,Tabla1[[#This Row],[Rubro]])</f>
        <v>0</v>
      </c>
      <c r="AM24" s="327">
        <f>+SUMIFS('Anexo PA'!$K$4:$K$909,'Anexo PA'!$M$4:$M$909,Tabla1[[#This Row],[ Consecutivo PDM]],'Anexo PA'!$O$4:$O$909,Tabla1[[#This Row],[Código BPIN]],'Anexo PA'!$C$4:$C$909,Tabla1[[#This Row],[Rubro]])</f>
        <v>0</v>
      </c>
      <c r="AN24" s="330">
        <v>0</v>
      </c>
      <c r="AO24" s="313" t="s">
        <v>196</v>
      </c>
      <c r="AP24" s="313" t="s">
        <v>197</v>
      </c>
      <c r="AQ24" s="312" t="s">
        <v>1259</v>
      </c>
    </row>
    <row r="25" spans="1:43" s="331" customFormat="1" ht="15.4" customHeight="1" x14ac:dyDescent="0.25">
      <c r="A25" s="311">
        <v>89</v>
      </c>
      <c r="B25" s="312" t="s">
        <v>63</v>
      </c>
      <c r="C25" s="313" t="s">
        <v>64</v>
      </c>
      <c r="D25" s="311" t="s">
        <v>65</v>
      </c>
      <c r="E25" s="313" t="s">
        <v>70</v>
      </c>
      <c r="F25" s="311" t="s">
        <v>71</v>
      </c>
      <c r="G25" s="314" t="s">
        <v>72</v>
      </c>
      <c r="H25" s="311">
        <v>170201600</v>
      </c>
      <c r="I25" s="314" t="s">
        <v>73</v>
      </c>
      <c r="J25" s="311">
        <v>0</v>
      </c>
      <c r="K25" s="311" t="s">
        <v>62</v>
      </c>
      <c r="L25" s="311" t="s">
        <v>194</v>
      </c>
      <c r="M25" s="315">
        <v>5</v>
      </c>
      <c r="N25" s="316">
        <v>1</v>
      </c>
      <c r="O25" s="317">
        <v>0.1</v>
      </c>
      <c r="P25" s="318">
        <f>+Tabla1[[#This Row],[Meta Ejecutada Vigencia4]]/Tabla1[[#This Row],[Meta Programada Vigencia]]</f>
        <v>0.1</v>
      </c>
      <c r="Q25" s="318">
        <f>+Tabla1[[#This Row],[Meta Ejecutada Vigencia4]]/Tabla1[[#This Row],[Meta Programada Cuatrienio3]]</f>
        <v>0.02</v>
      </c>
      <c r="R25" s="319">
        <v>2024680010123</v>
      </c>
      <c r="S25" s="320" t="s">
        <v>221</v>
      </c>
      <c r="T25" s="321"/>
      <c r="U25" s="322"/>
      <c r="V25" s="323" t="s">
        <v>1263</v>
      </c>
      <c r="W25" s="323" t="s">
        <v>1264</v>
      </c>
      <c r="X25" s="324">
        <v>5</v>
      </c>
      <c r="Y25" s="323" t="s">
        <v>1266</v>
      </c>
      <c r="Z25" s="323" t="s">
        <v>202</v>
      </c>
      <c r="AA25" s="326">
        <v>51480000</v>
      </c>
      <c r="AB25" s="326">
        <v>0</v>
      </c>
      <c r="AC25" s="326">
        <v>0</v>
      </c>
      <c r="AD25" s="326">
        <v>0</v>
      </c>
      <c r="AE25" s="326">
        <f>SUM(Tabla1[[#This Row],[Recursos Propios]:[Otros]])</f>
        <v>51480000</v>
      </c>
      <c r="AF25" s="327">
        <f>+SUMIFS('Anexo PA'!$I$4:$I$909,'Anexo PA'!$M$4:$M$909,Tabla1[[#This Row],[ Consecutivo PDM]],'Anexo PA'!$O$4:$O$909,Tabla1[[#This Row],[Código BPIN]],'Anexo PA'!$C$4:$C$909,Tabla1[[#This Row],[Rubro]])</f>
        <v>27633334</v>
      </c>
      <c r="AG25" s="326">
        <v>0</v>
      </c>
      <c r="AH25" s="326">
        <v>0</v>
      </c>
      <c r="AI25" s="326">
        <v>0</v>
      </c>
      <c r="AJ25" s="328">
        <f>SUM(Tabla1[[#This Row],[Recursos Propios2]:[Otros7]])</f>
        <v>27633334</v>
      </c>
      <c r="AK25" s="329">
        <f>+Tabla1[[#This Row],[Total Recursos Comprometidos]]/Tabla1[[#This Row],[Total Programado]]</f>
        <v>0.53677804972804977</v>
      </c>
      <c r="AL25" s="327">
        <f>+SUMIFS('Anexo PA'!$J$4:$J$909,'Anexo PA'!$M$4:$M$909,Tabla1[[#This Row],[ Consecutivo PDM]],'Anexo PA'!$O$4:$O$909,Tabla1[[#This Row],[Código BPIN]],'Anexo PA'!$C$4:$C$909,Tabla1[[#This Row],[Rubro]])</f>
        <v>9900000.2300000004</v>
      </c>
      <c r="AM25" s="327">
        <f>+SUMIFS('Anexo PA'!$K$4:$K$909,'Anexo PA'!$M$4:$M$909,Tabla1[[#This Row],[ Consecutivo PDM]],'Anexo PA'!$O$4:$O$909,Tabla1[[#This Row],[Código BPIN]],'Anexo PA'!$C$4:$C$909,Tabla1[[#This Row],[Rubro]])</f>
        <v>9900000.2300000004</v>
      </c>
      <c r="AN25" s="330">
        <v>0</v>
      </c>
      <c r="AO25" s="313" t="s">
        <v>196</v>
      </c>
      <c r="AP25" s="313" t="s">
        <v>197</v>
      </c>
      <c r="AQ25" s="312" t="s">
        <v>1259</v>
      </c>
    </row>
    <row r="26" spans="1:43" s="6" customFormat="1" ht="15.4" customHeight="1" x14ac:dyDescent="0.25">
      <c r="A26" s="41">
        <v>90</v>
      </c>
      <c r="B26" s="55" t="s">
        <v>63</v>
      </c>
      <c r="C26" s="59" t="s">
        <v>64</v>
      </c>
      <c r="D26" s="41" t="s">
        <v>65</v>
      </c>
      <c r="E26" s="59" t="s">
        <v>70</v>
      </c>
      <c r="F26" s="41" t="s">
        <v>74</v>
      </c>
      <c r="G26" s="57" t="s">
        <v>75</v>
      </c>
      <c r="H26" s="41">
        <v>170201700</v>
      </c>
      <c r="I26" s="57" t="s">
        <v>76</v>
      </c>
      <c r="J26" s="43">
        <v>130</v>
      </c>
      <c r="K26" s="41" t="s">
        <v>62</v>
      </c>
      <c r="L26" s="41" t="s">
        <v>195</v>
      </c>
      <c r="M26" s="37">
        <v>150</v>
      </c>
      <c r="N26" s="209">
        <v>150</v>
      </c>
      <c r="O26" s="208">
        <v>130</v>
      </c>
      <c r="P26" s="38">
        <f>+Tabla1[[#This Row],[Meta Ejecutada Vigencia4]]/Tabla1[[#This Row],[Meta Programada Vigencia]]</f>
        <v>0.8666666666666667</v>
      </c>
      <c r="Q26" s="38">
        <f>+Tabla1[[#This Row],[Meta Ejecutada Vigencia4]]/Tabla1[[#This Row],[Meta Programada Cuatrienio3]]</f>
        <v>0.8666666666666667</v>
      </c>
      <c r="R26" s="39">
        <v>2020680010123</v>
      </c>
      <c r="S26" s="58" t="s">
        <v>222</v>
      </c>
      <c r="T26" s="64"/>
      <c r="U26" s="40"/>
      <c r="V26" s="61" t="s">
        <v>1263</v>
      </c>
      <c r="W26" s="61" t="s">
        <v>1267</v>
      </c>
      <c r="X26" s="70">
        <v>150</v>
      </c>
      <c r="Y26" s="61" t="s">
        <v>1268</v>
      </c>
      <c r="Z26" s="61" t="s">
        <v>258</v>
      </c>
      <c r="AA26" s="66">
        <v>52026666.670000002</v>
      </c>
      <c r="AB26" s="65">
        <v>0</v>
      </c>
      <c r="AC26" s="65">
        <v>0</v>
      </c>
      <c r="AD26" s="65">
        <v>0</v>
      </c>
      <c r="AE26" s="66">
        <f>SUM(Tabla1[[#This Row],[Recursos Propios]:[Otros]])</f>
        <v>52026666.670000002</v>
      </c>
      <c r="AF26" s="86">
        <f>+SUMIFS('Anexo PA'!$I$4:$I$909,'Anexo PA'!$M$4:$M$909,Tabla1[[#This Row],[ Consecutivo PDM]],'Anexo PA'!$O$4:$O$909,Tabla1[[#This Row],[Código BPIN]],'Anexo PA'!$C$4:$C$909,Tabla1[[#This Row],[Rubro]])</f>
        <v>52026666.670000002</v>
      </c>
      <c r="AG26" s="65">
        <v>0</v>
      </c>
      <c r="AH26" s="65">
        <v>0</v>
      </c>
      <c r="AI26" s="65">
        <v>0</v>
      </c>
      <c r="AJ26" s="68">
        <f>SUM(Tabla1[[#This Row],[Recursos Propios2]:[Otros7]])</f>
        <v>52026666.670000002</v>
      </c>
      <c r="AK26" s="38">
        <f>+Tabla1[[#This Row],[Total Recursos Comprometidos]]/Tabla1[[#This Row],[Total Programado]]</f>
        <v>1</v>
      </c>
      <c r="AL26" s="86">
        <f>+SUMIFS('Anexo PA'!$J$4:$J$909,'Anexo PA'!$M$4:$M$909,Tabla1[[#This Row],[ Consecutivo PDM]],'Anexo PA'!$O$4:$O$909,Tabla1[[#This Row],[Código BPIN]],'Anexo PA'!$C$4:$C$909,Tabla1[[#This Row],[Rubro]])</f>
        <v>52026666.670000002</v>
      </c>
      <c r="AM26" s="86">
        <f>+SUMIFS('Anexo PA'!$K$4:$K$909,'Anexo PA'!$M$4:$M$909,Tabla1[[#This Row],[ Consecutivo PDM]],'Anexo PA'!$O$4:$O$909,Tabla1[[#This Row],[Código BPIN]],'Anexo PA'!$C$4:$C$909,Tabla1[[#This Row],[Rubro]])</f>
        <v>52026666.670000002</v>
      </c>
      <c r="AN26" s="42">
        <v>0</v>
      </c>
      <c r="AO26" s="59" t="s">
        <v>196</v>
      </c>
      <c r="AP26" s="59" t="s">
        <v>197</v>
      </c>
      <c r="AQ26" s="55" t="s">
        <v>1259</v>
      </c>
    </row>
    <row r="27" spans="1:43" s="6" customFormat="1" ht="15.4" customHeight="1" x14ac:dyDescent="0.25">
      <c r="A27" s="41">
        <v>90</v>
      </c>
      <c r="B27" s="55" t="s">
        <v>63</v>
      </c>
      <c r="C27" s="59" t="s">
        <v>64</v>
      </c>
      <c r="D27" s="41" t="s">
        <v>65</v>
      </c>
      <c r="E27" s="59" t="s">
        <v>70</v>
      </c>
      <c r="F27" s="41" t="s">
        <v>74</v>
      </c>
      <c r="G27" s="57" t="s">
        <v>75</v>
      </c>
      <c r="H27" s="41">
        <v>170201700</v>
      </c>
      <c r="I27" s="57" t="s">
        <v>76</v>
      </c>
      <c r="J27" s="43">
        <v>130</v>
      </c>
      <c r="K27" s="41" t="s">
        <v>62</v>
      </c>
      <c r="L27" s="41" t="s">
        <v>195</v>
      </c>
      <c r="M27" s="37">
        <v>150</v>
      </c>
      <c r="N27" s="209">
        <v>150</v>
      </c>
      <c r="O27" s="208">
        <v>130</v>
      </c>
      <c r="P27" s="38">
        <f>+Tabla1[[#This Row],[Meta Ejecutada Vigencia4]]/Tabla1[[#This Row],[Meta Programada Vigencia]]</f>
        <v>0.8666666666666667</v>
      </c>
      <c r="Q27" s="38">
        <f>+Tabla1[[#This Row],[Meta Ejecutada Vigencia4]]/Tabla1[[#This Row],[Meta Programada Cuatrienio3]]</f>
        <v>0.8666666666666667</v>
      </c>
      <c r="R27" s="49">
        <v>2024680010123</v>
      </c>
      <c r="S27" s="58" t="s">
        <v>221</v>
      </c>
      <c r="T27" s="64"/>
      <c r="U27" s="44"/>
      <c r="V27" s="61" t="s">
        <v>1263</v>
      </c>
      <c r="W27" s="61" t="s">
        <v>1267</v>
      </c>
      <c r="X27" s="70">
        <v>150</v>
      </c>
      <c r="Y27" s="61" t="s">
        <v>1268</v>
      </c>
      <c r="Z27" s="61" t="s">
        <v>203</v>
      </c>
      <c r="AA27" s="65">
        <v>59557419.000000015</v>
      </c>
      <c r="AB27" s="65">
        <v>0</v>
      </c>
      <c r="AC27" s="65">
        <v>0</v>
      </c>
      <c r="AD27" s="65">
        <v>0</v>
      </c>
      <c r="AE27" s="65">
        <f>SUM(Tabla1[[#This Row],[Recursos Propios]:[Otros]])</f>
        <v>59557419.000000015</v>
      </c>
      <c r="AF27" s="86">
        <f>+SUMIFS('Anexo PA'!$I$4:$I$909,'Anexo PA'!$M$4:$M$909,Tabla1[[#This Row],[ Consecutivo PDM]],'Anexo PA'!$O$4:$O$909,Tabla1[[#This Row],[Código BPIN]],'Anexo PA'!$C$4:$C$909,Tabla1[[#This Row],[Rubro]])</f>
        <v>54683333.32</v>
      </c>
      <c r="AG27" s="65">
        <v>0</v>
      </c>
      <c r="AH27" s="65">
        <v>0</v>
      </c>
      <c r="AI27" s="65">
        <v>0</v>
      </c>
      <c r="AJ27" s="67">
        <f>SUM(Tabla1[[#This Row],[Recursos Propios2]:[Otros7]])</f>
        <v>54683333.32</v>
      </c>
      <c r="AK27" s="20">
        <f>+Tabla1[[#This Row],[Total Recursos Comprometidos]]/Tabla1[[#This Row],[Total Programado]]</f>
        <v>0.91816156976177876</v>
      </c>
      <c r="AL27" s="86">
        <f>+SUMIFS('Anexo PA'!$J$4:$J$909,'Anexo PA'!$M$4:$M$909,Tabla1[[#This Row],[ Consecutivo PDM]],'Anexo PA'!$O$4:$O$909,Tabla1[[#This Row],[Código BPIN]],'Anexo PA'!$C$4:$C$909,Tabla1[[#This Row],[Rubro]])</f>
        <v>19063333.32</v>
      </c>
      <c r="AM27" s="86">
        <f>+SUMIFS('Anexo PA'!$K$4:$K$909,'Anexo PA'!$M$4:$M$909,Tabla1[[#This Row],[ Consecutivo PDM]],'Anexo PA'!$O$4:$O$909,Tabla1[[#This Row],[Código BPIN]],'Anexo PA'!$C$4:$C$909,Tabla1[[#This Row],[Rubro]])</f>
        <v>19063333.32</v>
      </c>
      <c r="AN27" s="42">
        <v>0</v>
      </c>
      <c r="AO27" s="59" t="s">
        <v>196</v>
      </c>
      <c r="AP27" s="59" t="s">
        <v>197</v>
      </c>
      <c r="AQ27" s="55" t="s">
        <v>1259</v>
      </c>
    </row>
    <row r="28" spans="1:43" s="6" customFormat="1" ht="15.4" customHeight="1" x14ac:dyDescent="0.25">
      <c r="A28" s="41">
        <v>91</v>
      </c>
      <c r="B28" s="55" t="s">
        <v>63</v>
      </c>
      <c r="C28" s="59" t="s">
        <v>64</v>
      </c>
      <c r="D28" s="41" t="s">
        <v>65</v>
      </c>
      <c r="E28" s="59" t="s">
        <v>70</v>
      </c>
      <c r="F28" s="41" t="s">
        <v>77</v>
      </c>
      <c r="G28" s="57" t="s">
        <v>78</v>
      </c>
      <c r="H28" s="41">
        <v>170201000</v>
      </c>
      <c r="I28" s="57" t="s">
        <v>79</v>
      </c>
      <c r="J28" s="41">
        <v>682</v>
      </c>
      <c r="K28" s="41" t="s">
        <v>62</v>
      </c>
      <c r="L28" s="41" t="s">
        <v>194</v>
      </c>
      <c r="M28" s="41">
        <v>1023</v>
      </c>
      <c r="N28" s="210">
        <v>250</v>
      </c>
      <c r="O28" s="208">
        <v>283</v>
      </c>
      <c r="P28" s="38">
        <f>+Tabla1[[#This Row],[Meta Ejecutada Vigencia4]]/Tabla1[[#This Row],[Meta Programada Vigencia]]</f>
        <v>1.1319999999999999</v>
      </c>
      <c r="Q28" s="38">
        <f>+Tabla1[[#This Row],[Meta Ejecutada Vigencia4]]/Tabla1[[#This Row],[Meta Programada Cuatrienio3]]</f>
        <v>0.27663734115347016</v>
      </c>
      <c r="R28" s="39">
        <v>2020680010123</v>
      </c>
      <c r="S28" s="58" t="s">
        <v>222</v>
      </c>
      <c r="T28" s="64"/>
      <c r="U28" s="40"/>
      <c r="V28" s="61" t="s">
        <v>1263</v>
      </c>
      <c r="W28" s="61" t="s">
        <v>1264</v>
      </c>
      <c r="X28" s="70">
        <v>1203</v>
      </c>
      <c r="Y28" s="61" t="s">
        <v>605</v>
      </c>
      <c r="Z28" s="61" t="s">
        <v>259</v>
      </c>
      <c r="AA28" s="65">
        <v>100000000</v>
      </c>
      <c r="AB28" s="65">
        <v>0</v>
      </c>
      <c r="AC28" s="65">
        <v>0</v>
      </c>
      <c r="AD28" s="65">
        <v>0</v>
      </c>
      <c r="AE28" s="65">
        <f>SUM(Tabla1[[#This Row],[Recursos Propios]:[Otros]])</f>
        <v>100000000</v>
      </c>
      <c r="AF28" s="86">
        <f>+SUMIFS('Anexo PA'!$I$4:$I$909,'Anexo PA'!$M$4:$M$909,Tabla1[[#This Row],[ Consecutivo PDM]],'Anexo PA'!$O$4:$O$909,Tabla1[[#This Row],[Código BPIN]],'Anexo PA'!$C$4:$C$909,Tabla1[[#This Row],[Rubro]])</f>
        <v>100000000</v>
      </c>
      <c r="AG28" s="65">
        <v>0</v>
      </c>
      <c r="AH28" s="65">
        <v>0</v>
      </c>
      <c r="AI28" s="65">
        <v>0</v>
      </c>
      <c r="AJ28" s="67">
        <f>SUM(Tabla1[[#This Row],[Recursos Propios2]:[Otros7]])</f>
        <v>100000000</v>
      </c>
      <c r="AK28" s="38">
        <f>+Tabla1[[#This Row],[Total Recursos Comprometidos]]/Tabla1[[#This Row],[Total Programado]]</f>
        <v>1</v>
      </c>
      <c r="AL28" s="86">
        <f>+SUMIFS('Anexo PA'!$J$4:$J$909,'Anexo PA'!$M$4:$M$909,Tabla1[[#This Row],[ Consecutivo PDM]],'Anexo PA'!$O$4:$O$909,Tabla1[[#This Row],[Código BPIN]],'Anexo PA'!$C$4:$C$909,Tabla1[[#This Row],[Rubro]])</f>
        <v>0</v>
      </c>
      <c r="AM28" s="86">
        <f>+SUMIFS('Anexo PA'!$K$4:$K$909,'Anexo PA'!$M$4:$M$909,Tabla1[[#This Row],[ Consecutivo PDM]],'Anexo PA'!$O$4:$O$909,Tabla1[[#This Row],[Código BPIN]],'Anexo PA'!$C$4:$C$909,Tabla1[[#This Row],[Rubro]])</f>
        <v>0</v>
      </c>
      <c r="AN28" s="42">
        <v>0</v>
      </c>
      <c r="AO28" s="59" t="s">
        <v>196</v>
      </c>
      <c r="AP28" s="59" t="s">
        <v>197</v>
      </c>
      <c r="AQ28" s="55" t="s">
        <v>1259</v>
      </c>
    </row>
    <row r="29" spans="1:43" s="349" customFormat="1" ht="15.4" customHeight="1" x14ac:dyDescent="0.25">
      <c r="A29" s="212">
        <v>91</v>
      </c>
      <c r="B29" s="332" t="s">
        <v>63</v>
      </c>
      <c r="C29" s="333" t="s">
        <v>64</v>
      </c>
      <c r="D29" s="212" t="s">
        <v>65</v>
      </c>
      <c r="E29" s="333" t="s">
        <v>70</v>
      </c>
      <c r="F29" s="212" t="s">
        <v>77</v>
      </c>
      <c r="G29" s="334" t="s">
        <v>78</v>
      </c>
      <c r="H29" s="212">
        <v>170201000</v>
      </c>
      <c r="I29" s="334" t="s">
        <v>79</v>
      </c>
      <c r="J29" s="212">
        <v>682</v>
      </c>
      <c r="K29" s="212" t="s">
        <v>62</v>
      </c>
      <c r="L29" s="212" t="s">
        <v>194</v>
      </c>
      <c r="M29" s="212">
        <v>1023</v>
      </c>
      <c r="N29" s="335">
        <v>250</v>
      </c>
      <c r="O29" s="336"/>
      <c r="P29" s="337">
        <f>+Tabla1[[#This Row],[Meta Ejecutada Vigencia4]]/Tabla1[[#This Row],[Meta Programada Vigencia]]</f>
        <v>0</v>
      </c>
      <c r="Q29" s="337">
        <f>+Tabla1[[#This Row],[Meta Ejecutada Vigencia4]]/Tabla1[[#This Row],[Meta Programada Cuatrienio3]]</f>
        <v>0</v>
      </c>
      <c r="R29" s="338">
        <v>2024680010123</v>
      </c>
      <c r="S29" s="339" t="s">
        <v>221</v>
      </c>
      <c r="T29" s="340"/>
      <c r="U29" s="341"/>
      <c r="V29" s="342" t="s">
        <v>1263</v>
      </c>
      <c r="W29" s="342" t="s">
        <v>1264</v>
      </c>
      <c r="X29" s="343">
        <v>1203</v>
      </c>
      <c r="Y29" s="342" t="s">
        <v>605</v>
      </c>
      <c r="Z29" s="344" t="s">
        <v>1444</v>
      </c>
      <c r="AA29" s="71">
        <v>50000000</v>
      </c>
      <c r="AB29" s="71">
        <v>0</v>
      </c>
      <c r="AC29" s="71">
        <v>0</v>
      </c>
      <c r="AD29" s="71">
        <v>0</v>
      </c>
      <c r="AE29" s="71">
        <f>SUM(Tabla1[[#This Row],[Recursos Propios]:[Otros]])</f>
        <v>50000000</v>
      </c>
      <c r="AF29" s="345">
        <f>+SUMIFS('Anexo PA'!$I$4:$I$909,'Anexo PA'!$M$4:$M$909,Tabla1[[#This Row],[ Consecutivo PDM]],'Anexo PA'!$O$4:$O$909,Tabla1[[#This Row],[Código BPIN]],'Anexo PA'!$C$4:$C$909,Tabla1[[#This Row],[Rubro]])</f>
        <v>0</v>
      </c>
      <c r="AG29" s="340">
        <v>0</v>
      </c>
      <c r="AH29" s="340">
        <v>0</v>
      </c>
      <c r="AI29" s="340">
        <v>0</v>
      </c>
      <c r="AJ29" s="346">
        <f>SUM(Tabla1[[#This Row],[Recursos Propios2]:[Otros7]])</f>
        <v>0</v>
      </c>
      <c r="AK29" s="347">
        <f>+Tabla1[[#This Row],[Total Recursos Comprometidos]]/Tabla1[[#This Row],[Total Programado]]</f>
        <v>0</v>
      </c>
      <c r="AL29" s="345">
        <f>+SUMIFS('Anexo PA'!$J$4:$J$909,'Anexo PA'!$M$4:$M$909,Tabla1[[#This Row],[ Consecutivo PDM]],'Anexo PA'!$O$4:$O$909,Tabla1[[#This Row],[Código BPIN]],'Anexo PA'!$C$4:$C$909,Tabla1[[#This Row],[Rubro]])</f>
        <v>0</v>
      </c>
      <c r="AM29" s="345">
        <f>+SUMIFS('Anexo PA'!$K$4:$K$909,'Anexo PA'!$M$4:$M$909,Tabla1[[#This Row],[ Consecutivo PDM]],'Anexo PA'!$O$4:$O$909,Tabla1[[#This Row],[Código BPIN]],'Anexo PA'!$C$4:$C$909,Tabla1[[#This Row],[Rubro]])</f>
        <v>0</v>
      </c>
      <c r="AN29" s="348">
        <v>0</v>
      </c>
      <c r="AO29" s="333" t="s">
        <v>196</v>
      </c>
      <c r="AP29" s="333" t="s">
        <v>197</v>
      </c>
      <c r="AQ29" s="332" t="s">
        <v>1259</v>
      </c>
    </row>
    <row r="30" spans="1:43" s="349" customFormat="1" ht="15.4" customHeight="1" x14ac:dyDescent="0.25">
      <c r="A30" s="212">
        <v>91</v>
      </c>
      <c r="B30" s="332" t="s">
        <v>63</v>
      </c>
      <c r="C30" s="333" t="s">
        <v>64</v>
      </c>
      <c r="D30" s="212" t="s">
        <v>2415</v>
      </c>
      <c r="E30" s="333" t="s">
        <v>70</v>
      </c>
      <c r="F30" s="212" t="s">
        <v>2416</v>
      </c>
      <c r="G30" s="334" t="s">
        <v>78</v>
      </c>
      <c r="H30" s="212">
        <v>170200998</v>
      </c>
      <c r="I30" s="334" t="s">
        <v>79</v>
      </c>
      <c r="J30" s="212">
        <v>680</v>
      </c>
      <c r="K30" s="212" t="s">
        <v>62</v>
      </c>
      <c r="L30" s="212" t="s">
        <v>194</v>
      </c>
      <c r="M30" s="212">
        <v>1023</v>
      </c>
      <c r="N30" s="335">
        <v>250</v>
      </c>
      <c r="O30" s="336"/>
      <c r="P30" s="337">
        <f>+Tabla1[[#This Row],[Meta Ejecutada Vigencia4]]/Tabla1[[#This Row],[Meta Programada Vigencia]]</f>
        <v>0</v>
      </c>
      <c r="Q30" s="337">
        <f>+Tabla1[[#This Row],[Meta Ejecutada Vigencia4]]/Tabla1[[#This Row],[Meta Programada Cuatrienio3]]</f>
        <v>0</v>
      </c>
      <c r="R30" s="338">
        <v>2024680010123</v>
      </c>
      <c r="S30" s="339" t="s">
        <v>221</v>
      </c>
      <c r="T30" s="340"/>
      <c r="U30" s="341"/>
      <c r="V30" s="342"/>
      <c r="W30" s="342"/>
      <c r="X30" s="343">
        <v>1203</v>
      </c>
      <c r="Y30" s="342"/>
      <c r="Z30" s="344" t="s">
        <v>2413</v>
      </c>
      <c r="AA30" s="71">
        <v>43796250</v>
      </c>
      <c r="AB30" s="71"/>
      <c r="AC30" s="71"/>
      <c r="AD30" s="71">
        <v>0</v>
      </c>
      <c r="AE30" s="71">
        <f>SUM(Tabla1[[#This Row],[Recursos Propios]:[Otros]])</f>
        <v>43796250</v>
      </c>
      <c r="AF30" s="345">
        <f>+SUMIFS('Anexo PA'!$I$4:$I$909,'Anexo PA'!$M$4:$M$909,Tabla1[[#This Row],[ Consecutivo PDM]],'Anexo PA'!$O$4:$O$909,Tabla1[[#This Row],[Código BPIN]],'Anexo PA'!$C$4:$C$909,Tabla1[[#This Row],[Rubro]])</f>
        <v>0</v>
      </c>
      <c r="AG30" s="340"/>
      <c r="AH30" s="340"/>
      <c r="AI30" s="340">
        <v>0</v>
      </c>
      <c r="AJ30" s="346">
        <f>SUM(Tabla1[[#This Row],[Recursos Propios2]:[Otros7]])</f>
        <v>0</v>
      </c>
      <c r="AK30" s="347">
        <f>+Tabla1[[#This Row],[Total Recursos Comprometidos]]/Tabla1[[#This Row],[Total Programado]]</f>
        <v>0</v>
      </c>
      <c r="AL30" s="345">
        <f>+SUMIFS('Anexo PA'!$J$4:$J$909,'Anexo PA'!$M$4:$M$909,Tabla1[[#This Row],[ Consecutivo PDM]],'Anexo PA'!$O$4:$O$909,Tabla1[[#This Row],[Código BPIN]],'Anexo PA'!$C$4:$C$909,Tabla1[[#This Row],[Rubro]])</f>
        <v>0</v>
      </c>
      <c r="AM30" s="345">
        <f>+SUMIFS('Anexo PA'!$K$4:$K$909,'Anexo PA'!$M$4:$M$909,Tabla1[[#This Row],[ Consecutivo PDM]],'Anexo PA'!$O$4:$O$909,Tabla1[[#This Row],[Código BPIN]],'Anexo PA'!$C$4:$C$909,Tabla1[[#This Row],[Rubro]])</f>
        <v>0</v>
      </c>
      <c r="AN30" s="348">
        <v>0</v>
      </c>
      <c r="AO30" s="333" t="s">
        <v>196</v>
      </c>
      <c r="AP30" s="333" t="s">
        <v>197</v>
      </c>
      <c r="AQ30" s="332" t="s">
        <v>1259</v>
      </c>
    </row>
    <row r="31" spans="1:43" s="349" customFormat="1" ht="15.4" customHeight="1" x14ac:dyDescent="0.25">
      <c r="A31" s="212">
        <v>91</v>
      </c>
      <c r="B31" s="332" t="s">
        <v>63</v>
      </c>
      <c r="C31" s="333" t="s">
        <v>64</v>
      </c>
      <c r="D31" s="212" t="s">
        <v>2417</v>
      </c>
      <c r="E31" s="333" t="s">
        <v>70</v>
      </c>
      <c r="F31" s="212" t="s">
        <v>2418</v>
      </c>
      <c r="G31" s="334" t="s">
        <v>78</v>
      </c>
      <c r="H31" s="212">
        <v>170200999</v>
      </c>
      <c r="I31" s="334" t="s">
        <v>79</v>
      </c>
      <c r="J31" s="212">
        <v>681</v>
      </c>
      <c r="K31" s="212" t="s">
        <v>62</v>
      </c>
      <c r="L31" s="212" t="s">
        <v>194</v>
      </c>
      <c r="M31" s="212">
        <v>1023</v>
      </c>
      <c r="N31" s="335">
        <v>250</v>
      </c>
      <c r="O31" s="336"/>
      <c r="P31" s="337">
        <f>+Tabla1[[#This Row],[Meta Ejecutada Vigencia4]]/Tabla1[[#This Row],[Meta Programada Vigencia]]</f>
        <v>0</v>
      </c>
      <c r="Q31" s="337">
        <f>+Tabla1[[#This Row],[Meta Ejecutada Vigencia4]]/Tabla1[[#This Row],[Meta Programada Cuatrienio3]]</f>
        <v>0</v>
      </c>
      <c r="R31" s="338">
        <v>2024680010123</v>
      </c>
      <c r="S31" s="339" t="s">
        <v>221</v>
      </c>
      <c r="T31" s="340"/>
      <c r="U31" s="341"/>
      <c r="V31" s="342"/>
      <c r="W31" s="342"/>
      <c r="X31" s="343">
        <v>1203</v>
      </c>
      <c r="Y31" s="342"/>
      <c r="Z31" s="344" t="s">
        <v>2414</v>
      </c>
      <c r="AA31" s="71">
        <v>43796250</v>
      </c>
      <c r="AB31" s="71"/>
      <c r="AC31" s="71"/>
      <c r="AD31" s="71">
        <v>0</v>
      </c>
      <c r="AE31" s="71">
        <f>SUM(Tabla1[[#This Row],[Recursos Propios]:[Otros]])</f>
        <v>43796250</v>
      </c>
      <c r="AF31" s="345">
        <f>+SUMIFS('Anexo PA'!$I$4:$I$909,'Anexo PA'!$M$4:$M$909,Tabla1[[#This Row],[ Consecutivo PDM]],'Anexo PA'!$O$4:$O$909,Tabla1[[#This Row],[Código BPIN]],'Anexo PA'!$C$4:$C$909,Tabla1[[#This Row],[Rubro]])</f>
        <v>0</v>
      </c>
      <c r="AG31" s="340"/>
      <c r="AH31" s="340"/>
      <c r="AI31" s="340">
        <v>0</v>
      </c>
      <c r="AJ31" s="346">
        <f>SUM(Tabla1[[#This Row],[Recursos Propios2]:[Otros7]])</f>
        <v>0</v>
      </c>
      <c r="AK31" s="347">
        <f>+Tabla1[[#This Row],[Total Recursos Comprometidos]]/Tabla1[[#This Row],[Total Programado]]</f>
        <v>0</v>
      </c>
      <c r="AL31" s="345">
        <f>+SUMIFS('Anexo PA'!$J$4:$J$909,'Anexo PA'!$M$4:$M$909,Tabla1[[#This Row],[ Consecutivo PDM]],'Anexo PA'!$O$4:$O$909,Tabla1[[#This Row],[Código BPIN]],'Anexo PA'!$C$4:$C$909,Tabla1[[#This Row],[Rubro]])</f>
        <v>0</v>
      </c>
      <c r="AM31" s="345">
        <f>+SUMIFS('Anexo PA'!$K$4:$K$909,'Anexo PA'!$M$4:$M$909,Tabla1[[#This Row],[ Consecutivo PDM]],'Anexo PA'!$O$4:$O$909,Tabla1[[#This Row],[Código BPIN]],'Anexo PA'!$C$4:$C$909,Tabla1[[#This Row],[Rubro]])</f>
        <v>0</v>
      </c>
      <c r="AN31" s="348">
        <v>0</v>
      </c>
      <c r="AO31" s="333" t="s">
        <v>196</v>
      </c>
      <c r="AP31" s="333" t="s">
        <v>197</v>
      </c>
      <c r="AQ31" s="332" t="s">
        <v>1259</v>
      </c>
    </row>
    <row r="32" spans="1:43" s="349" customFormat="1" ht="15.4" customHeight="1" x14ac:dyDescent="0.25">
      <c r="A32" s="212">
        <v>91</v>
      </c>
      <c r="B32" s="332" t="s">
        <v>63</v>
      </c>
      <c r="C32" s="333" t="s">
        <v>64</v>
      </c>
      <c r="D32" s="212" t="s">
        <v>65</v>
      </c>
      <c r="E32" s="333" t="s">
        <v>70</v>
      </c>
      <c r="F32" s="212" t="s">
        <v>77</v>
      </c>
      <c r="G32" s="334" t="s">
        <v>78</v>
      </c>
      <c r="H32" s="212">
        <v>170201000</v>
      </c>
      <c r="I32" s="334" t="s">
        <v>79</v>
      </c>
      <c r="J32" s="212">
        <v>682</v>
      </c>
      <c r="K32" s="212" t="s">
        <v>62</v>
      </c>
      <c r="L32" s="212" t="s">
        <v>194</v>
      </c>
      <c r="M32" s="212">
        <v>1023</v>
      </c>
      <c r="N32" s="335">
        <v>250</v>
      </c>
      <c r="O32" s="336"/>
      <c r="P32" s="337">
        <f>+Tabla1[[#This Row],[Meta Ejecutada Vigencia4]]/Tabla1[[#This Row],[Meta Programada Vigencia]]</f>
        <v>0</v>
      </c>
      <c r="Q32" s="337">
        <f>+Tabla1[[#This Row],[Meta Ejecutada Vigencia4]]/Tabla1[[#This Row],[Meta Programada Cuatrienio3]]</f>
        <v>0</v>
      </c>
      <c r="R32" s="338">
        <v>2024680010123</v>
      </c>
      <c r="S32" s="339" t="s">
        <v>221</v>
      </c>
      <c r="T32" s="340"/>
      <c r="U32" s="341"/>
      <c r="V32" s="342" t="s">
        <v>1263</v>
      </c>
      <c r="W32" s="342" t="s">
        <v>1264</v>
      </c>
      <c r="X32" s="343">
        <v>1203</v>
      </c>
      <c r="Y32" s="342" t="s">
        <v>605</v>
      </c>
      <c r="Z32" s="342" t="s">
        <v>204</v>
      </c>
      <c r="AA32" s="71">
        <f>134130981.33-92592500</f>
        <v>41538481.329999998</v>
      </c>
      <c r="AB32" s="71">
        <v>0</v>
      </c>
      <c r="AC32" s="71">
        <v>0</v>
      </c>
      <c r="AD32" s="71">
        <v>0</v>
      </c>
      <c r="AE32" s="71">
        <f>SUM(Tabla1[[#This Row],[Recursos Propios]:[Otros]])</f>
        <v>41538481.329999998</v>
      </c>
      <c r="AF32" s="345">
        <f>+SUMIFS('Anexo PA'!$I$4:$I$909,'Anexo PA'!$M$4:$M$909,Tabla1[[#This Row],[ Consecutivo PDM]],'Anexo PA'!$O$4:$O$909,Tabla1[[#This Row],[Código BPIN]],'Anexo PA'!$C$4:$C$909,Tabla1[[#This Row],[Rubro]])</f>
        <v>0</v>
      </c>
      <c r="AG32" s="71">
        <v>0</v>
      </c>
      <c r="AH32" s="71">
        <v>0</v>
      </c>
      <c r="AI32" s="71">
        <v>0</v>
      </c>
      <c r="AJ32" s="346">
        <f>SUM(Tabla1[[#This Row],[Recursos Propios2]:[Otros7]])</f>
        <v>0</v>
      </c>
      <c r="AK32" s="347">
        <f>+Tabla1[[#This Row],[Total Recursos Comprometidos]]/Tabla1[[#This Row],[Total Programado]]</f>
        <v>0</v>
      </c>
      <c r="AL32" s="345">
        <f>+SUMIFS('Anexo PA'!$J$4:$J$909,'Anexo PA'!$M$4:$M$909,Tabla1[[#This Row],[ Consecutivo PDM]],'Anexo PA'!$O$4:$O$909,Tabla1[[#This Row],[Código BPIN]],'Anexo PA'!$C$4:$C$909,Tabla1[[#This Row],[Rubro]])</f>
        <v>0</v>
      </c>
      <c r="AM32" s="345">
        <f>+SUMIFS('Anexo PA'!$K$4:$K$909,'Anexo PA'!$M$4:$M$909,Tabla1[[#This Row],[ Consecutivo PDM]],'Anexo PA'!$O$4:$O$909,Tabla1[[#This Row],[Código BPIN]],'Anexo PA'!$C$4:$C$909,Tabla1[[#This Row],[Rubro]])</f>
        <v>0</v>
      </c>
      <c r="AN32" s="348">
        <v>0</v>
      </c>
      <c r="AO32" s="333" t="s">
        <v>196</v>
      </c>
      <c r="AP32" s="333" t="s">
        <v>197</v>
      </c>
      <c r="AQ32" s="332" t="s">
        <v>1259</v>
      </c>
    </row>
    <row r="33" spans="1:43" s="349" customFormat="1" ht="15.4" customHeight="1" x14ac:dyDescent="0.25">
      <c r="A33" s="212">
        <v>91</v>
      </c>
      <c r="B33" s="332" t="s">
        <v>63</v>
      </c>
      <c r="C33" s="333" t="s">
        <v>64</v>
      </c>
      <c r="D33" s="212" t="s">
        <v>65</v>
      </c>
      <c r="E33" s="333" t="s">
        <v>70</v>
      </c>
      <c r="F33" s="212" t="s">
        <v>77</v>
      </c>
      <c r="G33" s="334" t="s">
        <v>78</v>
      </c>
      <c r="H33" s="212">
        <v>170201000</v>
      </c>
      <c r="I33" s="334" t="s">
        <v>79</v>
      </c>
      <c r="J33" s="212">
        <v>682</v>
      </c>
      <c r="K33" s="212" t="s">
        <v>62</v>
      </c>
      <c r="L33" s="212" t="s">
        <v>194</v>
      </c>
      <c r="M33" s="212">
        <v>1023</v>
      </c>
      <c r="N33" s="335">
        <v>250</v>
      </c>
      <c r="O33" s="336"/>
      <c r="P33" s="337">
        <f>+Tabla1[[#This Row],[Meta Ejecutada Vigencia4]]/Tabla1[[#This Row],[Meta Programada Vigencia]]</f>
        <v>0</v>
      </c>
      <c r="Q33" s="337">
        <f>+Tabla1[[#This Row],[Meta Ejecutada Vigencia4]]/Tabla1[[#This Row],[Meta Programada Cuatrienio3]]</f>
        <v>0</v>
      </c>
      <c r="R33" s="338">
        <v>2024680010123</v>
      </c>
      <c r="S33" s="339" t="s">
        <v>221</v>
      </c>
      <c r="T33" s="340"/>
      <c r="U33" s="341"/>
      <c r="V33" s="342" t="s">
        <v>1263</v>
      </c>
      <c r="W33" s="342" t="s">
        <v>1264</v>
      </c>
      <c r="X33" s="343">
        <v>1203</v>
      </c>
      <c r="Y33" s="342" t="s">
        <v>605</v>
      </c>
      <c r="Z33" s="342" t="s">
        <v>205</v>
      </c>
      <c r="AA33" s="71">
        <v>50000000</v>
      </c>
      <c r="AB33" s="71">
        <v>0</v>
      </c>
      <c r="AC33" s="71">
        <v>0</v>
      </c>
      <c r="AD33" s="71">
        <v>0</v>
      </c>
      <c r="AE33" s="71">
        <f>SUM(Tabla1[[#This Row],[Recursos Propios]:[Otros]])</f>
        <v>50000000</v>
      </c>
      <c r="AF33" s="345">
        <f>+SUMIFS('Anexo PA'!$I$4:$I$909,'Anexo PA'!$M$4:$M$909,Tabla1[[#This Row],[ Consecutivo PDM]],'Anexo PA'!$O$4:$O$909,Tabla1[[#This Row],[Código BPIN]],'Anexo PA'!$C$4:$C$909,Tabla1[[#This Row],[Rubro]])</f>
        <v>45450000</v>
      </c>
      <c r="AG33" s="71">
        <v>0</v>
      </c>
      <c r="AH33" s="71">
        <v>0</v>
      </c>
      <c r="AI33" s="71">
        <v>0</v>
      </c>
      <c r="AJ33" s="346">
        <f>SUM(Tabla1[[#This Row],[Recursos Propios2]:[Otros7]])</f>
        <v>45450000</v>
      </c>
      <c r="AK33" s="347">
        <f>+Tabla1[[#This Row],[Total Recursos Comprometidos]]/Tabla1[[#This Row],[Total Programado]]</f>
        <v>0.90900000000000003</v>
      </c>
      <c r="AL33" s="345">
        <f>+SUMIFS('Anexo PA'!$J$4:$J$909,'Anexo PA'!$M$4:$M$909,Tabla1[[#This Row],[ Consecutivo PDM]],'Anexo PA'!$O$4:$O$909,Tabla1[[#This Row],[Código BPIN]],'Anexo PA'!$C$4:$C$909,Tabla1[[#This Row],[Rubro]])</f>
        <v>0</v>
      </c>
      <c r="AM33" s="345">
        <f>+SUMIFS('Anexo PA'!$K$4:$K$909,'Anexo PA'!$M$4:$M$909,Tabla1[[#This Row],[ Consecutivo PDM]],'Anexo PA'!$O$4:$O$909,Tabla1[[#This Row],[Código BPIN]],'Anexo PA'!$C$4:$C$909,Tabla1[[#This Row],[Rubro]])</f>
        <v>0</v>
      </c>
      <c r="AN33" s="348">
        <v>0</v>
      </c>
      <c r="AO33" s="333" t="s">
        <v>196</v>
      </c>
      <c r="AP33" s="333" t="s">
        <v>197</v>
      </c>
      <c r="AQ33" s="332" t="s">
        <v>1259</v>
      </c>
    </row>
    <row r="34" spans="1:43" s="349" customFormat="1" ht="15.4" customHeight="1" x14ac:dyDescent="0.25">
      <c r="A34" s="212">
        <v>91</v>
      </c>
      <c r="B34" s="332" t="s">
        <v>63</v>
      </c>
      <c r="C34" s="333" t="s">
        <v>64</v>
      </c>
      <c r="D34" s="212" t="s">
        <v>65</v>
      </c>
      <c r="E34" s="333" t="s">
        <v>70</v>
      </c>
      <c r="F34" s="212" t="s">
        <v>77</v>
      </c>
      <c r="G34" s="334" t="s">
        <v>78</v>
      </c>
      <c r="H34" s="212">
        <v>170201000</v>
      </c>
      <c r="I34" s="334" t="s">
        <v>79</v>
      </c>
      <c r="J34" s="212">
        <v>682</v>
      </c>
      <c r="K34" s="212" t="s">
        <v>62</v>
      </c>
      <c r="L34" s="212" t="s">
        <v>194</v>
      </c>
      <c r="M34" s="212">
        <v>1023</v>
      </c>
      <c r="N34" s="335">
        <v>250</v>
      </c>
      <c r="O34" s="336"/>
      <c r="P34" s="337">
        <f>+Tabla1[[#This Row],[Meta Ejecutada Vigencia4]]/Tabla1[[#This Row],[Meta Programada Vigencia]]</f>
        <v>0</v>
      </c>
      <c r="Q34" s="337">
        <f>+Tabla1[[#This Row],[Meta Ejecutada Vigencia4]]/Tabla1[[#This Row],[Meta Programada Cuatrienio3]]</f>
        <v>0</v>
      </c>
      <c r="R34" s="338">
        <v>2024680010123</v>
      </c>
      <c r="S34" s="339" t="s">
        <v>221</v>
      </c>
      <c r="T34" s="340"/>
      <c r="U34" s="341"/>
      <c r="V34" s="342" t="s">
        <v>1263</v>
      </c>
      <c r="W34" s="342" t="s">
        <v>1264</v>
      </c>
      <c r="X34" s="343">
        <v>1203</v>
      </c>
      <c r="Y34" s="342" t="s">
        <v>605</v>
      </c>
      <c r="Z34" s="342" t="s">
        <v>206</v>
      </c>
      <c r="AA34" s="71">
        <f>100000000-70000000</f>
        <v>30000000</v>
      </c>
      <c r="AB34" s="71">
        <v>0</v>
      </c>
      <c r="AC34" s="71">
        <v>0</v>
      </c>
      <c r="AD34" s="71">
        <v>0</v>
      </c>
      <c r="AE34" s="71">
        <f>SUM(Tabla1[[#This Row],[Recursos Propios]:[Otros]])</f>
        <v>30000000</v>
      </c>
      <c r="AF34" s="345">
        <f>+SUMIFS('Anexo PA'!$I$4:$I$909,'Anexo PA'!$M$4:$M$909,Tabla1[[#This Row],[ Consecutivo PDM]],'Anexo PA'!$O$4:$O$909,Tabla1[[#This Row],[Código BPIN]],'Anexo PA'!$C$4:$C$909,Tabla1[[#This Row],[Rubro]])</f>
        <v>27360000</v>
      </c>
      <c r="AG34" s="71">
        <v>0</v>
      </c>
      <c r="AH34" s="71">
        <v>0</v>
      </c>
      <c r="AI34" s="71">
        <v>0</v>
      </c>
      <c r="AJ34" s="346">
        <f>SUM(Tabla1[[#This Row],[Recursos Propios2]:[Otros7]])</f>
        <v>27360000</v>
      </c>
      <c r="AK34" s="347">
        <f>+Tabla1[[#This Row],[Total Recursos Comprometidos]]/Tabla1[[#This Row],[Total Programado]]</f>
        <v>0.91200000000000003</v>
      </c>
      <c r="AL34" s="345">
        <f>+SUMIFS('Anexo PA'!$J$4:$J$909,'Anexo PA'!$M$4:$M$909,Tabla1[[#This Row],[ Consecutivo PDM]],'Anexo PA'!$O$4:$O$909,Tabla1[[#This Row],[Código BPIN]],'Anexo PA'!$C$4:$C$909,Tabla1[[#This Row],[Rubro]])</f>
        <v>0</v>
      </c>
      <c r="AM34" s="345">
        <f>+SUMIFS('Anexo PA'!$K$4:$K$909,'Anexo PA'!$M$4:$M$909,Tabla1[[#This Row],[ Consecutivo PDM]],'Anexo PA'!$O$4:$O$909,Tabla1[[#This Row],[Código BPIN]],'Anexo PA'!$C$4:$C$909,Tabla1[[#This Row],[Rubro]])</f>
        <v>0</v>
      </c>
      <c r="AN34" s="348">
        <v>0</v>
      </c>
      <c r="AO34" s="333" t="s">
        <v>196</v>
      </c>
      <c r="AP34" s="333" t="s">
        <v>197</v>
      </c>
      <c r="AQ34" s="332" t="s">
        <v>1259</v>
      </c>
    </row>
    <row r="35" spans="1:43" s="349" customFormat="1" ht="15.4" customHeight="1" x14ac:dyDescent="0.25">
      <c r="A35" s="212">
        <v>91</v>
      </c>
      <c r="B35" s="332" t="s">
        <v>63</v>
      </c>
      <c r="C35" s="333" t="s">
        <v>64</v>
      </c>
      <c r="D35" s="212" t="s">
        <v>65</v>
      </c>
      <c r="E35" s="333" t="s">
        <v>70</v>
      </c>
      <c r="F35" s="212" t="s">
        <v>77</v>
      </c>
      <c r="G35" s="334" t="s">
        <v>78</v>
      </c>
      <c r="H35" s="212">
        <v>170201000</v>
      </c>
      <c r="I35" s="334" t="s">
        <v>79</v>
      </c>
      <c r="J35" s="212">
        <v>682</v>
      </c>
      <c r="K35" s="212" t="s">
        <v>62</v>
      </c>
      <c r="L35" s="212" t="s">
        <v>194</v>
      </c>
      <c r="M35" s="212">
        <v>1023</v>
      </c>
      <c r="N35" s="335">
        <v>250</v>
      </c>
      <c r="O35" s="336">
        <v>283</v>
      </c>
      <c r="P35" s="337">
        <f>+Tabla1[[#This Row],[Meta Ejecutada Vigencia4]]/Tabla1[[#This Row],[Meta Programada Vigencia]]</f>
        <v>1.1319999999999999</v>
      </c>
      <c r="Q35" s="337">
        <f>+Tabla1[[#This Row],[Meta Ejecutada Vigencia4]]/Tabla1[[#This Row],[Meta Programada Cuatrienio3]]</f>
        <v>0.27663734115347016</v>
      </c>
      <c r="R35" s="338">
        <v>2024680010123</v>
      </c>
      <c r="S35" s="339" t="s">
        <v>221</v>
      </c>
      <c r="T35" s="340"/>
      <c r="U35" s="341"/>
      <c r="V35" s="342" t="s">
        <v>1263</v>
      </c>
      <c r="W35" s="342" t="s">
        <v>1264</v>
      </c>
      <c r="X35" s="343">
        <v>1203</v>
      </c>
      <c r="Y35" s="342" t="s">
        <v>605</v>
      </c>
      <c r="Z35" s="342" t="s">
        <v>1449</v>
      </c>
      <c r="AA35" s="71">
        <v>100000000</v>
      </c>
      <c r="AB35" s="71">
        <v>0</v>
      </c>
      <c r="AC35" s="71">
        <v>0</v>
      </c>
      <c r="AD35" s="71">
        <v>0</v>
      </c>
      <c r="AE35" s="71">
        <f>SUM(Tabla1[[#This Row],[Recursos Propios]:[Otros]])</f>
        <v>100000000</v>
      </c>
      <c r="AF35" s="345">
        <f>+SUMIFS('Anexo PA'!$I$4:$I$909,'Anexo PA'!$M$4:$M$909,Tabla1[[#This Row],[ Consecutivo PDM]],'Anexo PA'!$O$4:$O$909,Tabla1[[#This Row],[Código BPIN]],'Anexo PA'!$C$4:$C$909,Tabla1[[#This Row],[Rubro]])</f>
        <v>100000000</v>
      </c>
      <c r="AG35" s="71">
        <v>0</v>
      </c>
      <c r="AH35" s="71">
        <v>0</v>
      </c>
      <c r="AI35" s="71">
        <v>0</v>
      </c>
      <c r="AJ35" s="346">
        <f>SUM(Tabla1[[#This Row],[Recursos Propios2]:[Otros7]])</f>
        <v>100000000</v>
      </c>
      <c r="AK35" s="347">
        <f>+Tabla1[[#This Row],[Total Recursos Comprometidos]]/Tabla1[[#This Row],[Total Programado]]</f>
        <v>1</v>
      </c>
      <c r="AL35" s="345">
        <f>+SUMIFS('Anexo PA'!$J$4:$J$909,'Anexo PA'!$M$4:$M$909,Tabla1[[#This Row],[ Consecutivo PDM]],'Anexo PA'!$O$4:$O$909,Tabla1[[#This Row],[Código BPIN]],'Anexo PA'!$C$4:$C$909,Tabla1[[#This Row],[Rubro]])</f>
        <v>0</v>
      </c>
      <c r="AM35" s="345">
        <f>+SUMIFS('Anexo PA'!$K$4:$K$909,'Anexo PA'!$M$4:$M$909,Tabla1[[#This Row],[ Consecutivo PDM]],'Anexo PA'!$O$4:$O$909,Tabla1[[#This Row],[Código BPIN]],'Anexo PA'!$C$4:$C$909,Tabla1[[#This Row],[Rubro]])</f>
        <v>0</v>
      </c>
      <c r="AN35" s="348">
        <v>0</v>
      </c>
      <c r="AO35" s="333" t="s">
        <v>196</v>
      </c>
      <c r="AP35" s="333" t="s">
        <v>197</v>
      </c>
      <c r="AQ35" s="332" t="s">
        <v>1259</v>
      </c>
    </row>
    <row r="36" spans="1:43" s="349" customFormat="1" ht="15.4" customHeight="1" x14ac:dyDescent="0.25">
      <c r="A36" s="212">
        <v>91</v>
      </c>
      <c r="B36" s="332" t="s">
        <v>63</v>
      </c>
      <c r="C36" s="333" t="s">
        <v>64</v>
      </c>
      <c r="D36" s="212" t="s">
        <v>65</v>
      </c>
      <c r="E36" s="333" t="s">
        <v>70</v>
      </c>
      <c r="F36" s="212" t="s">
        <v>77</v>
      </c>
      <c r="G36" s="334" t="s">
        <v>78</v>
      </c>
      <c r="H36" s="212">
        <v>170201000</v>
      </c>
      <c r="I36" s="334" t="s">
        <v>79</v>
      </c>
      <c r="J36" s="212">
        <v>682</v>
      </c>
      <c r="K36" s="212" t="s">
        <v>62</v>
      </c>
      <c r="L36" s="212" t="s">
        <v>194</v>
      </c>
      <c r="M36" s="212">
        <v>1023</v>
      </c>
      <c r="N36" s="335">
        <v>250</v>
      </c>
      <c r="O36" s="336"/>
      <c r="P36" s="337">
        <f>+Tabla1[[#This Row],[Meta Ejecutada Vigencia4]]/Tabla1[[#This Row],[Meta Programada Vigencia]]</f>
        <v>0</v>
      </c>
      <c r="Q36" s="337">
        <f>+Tabla1[[#This Row],[Meta Ejecutada Vigencia4]]/Tabla1[[#This Row],[Meta Programada Cuatrienio3]]</f>
        <v>0</v>
      </c>
      <c r="R36" s="338">
        <v>2024680010123</v>
      </c>
      <c r="S36" s="339" t="s">
        <v>221</v>
      </c>
      <c r="T36" s="340"/>
      <c r="U36" s="341"/>
      <c r="V36" s="342" t="s">
        <v>1263</v>
      </c>
      <c r="W36" s="342" t="s">
        <v>1264</v>
      </c>
      <c r="X36" s="343">
        <v>1203</v>
      </c>
      <c r="Y36" s="342" t="s">
        <v>605</v>
      </c>
      <c r="Z36" s="342" t="s">
        <v>207</v>
      </c>
      <c r="AA36" s="71">
        <v>0</v>
      </c>
      <c r="AB36" s="71">
        <v>0</v>
      </c>
      <c r="AC36" s="71">
        <v>0</v>
      </c>
      <c r="AD36" s="71">
        <v>273881925</v>
      </c>
      <c r="AE36" s="71">
        <f>SUM(Tabla1[[#This Row],[Recursos Propios]:[Otros]])</f>
        <v>273881925</v>
      </c>
      <c r="AF36" s="340">
        <v>0</v>
      </c>
      <c r="AG36" s="71">
        <v>0</v>
      </c>
      <c r="AH36" s="71">
        <v>0</v>
      </c>
      <c r="AI36" s="350">
        <f>+SUMIFS('Anexo PA'!$I$4:$I$909,'Anexo PA'!$M$4:$M$909,Tabla1[[#This Row],[ Consecutivo PDM]],'Anexo PA'!$O$4:$O$909,Tabla1[[#This Row],[Código BPIN]],'Anexo PA'!$C$4:$C$909,Tabla1[[#This Row],[Rubro]])</f>
        <v>0</v>
      </c>
      <c r="AJ36" s="346">
        <f>SUM(Tabla1[[#This Row],[Recursos Propios2]:[Otros7]])</f>
        <v>0</v>
      </c>
      <c r="AK36" s="347">
        <f>+Tabla1[[#This Row],[Total Recursos Comprometidos]]/Tabla1[[#This Row],[Total Programado]]</f>
        <v>0</v>
      </c>
      <c r="AL36" s="345">
        <f>+SUMIFS('Anexo PA'!$J$4:$J$909,'Anexo PA'!$M$4:$M$909,Tabla1[[#This Row],[ Consecutivo PDM]],'Anexo PA'!$O$4:$O$909,Tabla1[[#This Row],[Código BPIN]],'Anexo PA'!$C$4:$C$909,Tabla1[[#This Row],[Rubro]])</f>
        <v>0</v>
      </c>
      <c r="AM36" s="345">
        <f>+SUMIFS('Anexo PA'!$K$4:$K$909,'Anexo PA'!$M$4:$M$909,Tabla1[[#This Row],[ Consecutivo PDM]],'Anexo PA'!$O$4:$O$909,Tabla1[[#This Row],[Código BPIN]],'Anexo PA'!$C$4:$C$909,Tabla1[[#This Row],[Rubro]])</f>
        <v>0</v>
      </c>
      <c r="AN36" s="348">
        <v>0</v>
      </c>
      <c r="AO36" s="333" t="s">
        <v>196</v>
      </c>
      <c r="AP36" s="333" t="s">
        <v>197</v>
      </c>
      <c r="AQ36" s="332" t="s">
        <v>1259</v>
      </c>
    </row>
    <row r="37" spans="1:43" s="369" customFormat="1" ht="15.4" customHeight="1" x14ac:dyDescent="0.25">
      <c r="A37" s="351">
        <v>92</v>
      </c>
      <c r="B37" s="352" t="s">
        <v>63</v>
      </c>
      <c r="C37" s="353" t="s">
        <v>64</v>
      </c>
      <c r="D37" s="351" t="s">
        <v>80</v>
      </c>
      <c r="E37" s="353" t="s">
        <v>81</v>
      </c>
      <c r="F37" s="351" t="s">
        <v>82</v>
      </c>
      <c r="G37" s="354" t="s">
        <v>83</v>
      </c>
      <c r="H37" s="351">
        <v>170704200</v>
      </c>
      <c r="I37" s="354" t="s">
        <v>84</v>
      </c>
      <c r="J37" s="355">
        <v>2400</v>
      </c>
      <c r="K37" s="351" t="s">
        <v>62</v>
      </c>
      <c r="L37" s="351" t="s">
        <v>195</v>
      </c>
      <c r="M37" s="355">
        <v>2400</v>
      </c>
      <c r="N37" s="356">
        <v>2400</v>
      </c>
      <c r="O37" s="357">
        <v>1942</v>
      </c>
      <c r="P37" s="358">
        <f>+Tabla1[[#This Row],[Meta Ejecutada Vigencia4]]/Tabla1[[#This Row],[Meta Programada Vigencia]]</f>
        <v>0.8091666666666667</v>
      </c>
      <c r="Q37" s="358">
        <f>+Tabla1[[#This Row],[Meta Ejecutada Vigencia4]]/Tabla1[[#This Row],[Meta Programada Cuatrienio3]]</f>
        <v>0.8091666666666667</v>
      </c>
      <c r="R37" s="359">
        <v>2024680010067</v>
      </c>
      <c r="S37" s="360" t="s">
        <v>223</v>
      </c>
      <c r="T37" s="361">
        <v>240603880</v>
      </c>
      <c r="U37" s="362">
        <v>55000000</v>
      </c>
      <c r="V37" s="363" t="s">
        <v>1269</v>
      </c>
      <c r="W37" s="363" t="s">
        <v>1270</v>
      </c>
      <c r="X37" s="364">
        <v>130</v>
      </c>
      <c r="Y37" s="363" t="s">
        <v>1195</v>
      </c>
      <c r="Z37" s="363" t="s">
        <v>208</v>
      </c>
      <c r="AA37" s="365">
        <v>55000000</v>
      </c>
      <c r="AB37" s="365">
        <v>0</v>
      </c>
      <c r="AC37" s="365">
        <v>0</v>
      </c>
      <c r="AD37" s="365">
        <v>0</v>
      </c>
      <c r="AE37" s="365">
        <f>SUM(Tabla1[[#This Row],[Recursos Propios]:[Otros]])</f>
        <v>55000000</v>
      </c>
      <c r="AF37" s="366">
        <f>+SUMIFS('Anexo PA'!$I$4:$I$909,'Anexo PA'!$M$4:$M$909,Tabla1[[#This Row],[ Consecutivo PDM]],'Anexo PA'!$O$4:$O$909,Tabla1[[#This Row],[Código BPIN]],'Anexo PA'!$C$4:$C$909,Tabla1[[#This Row],[Rubro]])</f>
        <v>54984000</v>
      </c>
      <c r="AG37" s="365">
        <v>0</v>
      </c>
      <c r="AH37" s="365">
        <v>0</v>
      </c>
      <c r="AI37" s="365">
        <v>0</v>
      </c>
      <c r="AJ37" s="367">
        <f>SUM(Tabla1[[#This Row],[Recursos Propios2]:[Otros7]])</f>
        <v>54984000</v>
      </c>
      <c r="AK37" s="358">
        <f>+Tabla1[[#This Row],[Total Recursos Comprometidos]]/Tabla1[[#This Row],[Total Programado]]</f>
        <v>0.99970909090909088</v>
      </c>
      <c r="AL37" s="366">
        <f>+SUMIFS('Anexo PA'!$J$4:$J$909,'Anexo PA'!$M$4:$M$909,Tabla1[[#This Row],[ Consecutivo PDM]],'Anexo PA'!$O$4:$O$909,Tabla1[[#This Row],[Código BPIN]],'Anexo PA'!$C$4:$C$909,Tabla1[[#This Row],[Rubro]])</f>
        <v>0</v>
      </c>
      <c r="AM37" s="366">
        <f>+SUMIFS('Anexo PA'!$K$4:$K$909,'Anexo PA'!$M$4:$M$909,Tabla1[[#This Row],[ Consecutivo PDM]],'Anexo PA'!$O$4:$O$909,Tabla1[[#This Row],[Código BPIN]],'Anexo PA'!$C$4:$C$909,Tabla1[[#This Row],[Rubro]])</f>
        <v>0</v>
      </c>
      <c r="AN37" s="368">
        <v>0</v>
      </c>
      <c r="AO37" s="353" t="s">
        <v>196</v>
      </c>
      <c r="AP37" s="353" t="s">
        <v>197</v>
      </c>
      <c r="AQ37" s="352" t="s">
        <v>1259</v>
      </c>
    </row>
    <row r="38" spans="1:43" s="391" customFormat="1" ht="15.4" customHeight="1" x14ac:dyDescent="0.25">
      <c r="A38" s="370">
        <v>94</v>
      </c>
      <c r="B38" s="371" t="s">
        <v>63</v>
      </c>
      <c r="C38" s="372" t="s">
        <v>64</v>
      </c>
      <c r="D38" s="370" t="s">
        <v>85</v>
      </c>
      <c r="E38" s="372" t="s">
        <v>86</v>
      </c>
      <c r="F38" s="370" t="s">
        <v>87</v>
      </c>
      <c r="G38" s="373" t="s">
        <v>88</v>
      </c>
      <c r="H38" s="370">
        <v>170910500</v>
      </c>
      <c r="I38" s="373" t="s">
        <v>89</v>
      </c>
      <c r="J38" s="374">
        <v>0</v>
      </c>
      <c r="K38" s="370" t="s">
        <v>62</v>
      </c>
      <c r="L38" s="370" t="s">
        <v>195</v>
      </c>
      <c r="M38" s="374">
        <v>1</v>
      </c>
      <c r="N38" s="375">
        <v>1</v>
      </c>
      <c r="O38" s="376">
        <v>0</v>
      </c>
      <c r="P38" s="377">
        <f>+Tabla1[[#This Row],[Meta Ejecutada Vigencia4]]/Tabla1[[#This Row],[Meta Programada Vigencia]]</f>
        <v>0</v>
      </c>
      <c r="Q38" s="377">
        <f>+Tabla1[[#This Row],[Meta Ejecutada Vigencia4]]/Tabla1[[#This Row],[Meta Programada Cuatrienio3]]</f>
        <v>0</v>
      </c>
      <c r="R38" s="378">
        <v>2024680010166</v>
      </c>
      <c r="S38" s="379" t="s">
        <v>224</v>
      </c>
      <c r="T38" s="380">
        <v>517158581</v>
      </c>
      <c r="U38" s="381">
        <v>166962581</v>
      </c>
      <c r="V38" s="382" t="s">
        <v>1263</v>
      </c>
      <c r="W38" s="382" t="s">
        <v>1271</v>
      </c>
      <c r="X38" s="383">
        <v>1278</v>
      </c>
      <c r="Y38" s="382" t="s">
        <v>1272</v>
      </c>
      <c r="Z38" s="384" t="s">
        <v>1447</v>
      </c>
      <c r="AA38" s="385">
        <v>70000000</v>
      </c>
      <c r="AB38" s="385"/>
      <c r="AC38" s="385"/>
      <c r="AD38" s="385"/>
      <c r="AE38" s="385">
        <f>SUM(Tabla1[[#This Row],[Recursos Propios]:[Otros]])</f>
        <v>70000000</v>
      </c>
      <c r="AF38" s="386">
        <f>+SUMIFS('Anexo PA'!$I$4:$I$909,'Anexo PA'!$M$4:$M$909,Tabla1[[#This Row],[ Consecutivo PDM]],'Anexo PA'!$O$4:$O$909,Tabla1[[#This Row],[Código BPIN]],'Anexo PA'!$C$4:$C$909,Tabla1[[#This Row],[Rubro]])</f>
        <v>0</v>
      </c>
      <c r="AG38" s="387">
        <v>0</v>
      </c>
      <c r="AH38" s="387">
        <v>0</v>
      </c>
      <c r="AI38" s="387">
        <v>0</v>
      </c>
      <c r="AJ38" s="388">
        <f>SUM(Tabla1[[#This Row],[Recursos Propios2]:[Otros7]])</f>
        <v>0</v>
      </c>
      <c r="AK38" s="389">
        <f>+Tabla1[[#This Row],[Total Recursos Comprometidos]]/Tabla1[[#This Row],[Total Programado]]</f>
        <v>0</v>
      </c>
      <c r="AL38" s="386">
        <f>+SUMIFS('Anexo PA'!$J$4:$J$909,'Anexo PA'!$M$4:$M$909,Tabla1[[#This Row],[ Consecutivo PDM]],'Anexo PA'!$O$4:$O$909,Tabla1[[#This Row],[Código BPIN]],'Anexo PA'!$C$4:$C$909,Tabla1[[#This Row],[Rubro]])</f>
        <v>0</v>
      </c>
      <c r="AM38" s="386">
        <f>+SUMIFS('Anexo PA'!$K$4:$K$909,'Anexo PA'!$M$4:$M$909,Tabla1[[#This Row],[ Consecutivo PDM]],'Anexo PA'!$O$4:$O$909,Tabla1[[#This Row],[Código BPIN]],'Anexo PA'!$C$4:$C$909,Tabla1[[#This Row],[Rubro]])</f>
        <v>0</v>
      </c>
      <c r="AN38" s="390">
        <v>0</v>
      </c>
      <c r="AO38" s="372" t="s">
        <v>196</v>
      </c>
      <c r="AP38" s="372" t="s">
        <v>197</v>
      </c>
      <c r="AQ38" s="371" t="s">
        <v>1259</v>
      </c>
    </row>
    <row r="39" spans="1:43" s="391" customFormat="1" ht="15.4" customHeight="1" x14ac:dyDescent="0.25">
      <c r="A39" s="370">
        <v>94</v>
      </c>
      <c r="B39" s="371" t="s">
        <v>63</v>
      </c>
      <c r="C39" s="372" t="s">
        <v>64</v>
      </c>
      <c r="D39" s="370" t="s">
        <v>85</v>
      </c>
      <c r="E39" s="372" t="s">
        <v>86</v>
      </c>
      <c r="F39" s="370" t="s">
        <v>87</v>
      </c>
      <c r="G39" s="373" t="s">
        <v>88</v>
      </c>
      <c r="H39" s="370">
        <v>170910500</v>
      </c>
      <c r="I39" s="373" t="s">
        <v>89</v>
      </c>
      <c r="J39" s="374">
        <v>0</v>
      </c>
      <c r="K39" s="370" t="s">
        <v>62</v>
      </c>
      <c r="L39" s="370" t="s">
        <v>195</v>
      </c>
      <c r="M39" s="374">
        <v>1</v>
      </c>
      <c r="N39" s="375">
        <v>1</v>
      </c>
      <c r="O39" s="376">
        <v>0</v>
      </c>
      <c r="P39" s="377">
        <f>+Tabla1[[#This Row],[Meta Ejecutada Vigencia4]]/Tabla1[[#This Row],[Meta Programada Vigencia]]</f>
        <v>0</v>
      </c>
      <c r="Q39" s="377">
        <f>+Tabla1[[#This Row],[Meta Ejecutada Vigencia4]]/Tabla1[[#This Row],[Meta Programada Cuatrienio3]]</f>
        <v>0</v>
      </c>
      <c r="R39" s="392">
        <v>2024680010166</v>
      </c>
      <c r="S39" s="379" t="s">
        <v>224</v>
      </c>
      <c r="T39" s="393"/>
      <c r="U39" s="394"/>
      <c r="V39" s="382" t="s">
        <v>1263</v>
      </c>
      <c r="W39" s="382" t="s">
        <v>1271</v>
      </c>
      <c r="X39" s="383">
        <v>1278</v>
      </c>
      <c r="Y39" s="382" t="s">
        <v>1272</v>
      </c>
      <c r="Z39" s="384" t="s">
        <v>1448</v>
      </c>
      <c r="AA39" s="385"/>
      <c r="AB39" s="385">
        <v>0</v>
      </c>
      <c r="AC39" s="388">
        <v>1062581</v>
      </c>
      <c r="AD39" s="385">
        <v>0</v>
      </c>
      <c r="AE39" s="385">
        <f>SUM(Tabla1[[#This Row],[Recursos Propios]:[Otros]])</f>
        <v>1062581</v>
      </c>
      <c r="AF39" s="387">
        <v>0</v>
      </c>
      <c r="AG39" s="385">
        <v>0</v>
      </c>
      <c r="AH39" s="395">
        <f>+SUMIFS('Anexo PA'!$I$4:$I$909,'Anexo PA'!$M$4:$M$909,Tabla1[[#This Row],[ Consecutivo PDM]],'Anexo PA'!$O$4:$O$909,Tabla1[[#This Row],[Código BPIN]],'Anexo PA'!$C$4:$C$909,Tabla1[[#This Row],[Rubro]])</f>
        <v>0</v>
      </c>
      <c r="AI39" s="385">
        <v>0</v>
      </c>
      <c r="AJ39" s="388">
        <f>SUM(Tabla1[[#This Row],[Recursos Propios2]:[Otros7]])</f>
        <v>0</v>
      </c>
      <c r="AK39" s="389">
        <f>+Tabla1[[#This Row],[Total Recursos Comprometidos]]/Tabla1[[#This Row],[Total Programado]]</f>
        <v>0</v>
      </c>
      <c r="AL39" s="386">
        <f>+SUMIFS('Anexo PA'!$J$4:$J$909,'Anexo PA'!$M$4:$M$909,Tabla1[[#This Row],[ Consecutivo PDM]],'Anexo PA'!$O$4:$O$909,Tabla1[[#This Row],[Código BPIN]],'Anexo PA'!$C$4:$C$909,Tabla1[[#This Row],[Rubro]])</f>
        <v>0</v>
      </c>
      <c r="AM39" s="386">
        <f>+SUMIFS('Anexo PA'!$K$4:$K$909,'Anexo PA'!$M$4:$M$909,Tabla1[[#This Row],[ Consecutivo PDM]],'Anexo PA'!$O$4:$O$909,Tabla1[[#This Row],[Código BPIN]],'Anexo PA'!$C$4:$C$909,Tabla1[[#This Row],[Rubro]])</f>
        <v>0</v>
      </c>
      <c r="AN39" s="390">
        <v>0</v>
      </c>
      <c r="AO39" s="372" t="s">
        <v>196</v>
      </c>
      <c r="AP39" s="372" t="s">
        <v>197</v>
      </c>
      <c r="AQ39" s="371" t="s">
        <v>1259</v>
      </c>
    </row>
    <row r="40" spans="1:43" s="391" customFormat="1" ht="15.4" customHeight="1" x14ac:dyDescent="0.25">
      <c r="A40" s="370">
        <v>94</v>
      </c>
      <c r="B40" s="371" t="s">
        <v>63</v>
      </c>
      <c r="C40" s="372" t="s">
        <v>64</v>
      </c>
      <c r="D40" s="370" t="s">
        <v>85</v>
      </c>
      <c r="E40" s="372" t="s">
        <v>86</v>
      </c>
      <c r="F40" s="370" t="s">
        <v>87</v>
      </c>
      <c r="G40" s="373" t="s">
        <v>88</v>
      </c>
      <c r="H40" s="370">
        <v>170910500</v>
      </c>
      <c r="I40" s="373" t="s">
        <v>89</v>
      </c>
      <c r="J40" s="374">
        <v>0</v>
      </c>
      <c r="K40" s="370" t="s">
        <v>62</v>
      </c>
      <c r="L40" s="370" t="s">
        <v>195</v>
      </c>
      <c r="M40" s="374">
        <v>1</v>
      </c>
      <c r="N40" s="375">
        <v>1</v>
      </c>
      <c r="O40" s="376">
        <v>0.1</v>
      </c>
      <c r="P40" s="377">
        <f>+Tabla1[[#This Row],[Meta Ejecutada Vigencia4]]/Tabla1[[#This Row],[Meta Programada Vigencia]]</f>
        <v>0.1</v>
      </c>
      <c r="Q40" s="377">
        <f>+Tabla1[[#This Row],[Meta Ejecutada Vigencia4]]/Tabla1[[#This Row],[Meta Programada Cuatrienio3]]</f>
        <v>0.1</v>
      </c>
      <c r="R40" s="392">
        <v>2024680010166</v>
      </c>
      <c r="S40" s="379" t="s">
        <v>224</v>
      </c>
      <c r="T40" s="393"/>
      <c r="U40" s="394"/>
      <c r="V40" s="382" t="s">
        <v>1263</v>
      </c>
      <c r="W40" s="382" t="s">
        <v>1271</v>
      </c>
      <c r="X40" s="383">
        <v>1278</v>
      </c>
      <c r="Y40" s="382" t="s">
        <v>1272</v>
      </c>
      <c r="Z40" s="382" t="s">
        <v>209</v>
      </c>
      <c r="AA40" s="385">
        <v>95900000</v>
      </c>
      <c r="AB40" s="385">
        <v>0</v>
      </c>
      <c r="AC40" s="385">
        <v>0</v>
      </c>
      <c r="AD40" s="385">
        <v>0</v>
      </c>
      <c r="AE40" s="385">
        <f>SUM(Tabla1[[#This Row],[Recursos Propios]:[Otros]])</f>
        <v>95900000</v>
      </c>
      <c r="AF40" s="386">
        <f>+SUMIFS('Anexo PA'!$I$4:$I$909,'Anexo PA'!$M$4:$M$909,Tabla1[[#This Row],[ Consecutivo PDM]],'Anexo PA'!$O$4:$O$909,Tabla1[[#This Row],[Código BPIN]],'Anexo PA'!$C$4:$C$909,Tabla1[[#This Row],[Rubro]])</f>
        <v>59433333.32</v>
      </c>
      <c r="AG40" s="385">
        <v>0</v>
      </c>
      <c r="AH40" s="385">
        <v>0</v>
      </c>
      <c r="AI40" s="385">
        <v>0</v>
      </c>
      <c r="AJ40" s="388">
        <f>SUM(Tabla1[[#This Row],[Recursos Propios2]:[Otros7]])</f>
        <v>59433333.32</v>
      </c>
      <c r="AK40" s="389">
        <f>+Tabla1[[#This Row],[Total Recursos Comprometidos]]/Tabla1[[#This Row],[Total Programado]]</f>
        <v>0.61974278748696554</v>
      </c>
      <c r="AL40" s="386">
        <f>+SUMIFS('Anexo PA'!$J$4:$J$909,'Anexo PA'!$M$4:$M$909,Tabla1[[#This Row],[ Consecutivo PDM]],'Anexo PA'!$O$4:$O$909,Tabla1[[#This Row],[Código BPIN]],'Anexo PA'!$C$4:$C$909,Tabla1[[#This Row],[Rubro]])</f>
        <v>21676666.66</v>
      </c>
      <c r="AM40" s="386">
        <f>+SUMIFS('Anexo PA'!$K$4:$K$909,'Anexo PA'!$M$4:$M$909,Tabla1[[#This Row],[ Consecutivo PDM]],'Anexo PA'!$O$4:$O$909,Tabla1[[#This Row],[Código BPIN]],'Anexo PA'!$C$4:$C$909,Tabla1[[#This Row],[Rubro]])</f>
        <v>21676666.66</v>
      </c>
      <c r="AN40" s="390">
        <v>0</v>
      </c>
      <c r="AO40" s="372" t="s">
        <v>196</v>
      </c>
      <c r="AP40" s="372" t="s">
        <v>197</v>
      </c>
      <c r="AQ40" s="371" t="s">
        <v>1259</v>
      </c>
    </row>
    <row r="41" spans="1:43" s="6" customFormat="1" ht="15.4" customHeight="1" x14ac:dyDescent="0.25">
      <c r="A41" s="41">
        <v>200</v>
      </c>
      <c r="B41" s="55" t="s">
        <v>90</v>
      </c>
      <c r="C41" s="59" t="s">
        <v>91</v>
      </c>
      <c r="D41" s="41" t="s">
        <v>92</v>
      </c>
      <c r="E41" s="59" t="s">
        <v>93</v>
      </c>
      <c r="F41" s="41" t="s">
        <v>94</v>
      </c>
      <c r="G41" s="57" t="s">
        <v>95</v>
      </c>
      <c r="H41" s="41">
        <v>450201500</v>
      </c>
      <c r="I41" s="57" t="s">
        <v>96</v>
      </c>
      <c r="J41" s="43">
        <v>0</v>
      </c>
      <c r="K41" s="41" t="s">
        <v>97</v>
      </c>
      <c r="L41" s="41" t="s">
        <v>194</v>
      </c>
      <c r="M41" s="43">
        <v>1</v>
      </c>
      <c r="N41" s="210">
        <v>0</v>
      </c>
      <c r="O41" s="208">
        <v>0</v>
      </c>
      <c r="P41" s="38" t="e">
        <f>+Tabla1[[#This Row],[Meta Ejecutada Vigencia4]]/Tabla1[[#This Row],[Meta Programada Vigencia]]</f>
        <v>#DIV/0!</v>
      </c>
      <c r="Q41" s="38">
        <f>+Tabla1[[#This Row],[Meta Ejecutada Vigencia4]]/Tabla1[[#This Row],[Meta Programada Cuatrienio3]]</f>
        <v>0</v>
      </c>
      <c r="R41" s="39"/>
      <c r="S41" s="58"/>
      <c r="T41" s="64"/>
      <c r="U41" s="40">
        <v>0</v>
      </c>
      <c r="V41" s="61" t="s">
        <v>1273</v>
      </c>
      <c r="W41" s="61" t="s">
        <v>1273</v>
      </c>
      <c r="X41" s="70" t="s">
        <v>1273</v>
      </c>
      <c r="Y41" s="61" t="s">
        <v>1273</v>
      </c>
      <c r="Z41" s="61"/>
      <c r="AA41" s="65"/>
      <c r="AB41" s="65">
        <v>0</v>
      </c>
      <c r="AC41" s="65">
        <v>0</v>
      </c>
      <c r="AD41" s="65">
        <v>0</v>
      </c>
      <c r="AE41" s="65">
        <f>SUM(Tabla1[[#This Row],[Recursos Propios]:[Otros]])</f>
        <v>0</v>
      </c>
      <c r="AF41" s="86">
        <f>+SUMIFS('Anexo PA'!$I$4:$I$909,'Anexo PA'!$M$4:$M$909,Tabla1[[#This Row],[ Consecutivo PDM]],'Anexo PA'!$O$4:$O$909,Tabla1[[#This Row],[Código BPIN]],'Anexo PA'!$C$4:$C$909,Tabla1[[#This Row],[Rubro]])</f>
        <v>0</v>
      </c>
      <c r="AG41" s="65">
        <v>0</v>
      </c>
      <c r="AH41" s="65">
        <v>0</v>
      </c>
      <c r="AI41" s="65">
        <v>0</v>
      </c>
      <c r="AJ41" s="68">
        <f>SUM(Tabla1[[#This Row],[Recursos Propios2]:[Otros7]])</f>
        <v>0</v>
      </c>
      <c r="AK41" s="38" t="e">
        <f>+Tabla1[[#This Row],[Total Recursos Comprometidos]]/Tabla1[[#This Row],[Total Programado]]</f>
        <v>#DIV/0!</v>
      </c>
      <c r="AL41" s="86">
        <f>+SUMIFS('Anexo PA'!$J$4:$J$909,'Anexo PA'!$M$4:$M$909,Tabla1[[#This Row],[ Consecutivo PDM]],'Anexo PA'!$O$4:$O$909,Tabla1[[#This Row],[Código BPIN]],'Anexo PA'!$C$4:$C$909,Tabla1[[#This Row],[Rubro]])</f>
        <v>0</v>
      </c>
      <c r="AM41" s="86">
        <f>+SUMIFS('Anexo PA'!$K$4:$K$909,'Anexo PA'!$M$4:$M$909,Tabla1[[#This Row],[ Consecutivo PDM]],'Anexo PA'!$O$4:$O$909,Tabla1[[#This Row],[Código BPIN]],'Anexo PA'!$C$4:$C$909,Tabla1[[#This Row],[Rubro]])</f>
        <v>0</v>
      </c>
      <c r="AN41" s="42">
        <v>0</v>
      </c>
      <c r="AO41" s="59" t="s">
        <v>196</v>
      </c>
      <c r="AP41" s="59" t="s">
        <v>197</v>
      </c>
      <c r="AQ41" s="55">
        <v>10</v>
      </c>
    </row>
    <row r="42" spans="1:43" s="414" customFormat="1" ht="15.4" customHeight="1" x14ac:dyDescent="0.25">
      <c r="A42" s="396">
        <v>201</v>
      </c>
      <c r="B42" s="397" t="s">
        <v>90</v>
      </c>
      <c r="C42" s="398" t="s">
        <v>56</v>
      </c>
      <c r="D42" s="396" t="s">
        <v>98</v>
      </c>
      <c r="E42" s="398" t="s">
        <v>99</v>
      </c>
      <c r="F42" s="396" t="s">
        <v>100</v>
      </c>
      <c r="G42" s="399" t="s">
        <v>101</v>
      </c>
      <c r="H42" s="396">
        <v>410305200</v>
      </c>
      <c r="I42" s="399" t="s">
        <v>102</v>
      </c>
      <c r="J42" s="396">
        <v>130</v>
      </c>
      <c r="K42" s="396" t="s">
        <v>97</v>
      </c>
      <c r="L42" s="396" t="s">
        <v>195</v>
      </c>
      <c r="M42" s="396">
        <v>180</v>
      </c>
      <c r="N42" s="400">
        <v>180</v>
      </c>
      <c r="O42" s="401">
        <v>59</v>
      </c>
      <c r="P42" s="402">
        <f>+Tabla1[[#This Row],[Meta Ejecutada Vigencia4]]/Tabla1[[#This Row],[Meta Programada Vigencia]]</f>
        <v>0.32777777777777778</v>
      </c>
      <c r="Q42" s="402">
        <f>+Tabla1[[#This Row],[Meta Ejecutada Vigencia4]]/Tabla1[[#This Row],[Meta Programada Cuatrienio3]]</f>
        <v>0.32777777777777778</v>
      </c>
      <c r="R42" s="403">
        <v>2021680010003</v>
      </c>
      <c r="S42" s="404" t="s">
        <v>216</v>
      </c>
      <c r="T42" s="405"/>
      <c r="U42" s="406"/>
      <c r="V42" s="407" t="s">
        <v>1274</v>
      </c>
      <c r="W42" s="407" t="s">
        <v>1275</v>
      </c>
      <c r="X42" s="408">
        <v>180</v>
      </c>
      <c r="Y42" s="407" t="s">
        <v>1276</v>
      </c>
      <c r="Z42" s="407" t="s">
        <v>260</v>
      </c>
      <c r="AA42" s="409">
        <v>34000000</v>
      </c>
      <c r="AB42" s="409">
        <v>0</v>
      </c>
      <c r="AC42" s="409">
        <v>0</v>
      </c>
      <c r="AD42" s="409">
        <v>0</v>
      </c>
      <c r="AE42" s="409">
        <f>SUM(Tabla1[[#This Row],[Recursos Propios]:[Otros]])</f>
        <v>34000000</v>
      </c>
      <c r="AF42" s="410">
        <f>+SUMIFS('Anexo PA'!$I$4:$I$909,'Anexo PA'!$M$4:$M$909,Tabla1[[#This Row],[ Consecutivo PDM]],'Anexo PA'!$O$4:$O$909,Tabla1[[#This Row],[Código BPIN]],'Anexo PA'!$C$4:$C$909,Tabla1[[#This Row],[Rubro]])</f>
        <v>34000000</v>
      </c>
      <c r="AG42" s="409">
        <v>0</v>
      </c>
      <c r="AH42" s="409">
        <v>0</v>
      </c>
      <c r="AI42" s="409">
        <v>0</v>
      </c>
      <c r="AJ42" s="411">
        <f>SUM(Tabla1[[#This Row],[Recursos Propios2]:[Otros7]])</f>
        <v>34000000</v>
      </c>
      <c r="AK42" s="412">
        <f>+Tabla1[[#This Row],[Total Recursos Comprometidos]]/Tabla1[[#This Row],[Total Programado]]</f>
        <v>1</v>
      </c>
      <c r="AL42" s="410">
        <f>+SUMIFS('Anexo PA'!$J$4:$J$909,'Anexo PA'!$M$4:$M$909,Tabla1[[#This Row],[ Consecutivo PDM]],'Anexo PA'!$O$4:$O$909,Tabla1[[#This Row],[Código BPIN]],'Anexo PA'!$C$4:$C$909,Tabla1[[#This Row],[Rubro]])</f>
        <v>12026667</v>
      </c>
      <c r="AM42" s="410">
        <f>+SUMIFS('Anexo PA'!$K$4:$K$909,'Anexo PA'!$M$4:$M$909,Tabla1[[#This Row],[ Consecutivo PDM]],'Anexo PA'!$O$4:$O$909,Tabla1[[#This Row],[Código BPIN]],'Anexo PA'!$C$4:$C$909,Tabla1[[#This Row],[Rubro]])</f>
        <v>12026667</v>
      </c>
      <c r="AN42" s="413">
        <v>0</v>
      </c>
      <c r="AO42" s="398" t="s">
        <v>196</v>
      </c>
      <c r="AP42" s="398" t="s">
        <v>197</v>
      </c>
      <c r="AQ42" s="397">
        <v>10</v>
      </c>
    </row>
    <row r="43" spans="1:43" s="6" customFormat="1" ht="15.4" customHeight="1" x14ac:dyDescent="0.25">
      <c r="A43" s="41">
        <v>201</v>
      </c>
      <c r="B43" s="55" t="s">
        <v>90</v>
      </c>
      <c r="C43" s="59" t="s">
        <v>56</v>
      </c>
      <c r="D43" s="41" t="s">
        <v>98</v>
      </c>
      <c r="E43" s="59" t="s">
        <v>99</v>
      </c>
      <c r="F43" s="41" t="s">
        <v>100</v>
      </c>
      <c r="G43" s="57" t="s">
        <v>101</v>
      </c>
      <c r="H43" s="41">
        <v>410305200</v>
      </c>
      <c r="I43" s="57" t="s">
        <v>102</v>
      </c>
      <c r="J43" s="41">
        <v>130</v>
      </c>
      <c r="K43" s="41" t="s">
        <v>97</v>
      </c>
      <c r="L43" s="41" t="s">
        <v>195</v>
      </c>
      <c r="M43" s="41">
        <v>180</v>
      </c>
      <c r="N43" s="210">
        <v>180</v>
      </c>
      <c r="O43" s="208">
        <v>59</v>
      </c>
      <c r="P43" s="38">
        <f>+Tabla1[[#This Row],[Meta Ejecutada Vigencia4]]/Tabla1[[#This Row],[Meta Programada Vigencia]]</f>
        <v>0.32777777777777778</v>
      </c>
      <c r="Q43" s="38">
        <f>+Tabla1[[#This Row],[Meta Ejecutada Vigencia4]]/Tabla1[[#This Row],[Meta Programada Cuatrienio3]]</f>
        <v>0.32777777777777778</v>
      </c>
      <c r="R43" s="49">
        <v>2020680010040</v>
      </c>
      <c r="S43" s="58" t="s">
        <v>225</v>
      </c>
      <c r="T43" s="64">
        <v>8321538447.7799997</v>
      </c>
      <c r="U43" s="64">
        <v>8321538447.7799997</v>
      </c>
      <c r="V43" s="61" t="s">
        <v>1274</v>
      </c>
      <c r="W43" s="61" t="s">
        <v>1275</v>
      </c>
      <c r="X43" s="70">
        <v>180</v>
      </c>
      <c r="Y43" s="61" t="s">
        <v>1276</v>
      </c>
      <c r="Z43" s="61" t="s">
        <v>261</v>
      </c>
      <c r="AA43" s="65">
        <v>109000000</v>
      </c>
      <c r="AB43" s="65">
        <v>0</v>
      </c>
      <c r="AC43" s="65">
        <v>0</v>
      </c>
      <c r="AD43" s="65">
        <v>0</v>
      </c>
      <c r="AE43" s="65">
        <f>SUM(Tabla1[[#This Row],[Recursos Propios]:[Otros]])</f>
        <v>109000000</v>
      </c>
      <c r="AF43" s="86">
        <f>+SUMIFS('Anexo PA'!$I$4:$I$909,'Anexo PA'!$M$4:$M$909,Tabla1[[#This Row],[ Consecutivo PDM]],'Anexo PA'!$O$4:$O$909,Tabla1[[#This Row],[Código BPIN]],'Anexo PA'!$C$4:$C$909,Tabla1[[#This Row],[Rubro]])</f>
        <v>109000000</v>
      </c>
      <c r="AG43" s="65">
        <v>0</v>
      </c>
      <c r="AH43" s="65">
        <v>0</v>
      </c>
      <c r="AI43" s="65">
        <v>0</v>
      </c>
      <c r="AJ43" s="67">
        <f>SUM(Tabla1[[#This Row],[Recursos Propios2]:[Otros7]])</f>
        <v>109000000</v>
      </c>
      <c r="AK43" s="20">
        <f>+Tabla1[[#This Row],[Total Recursos Comprometidos]]/Tabla1[[#This Row],[Total Programado]]</f>
        <v>1</v>
      </c>
      <c r="AL43" s="86">
        <f>+SUMIFS('Anexo PA'!$J$4:$J$909,'Anexo PA'!$M$4:$M$909,Tabla1[[#This Row],[ Consecutivo PDM]],'Anexo PA'!$O$4:$O$909,Tabla1[[#This Row],[Código BPIN]],'Anexo PA'!$C$4:$C$909,Tabla1[[#This Row],[Rubro]])</f>
        <v>100750000</v>
      </c>
      <c r="AM43" s="86">
        <f>+SUMIFS('Anexo PA'!$K$4:$K$909,'Anexo PA'!$M$4:$M$909,Tabla1[[#This Row],[ Consecutivo PDM]],'Anexo PA'!$O$4:$O$909,Tabla1[[#This Row],[Código BPIN]],'Anexo PA'!$C$4:$C$909,Tabla1[[#This Row],[Rubro]])</f>
        <v>100750000</v>
      </c>
      <c r="AN43" s="42">
        <v>0</v>
      </c>
      <c r="AO43" s="59" t="s">
        <v>196</v>
      </c>
      <c r="AP43" s="59" t="s">
        <v>197</v>
      </c>
      <c r="AQ43" s="55">
        <v>10</v>
      </c>
    </row>
    <row r="44" spans="1:43" s="6" customFormat="1" ht="15.4" customHeight="1" x14ac:dyDescent="0.25">
      <c r="A44" s="41">
        <v>201</v>
      </c>
      <c r="B44" s="55" t="s">
        <v>90</v>
      </c>
      <c r="C44" s="59" t="s">
        <v>56</v>
      </c>
      <c r="D44" s="41" t="s">
        <v>98</v>
      </c>
      <c r="E44" s="59" t="s">
        <v>99</v>
      </c>
      <c r="F44" s="41" t="s">
        <v>100</v>
      </c>
      <c r="G44" s="57" t="s">
        <v>101</v>
      </c>
      <c r="H44" s="41">
        <v>410305200</v>
      </c>
      <c r="I44" s="57" t="s">
        <v>102</v>
      </c>
      <c r="J44" s="41">
        <v>130</v>
      </c>
      <c r="K44" s="41" t="s">
        <v>97</v>
      </c>
      <c r="L44" s="41" t="s">
        <v>195</v>
      </c>
      <c r="M44" s="41">
        <v>180</v>
      </c>
      <c r="N44" s="210">
        <v>180</v>
      </c>
      <c r="O44" s="208">
        <v>59</v>
      </c>
      <c r="P44" s="38">
        <f>+Tabla1[[#This Row],[Meta Ejecutada Vigencia4]]/Tabla1[[#This Row],[Meta Programada Vigencia]]</f>
        <v>0.32777777777777778</v>
      </c>
      <c r="Q44" s="38">
        <f>+Tabla1[[#This Row],[Meta Ejecutada Vigencia4]]/Tabla1[[#This Row],[Meta Programada Cuatrienio3]]</f>
        <v>0.32777777777777778</v>
      </c>
      <c r="R44" s="49">
        <v>2020680010050</v>
      </c>
      <c r="S44" s="58" t="s">
        <v>226</v>
      </c>
      <c r="T44" s="64">
        <v>1178817472.1300001</v>
      </c>
      <c r="U44" s="64">
        <v>1178817472.1300001</v>
      </c>
      <c r="V44" s="61" t="s">
        <v>1274</v>
      </c>
      <c r="W44" s="61" t="s">
        <v>1275</v>
      </c>
      <c r="X44" s="70">
        <v>180</v>
      </c>
      <c r="Y44" s="61" t="s">
        <v>1276</v>
      </c>
      <c r="Z44" s="61" t="s">
        <v>262</v>
      </c>
      <c r="AA44" s="65">
        <v>22500000</v>
      </c>
      <c r="AB44" s="65">
        <v>0</v>
      </c>
      <c r="AC44" s="65">
        <v>0</v>
      </c>
      <c r="AD44" s="65">
        <v>0</v>
      </c>
      <c r="AE44" s="65">
        <f>SUM(Tabla1[[#This Row],[Recursos Propios]:[Otros]])</f>
        <v>22500000</v>
      </c>
      <c r="AF44" s="86">
        <f>+SUMIFS('Anexo PA'!$I$4:$I$909,'Anexo PA'!$M$4:$M$909,Tabla1[[#This Row],[ Consecutivo PDM]],'Anexo PA'!$O$4:$O$909,Tabla1[[#This Row],[Código BPIN]],'Anexo PA'!$C$4:$C$909,Tabla1[[#This Row],[Rubro]])</f>
        <v>22500000</v>
      </c>
      <c r="AG44" s="65">
        <v>0</v>
      </c>
      <c r="AH44" s="65">
        <v>0</v>
      </c>
      <c r="AI44" s="65">
        <v>0</v>
      </c>
      <c r="AJ44" s="67">
        <f>SUM(Tabla1[[#This Row],[Recursos Propios2]:[Otros7]])</f>
        <v>22500000</v>
      </c>
      <c r="AK44" s="20">
        <f>+Tabla1[[#This Row],[Total Recursos Comprometidos]]/Tabla1[[#This Row],[Total Programado]]</f>
        <v>1</v>
      </c>
      <c r="AL44" s="86">
        <f>+SUMIFS('Anexo PA'!$J$4:$J$909,'Anexo PA'!$M$4:$M$909,Tabla1[[#This Row],[ Consecutivo PDM]],'Anexo PA'!$O$4:$O$909,Tabla1[[#This Row],[Código BPIN]],'Anexo PA'!$C$4:$C$909,Tabla1[[#This Row],[Rubro]])</f>
        <v>19500000</v>
      </c>
      <c r="AM44" s="86">
        <f>+SUMIFS('Anexo PA'!$K$4:$K$909,'Anexo PA'!$M$4:$M$909,Tabla1[[#This Row],[ Consecutivo PDM]],'Anexo PA'!$O$4:$O$909,Tabla1[[#This Row],[Código BPIN]],'Anexo PA'!$C$4:$C$909,Tabla1[[#This Row],[Rubro]])</f>
        <v>19500000</v>
      </c>
      <c r="AN44" s="42">
        <v>0</v>
      </c>
      <c r="AO44" s="59" t="s">
        <v>196</v>
      </c>
      <c r="AP44" s="59" t="s">
        <v>197</v>
      </c>
      <c r="AQ44" s="55">
        <v>10</v>
      </c>
    </row>
    <row r="45" spans="1:43" s="6" customFormat="1" ht="15.4" customHeight="1" x14ac:dyDescent="0.25">
      <c r="A45" s="41">
        <v>201</v>
      </c>
      <c r="B45" s="55" t="s">
        <v>90</v>
      </c>
      <c r="C45" s="59" t="s">
        <v>56</v>
      </c>
      <c r="D45" s="41" t="s">
        <v>98</v>
      </c>
      <c r="E45" s="59" t="s">
        <v>99</v>
      </c>
      <c r="F45" s="41" t="s">
        <v>100</v>
      </c>
      <c r="G45" s="57" t="s">
        <v>101</v>
      </c>
      <c r="H45" s="41">
        <v>410305200</v>
      </c>
      <c r="I45" s="57" t="s">
        <v>102</v>
      </c>
      <c r="J45" s="41">
        <v>130</v>
      </c>
      <c r="K45" s="41" t="s">
        <v>97</v>
      </c>
      <c r="L45" s="41" t="s">
        <v>195</v>
      </c>
      <c r="M45" s="41">
        <v>180</v>
      </c>
      <c r="N45" s="210">
        <v>180</v>
      </c>
      <c r="O45" s="208">
        <v>59</v>
      </c>
      <c r="P45" s="38">
        <f>+Tabla1[[#This Row],[Meta Ejecutada Vigencia4]]/Tabla1[[#This Row],[Meta Programada Vigencia]]</f>
        <v>0.32777777777777778</v>
      </c>
      <c r="Q45" s="38">
        <f>+Tabla1[[#This Row],[Meta Ejecutada Vigencia4]]/Tabla1[[#This Row],[Meta Programada Cuatrienio3]]</f>
        <v>0.32777777777777778</v>
      </c>
      <c r="R45" s="49">
        <v>2020680010106</v>
      </c>
      <c r="S45" s="58" t="s">
        <v>227</v>
      </c>
      <c r="T45" s="64">
        <v>587868190.45000005</v>
      </c>
      <c r="U45" s="64">
        <v>587868190.45000005</v>
      </c>
      <c r="V45" s="61" t="s">
        <v>1274</v>
      </c>
      <c r="W45" s="61" t="s">
        <v>1275</v>
      </c>
      <c r="X45" s="70">
        <v>180</v>
      </c>
      <c r="Y45" s="61" t="s">
        <v>1276</v>
      </c>
      <c r="Z45" s="61" t="s">
        <v>263</v>
      </c>
      <c r="AA45" s="65">
        <v>30000000</v>
      </c>
      <c r="AB45" s="65">
        <v>0</v>
      </c>
      <c r="AC45" s="65">
        <v>0</v>
      </c>
      <c r="AD45" s="65">
        <v>0</v>
      </c>
      <c r="AE45" s="65">
        <f>SUM(Tabla1[[#This Row],[Recursos Propios]:[Otros]])</f>
        <v>30000000</v>
      </c>
      <c r="AF45" s="86">
        <f>+SUMIFS('Anexo PA'!$I$4:$I$909,'Anexo PA'!$M$4:$M$909,Tabla1[[#This Row],[ Consecutivo PDM]],'Anexo PA'!$O$4:$O$909,Tabla1[[#This Row],[Código BPIN]],'Anexo PA'!$C$4:$C$909,Tabla1[[#This Row],[Rubro]])</f>
        <v>30000000</v>
      </c>
      <c r="AG45" s="65">
        <v>0</v>
      </c>
      <c r="AH45" s="65">
        <v>0</v>
      </c>
      <c r="AI45" s="65">
        <v>0</v>
      </c>
      <c r="AJ45" s="67">
        <f>SUM(Tabla1[[#This Row],[Recursos Propios2]:[Otros7]])</f>
        <v>30000000</v>
      </c>
      <c r="AK45" s="20">
        <f>+Tabla1[[#This Row],[Total Recursos Comprometidos]]/Tabla1[[#This Row],[Total Programado]]</f>
        <v>1</v>
      </c>
      <c r="AL45" s="86">
        <f>+SUMIFS('Anexo PA'!$J$4:$J$909,'Anexo PA'!$M$4:$M$909,Tabla1[[#This Row],[ Consecutivo PDM]],'Anexo PA'!$O$4:$O$909,Tabla1[[#This Row],[Código BPIN]],'Anexo PA'!$C$4:$C$909,Tabla1[[#This Row],[Rubro]])</f>
        <v>9792900</v>
      </c>
      <c r="AM45" s="86">
        <f>+SUMIFS('Anexo PA'!$K$4:$K$909,'Anexo PA'!$M$4:$M$909,Tabla1[[#This Row],[ Consecutivo PDM]],'Anexo PA'!$O$4:$O$909,Tabla1[[#This Row],[Código BPIN]],'Anexo PA'!$C$4:$C$909,Tabla1[[#This Row],[Rubro]])</f>
        <v>9792900</v>
      </c>
      <c r="AN45" s="42">
        <v>0</v>
      </c>
      <c r="AO45" s="59" t="s">
        <v>196</v>
      </c>
      <c r="AP45" s="59" t="s">
        <v>197</v>
      </c>
      <c r="AQ45" s="55">
        <v>10</v>
      </c>
    </row>
    <row r="46" spans="1:43" s="6" customFormat="1" ht="15.4" customHeight="1" x14ac:dyDescent="0.25">
      <c r="A46" s="41">
        <v>201</v>
      </c>
      <c r="B46" s="55" t="s">
        <v>90</v>
      </c>
      <c r="C46" s="59" t="s">
        <v>56</v>
      </c>
      <c r="D46" s="41" t="s">
        <v>98</v>
      </c>
      <c r="E46" s="59" t="s">
        <v>99</v>
      </c>
      <c r="F46" s="41" t="s">
        <v>100</v>
      </c>
      <c r="G46" s="57" t="s">
        <v>101</v>
      </c>
      <c r="H46" s="41">
        <v>410305200</v>
      </c>
      <c r="I46" s="57" t="s">
        <v>102</v>
      </c>
      <c r="J46" s="41">
        <v>130</v>
      </c>
      <c r="K46" s="41" t="s">
        <v>97</v>
      </c>
      <c r="L46" s="41" t="s">
        <v>195</v>
      </c>
      <c r="M46" s="41">
        <v>180</v>
      </c>
      <c r="N46" s="210">
        <v>180</v>
      </c>
      <c r="O46" s="208">
        <v>0</v>
      </c>
      <c r="P46" s="38">
        <f>+Tabla1[[#This Row],[Meta Ejecutada Vigencia4]]/Tabla1[[#This Row],[Meta Programada Vigencia]]</f>
        <v>0</v>
      </c>
      <c r="Q46" s="38">
        <f>+Tabla1[[#This Row],[Meta Ejecutada Vigencia4]]/Tabla1[[#This Row],[Meta Programada Cuatrienio3]]</f>
        <v>0</v>
      </c>
      <c r="R46" s="49">
        <v>2024680010163</v>
      </c>
      <c r="S46" s="58" t="s">
        <v>228</v>
      </c>
      <c r="T46" s="75">
        <v>1906365309</v>
      </c>
      <c r="U46" s="76">
        <v>238500000</v>
      </c>
      <c r="V46" s="61" t="s">
        <v>1274</v>
      </c>
      <c r="W46" s="61" t="s">
        <v>1275</v>
      </c>
      <c r="X46" s="70">
        <v>180</v>
      </c>
      <c r="Y46" s="61" t="s">
        <v>1276</v>
      </c>
      <c r="Z46" s="61" t="s">
        <v>264</v>
      </c>
      <c r="AA46" s="65">
        <v>164500000</v>
      </c>
      <c r="AB46" s="65">
        <v>0</v>
      </c>
      <c r="AC46" s="65">
        <v>0</v>
      </c>
      <c r="AD46" s="65">
        <v>0</v>
      </c>
      <c r="AE46" s="65">
        <f>SUM(Tabla1[[#This Row],[Recursos Propios]:[Otros]])</f>
        <v>164500000</v>
      </c>
      <c r="AF46" s="86">
        <f>+SUMIFS('Anexo PA'!$I$4:$I$909,'Anexo PA'!$M$4:$M$909,Tabla1[[#This Row],[ Consecutivo PDM]],'Anexo PA'!$O$4:$O$909,Tabla1[[#This Row],[Código BPIN]],'Anexo PA'!$C$4:$C$909,Tabla1[[#This Row],[Rubro]])</f>
        <v>64500000</v>
      </c>
      <c r="AG46" s="65">
        <v>0</v>
      </c>
      <c r="AH46" s="65">
        <v>0</v>
      </c>
      <c r="AI46" s="65">
        <v>0</v>
      </c>
      <c r="AJ46" s="67">
        <f>SUM(Tabla1[[#This Row],[Recursos Propios2]:[Otros7]])</f>
        <v>64500000</v>
      </c>
      <c r="AK46" s="20">
        <f>+Tabla1[[#This Row],[Total Recursos Comprometidos]]/Tabla1[[#This Row],[Total Programado]]</f>
        <v>0.39209726443769</v>
      </c>
      <c r="AL46" s="86">
        <f>+SUMIFS('Anexo PA'!$J$4:$J$909,'Anexo PA'!$M$4:$M$909,Tabla1[[#This Row],[ Consecutivo PDM]],'Anexo PA'!$O$4:$O$909,Tabla1[[#This Row],[Código BPIN]],'Anexo PA'!$C$4:$C$909,Tabla1[[#This Row],[Rubro]])</f>
        <v>0</v>
      </c>
      <c r="AM46" s="86">
        <f>+SUMIFS('Anexo PA'!$K$4:$K$909,'Anexo PA'!$M$4:$M$909,Tabla1[[#This Row],[ Consecutivo PDM]],'Anexo PA'!$O$4:$O$909,Tabla1[[#This Row],[Código BPIN]],'Anexo PA'!$C$4:$C$909,Tabla1[[#This Row],[Rubro]])</f>
        <v>0</v>
      </c>
      <c r="AN46" s="42">
        <v>0</v>
      </c>
      <c r="AO46" s="59" t="s">
        <v>196</v>
      </c>
      <c r="AP46" s="59" t="s">
        <v>197</v>
      </c>
      <c r="AQ46" s="55">
        <v>10</v>
      </c>
    </row>
    <row r="47" spans="1:43" s="6" customFormat="1" ht="15.4" customHeight="1" x14ac:dyDescent="0.25">
      <c r="A47" s="212">
        <v>202</v>
      </c>
      <c r="B47" s="55" t="s">
        <v>90</v>
      </c>
      <c r="C47" s="59" t="s">
        <v>91</v>
      </c>
      <c r="D47" s="41" t="s">
        <v>92</v>
      </c>
      <c r="E47" s="59" t="s">
        <v>93</v>
      </c>
      <c r="F47" s="41" t="s">
        <v>103</v>
      </c>
      <c r="G47" s="57" t="s">
        <v>104</v>
      </c>
      <c r="H47" s="41">
        <v>450203800</v>
      </c>
      <c r="I47" s="57" t="s">
        <v>105</v>
      </c>
      <c r="J47" s="43">
        <v>0</v>
      </c>
      <c r="K47" s="41" t="s">
        <v>97</v>
      </c>
      <c r="L47" s="41" t="s">
        <v>195</v>
      </c>
      <c r="M47" s="43">
        <v>1</v>
      </c>
      <c r="N47" s="210">
        <v>1</v>
      </c>
      <c r="O47" s="208">
        <v>0.75</v>
      </c>
      <c r="P47" s="38">
        <f>+Tabla1[[#This Row],[Meta Ejecutada Vigencia4]]/Tabla1[[#This Row],[Meta Programada Vigencia]]</f>
        <v>0.75</v>
      </c>
      <c r="Q47" s="38">
        <f>+Tabla1[[#This Row],[Meta Ejecutada Vigencia4]]/Tabla1[[#This Row],[Meta Programada Cuatrienio3]]</f>
        <v>0.75</v>
      </c>
      <c r="R47" s="39">
        <v>2020680010072</v>
      </c>
      <c r="S47" s="58" t="s">
        <v>229</v>
      </c>
      <c r="T47" s="64">
        <v>142458746.62</v>
      </c>
      <c r="U47" s="64">
        <v>142458746.62</v>
      </c>
      <c r="V47" s="61" t="s">
        <v>1274</v>
      </c>
      <c r="W47" s="61" t="s">
        <v>1275</v>
      </c>
      <c r="X47" s="70">
        <v>277938</v>
      </c>
      <c r="Y47" s="61" t="s">
        <v>1277</v>
      </c>
      <c r="Z47" s="61" t="s">
        <v>271</v>
      </c>
      <c r="AA47" s="65">
        <v>100000000</v>
      </c>
      <c r="AB47" s="65">
        <v>0</v>
      </c>
      <c r="AC47" s="65">
        <v>0</v>
      </c>
      <c r="AD47" s="65">
        <v>0</v>
      </c>
      <c r="AE47" s="65">
        <f>SUM(Tabla1[[#This Row],[Recursos Propios]:[Otros]])</f>
        <v>100000000</v>
      </c>
      <c r="AF47" s="86">
        <f>+SUMIFS('Anexo PA'!$I$4:$I$909,'Anexo PA'!$M$4:$M$909,Tabla1[[#This Row],[ Consecutivo PDM]],'Anexo PA'!$O$4:$O$909,Tabla1[[#This Row],[Código BPIN]],'Anexo PA'!$C$4:$C$909,Tabla1[[#This Row],[Rubro]])</f>
        <v>100000000</v>
      </c>
      <c r="AG47" s="65">
        <v>0</v>
      </c>
      <c r="AH47" s="65">
        <v>0</v>
      </c>
      <c r="AI47" s="65">
        <v>0</v>
      </c>
      <c r="AJ47" s="68">
        <f>SUM(Tabla1[[#This Row],[Recursos Propios2]:[Otros7]])</f>
        <v>100000000</v>
      </c>
      <c r="AK47" s="38">
        <f>+Tabla1[[#This Row],[Total Recursos Comprometidos]]/Tabla1[[#This Row],[Total Programado]]</f>
        <v>1</v>
      </c>
      <c r="AL47" s="86">
        <f>+SUMIFS('Anexo PA'!$J$4:$J$909,'Anexo PA'!$M$4:$M$909,Tabla1[[#This Row],[ Consecutivo PDM]],'Anexo PA'!$O$4:$O$909,Tabla1[[#This Row],[Código BPIN]],'Anexo PA'!$C$4:$C$909,Tabla1[[#This Row],[Rubro]])</f>
        <v>0</v>
      </c>
      <c r="AM47" s="86">
        <f>+SUMIFS('Anexo PA'!$K$4:$K$909,'Anexo PA'!$M$4:$M$909,Tabla1[[#This Row],[ Consecutivo PDM]],'Anexo PA'!$O$4:$O$909,Tabla1[[#This Row],[Código BPIN]],'Anexo PA'!$C$4:$C$909,Tabla1[[#This Row],[Rubro]])</f>
        <v>0</v>
      </c>
      <c r="AN47" s="42">
        <v>0</v>
      </c>
      <c r="AO47" s="59" t="s">
        <v>196</v>
      </c>
      <c r="AP47" s="59" t="s">
        <v>197</v>
      </c>
      <c r="AQ47" s="55">
        <v>10</v>
      </c>
    </row>
    <row r="48" spans="1:43" s="414" customFormat="1" ht="15.4" customHeight="1" x14ac:dyDescent="0.25">
      <c r="A48" s="396">
        <v>202</v>
      </c>
      <c r="B48" s="397" t="s">
        <v>90</v>
      </c>
      <c r="C48" s="398" t="s">
        <v>91</v>
      </c>
      <c r="D48" s="396" t="s">
        <v>92</v>
      </c>
      <c r="E48" s="398" t="s">
        <v>93</v>
      </c>
      <c r="F48" s="396" t="s">
        <v>103</v>
      </c>
      <c r="G48" s="399" t="s">
        <v>104</v>
      </c>
      <c r="H48" s="396">
        <v>450203800</v>
      </c>
      <c r="I48" s="399" t="s">
        <v>105</v>
      </c>
      <c r="J48" s="415">
        <v>0</v>
      </c>
      <c r="K48" s="396" t="s">
        <v>97</v>
      </c>
      <c r="L48" s="396" t="s">
        <v>195</v>
      </c>
      <c r="M48" s="415">
        <v>1</v>
      </c>
      <c r="N48" s="400">
        <v>1</v>
      </c>
      <c r="O48" s="401">
        <v>0</v>
      </c>
      <c r="P48" s="402">
        <f>+Tabla1[[#This Row],[Meta Ejecutada Vigencia4]]/Tabla1[[#This Row],[Meta Programada Vigencia]]</f>
        <v>0</v>
      </c>
      <c r="Q48" s="402">
        <f>+Tabla1[[#This Row],[Meta Ejecutada Vigencia4]]/Tabla1[[#This Row],[Meta Programada Cuatrienio3]]</f>
        <v>0</v>
      </c>
      <c r="R48" s="416">
        <v>2024680010143</v>
      </c>
      <c r="S48" s="404" t="s">
        <v>230</v>
      </c>
      <c r="T48" s="417">
        <v>2584641690.3800001</v>
      </c>
      <c r="U48" s="418">
        <v>510141253.38</v>
      </c>
      <c r="V48" s="407" t="s">
        <v>1274</v>
      </c>
      <c r="W48" s="407" t="s">
        <v>1275</v>
      </c>
      <c r="X48" s="408">
        <v>277938</v>
      </c>
      <c r="Y48" s="407" t="s">
        <v>1277</v>
      </c>
      <c r="Z48" s="407" t="s">
        <v>265</v>
      </c>
      <c r="AA48" s="409">
        <v>10141253.380000001</v>
      </c>
      <c r="AB48" s="409">
        <v>0</v>
      </c>
      <c r="AC48" s="409">
        <v>0</v>
      </c>
      <c r="AD48" s="409">
        <v>0</v>
      </c>
      <c r="AE48" s="409">
        <f>SUM(Tabla1[[#This Row],[Recursos Propios]:[Otros]])</f>
        <v>10141253.380000001</v>
      </c>
      <c r="AF48" s="410">
        <f>+SUMIFS('Anexo PA'!$I$4:$I$909,'Anexo PA'!$M$4:$M$909,Tabla1[[#This Row],[ Consecutivo PDM]],'Anexo PA'!$O$4:$O$909,Tabla1[[#This Row],[Código BPIN]],'Anexo PA'!$C$4:$C$909,Tabla1[[#This Row],[Rubro]])</f>
        <v>0</v>
      </c>
      <c r="AG48" s="409">
        <v>0</v>
      </c>
      <c r="AH48" s="409">
        <v>0</v>
      </c>
      <c r="AI48" s="409">
        <v>0</v>
      </c>
      <c r="AJ48" s="411">
        <f>SUM(Tabla1[[#This Row],[Recursos Propios2]:[Otros7]])</f>
        <v>0</v>
      </c>
      <c r="AK48" s="412">
        <f>+Tabla1[[#This Row],[Total Recursos Comprometidos]]/Tabla1[[#This Row],[Total Programado]]</f>
        <v>0</v>
      </c>
      <c r="AL48" s="410">
        <f>+SUMIFS('Anexo PA'!$J$4:$J$909,'Anexo PA'!$M$4:$M$909,Tabla1[[#This Row],[ Consecutivo PDM]],'Anexo PA'!$O$4:$O$909,Tabla1[[#This Row],[Código BPIN]],'Anexo PA'!$C$4:$C$909,Tabla1[[#This Row],[Rubro]])</f>
        <v>0</v>
      </c>
      <c r="AM48" s="410">
        <f>+SUMIFS('Anexo PA'!$K$4:$K$909,'Anexo PA'!$M$4:$M$909,Tabla1[[#This Row],[ Consecutivo PDM]],'Anexo PA'!$O$4:$O$909,Tabla1[[#This Row],[Código BPIN]],'Anexo PA'!$C$4:$C$909,Tabla1[[#This Row],[Rubro]])</f>
        <v>0</v>
      </c>
      <c r="AN48" s="413">
        <v>0</v>
      </c>
      <c r="AO48" s="398" t="s">
        <v>196</v>
      </c>
      <c r="AP48" s="398" t="s">
        <v>197</v>
      </c>
      <c r="AQ48" s="397">
        <v>10</v>
      </c>
    </row>
    <row r="49" spans="1:45" s="414" customFormat="1" ht="15.4" customHeight="1" x14ac:dyDescent="0.25">
      <c r="A49" s="396">
        <v>202</v>
      </c>
      <c r="B49" s="397" t="s">
        <v>90</v>
      </c>
      <c r="C49" s="398" t="s">
        <v>91</v>
      </c>
      <c r="D49" s="396" t="s">
        <v>92</v>
      </c>
      <c r="E49" s="398" t="s">
        <v>93</v>
      </c>
      <c r="F49" s="396" t="s">
        <v>103</v>
      </c>
      <c r="G49" s="399" t="s">
        <v>104</v>
      </c>
      <c r="H49" s="396">
        <v>450203800</v>
      </c>
      <c r="I49" s="399" t="s">
        <v>105</v>
      </c>
      <c r="J49" s="415">
        <v>0</v>
      </c>
      <c r="K49" s="396" t="s">
        <v>97</v>
      </c>
      <c r="L49" s="396" t="s">
        <v>195</v>
      </c>
      <c r="M49" s="415">
        <v>1</v>
      </c>
      <c r="N49" s="400">
        <v>1</v>
      </c>
      <c r="O49" s="401">
        <v>0</v>
      </c>
      <c r="P49" s="402">
        <f>+Tabla1[[#This Row],[Meta Ejecutada Vigencia4]]/Tabla1[[#This Row],[Meta Programada Vigencia]]</f>
        <v>0</v>
      </c>
      <c r="Q49" s="402">
        <f>+Tabla1[[#This Row],[Meta Ejecutada Vigencia4]]/Tabla1[[#This Row],[Meta Programada Cuatrienio3]]</f>
        <v>0</v>
      </c>
      <c r="R49" s="416">
        <v>2024680010143</v>
      </c>
      <c r="S49" s="404" t="s">
        <v>230</v>
      </c>
      <c r="T49" s="419"/>
      <c r="U49" s="420"/>
      <c r="V49" s="407" t="s">
        <v>1274</v>
      </c>
      <c r="W49" s="407" t="s">
        <v>1275</v>
      </c>
      <c r="X49" s="408">
        <v>277938</v>
      </c>
      <c r="Y49" s="407" t="s">
        <v>1277</v>
      </c>
      <c r="Z49" s="407" t="s">
        <v>266</v>
      </c>
      <c r="AA49" s="409">
        <v>50000000</v>
      </c>
      <c r="AB49" s="409">
        <v>0</v>
      </c>
      <c r="AC49" s="409">
        <v>0</v>
      </c>
      <c r="AD49" s="409">
        <v>0</v>
      </c>
      <c r="AE49" s="409">
        <f>SUM(Tabla1[[#This Row],[Recursos Propios]:[Otros]])</f>
        <v>50000000</v>
      </c>
      <c r="AF49" s="410">
        <f>+SUMIFS('Anexo PA'!$I$4:$I$909,'Anexo PA'!$M$4:$M$909,Tabla1[[#This Row],[ Consecutivo PDM]],'Anexo PA'!$O$4:$O$909,Tabla1[[#This Row],[Código BPIN]],'Anexo PA'!$C$4:$C$909,Tabla1[[#This Row],[Rubro]])</f>
        <v>0</v>
      </c>
      <c r="AG49" s="409">
        <v>0</v>
      </c>
      <c r="AH49" s="409">
        <v>0</v>
      </c>
      <c r="AI49" s="409">
        <v>0</v>
      </c>
      <c r="AJ49" s="411">
        <f>SUM(Tabla1[[#This Row],[Recursos Propios2]:[Otros7]])</f>
        <v>0</v>
      </c>
      <c r="AK49" s="412">
        <f>+Tabla1[[#This Row],[Total Recursos Comprometidos]]/Tabla1[[#This Row],[Total Programado]]</f>
        <v>0</v>
      </c>
      <c r="AL49" s="410">
        <f>+SUMIFS('Anexo PA'!$J$4:$J$909,'Anexo PA'!$M$4:$M$909,Tabla1[[#This Row],[ Consecutivo PDM]],'Anexo PA'!$O$4:$O$909,Tabla1[[#This Row],[Código BPIN]],'Anexo PA'!$C$4:$C$909,Tabla1[[#This Row],[Rubro]])</f>
        <v>0</v>
      </c>
      <c r="AM49" s="410">
        <f>+SUMIFS('Anexo PA'!$K$4:$K$909,'Anexo PA'!$M$4:$M$909,Tabla1[[#This Row],[ Consecutivo PDM]],'Anexo PA'!$O$4:$O$909,Tabla1[[#This Row],[Código BPIN]],'Anexo PA'!$C$4:$C$909,Tabla1[[#This Row],[Rubro]])</f>
        <v>0</v>
      </c>
      <c r="AN49" s="413">
        <v>0</v>
      </c>
      <c r="AO49" s="398" t="s">
        <v>196</v>
      </c>
      <c r="AP49" s="398" t="s">
        <v>197</v>
      </c>
      <c r="AQ49" s="397">
        <v>10</v>
      </c>
    </row>
    <row r="50" spans="1:45" s="236" customFormat="1" ht="15.4" customHeight="1" x14ac:dyDescent="0.25">
      <c r="A50" s="421">
        <v>203</v>
      </c>
      <c r="B50" s="422" t="s">
        <v>90</v>
      </c>
      <c r="C50" s="216" t="s">
        <v>56</v>
      </c>
      <c r="D50" s="421" t="s">
        <v>98</v>
      </c>
      <c r="E50" s="216" t="s">
        <v>99</v>
      </c>
      <c r="F50" s="421" t="s">
        <v>100</v>
      </c>
      <c r="G50" s="423" t="s">
        <v>106</v>
      </c>
      <c r="H50" s="421">
        <v>410305200</v>
      </c>
      <c r="I50" s="423" t="s">
        <v>107</v>
      </c>
      <c r="J50" s="421">
        <v>25881</v>
      </c>
      <c r="K50" s="421" t="s">
        <v>97</v>
      </c>
      <c r="L50" s="421" t="s">
        <v>195</v>
      </c>
      <c r="M50" s="421">
        <v>31057</v>
      </c>
      <c r="N50" s="424">
        <v>31057</v>
      </c>
      <c r="O50" s="220">
        <v>16018</v>
      </c>
      <c r="P50" s="221">
        <f>+Tabla1[[#This Row],[Meta Ejecutada Vigencia4]]/Tabla1[[#This Row],[Meta Programada Vigencia]]</f>
        <v>0.51576134204849144</v>
      </c>
      <c r="Q50" s="221">
        <f>+Tabla1[[#This Row],[Meta Ejecutada Vigencia4]]/Tabla1[[#This Row],[Meta Programada Cuatrienio3]]</f>
        <v>0.51576134204849144</v>
      </c>
      <c r="R50" s="222">
        <v>2020680010072</v>
      </c>
      <c r="S50" s="425" t="s">
        <v>229</v>
      </c>
      <c r="T50" s="426"/>
      <c r="U50" s="233"/>
      <c r="V50" s="427" t="s">
        <v>1274</v>
      </c>
      <c r="W50" s="427" t="s">
        <v>1275</v>
      </c>
      <c r="X50" s="428">
        <v>31057</v>
      </c>
      <c r="Y50" s="427" t="s">
        <v>1278</v>
      </c>
      <c r="Z50" s="427" t="s">
        <v>267</v>
      </c>
      <c r="AA50" s="228">
        <v>42133333.329999998</v>
      </c>
      <c r="AB50" s="228">
        <v>0</v>
      </c>
      <c r="AC50" s="228">
        <v>0</v>
      </c>
      <c r="AD50" s="228">
        <v>0</v>
      </c>
      <c r="AE50" s="228">
        <f>SUM(Tabla1[[#This Row],[Recursos Propios]:[Otros]])</f>
        <v>42133333.329999998</v>
      </c>
      <c r="AF50" s="101">
        <f>+SUMIFS('Anexo PA'!$I$4:$I$909,'Anexo PA'!$M$4:$M$909,Tabla1[[#This Row],[ Consecutivo PDM]],'Anexo PA'!$O$4:$O$909,Tabla1[[#This Row],[Código BPIN]],'Anexo PA'!$C$4:$C$909,Tabla1[[#This Row],[Rubro]])</f>
        <v>42133333.329999998</v>
      </c>
      <c r="AG50" s="228">
        <v>0</v>
      </c>
      <c r="AH50" s="228">
        <v>0</v>
      </c>
      <c r="AI50" s="228">
        <v>0</v>
      </c>
      <c r="AJ50" s="229">
        <f>SUM(Tabla1[[#This Row],[Recursos Propios2]:[Otros7]])</f>
        <v>42133333.329999998</v>
      </c>
      <c r="AK50" s="230">
        <f>+Tabla1[[#This Row],[Total Recursos Comprometidos]]/Tabla1[[#This Row],[Total Programado]]</f>
        <v>1</v>
      </c>
      <c r="AL50" s="101">
        <f>+SUMIFS('Anexo PA'!$J$4:$J$909,'Anexo PA'!$M$4:$M$909,Tabla1[[#This Row],[ Consecutivo PDM]],'Anexo PA'!$O$4:$O$909,Tabla1[[#This Row],[Código BPIN]],'Anexo PA'!$C$4:$C$909,Tabla1[[#This Row],[Rubro]])</f>
        <v>42133333.329999998</v>
      </c>
      <c r="AM50" s="101">
        <f>+SUMIFS('Anexo PA'!$K$4:$K$909,'Anexo PA'!$M$4:$M$909,Tabla1[[#This Row],[ Consecutivo PDM]],'Anexo PA'!$O$4:$O$909,Tabla1[[#This Row],[Código BPIN]],'Anexo PA'!$C$4:$C$909,Tabla1[[#This Row],[Rubro]])</f>
        <v>42133333.329999998</v>
      </c>
      <c r="AN50" s="231">
        <v>0</v>
      </c>
      <c r="AO50" s="216" t="s">
        <v>196</v>
      </c>
      <c r="AP50" s="216" t="s">
        <v>197</v>
      </c>
      <c r="AQ50" s="422">
        <v>10</v>
      </c>
    </row>
    <row r="51" spans="1:45" s="236" customFormat="1" ht="15.4" customHeight="1" x14ac:dyDescent="0.25">
      <c r="A51" s="421">
        <v>203</v>
      </c>
      <c r="B51" s="422" t="s">
        <v>90</v>
      </c>
      <c r="C51" s="216" t="s">
        <v>56</v>
      </c>
      <c r="D51" s="421" t="s">
        <v>98</v>
      </c>
      <c r="E51" s="216" t="s">
        <v>99</v>
      </c>
      <c r="F51" s="421" t="s">
        <v>100</v>
      </c>
      <c r="G51" s="423" t="s">
        <v>106</v>
      </c>
      <c r="H51" s="421">
        <v>410305200</v>
      </c>
      <c r="I51" s="423" t="s">
        <v>107</v>
      </c>
      <c r="J51" s="421">
        <v>25881</v>
      </c>
      <c r="K51" s="421" t="s">
        <v>97</v>
      </c>
      <c r="L51" s="421" t="s">
        <v>195</v>
      </c>
      <c r="M51" s="421">
        <v>31057</v>
      </c>
      <c r="N51" s="424">
        <v>31057</v>
      </c>
      <c r="O51" s="220">
        <v>16018</v>
      </c>
      <c r="P51" s="221">
        <f>+Tabla1[[#This Row],[Meta Ejecutada Vigencia4]]/Tabla1[[#This Row],[Meta Programada Vigencia]]</f>
        <v>0.51576134204849144</v>
      </c>
      <c r="Q51" s="221">
        <f>+Tabla1[[#This Row],[Meta Ejecutada Vigencia4]]/Tabla1[[#This Row],[Meta Programada Cuatrienio3]]</f>
        <v>0.51576134204849144</v>
      </c>
      <c r="R51" s="222">
        <v>2020680010072</v>
      </c>
      <c r="S51" s="425" t="s">
        <v>229</v>
      </c>
      <c r="T51" s="426"/>
      <c r="U51" s="233"/>
      <c r="V51" s="427" t="s">
        <v>1274</v>
      </c>
      <c r="W51" s="427" t="s">
        <v>1275</v>
      </c>
      <c r="X51" s="428">
        <v>31057</v>
      </c>
      <c r="Y51" s="427" t="s">
        <v>1278</v>
      </c>
      <c r="Z51" s="427" t="s">
        <v>268</v>
      </c>
      <c r="AA51" s="228">
        <v>325413.28999999998</v>
      </c>
      <c r="AB51" s="228">
        <v>0</v>
      </c>
      <c r="AC51" s="228">
        <v>0</v>
      </c>
      <c r="AD51" s="228">
        <v>0</v>
      </c>
      <c r="AE51" s="228">
        <f>SUM(Tabla1[[#This Row],[Recursos Propios]:[Otros]])</f>
        <v>325413.28999999998</v>
      </c>
      <c r="AF51" s="101">
        <f>+SUMIFS('Anexo PA'!$I$4:$I$909,'Anexo PA'!$M$4:$M$909,Tabla1[[#This Row],[ Consecutivo PDM]],'Anexo PA'!$O$4:$O$909,Tabla1[[#This Row],[Código BPIN]],'Anexo PA'!$C$4:$C$909,Tabla1[[#This Row],[Rubro]])</f>
        <v>325413.28999999998</v>
      </c>
      <c r="AG51" s="228">
        <v>0</v>
      </c>
      <c r="AH51" s="228">
        <v>0</v>
      </c>
      <c r="AI51" s="228">
        <v>0</v>
      </c>
      <c r="AJ51" s="229">
        <f>SUM(Tabla1[[#This Row],[Recursos Propios2]:[Otros7]])</f>
        <v>325413.28999999998</v>
      </c>
      <c r="AK51" s="230">
        <f>+Tabla1[[#This Row],[Total Recursos Comprometidos]]/Tabla1[[#This Row],[Total Programado]]</f>
        <v>1</v>
      </c>
      <c r="AL51" s="101">
        <f>+SUMIFS('Anexo PA'!$J$4:$J$909,'Anexo PA'!$M$4:$M$909,Tabla1[[#This Row],[ Consecutivo PDM]],'Anexo PA'!$O$4:$O$909,Tabla1[[#This Row],[Código BPIN]],'Anexo PA'!$C$4:$C$909,Tabla1[[#This Row],[Rubro]])</f>
        <v>325413.28999999998</v>
      </c>
      <c r="AM51" s="101">
        <f>+SUMIFS('Anexo PA'!$K$4:$K$909,'Anexo PA'!$M$4:$M$909,Tabla1[[#This Row],[ Consecutivo PDM]],'Anexo PA'!$O$4:$O$909,Tabla1[[#This Row],[Código BPIN]],'Anexo PA'!$C$4:$C$909,Tabla1[[#This Row],[Rubro]])</f>
        <v>325413.28999999998</v>
      </c>
      <c r="AN51" s="231">
        <v>0</v>
      </c>
      <c r="AO51" s="216" t="s">
        <v>196</v>
      </c>
      <c r="AP51" s="216" t="s">
        <v>197</v>
      </c>
      <c r="AQ51" s="422">
        <v>10</v>
      </c>
      <c r="AS51" s="236">
        <v>70</v>
      </c>
    </row>
    <row r="52" spans="1:45" s="447" customFormat="1" ht="15.4" customHeight="1" x14ac:dyDescent="0.25">
      <c r="A52" s="429">
        <v>203</v>
      </c>
      <c r="B52" s="430" t="s">
        <v>90</v>
      </c>
      <c r="C52" s="431" t="s">
        <v>56</v>
      </c>
      <c r="D52" s="429" t="s">
        <v>98</v>
      </c>
      <c r="E52" s="431" t="s">
        <v>99</v>
      </c>
      <c r="F52" s="429" t="s">
        <v>100</v>
      </c>
      <c r="G52" s="432" t="s">
        <v>106</v>
      </c>
      <c r="H52" s="429">
        <v>410305200</v>
      </c>
      <c r="I52" s="432" t="s">
        <v>107</v>
      </c>
      <c r="J52" s="429">
        <v>25881</v>
      </c>
      <c r="K52" s="429" t="s">
        <v>97</v>
      </c>
      <c r="L52" s="429" t="s">
        <v>195</v>
      </c>
      <c r="M52" s="429">
        <v>31057</v>
      </c>
      <c r="N52" s="433">
        <v>31057</v>
      </c>
      <c r="O52" s="434">
        <v>0</v>
      </c>
      <c r="P52" s="435">
        <f>+Tabla1[[#This Row],[Meta Ejecutada Vigencia4]]/Tabla1[[#This Row],[Meta Programada Vigencia]]</f>
        <v>0</v>
      </c>
      <c r="Q52" s="435">
        <f>+Tabla1[[#This Row],[Meta Ejecutada Vigencia4]]/Tabla1[[#This Row],[Meta Programada Cuatrienio3]]</f>
        <v>0</v>
      </c>
      <c r="R52" s="436">
        <v>2024680010163</v>
      </c>
      <c r="S52" s="437" t="s">
        <v>228</v>
      </c>
      <c r="T52" s="438"/>
      <c r="U52" s="439"/>
      <c r="V52" s="440" t="s">
        <v>1274</v>
      </c>
      <c r="W52" s="440" t="s">
        <v>1275</v>
      </c>
      <c r="X52" s="441">
        <v>31057</v>
      </c>
      <c r="Y52" s="440" t="s">
        <v>1278</v>
      </c>
      <c r="Z52" s="440" t="s">
        <v>269</v>
      </c>
      <c r="AA52" s="442">
        <v>73999999.999999985</v>
      </c>
      <c r="AB52" s="442">
        <v>0</v>
      </c>
      <c r="AC52" s="442">
        <v>0</v>
      </c>
      <c r="AD52" s="442">
        <v>0</v>
      </c>
      <c r="AE52" s="442">
        <f>SUM(Tabla1[[#This Row],[Recursos Propios]:[Otros]])</f>
        <v>73999999.999999985</v>
      </c>
      <c r="AF52" s="443">
        <f>+SUMIFS('Anexo PA'!$I$4:$I$909,'Anexo PA'!$M$4:$M$909,Tabla1[[#This Row],[ Consecutivo PDM]],'Anexo PA'!$O$4:$O$909,Tabla1[[#This Row],[Código BPIN]],'Anexo PA'!$C$4:$C$909,Tabla1[[#This Row],[Rubro]])</f>
        <v>57516666.659999996</v>
      </c>
      <c r="AG52" s="442">
        <v>0</v>
      </c>
      <c r="AH52" s="442">
        <v>0</v>
      </c>
      <c r="AI52" s="442">
        <v>0</v>
      </c>
      <c r="AJ52" s="444">
        <f>SUM(Tabla1[[#This Row],[Recursos Propios2]:[Otros7]])</f>
        <v>57516666.659999996</v>
      </c>
      <c r="AK52" s="445">
        <f>+Tabla1[[#This Row],[Total Recursos Comprometidos]]/Tabla1[[#This Row],[Total Programado]]</f>
        <v>0.77725225216216232</v>
      </c>
      <c r="AL52" s="443">
        <f>+SUMIFS('Anexo PA'!$J$4:$J$909,'Anexo PA'!$M$4:$M$909,Tabla1[[#This Row],[ Consecutivo PDM]],'Anexo PA'!$O$4:$O$909,Tabla1[[#This Row],[Código BPIN]],'Anexo PA'!$C$4:$C$909,Tabla1[[#This Row],[Rubro]])</f>
        <v>15753333.33</v>
      </c>
      <c r="AM52" s="443">
        <f>+SUMIFS('Anexo PA'!$K$4:$K$909,'Anexo PA'!$M$4:$M$909,Tabla1[[#This Row],[ Consecutivo PDM]],'Anexo PA'!$O$4:$O$909,Tabla1[[#This Row],[Código BPIN]],'Anexo PA'!$C$4:$C$909,Tabla1[[#This Row],[Rubro]])</f>
        <v>15753333.33</v>
      </c>
      <c r="AN52" s="446">
        <v>0</v>
      </c>
      <c r="AO52" s="431" t="s">
        <v>196</v>
      </c>
      <c r="AP52" s="431" t="s">
        <v>197</v>
      </c>
      <c r="AQ52" s="430">
        <v>10</v>
      </c>
      <c r="AS52" s="447">
        <v>180</v>
      </c>
    </row>
    <row r="53" spans="1:45" s="468" customFormat="1" ht="15.4" customHeight="1" x14ac:dyDescent="0.25">
      <c r="A53" s="448">
        <v>204</v>
      </c>
      <c r="B53" s="449" t="s">
        <v>90</v>
      </c>
      <c r="C53" s="450" t="s">
        <v>56</v>
      </c>
      <c r="D53" s="448" t="s">
        <v>108</v>
      </c>
      <c r="E53" s="451" t="s">
        <v>109</v>
      </c>
      <c r="F53" s="448" t="s">
        <v>110</v>
      </c>
      <c r="G53" s="452" t="s">
        <v>111</v>
      </c>
      <c r="H53" s="448">
        <v>410402600</v>
      </c>
      <c r="I53" s="452" t="s">
        <v>112</v>
      </c>
      <c r="J53" s="453">
        <v>0</v>
      </c>
      <c r="K53" s="448" t="s">
        <v>97</v>
      </c>
      <c r="L53" s="448" t="s">
        <v>195</v>
      </c>
      <c r="M53" s="453">
        <v>500</v>
      </c>
      <c r="N53" s="454">
        <v>500</v>
      </c>
      <c r="O53" s="455">
        <v>310</v>
      </c>
      <c r="P53" s="456">
        <f>+Tabla1[[#This Row],[Meta Ejecutada Vigencia4]]/Tabla1[[#This Row],[Meta Programada Vigencia]]</f>
        <v>0.62</v>
      </c>
      <c r="Q53" s="456">
        <f>+Tabla1[[#This Row],[Meta Ejecutada Vigencia4]]/Tabla1[[#This Row],[Meta Programada Cuatrienio3]]</f>
        <v>0.62</v>
      </c>
      <c r="R53" s="457">
        <v>2020680010050</v>
      </c>
      <c r="S53" s="458" t="s">
        <v>226</v>
      </c>
      <c r="T53" s="459"/>
      <c r="U53" s="460"/>
      <c r="V53" s="461" t="s">
        <v>1279</v>
      </c>
      <c r="W53" s="461" t="s">
        <v>1280</v>
      </c>
      <c r="X53" s="462">
        <v>500</v>
      </c>
      <c r="Y53" s="461" t="s">
        <v>1281</v>
      </c>
      <c r="Z53" s="461" t="s">
        <v>272</v>
      </c>
      <c r="AA53" s="463">
        <v>113558879.06999999</v>
      </c>
      <c r="AB53" s="463">
        <v>0</v>
      </c>
      <c r="AC53" s="463">
        <v>0</v>
      </c>
      <c r="AD53" s="463">
        <v>0</v>
      </c>
      <c r="AE53" s="463">
        <f>SUM(Tabla1[[#This Row],[Recursos Propios]:[Otros]])</f>
        <v>113558879.06999999</v>
      </c>
      <c r="AF53" s="464">
        <f>+SUMIFS('Anexo PA'!$I$4:$I$909,'Anexo PA'!$M$4:$M$909,Tabla1[[#This Row],[ Consecutivo PDM]],'Anexo PA'!$O$4:$O$909,Tabla1[[#This Row],[Código BPIN]],'Anexo PA'!$C$4:$C$909,Tabla1[[#This Row],[Rubro]])</f>
        <v>113558879.07000001</v>
      </c>
      <c r="AG53" s="463">
        <v>0</v>
      </c>
      <c r="AH53" s="463">
        <v>0</v>
      </c>
      <c r="AI53" s="463">
        <v>0</v>
      </c>
      <c r="AJ53" s="465">
        <f>SUM(Tabla1[[#This Row],[Recursos Propios2]:[Otros7]])</f>
        <v>113558879.07000001</v>
      </c>
      <c r="AK53" s="466">
        <f>+Tabla1[[#This Row],[Total Recursos Comprometidos]]/Tabla1[[#This Row],[Total Programado]]</f>
        <v>1.0000000000000002</v>
      </c>
      <c r="AL53" s="464">
        <f>+SUMIFS('Anexo PA'!$J$4:$J$909,'Anexo PA'!$M$4:$M$909,Tabla1[[#This Row],[ Consecutivo PDM]],'Anexo PA'!$O$4:$O$909,Tabla1[[#This Row],[Código BPIN]],'Anexo PA'!$C$4:$C$909,Tabla1[[#This Row],[Rubro]])</f>
        <v>113558879.07000001</v>
      </c>
      <c r="AM53" s="464">
        <f>+SUMIFS('Anexo PA'!$K$4:$K$909,'Anexo PA'!$M$4:$M$909,Tabla1[[#This Row],[ Consecutivo PDM]],'Anexo PA'!$O$4:$O$909,Tabla1[[#This Row],[Código BPIN]],'Anexo PA'!$C$4:$C$909,Tabla1[[#This Row],[Rubro]])</f>
        <v>113558879.07000001</v>
      </c>
      <c r="AN53" s="467">
        <v>0</v>
      </c>
      <c r="AO53" s="451" t="s">
        <v>196</v>
      </c>
      <c r="AP53" s="451" t="s">
        <v>197</v>
      </c>
      <c r="AQ53" s="449">
        <v>10</v>
      </c>
    </row>
    <row r="54" spans="1:45" s="468" customFormat="1" ht="15.4" customHeight="1" x14ac:dyDescent="0.25">
      <c r="A54" s="448">
        <v>204</v>
      </c>
      <c r="B54" s="449" t="s">
        <v>90</v>
      </c>
      <c r="C54" s="450" t="s">
        <v>56</v>
      </c>
      <c r="D54" s="448" t="s">
        <v>108</v>
      </c>
      <c r="E54" s="451" t="s">
        <v>109</v>
      </c>
      <c r="F54" s="448" t="s">
        <v>110</v>
      </c>
      <c r="G54" s="452" t="s">
        <v>111</v>
      </c>
      <c r="H54" s="448">
        <v>410402600</v>
      </c>
      <c r="I54" s="452" t="s">
        <v>112</v>
      </c>
      <c r="J54" s="453">
        <v>0</v>
      </c>
      <c r="K54" s="448" t="s">
        <v>97</v>
      </c>
      <c r="L54" s="448" t="s">
        <v>195</v>
      </c>
      <c r="M54" s="453">
        <v>500</v>
      </c>
      <c r="N54" s="454">
        <v>500</v>
      </c>
      <c r="O54" s="455">
        <v>310</v>
      </c>
      <c r="P54" s="456">
        <f>+Tabla1[[#This Row],[Meta Ejecutada Vigencia4]]/Tabla1[[#This Row],[Meta Programada Vigencia]]</f>
        <v>0.62</v>
      </c>
      <c r="Q54" s="456">
        <f>+Tabla1[[#This Row],[Meta Ejecutada Vigencia4]]/Tabla1[[#This Row],[Meta Programada Cuatrienio3]]</f>
        <v>0.62</v>
      </c>
      <c r="R54" s="457">
        <v>2020680010050</v>
      </c>
      <c r="S54" s="458" t="s">
        <v>226</v>
      </c>
      <c r="T54" s="459"/>
      <c r="U54" s="460"/>
      <c r="V54" s="461" t="s">
        <v>1279</v>
      </c>
      <c r="W54" s="461" t="s">
        <v>1280</v>
      </c>
      <c r="X54" s="462">
        <v>500</v>
      </c>
      <c r="Y54" s="461" t="s">
        <v>1281</v>
      </c>
      <c r="Z54" s="461" t="s">
        <v>273</v>
      </c>
      <c r="AA54" s="463">
        <v>79356667</v>
      </c>
      <c r="AB54" s="463">
        <v>0</v>
      </c>
      <c r="AC54" s="463">
        <v>0</v>
      </c>
      <c r="AD54" s="463">
        <v>0</v>
      </c>
      <c r="AE54" s="463">
        <f>SUM(Tabla1[[#This Row],[Recursos Propios]:[Otros]])</f>
        <v>79356667</v>
      </c>
      <c r="AF54" s="464">
        <f>+SUMIFS('Anexo PA'!$I$4:$I$909,'Anexo PA'!$M$4:$M$909,Tabla1[[#This Row],[ Consecutivo PDM]],'Anexo PA'!$O$4:$O$909,Tabla1[[#This Row],[Código BPIN]],'Anexo PA'!$C$4:$C$909,Tabla1[[#This Row],[Rubro]])</f>
        <v>79356667</v>
      </c>
      <c r="AG54" s="463">
        <v>0</v>
      </c>
      <c r="AH54" s="463">
        <v>0</v>
      </c>
      <c r="AI54" s="463">
        <v>0</v>
      </c>
      <c r="AJ54" s="465">
        <f>SUM(Tabla1[[#This Row],[Recursos Propios2]:[Otros7]])</f>
        <v>79356667</v>
      </c>
      <c r="AK54" s="466">
        <f>+Tabla1[[#This Row],[Total Recursos Comprometidos]]/Tabla1[[#This Row],[Total Programado]]</f>
        <v>1</v>
      </c>
      <c r="AL54" s="464">
        <f>+SUMIFS('Anexo PA'!$J$4:$J$909,'Anexo PA'!$M$4:$M$909,Tabla1[[#This Row],[ Consecutivo PDM]],'Anexo PA'!$O$4:$O$909,Tabla1[[#This Row],[Código BPIN]],'Anexo PA'!$C$4:$C$909,Tabla1[[#This Row],[Rubro]])</f>
        <v>79356667</v>
      </c>
      <c r="AM54" s="464">
        <f>+SUMIFS('Anexo PA'!$K$4:$K$909,'Anexo PA'!$M$4:$M$909,Tabla1[[#This Row],[ Consecutivo PDM]],'Anexo PA'!$O$4:$O$909,Tabla1[[#This Row],[Código BPIN]],'Anexo PA'!$C$4:$C$909,Tabla1[[#This Row],[Rubro]])</f>
        <v>79356667</v>
      </c>
      <c r="AN54" s="467">
        <v>0</v>
      </c>
      <c r="AO54" s="451" t="s">
        <v>196</v>
      </c>
      <c r="AP54" s="451" t="s">
        <v>197</v>
      </c>
      <c r="AQ54" s="449">
        <v>10</v>
      </c>
    </row>
    <row r="55" spans="1:45" s="468" customFormat="1" ht="15.4" customHeight="1" x14ac:dyDescent="0.25">
      <c r="A55" s="448">
        <v>204</v>
      </c>
      <c r="B55" s="449" t="s">
        <v>90</v>
      </c>
      <c r="C55" s="450" t="s">
        <v>56</v>
      </c>
      <c r="D55" s="448" t="s">
        <v>108</v>
      </c>
      <c r="E55" s="451" t="s">
        <v>109</v>
      </c>
      <c r="F55" s="448" t="s">
        <v>110</v>
      </c>
      <c r="G55" s="452" t="s">
        <v>111</v>
      </c>
      <c r="H55" s="448">
        <v>410402600</v>
      </c>
      <c r="I55" s="452" t="s">
        <v>112</v>
      </c>
      <c r="J55" s="453">
        <v>0</v>
      </c>
      <c r="K55" s="448" t="s">
        <v>97</v>
      </c>
      <c r="L55" s="448" t="s">
        <v>195</v>
      </c>
      <c r="M55" s="453">
        <v>500</v>
      </c>
      <c r="N55" s="454">
        <v>500</v>
      </c>
      <c r="O55" s="455">
        <v>310</v>
      </c>
      <c r="P55" s="456">
        <f>+Tabla1[[#This Row],[Meta Ejecutada Vigencia4]]/Tabla1[[#This Row],[Meta Programada Vigencia]]</f>
        <v>0.62</v>
      </c>
      <c r="Q55" s="456">
        <f>+Tabla1[[#This Row],[Meta Ejecutada Vigencia4]]/Tabla1[[#This Row],[Meta Programada Cuatrienio3]]</f>
        <v>0.62</v>
      </c>
      <c r="R55" s="457">
        <v>2020680010050</v>
      </c>
      <c r="S55" s="458" t="s">
        <v>226</v>
      </c>
      <c r="T55" s="459"/>
      <c r="U55" s="460"/>
      <c r="V55" s="461" t="s">
        <v>1279</v>
      </c>
      <c r="W55" s="461" t="s">
        <v>1280</v>
      </c>
      <c r="X55" s="462">
        <v>500</v>
      </c>
      <c r="Y55" s="461" t="s">
        <v>1281</v>
      </c>
      <c r="Z55" s="461" t="s">
        <v>274</v>
      </c>
      <c r="AA55" s="463">
        <v>34000000</v>
      </c>
      <c r="AB55" s="463">
        <v>0</v>
      </c>
      <c r="AC55" s="463">
        <v>0</v>
      </c>
      <c r="AD55" s="463">
        <v>0</v>
      </c>
      <c r="AE55" s="463">
        <f>SUM(Tabla1[[#This Row],[Recursos Propios]:[Otros]])</f>
        <v>34000000</v>
      </c>
      <c r="AF55" s="464">
        <f>+SUMIFS('Anexo PA'!$I$4:$I$909,'Anexo PA'!$M$4:$M$909,Tabla1[[#This Row],[ Consecutivo PDM]],'Anexo PA'!$O$4:$O$909,Tabla1[[#This Row],[Código BPIN]],'Anexo PA'!$C$4:$C$909,Tabla1[[#This Row],[Rubro]])</f>
        <v>34000000</v>
      </c>
      <c r="AG55" s="463">
        <v>0</v>
      </c>
      <c r="AH55" s="463">
        <v>0</v>
      </c>
      <c r="AI55" s="463">
        <v>0</v>
      </c>
      <c r="AJ55" s="465">
        <f>SUM(Tabla1[[#This Row],[Recursos Propios2]:[Otros7]])</f>
        <v>34000000</v>
      </c>
      <c r="AK55" s="466">
        <f>+Tabla1[[#This Row],[Total Recursos Comprometidos]]/Tabla1[[#This Row],[Total Programado]]</f>
        <v>1</v>
      </c>
      <c r="AL55" s="464">
        <f>+SUMIFS('Anexo PA'!$J$4:$J$909,'Anexo PA'!$M$4:$M$909,Tabla1[[#This Row],[ Consecutivo PDM]],'Anexo PA'!$O$4:$O$909,Tabla1[[#This Row],[Código BPIN]],'Anexo PA'!$C$4:$C$909,Tabla1[[#This Row],[Rubro]])</f>
        <v>14338734</v>
      </c>
      <c r="AM55" s="464">
        <f>+SUMIFS('Anexo PA'!$K$4:$K$909,'Anexo PA'!$M$4:$M$909,Tabla1[[#This Row],[ Consecutivo PDM]],'Anexo PA'!$O$4:$O$909,Tabla1[[#This Row],[Código BPIN]],'Anexo PA'!$C$4:$C$909,Tabla1[[#This Row],[Rubro]])</f>
        <v>14338734</v>
      </c>
      <c r="AN55" s="467">
        <v>0</v>
      </c>
      <c r="AO55" s="451" t="s">
        <v>196</v>
      </c>
      <c r="AP55" s="451" t="s">
        <v>197</v>
      </c>
      <c r="AQ55" s="449">
        <v>10</v>
      </c>
    </row>
    <row r="56" spans="1:45" s="468" customFormat="1" ht="15.4" customHeight="1" x14ac:dyDescent="0.25">
      <c r="A56" s="448">
        <v>204</v>
      </c>
      <c r="B56" s="449" t="s">
        <v>90</v>
      </c>
      <c r="C56" s="450" t="s">
        <v>56</v>
      </c>
      <c r="D56" s="448" t="s">
        <v>108</v>
      </c>
      <c r="E56" s="451" t="s">
        <v>109</v>
      </c>
      <c r="F56" s="448" t="s">
        <v>110</v>
      </c>
      <c r="G56" s="452" t="s">
        <v>111</v>
      </c>
      <c r="H56" s="448">
        <v>410402600</v>
      </c>
      <c r="I56" s="452" t="s">
        <v>112</v>
      </c>
      <c r="J56" s="453">
        <v>0</v>
      </c>
      <c r="K56" s="448" t="s">
        <v>97</v>
      </c>
      <c r="L56" s="448" t="s">
        <v>195</v>
      </c>
      <c r="M56" s="453">
        <v>500</v>
      </c>
      <c r="N56" s="454">
        <v>500</v>
      </c>
      <c r="O56" s="455">
        <v>310</v>
      </c>
      <c r="P56" s="456">
        <f>+Tabla1[[#This Row],[Meta Ejecutada Vigencia4]]/Tabla1[[#This Row],[Meta Programada Vigencia]]</f>
        <v>0.62</v>
      </c>
      <c r="Q56" s="456">
        <f>+Tabla1[[#This Row],[Meta Ejecutada Vigencia4]]/Tabla1[[#This Row],[Meta Programada Cuatrienio3]]</f>
        <v>0.62</v>
      </c>
      <c r="R56" s="457">
        <v>2020680010050</v>
      </c>
      <c r="S56" s="458" t="s">
        <v>226</v>
      </c>
      <c r="T56" s="459"/>
      <c r="U56" s="460"/>
      <c r="V56" s="461" t="s">
        <v>1279</v>
      </c>
      <c r="W56" s="461" t="s">
        <v>1280</v>
      </c>
      <c r="X56" s="462">
        <v>500</v>
      </c>
      <c r="Y56" s="461" t="s">
        <v>1281</v>
      </c>
      <c r="Z56" s="461" t="s">
        <v>275</v>
      </c>
      <c r="AA56" s="463">
        <v>222142.06</v>
      </c>
      <c r="AB56" s="463">
        <v>0</v>
      </c>
      <c r="AC56" s="463">
        <v>0</v>
      </c>
      <c r="AD56" s="463">
        <v>0</v>
      </c>
      <c r="AE56" s="463">
        <f>SUM(Tabla1[[#This Row],[Recursos Propios]:[Otros]])</f>
        <v>222142.06</v>
      </c>
      <c r="AF56" s="464">
        <f>+SUMIFS('Anexo PA'!$I$4:$I$909,'Anexo PA'!$M$4:$M$909,Tabla1[[#This Row],[ Consecutivo PDM]],'Anexo PA'!$O$4:$O$909,Tabla1[[#This Row],[Código BPIN]],'Anexo PA'!$C$4:$C$909,Tabla1[[#This Row],[Rubro]])</f>
        <v>222142.06</v>
      </c>
      <c r="AG56" s="463">
        <v>0</v>
      </c>
      <c r="AH56" s="463">
        <v>0</v>
      </c>
      <c r="AI56" s="463">
        <v>0</v>
      </c>
      <c r="AJ56" s="469">
        <f>SUM(Tabla1[[#This Row],[Recursos Propios2]:[Otros7]])</f>
        <v>222142.06</v>
      </c>
      <c r="AK56" s="456">
        <f>+Tabla1[[#This Row],[Total Recursos Comprometidos]]/Tabla1[[#This Row],[Total Programado]]</f>
        <v>1</v>
      </c>
      <c r="AL56" s="464">
        <f>+SUMIFS('Anexo PA'!$J$4:$J$909,'Anexo PA'!$M$4:$M$909,Tabla1[[#This Row],[ Consecutivo PDM]],'Anexo PA'!$O$4:$O$909,Tabla1[[#This Row],[Código BPIN]],'Anexo PA'!$C$4:$C$909,Tabla1[[#This Row],[Rubro]])</f>
        <v>222142.06</v>
      </c>
      <c r="AM56" s="464">
        <f>+SUMIFS('Anexo PA'!$K$4:$K$909,'Anexo PA'!$M$4:$M$909,Tabla1[[#This Row],[ Consecutivo PDM]],'Anexo PA'!$O$4:$O$909,Tabla1[[#This Row],[Código BPIN]],'Anexo PA'!$C$4:$C$909,Tabla1[[#This Row],[Rubro]])</f>
        <v>222142.06</v>
      </c>
      <c r="AN56" s="467">
        <v>0</v>
      </c>
      <c r="AO56" s="451" t="s">
        <v>196</v>
      </c>
      <c r="AP56" s="451" t="s">
        <v>197</v>
      </c>
      <c r="AQ56" s="449">
        <v>10</v>
      </c>
    </row>
    <row r="57" spans="1:45" s="490" customFormat="1" ht="15.4" customHeight="1" x14ac:dyDescent="0.25">
      <c r="A57" s="470">
        <v>204</v>
      </c>
      <c r="B57" s="471" t="s">
        <v>90</v>
      </c>
      <c r="C57" s="472" t="s">
        <v>56</v>
      </c>
      <c r="D57" s="470" t="s">
        <v>108</v>
      </c>
      <c r="E57" s="473" t="s">
        <v>109</v>
      </c>
      <c r="F57" s="470" t="s">
        <v>110</v>
      </c>
      <c r="G57" s="474" t="s">
        <v>111</v>
      </c>
      <c r="H57" s="470">
        <v>410402600</v>
      </c>
      <c r="I57" s="474" t="s">
        <v>112</v>
      </c>
      <c r="J57" s="475">
        <v>0</v>
      </c>
      <c r="K57" s="470" t="s">
        <v>97</v>
      </c>
      <c r="L57" s="470" t="s">
        <v>195</v>
      </c>
      <c r="M57" s="475">
        <v>500</v>
      </c>
      <c r="N57" s="476">
        <v>500</v>
      </c>
      <c r="O57" s="477">
        <v>310</v>
      </c>
      <c r="P57" s="478">
        <f>+Tabla1[[#This Row],[Meta Ejecutada Vigencia4]]/Tabla1[[#This Row],[Meta Programada Vigencia]]</f>
        <v>0.62</v>
      </c>
      <c r="Q57" s="478">
        <f>+Tabla1[[#This Row],[Meta Ejecutada Vigencia4]]/Tabla1[[#This Row],[Meta Programada Cuatrienio3]]</f>
        <v>0.62</v>
      </c>
      <c r="R57" s="479">
        <v>2024680010066</v>
      </c>
      <c r="S57" s="480" t="s">
        <v>231</v>
      </c>
      <c r="T57" s="481">
        <v>8210101872.1000004</v>
      </c>
      <c r="U57" s="482">
        <v>936823007.87</v>
      </c>
      <c r="V57" s="483" t="s">
        <v>1279</v>
      </c>
      <c r="W57" s="483" t="s">
        <v>1280</v>
      </c>
      <c r="X57" s="484">
        <v>500</v>
      </c>
      <c r="Y57" s="483" t="s">
        <v>1281</v>
      </c>
      <c r="Z57" s="483" t="s">
        <v>276</v>
      </c>
      <c r="AA57" s="485">
        <v>124818978.87</v>
      </c>
      <c r="AB57" s="485">
        <v>0</v>
      </c>
      <c r="AC57" s="485">
        <v>0</v>
      </c>
      <c r="AD57" s="485">
        <v>0</v>
      </c>
      <c r="AE57" s="485">
        <f>SUM(Tabla1[[#This Row],[Recursos Propios]:[Otros]])</f>
        <v>124818978.87</v>
      </c>
      <c r="AF57" s="486">
        <f>+SUMIFS('Anexo PA'!$I$4:$I$909,'Anexo PA'!$M$4:$M$909,Tabla1[[#This Row],[ Consecutivo PDM]],'Anexo PA'!$O$4:$O$909,Tabla1[[#This Row],[Código BPIN]],'Anexo PA'!$C$4:$C$909,Tabla1[[#This Row],[Rubro]])</f>
        <v>60033333.329999998</v>
      </c>
      <c r="AG57" s="485">
        <v>0</v>
      </c>
      <c r="AH57" s="485">
        <v>0</v>
      </c>
      <c r="AI57" s="485">
        <v>0</v>
      </c>
      <c r="AJ57" s="487">
        <f>SUM(Tabla1[[#This Row],[Recursos Propios2]:[Otros7]])</f>
        <v>60033333.329999998</v>
      </c>
      <c r="AK57" s="488">
        <f>+Tabla1[[#This Row],[Total Recursos Comprometidos]]/Tabla1[[#This Row],[Total Programado]]</f>
        <v>0.48096318263046528</v>
      </c>
      <c r="AL57" s="486">
        <f>+SUMIFS('Anexo PA'!$J$4:$J$909,'Anexo PA'!$M$4:$M$909,Tabla1[[#This Row],[ Consecutivo PDM]],'Anexo PA'!$O$4:$O$909,Tabla1[[#This Row],[Código BPIN]],'Anexo PA'!$C$4:$C$909,Tabla1[[#This Row],[Rubro]])</f>
        <v>17810000</v>
      </c>
      <c r="AM57" s="486">
        <f>+SUMIFS('Anexo PA'!$K$4:$K$909,'Anexo PA'!$M$4:$M$909,Tabla1[[#This Row],[ Consecutivo PDM]],'Anexo PA'!$O$4:$O$909,Tabla1[[#This Row],[Código BPIN]],'Anexo PA'!$C$4:$C$909,Tabla1[[#This Row],[Rubro]])</f>
        <v>17170000</v>
      </c>
      <c r="AN57" s="489">
        <v>0</v>
      </c>
      <c r="AO57" s="473" t="s">
        <v>196</v>
      </c>
      <c r="AP57" s="473" t="s">
        <v>197</v>
      </c>
      <c r="AQ57" s="471">
        <v>10</v>
      </c>
    </row>
    <row r="58" spans="1:45" s="490" customFormat="1" ht="15.4" customHeight="1" x14ac:dyDescent="0.25">
      <c r="A58" s="470">
        <v>204</v>
      </c>
      <c r="B58" s="471" t="s">
        <v>90</v>
      </c>
      <c r="C58" s="472" t="s">
        <v>56</v>
      </c>
      <c r="D58" s="470" t="s">
        <v>108</v>
      </c>
      <c r="E58" s="473" t="s">
        <v>109</v>
      </c>
      <c r="F58" s="470" t="s">
        <v>110</v>
      </c>
      <c r="G58" s="474" t="s">
        <v>111</v>
      </c>
      <c r="H58" s="470">
        <v>410402600</v>
      </c>
      <c r="I58" s="474" t="s">
        <v>112</v>
      </c>
      <c r="J58" s="475">
        <v>0</v>
      </c>
      <c r="K58" s="470" t="s">
        <v>97</v>
      </c>
      <c r="L58" s="470" t="s">
        <v>195</v>
      </c>
      <c r="M58" s="475">
        <v>500</v>
      </c>
      <c r="N58" s="476">
        <v>500</v>
      </c>
      <c r="O58" s="477">
        <v>310</v>
      </c>
      <c r="P58" s="478">
        <f>+Tabla1[[#This Row],[Meta Ejecutada Vigencia4]]/Tabla1[[#This Row],[Meta Programada Vigencia]]</f>
        <v>0.62</v>
      </c>
      <c r="Q58" s="478">
        <f>+Tabla1[[#This Row],[Meta Ejecutada Vigencia4]]/Tabla1[[#This Row],[Meta Programada Cuatrienio3]]</f>
        <v>0.62</v>
      </c>
      <c r="R58" s="479">
        <v>2024680010066</v>
      </c>
      <c r="S58" s="480" t="s">
        <v>231</v>
      </c>
      <c r="T58" s="491"/>
      <c r="U58" s="492"/>
      <c r="V58" s="483" t="s">
        <v>1279</v>
      </c>
      <c r="W58" s="483" t="s">
        <v>1280</v>
      </c>
      <c r="X58" s="484">
        <v>500</v>
      </c>
      <c r="Y58" s="483" t="s">
        <v>1281</v>
      </c>
      <c r="Z58" s="483" t="s">
        <v>277</v>
      </c>
      <c r="AA58" s="485">
        <v>78850000</v>
      </c>
      <c r="AB58" s="485">
        <v>0</v>
      </c>
      <c r="AC58" s="485">
        <v>0</v>
      </c>
      <c r="AD58" s="485">
        <v>0</v>
      </c>
      <c r="AE58" s="485">
        <f>SUM(Tabla1[[#This Row],[Recursos Propios]:[Otros]])</f>
        <v>78850000</v>
      </c>
      <c r="AF58" s="486">
        <f>+SUMIFS('Anexo PA'!$I$4:$I$909,'Anexo PA'!$M$4:$M$909,Tabla1[[#This Row],[ Consecutivo PDM]],'Anexo PA'!$O$4:$O$909,Tabla1[[#This Row],[Código BPIN]],'Anexo PA'!$C$4:$C$909,Tabla1[[#This Row],[Rubro]])</f>
        <v>69533333.329999998</v>
      </c>
      <c r="AG58" s="485">
        <v>0</v>
      </c>
      <c r="AH58" s="485">
        <v>0</v>
      </c>
      <c r="AI58" s="485">
        <v>0</v>
      </c>
      <c r="AJ58" s="487">
        <f>SUM(Tabla1[[#This Row],[Recursos Propios2]:[Otros7]])</f>
        <v>69533333.329999998</v>
      </c>
      <c r="AK58" s="488">
        <f>+Tabla1[[#This Row],[Total Recursos Comprometidos]]/Tabla1[[#This Row],[Total Programado]]</f>
        <v>0.88184316207989855</v>
      </c>
      <c r="AL58" s="486">
        <f>+SUMIFS('Anexo PA'!$J$4:$J$909,'Anexo PA'!$M$4:$M$909,Tabla1[[#This Row],[ Consecutivo PDM]],'Anexo PA'!$O$4:$O$909,Tabla1[[#This Row],[Código BPIN]],'Anexo PA'!$C$4:$C$909,Tabla1[[#This Row],[Rubro]])</f>
        <v>24090000</v>
      </c>
      <c r="AM58" s="486">
        <f>+SUMIFS('Anexo PA'!$K$4:$K$909,'Anexo PA'!$M$4:$M$909,Tabla1[[#This Row],[ Consecutivo PDM]],'Anexo PA'!$O$4:$O$909,Tabla1[[#This Row],[Código BPIN]],'Anexo PA'!$C$4:$C$909,Tabla1[[#This Row],[Rubro]])</f>
        <v>24090000</v>
      </c>
      <c r="AN58" s="489">
        <v>0</v>
      </c>
      <c r="AO58" s="473" t="s">
        <v>196</v>
      </c>
      <c r="AP58" s="473" t="s">
        <v>197</v>
      </c>
      <c r="AQ58" s="471">
        <v>10</v>
      </c>
    </row>
    <row r="59" spans="1:45" s="490" customFormat="1" ht="15.4" customHeight="1" x14ac:dyDescent="0.25">
      <c r="A59" s="470">
        <v>204</v>
      </c>
      <c r="B59" s="471" t="s">
        <v>90</v>
      </c>
      <c r="C59" s="472" t="s">
        <v>56</v>
      </c>
      <c r="D59" s="470" t="s">
        <v>108</v>
      </c>
      <c r="E59" s="473" t="s">
        <v>109</v>
      </c>
      <c r="F59" s="470" t="s">
        <v>110</v>
      </c>
      <c r="G59" s="474" t="s">
        <v>111</v>
      </c>
      <c r="H59" s="470">
        <v>410402600</v>
      </c>
      <c r="I59" s="474" t="s">
        <v>112</v>
      </c>
      <c r="J59" s="475">
        <v>0</v>
      </c>
      <c r="K59" s="470" t="s">
        <v>97</v>
      </c>
      <c r="L59" s="470" t="s">
        <v>195</v>
      </c>
      <c r="M59" s="475">
        <v>500</v>
      </c>
      <c r="N59" s="476">
        <v>500</v>
      </c>
      <c r="O59" s="477">
        <v>310</v>
      </c>
      <c r="P59" s="478">
        <f>+Tabla1[[#This Row],[Meta Ejecutada Vigencia4]]/Tabla1[[#This Row],[Meta Programada Vigencia]]</f>
        <v>0.62</v>
      </c>
      <c r="Q59" s="478">
        <f>+Tabla1[[#This Row],[Meta Ejecutada Vigencia4]]/Tabla1[[#This Row],[Meta Programada Cuatrienio3]]</f>
        <v>0.62</v>
      </c>
      <c r="R59" s="479">
        <v>2024680010066</v>
      </c>
      <c r="S59" s="480" t="s">
        <v>231</v>
      </c>
      <c r="T59" s="491"/>
      <c r="U59" s="492"/>
      <c r="V59" s="483" t="s">
        <v>1279</v>
      </c>
      <c r="W59" s="483" t="s">
        <v>1280</v>
      </c>
      <c r="X59" s="484">
        <v>500</v>
      </c>
      <c r="Y59" s="483" t="s">
        <v>1281</v>
      </c>
      <c r="Z59" s="483" t="s">
        <v>278</v>
      </c>
      <c r="AA59" s="485">
        <v>70643333</v>
      </c>
      <c r="AB59" s="485">
        <v>0</v>
      </c>
      <c r="AC59" s="485">
        <v>0</v>
      </c>
      <c r="AD59" s="485">
        <v>0</v>
      </c>
      <c r="AE59" s="485">
        <f>SUM(Tabla1[[#This Row],[Recursos Propios]:[Otros]])</f>
        <v>70643333</v>
      </c>
      <c r="AF59" s="486">
        <f>+SUMIFS('Anexo PA'!$I$4:$I$909,'Anexo PA'!$M$4:$M$909,Tabla1[[#This Row],[ Consecutivo PDM]],'Anexo PA'!$O$4:$O$909,Tabla1[[#This Row],[Código BPIN]],'Anexo PA'!$C$4:$C$909,Tabla1[[#This Row],[Rubro]])</f>
        <v>39380000</v>
      </c>
      <c r="AG59" s="485">
        <v>0</v>
      </c>
      <c r="AH59" s="485">
        <v>0</v>
      </c>
      <c r="AI59" s="485">
        <v>0</v>
      </c>
      <c r="AJ59" s="487">
        <f>SUM(Tabla1[[#This Row],[Recursos Propios2]:[Otros7]])</f>
        <v>39380000</v>
      </c>
      <c r="AK59" s="488">
        <f>+Tabla1[[#This Row],[Total Recursos Comprometidos]]/Tabla1[[#This Row],[Total Programado]]</f>
        <v>0.5574482166632766</v>
      </c>
      <c r="AL59" s="486">
        <f>+SUMIFS('Anexo PA'!$J$4:$J$909,'Anexo PA'!$M$4:$M$909,Tabla1[[#This Row],[ Consecutivo PDM]],'Anexo PA'!$O$4:$O$909,Tabla1[[#This Row],[Código BPIN]],'Anexo PA'!$C$4:$C$909,Tabla1[[#This Row],[Rubro]])</f>
        <v>10143333</v>
      </c>
      <c r="AM59" s="486">
        <f>+SUMIFS('Anexo PA'!$K$4:$K$909,'Anexo PA'!$M$4:$M$909,Tabla1[[#This Row],[ Consecutivo PDM]],'Anexo PA'!$O$4:$O$909,Tabla1[[#This Row],[Código BPIN]],'Anexo PA'!$C$4:$C$909,Tabla1[[#This Row],[Rubro]])</f>
        <v>10143333</v>
      </c>
      <c r="AN59" s="489">
        <v>0</v>
      </c>
      <c r="AO59" s="473" t="s">
        <v>196</v>
      </c>
      <c r="AP59" s="473" t="s">
        <v>197</v>
      </c>
      <c r="AQ59" s="471">
        <v>10</v>
      </c>
    </row>
    <row r="60" spans="1:45" s="490" customFormat="1" ht="15.4" customHeight="1" x14ac:dyDescent="0.25">
      <c r="A60" s="470">
        <v>204</v>
      </c>
      <c r="B60" s="471" t="s">
        <v>90</v>
      </c>
      <c r="C60" s="472" t="s">
        <v>56</v>
      </c>
      <c r="D60" s="470" t="s">
        <v>108</v>
      </c>
      <c r="E60" s="473" t="s">
        <v>109</v>
      </c>
      <c r="F60" s="470" t="s">
        <v>110</v>
      </c>
      <c r="G60" s="474" t="s">
        <v>111</v>
      </c>
      <c r="H60" s="470">
        <v>410402600</v>
      </c>
      <c r="I60" s="474" t="s">
        <v>112</v>
      </c>
      <c r="J60" s="475">
        <v>0</v>
      </c>
      <c r="K60" s="470" t="s">
        <v>97</v>
      </c>
      <c r="L60" s="470" t="s">
        <v>195</v>
      </c>
      <c r="M60" s="475">
        <v>500</v>
      </c>
      <c r="N60" s="476">
        <v>500</v>
      </c>
      <c r="O60" s="477">
        <v>310</v>
      </c>
      <c r="P60" s="478">
        <f>+Tabla1[[#This Row],[Meta Ejecutada Vigencia4]]/Tabla1[[#This Row],[Meta Programada Vigencia]]</f>
        <v>0.62</v>
      </c>
      <c r="Q60" s="478">
        <f>+Tabla1[[#This Row],[Meta Ejecutada Vigencia4]]/Tabla1[[#This Row],[Meta Programada Cuatrienio3]]</f>
        <v>0.62</v>
      </c>
      <c r="R60" s="479">
        <v>2024680010066</v>
      </c>
      <c r="S60" s="480" t="s">
        <v>231</v>
      </c>
      <c r="T60" s="491"/>
      <c r="U60" s="492"/>
      <c r="V60" s="483" t="s">
        <v>1279</v>
      </c>
      <c r="W60" s="483" t="s">
        <v>1280</v>
      </c>
      <c r="X60" s="484">
        <v>500</v>
      </c>
      <c r="Y60" s="483" t="s">
        <v>1281</v>
      </c>
      <c r="Z60" s="483" t="s">
        <v>279</v>
      </c>
      <c r="AA60" s="485">
        <v>20000000</v>
      </c>
      <c r="AB60" s="485">
        <v>0</v>
      </c>
      <c r="AC60" s="485">
        <v>0</v>
      </c>
      <c r="AD60" s="485">
        <v>0</v>
      </c>
      <c r="AE60" s="485">
        <f>SUM(Tabla1[[#This Row],[Recursos Propios]:[Otros]])</f>
        <v>20000000</v>
      </c>
      <c r="AF60" s="486">
        <f>+SUMIFS('Anexo PA'!$I$4:$I$909,'Anexo PA'!$M$4:$M$909,Tabla1[[#This Row],[ Consecutivo PDM]],'Anexo PA'!$O$4:$O$909,Tabla1[[#This Row],[Código BPIN]],'Anexo PA'!$C$4:$C$909,Tabla1[[#This Row],[Rubro]])</f>
        <v>18112600</v>
      </c>
      <c r="AG60" s="485">
        <v>0</v>
      </c>
      <c r="AH60" s="485">
        <v>0</v>
      </c>
      <c r="AI60" s="485">
        <v>0</v>
      </c>
      <c r="AJ60" s="487">
        <f>SUM(Tabla1[[#This Row],[Recursos Propios2]:[Otros7]])</f>
        <v>18112600</v>
      </c>
      <c r="AK60" s="488">
        <f>+Tabla1[[#This Row],[Total Recursos Comprometidos]]/Tabla1[[#This Row],[Total Programado]]</f>
        <v>0.90563000000000005</v>
      </c>
      <c r="AL60" s="486">
        <f>+SUMIFS('Anexo PA'!$J$4:$J$909,'Anexo PA'!$M$4:$M$909,Tabla1[[#This Row],[ Consecutivo PDM]],'Anexo PA'!$O$4:$O$909,Tabla1[[#This Row],[Código BPIN]],'Anexo PA'!$C$4:$C$909,Tabla1[[#This Row],[Rubro]])</f>
        <v>0</v>
      </c>
      <c r="AM60" s="486">
        <f>+SUMIFS('Anexo PA'!$K$4:$K$909,'Anexo PA'!$M$4:$M$909,Tabla1[[#This Row],[ Consecutivo PDM]],'Anexo PA'!$O$4:$O$909,Tabla1[[#This Row],[Código BPIN]],'Anexo PA'!$C$4:$C$909,Tabla1[[#This Row],[Rubro]])</f>
        <v>0</v>
      </c>
      <c r="AN60" s="489">
        <v>0</v>
      </c>
      <c r="AO60" s="473" t="s">
        <v>196</v>
      </c>
      <c r="AP60" s="473" t="s">
        <v>197</v>
      </c>
      <c r="AQ60" s="471">
        <v>10</v>
      </c>
    </row>
    <row r="61" spans="1:45" s="512" customFormat="1" ht="15.4" customHeight="1" x14ac:dyDescent="0.25">
      <c r="A61" s="493">
        <v>205</v>
      </c>
      <c r="B61" s="494" t="s">
        <v>90</v>
      </c>
      <c r="C61" s="495" t="s">
        <v>56</v>
      </c>
      <c r="D61" s="493" t="s">
        <v>108</v>
      </c>
      <c r="E61" s="496" t="s">
        <v>109</v>
      </c>
      <c r="F61" s="493" t="s">
        <v>113</v>
      </c>
      <c r="G61" s="497" t="s">
        <v>114</v>
      </c>
      <c r="H61" s="493">
        <v>410402700</v>
      </c>
      <c r="I61" s="497" t="s">
        <v>115</v>
      </c>
      <c r="J61" s="493">
        <v>284</v>
      </c>
      <c r="K61" s="493" t="s">
        <v>97</v>
      </c>
      <c r="L61" s="493" t="s">
        <v>195</v>
      </c>
      <c r="M61" s="493">
        <v>500</v>
      </c>
      <c r="N61" s="498">
        <v>500</v>
      </c>
      <c r="O61" s="499">
        <v>799</v>
      </c>
      <c r="P61" s="500">
        <f>+Tabla1[[#This Row],[Meta Ejecutada Vigencia4]]/Tabla1[[#This Row],[Meta Programada Vigencia]]</f>
        <v>1.5980000000000001</v>
      </c>
      <c r="Q61" s="500">
        <f>+Tabla1[[#This Row],[Meta Ejecutada Vigencia4]]/Tabla1[[#This Row],[Meta Programada Cuatrienio3]]</f>
        <v>1.5980000000000001</v>
      </c>
      <c r="R61" s="501">
        <v>2020680010050</v>
      </c>
      <c r="S61" s="502" t="s">
        <v>226</v>
      </c>
      <c r="T61" s="503"/>
      <c r="U61" s="504"/>
      <c r="V61" s="505" t="s">
        <v>1279</v>
      </c>
      <c r="W61" s="505" t="s">
        <v>1280</v>
      </c>
      <c r="X61" s="506">
        <v>500</v>
      </c>
      <c r="Y61" s="505" t="s">
        <v>1282</v>
      </c>
      <c r="Z61" s="505" t="s">
        <v>280</v>
      </c>
      <c r="AA61" s="507">
        <v>929179784</v>
      </c>
      <c r="AB61" s="507">
        <v>0</v>
      </c>
      <c r="AC61" s="507">
        <v>0</v>
      </c>
      <c r="AD61" s="507">
        <v>0</v>
      </c>
      <c r="AE61" s="507">
        <f>SUM(Tabla1[[#This Row],[Recursos Propios]:[Otros]])</f>
        <v>929179784</v>
      </c>
      <c r="AF61" s="508">
        <f>+SUMIFS('Anexo PA'!$I$4:$I$909,'Anexo PA'!$M$4:$M$909,Tabla1[[#This Row],[ Consecutivo PDM]],'Anexo PA'!$O$4:$O$909,Tabla1[[#This Row],[Código BPIN]],'Anexo PA'!$C$4:$C$909,Tabla1[[#This Row],[Rubro]])</f>
        <v>929179784</v>
      </c>
      <c r="AG61" s="507">
        <v>0</v>
      </c>
      <c r="AH61" s="507">
        <v>0</v>
      </c>
      <c r="AI61" s="507">
        <v>0</v>
      </c>
      <c r="AJ61" s="509">
        <f>SUM(Tabla1[[#This Row],[Recursos Propios2]:[Otros7]])</f>
        <v>929179784</v>
      </c>
      <c r="AK61" s="510">
        <f>+Tabla1[[#This Row],[Total Recursos Comprometidos]]/Tabla1[[#This Row],[Total Programado]]</f>
        <v>1</v>
      </c>
      <c r="AL61" s="508">
        <f>+SUMIFS('Anexo PA'!$J$4:$J$909,'Anexo PA'!$M$4:$M$909,Tabla1[[#This Row],[ Consecutivo PDM]],'Anexo PA'!$O$4:$O$909,Tabla1[[#This Row],[Código BPIN]],'Anexo PA'!$C$4:$C$909,Tabla1[[#This Row],[Rubro]])</f>
        <v>907682712.83000004</v>
      </c>
      <c r="AM61" s="508">
        <f>+SUMIFS('Anexo PA'!$K$4:$K$909,'Anexo PA'!$M$4:$M$909,Tabla1[[#This Row],[ Consecutivo PDM]],'Anexo PA'!$O$4:$O$909,Tabla1[[#This Row],[Código BPIN]],'Anexo PA'!$C$4:$C$909,Tabla1[[#This Row],[Rubro]])</f>
        <v>907682712.83000004</v>
      </c>
      <c r="AN61" s="511">
        <v>0</v>
      </c>
      <c r="AO61" s="496" t="s">
        <v>196</v>
      </c>
      <c r="AP61" s="496" t="s">
        <v>197</v>
      </c>
      <c r="AQ61" s="494">
        <v>10</v>
      </c>
    </row>
    <row r="62" spans="1:45" s="532" customFormat="1" ht="15.4" customHeight="1" x14ac:dyDescent="0.25">
      <c r="A62" s="513">
        <v>205</v>
      </c>
      <c r="B62" s="514" t="s">
        <v>90</v>
      </c>
      <c r="C62" s="515" t="s">
        <v>56</v>
      </c>
      <c r="D62" s="513" t="s">
        <v>108</v>
      </c>
      <c r="E62" s="516" t="s">
        <v>109</v>
      </c>
      <c r="F62" s="513" t="s">
        <v>113</v>
      </c>
      <c r="G62" s="517" t="s">
        <v>114</v>
      </c>
      <c r="H62" s="513">
        <v>410402700</v>
      </c>
      <c r="I62" s="517" t="s">
        <v>115</v>
      </c>
      <c r="J62" s="513">
        <v>284</v>
      </c>
      <c r="K62" s="513" t="s">
        <v>97</v>
      </c>
      <c r="L62" s="513" t="s">
        <v>195</v>
      </c>
      <c r="M62" s="513">
        <v>500</v>
      </c>
      <c r="N62" s="518">
        <v>500</v>
      </c>
      <c r="O62" s="519">
        <v>799</v>
      </c>
      <c r="P62" s="520">
        <f>+Tabla1[[#This Row],[Meta Ejecutada Vigencia4]]/Tabla1[[#This Row],[Meta Programada Vigencia]]</f>
        <v>1.5980000000000001</v>
      </c>
      <c r="Q62" s="520">
        <f>+Tabla1[[#This Row],[Meta Ejecutada Vigencia4]]/Tabla1[[#This Row],[Meta Programada Cuatrienio3]]</f>
        <v>1.5980000000000001</v>
      </c>
      <c r="R62" s="521">
        <v>2024680010066</v>
      </c>
      <c r="S62" s="522" t="s">
        <v>231</v>
      </c>
      <c r="T62" s="523"/>
      <c r="U62" s="524"/>
      <c r="V62" s="525" t="s">
        <v>1279</v>
      </c>
      <c r="W62" s="525" t="s">
        <v>1280</v>
      </c>
      <c r="X62" s="526">
        <v>500</v>
      </c>
      <c r="Y62" s="525" t="s">
        <v>1282</v>
      </c>
      <c r="Z62" s="525" t="s">
        <v>281</v>
      </c>
      <c r="AA62" s="527">
        <v>642510696</v>
      </c>
      <c r="AB62" s="527">
        <v>0</v>
      </c>
      <c r="AC62" s="527">
        <v>0</v>
      </c>
      <c r="AD62" s="527">
        <v>0</v>
      </c>
      <c r="AE62" s="527">
        <f>SUM(Tabla1[[#This Row],[Recursos Propios]:[Otros]])</f>
        <v>642510696</v>
      </c>
      <c r="AF62" s="528">
        <f>+SUMIFS('Anexo PA'!$I$4:$I$909,'Anexo PA'!$M$4:$M$909,Tabla1[[#This Row],[ Consecutivo PDM]],'Anexo PA'!$O$4:$O$909,Tabla1[[#This Row],[Código BPIN]],'Anexo PA'!$C$4:$C$909,Tabla1[[#This Row],[Rubro]])</f>
        <v>543313907.00999999</v>
      </c>
      <c r="AG62" s="527">
        <v>0</v>
      </c>
      <c r="AH62" s="527">
        <v>0</v>
      </c>
      <c r="AI62" s="527">
        <v>0</v>
      </c>
      <c r="AJ62" s="529">
        <f>SUM(Tabla1[[#This Row],[Recursos Propios2]:[Otros7]])</f>
        <v>543313907.00999999</v>
      </c>
      <c r="AK62" s="530">
        <f>+Tabla1[[#This Row],[Total Recursos Comprometidos]]/Tabla1[[#This Row],[Total Programado]]</f>
        <v>0.84561068071308809</v>
      </c>
      <c r="AL62" s="528">
        <f>+SUMIFS('Anexo PA'!$J$4:$J$909,'Anexo PA'!$M$4:$M$909,Tabla1[[#This Row],[ Consecutivo PDM]],'Anexo PA'!$O$4:$O$909,Tabla1[[#This Row],[Código BPIN]],'Anexo PA'!$C$4:$C$909,Tabla1[[#This Row],[Rubro]])</f>
        <v>126285393.39</v>
      </c>
      <c r="AM62" s="528">
        <f>+SUMIFS('Anexo PA'!$K$4:$K$909,'Anexo PA'!$M$4:$M$909,Tabla1[[#This Row],[ Consecutivo PDM]],'Anexo PA'!$O$4:$O$909,Tabla1[[#This Row],[Código BPIN]],'Anexo PA'!$C$4:$C$909,Tabla1[[#This Row],[Rubro]])</f>
        <v>126285393.39</v>
      </c>
      <c r="AN62" s="531">
        <v>0</v>
      </c>
      <c r="AO62" s="516" t="s">
        <v>196</v>
      </c>
      <c r="AP62" s="516" t="s">
        <v>197</v>
      </c>
      <c r="AQ62" s="514">
        <v>10</v>
      </c>
    </row>
    <row r="63" spans="1:45" s="552" customFormat="1" ht="15.4" customHeight="1" x14ac:dyDescent="0.25">
      <c r="A63" s="533">
        <v>206</v>
      </c>
      <c r="B63" s="534" t="s">
        <v>90</v>
      </c>
      <c r="C63" s="535" t="s">
        <v>56</v>
      </c>
      <c r="D63" s="533" t="s">
        <v>98</v>
      </c>
      <c r="E63" s="536" t="s">
        <v>99</v>
      </c>
      <c r="F63" s="533" t="s">
        <v>100</v>
      </c>
      <c r="G63" s="537" t="s">
        <v>116</v>
      </c>
      <c r="H63" s="533">
        <v>410305200</v>
      </c>
      <c r="I63" s="537" t="s">
        <v>117</v>
      </c>
      <c r="J63" s="538">
        <v>15036</v>
      </c>
      <c r="K63" s="533" t="s">
        <v>97</v>
      </c>
      <c r="L63" s="533" t="s">
        <v>194</v>
      </c>
      <c r="M63" s="538">
        <v>25000</v>
      </c>
      <c r="N63" s="539">
        <v>6250</v>
      </c>
      <c r="O63" s="540">
        <v>5537</v>
      </c>
      <c r="P63" s="541">
        <f>+Tabla1[[#This Row],[Meta Ejecutada Vigencia4]]/Tabla1[[#This Row],[Meta Programada Vigencia]]</f>
        <v>0.88592000000000004</v>
      </c>
      <c r="Q63" s="541">
        <f>+Tabla1[[#This Row],[Meta Ejecutada Vigencia4]]/Tabla1[[#This Row],[Meta Programada Cuatrienio3]]</f>
        <v>0.22148000000000001</v>
      </c>
      <c r="R63" s="542">
        <v>2024680010086</v>
      </c>
      <c r="S63" s="543" t="s">
        <v>232</v>
      </c>
      <c r="T63" s="544">
        <v>867923814.39999998</v>
      </c>
      <c r="U63" s="545">
        <v>198400000</v>
      </c>
      <c r="V63" s="546" t="s">
        <v>1283</v>
      </c>
      <c r="W63" s="546" t="s">
        <v>1324</v>
      </c>
      <c r="X63" s="547">
        <v>25000</v>
      </c>
      <c r="Y63" s="546" t="s">
        <v>1284</v>
      </c>
      <c r="Z63" s="546" t="s">
        <v>1458</v>
      </c>
      <c r="AA63" s="548">
        <v>198400000</v>
      </c>
      <c r="AB63" s="548">
        <v>0</v>
      </c>
      <c r="AC63" s="548">
        <v>0</v>
      </c>
      <c r="AD63" s="548">
        <v>0</v>
      </c>
      <c r="AE63" s="548">
        <f>SUM(Tabla1[[#This Row],[Recursos Propios]:[Otros]])</f>
        <v>198400000</v>
      </c>
      <c r="AF63" s="549">
        <f>+SUMIFS('Anexo PA'!$I$4:$I$909,'Anexo PA'!$M$4:$M$909,Tabla1[[#This Row],[ Consecutivo PDM]],'Anexo PA'!$O$4:$O$909,Tabla1[[#This Row],[Código BPIN]],'Anexo PA'!$C$4:$C$909,Tabla1[[#This Row],[Rubro]])</f>
        <v>16100000</v>
      </c>
      <c r="AG63" s="548">
        <v>0</v>
      </c>
      <c r="AH63" s="548">
        <v>0</v>
      </c>
      <c r="AI63" s="548">
        <v>0</v>
      </c>
      <c r="AJ63" s="550">
        <f>SUM(Tabla1[[#This Row],[Recursos Propios2]:[Otros7]])</f>
        <v>16100000</v>
      </c>
      <c r="AK63" s="541">
        <f>+Tabla1[[#This Row],[Total Recursos Comprometidos]]/Tabla1[[#This Row],[Total Programado]]</f>
        <v>8.1149193548387094E-2</v>
      </c>
      <c r="AL63" s="549">
        <f>+SUMIFS('Anexo PA'!$J$4:$J$909,'Anexo PA'!$M$4:$M$909,Tabla1[[#This Row],[ Consecutivo PDM]],'Anexo PA'!$O$4:$O$909,Tabla1[[#This Row],[Código BPIN]],'Anexo PA'!$C$4:$C$909,Tabla1[[#This Row],[Rubro]])</f>
        <v>2700000</v>
      </c>
      <c r="AM63" s="549">
        <f>+SUMIFS('Anexo PA'!$K$4:$K$909,'Anexo PA'!$M$4:$M$909,Tabla1[[#This Row],[ Consecutivo PDM]],'Anexo PA'!$O$4:$O$909,Tabla1[[#This Row],[Código BPIN]],'Anexo PA'!$C$4:$C$909,Tabla1[[#This Row],[Rubro]])</f>
        <v>2700000</v>
      </c>
      <c r="AN63" s="551">
        <v>0</v>
      </c>
      <c r="AO63" s="536" t="s">
        <v>196</v>
      </c>
      <c r="AP63" s="536" t="s">
        <v>197</v>
      </c>
      <c r="AQ63" s="534">
        <v>10</v>
      </c>
    </row>
    <row r="64" spans="1:45" s="236" customFormat="1" ht="15.4" customHeight="1" x14ac:dyDescent="0.25">
      <c r="A64" s="421">
        <v>207</v>
      </c>
      <c r="B64" s="422" t="s">
        <v>90</v>
      </c>
      <c r="C64" s="553" t="s">
        <v>56</v>
      </c>
      <c r="D64" s="421" t="s">
        <v>98</v>
      </c>
      <c r="E64" s="216" t="s">
        <v>99</v>
      </c>
      <c r="F64" s="421" t="s">
        <v>100</v>
      </c>
      <c r="G64" s="423" t="s">
        <v>118</v>
      </c>
      <c r="H64" s="421">
        <v>410305200</v>
      </c>
      <c r="I64" s="423" t="s">
        <v>117</v>
      </c>
      <c r="J64" s="421">
        <v>2400</v>
      </c>
      <c r="K64" s="421" t="s">
        <v>97</v>
      </c>
      <c r="L64" s="421" t="s">
        <v>194</v>
      </c>
      <c r="M64" s="421">
        <v>4800</v>
      </c>
      <c r="N64" s="424">
        <v>1200</v>
      </c>
      <c r="O64" s="220">
        <v>2473</v>
      </c>
      <c r="P64" s="221">
        <f>+Tabla1[[#This Row],[Meta Ejecutada Vigencia4]]/Tabla1[[#This Row],[Meta Programada Vigencia]]</f>
        <v>2.0608333333333335</v>
      </c>
      <c r="Q64" s="221">
        <f>+Tabla1[[#This Row],[Meta Ejecutada Vigencia4]]/Tabla1[[#This Row],[Meta Programada Cuatrienio3]]</f>
        <v>0.51520833333333338</v>
      </c>
      <c r="R64" s="222">
        <v>2020680010106</v>
      </c>
      <c r="S64" s="425" t="s">
        <v>227</v>
      </c>
      <c r="T64" s="426"/>
      <c r="U64" s="233"/>
      <c r="V64" s="427" t="s">
        <v>1285</v>
      </c>
      <c r="W64" s="427" t="s">
        <v>1286</v>
      </c>
      <c r="X64" s="428">
        <v>4800</v>
      </c>
      <c r="Y64" s="427" t="s">
        <v>1287</v>
      </c>
      <c r="Z64" s="427" t="s">
        <v>288</v>
      </c>
      <c r="AA64" s="228">
        <v>222142.06</v>
      </c>
      <c r="AB64" s="228">
        <v>0</v>
      </c>
      <c r="AC64" s="228">
        <v>0</v>
      </c>
      <c r="AD64" s="228">
        <v>0</v>
      </c>
      <c r="AE64" s="228">
        <f>SUM(Tabla1[[#This Row],[Recursos Propios]:[Otros]])</f>
        <v>222142.06</v>
      </c>
      <c r="AF64" s="101">
        <f>+SUMIFS('Anexo PA'!$I$4:$I$909,'Anexo PA'!$M$4:$M$909,Tabla1[[#This Row],[ Consecutivo PDM]],'Anexo PA'!$O$4:$O$909,Tabla1[[#This Row],[Código BPIN]],'Anexo PA'!$C$4:$C$909,Tabla1[[#This Row],[Rubro]])</f>
        <v>222142.06</v>
      </c>
      <c r="AG64" s="228">
        <v>0</v>
      </c>
      <c r="AH64" s="228">
        <v>0</v>
      </c>
      <c r="AI64" s="228">
        <v>0</v>
      </c>
      <c r="AJ64" s="229">
        <f>SUM(Tabla1[[#This Row],[Recursos Propios2]:[Otros7]])</f>
        <v>222142.06</v>
      </c>
      <c r="AK64" s="230">
        <f>+Tabla1[[#This Row],[Total Recursos Comprometidos]]/Tabla1[[#This Row],[Total Programado]]</f>
        <v>1</v>
      </c>
      <c r="AL64" s="101">
        <f>+SUMIFS('Anexo PA'!$J$4:$J$909,'Anexo PA'!$M$4:$M$909,Tabla1[[#This Row],[ Consecutivo PDM]],'Anexo PA'!$O$4:$O$909,Tabla1[[#This Row],[Código BPIN]],'Anexo PA'!$C$4:$C$909,Tabla1[[#This Row],[Rubro]])</f>
        <v>222142.06</v>
      </c>
      <c r="AM64" s="101">
        <f>+SUMIFS('Anexo PA'!$K$4:$K$909,'Anexo PA'!$M$4:$M$909,Tabla1[[#This Row],[ Consecutivo PDM]],'Anexo PA'!$O$4:$O$909,Tabla1[[#This Row],[Código BPIN]],'Anexo PA'!$C$4:$C$909,Tabla1[[#This Row],[Rubro]])</f>
        <v>222142.06</v>
      </c>
      <c r="AN64" s="231">
        <v>0</v>
      </c>
      <c r="AO64" s="216" t="s">
        <v>196</v>
      </c>
      <c r="AP64" s="216" t="s">
        <v>197</v>
      </c>
      <c r="AQ64" s="422">
        <v>5</v>
      </c>
    </row>
    <row r="65" spans="1:43" s="236" customFormat="1" ht="15.4" customHeight="1" x14ac:dyDescent="0.25">
      <c r="A65" s="421">
        <v>207</v>
      </c>
      <c r="B65" s="422" t="s">
        <v>90</v>
      </c>
      <c r="C65" s="553" t="s">
        <v>56</v>
      </c>
      <c r="D65" s="421" t="s">
        <v>98</v>
      </c>
      <c r="E65" s="216" t="s">
        <v>99</v>
      </c>
      <c r="F65" s="421" t="s">
        <v>100</v>
      </c>
      <c r="G65" s="423" t="s">
        <v>118</v>
      </c>
      <c r="H65" s="421">
        <v>410305200</v>
      </c>
      <c r="I65" s="423" t="s">
        <v>117</v>
      </c>
      <c r="J65" s="421">
        <v>2400</v>
      </c>
      <c r="K65" s="421" t="s">
        <v>97</v>
      </c>
      <c r="L65" s="421" t="s">
        <v>194</v>
      </c>
      <c r="M65" s="421">
        <v>4800</v>
      </c>
      <c r="N65" s="424">
        <v>1200</v>
      </c>
      <c r="O65" s="220">
        <v>2473</v>
      </c>
      <c r="P65" s="221">
        <f>+Tabla1[[#This Row],[Meta Ejecutada Vigencia4]]/Tabla1[[#This Row],[Meta Programada Vigencia]]</f>
        <v>2.0608333333333335</v>
      </c>
      <c r="Q65" s="221">
        <f>+Tabla1[[#This Row],[Meta Ejecutada Vigencia4]]/Tabla1[[#This Row],[Meta Programada Cuatrienio3]]</f>
        <v>0.51520833333333338</v>
      </c>
      <c r="R65" s="222">
        <v>2020680010106</v>
      </c>
      <c r="S65" s="425" t="s">
        <v>227</v>
      </c>
      <c r="T65" s="426"/>
      <c r="U65" s="233"/>
      <c r="V65" s="427" t="s">
        <v>1285</v>
      </c>
      <c r="W65" s="427" t="s">
        <v>1286</v>
      </c>
      <c r="X65" s="428">
        <v>4800</v>
      </c>
      <c r="Y65" s="427" t="s">
        <v>1287</v>
      </c>
      <c r="Z65" s="427" t="s">
        <v>282</v>
      </c>
      <c r="AA65" s="228">
        <v>61163801</v>
      </c>
      <c r="AB65" s="228">
        <v>0</v>
      </c>
      <c r="AC65" s="228">
        <v>0</v>
      </c>
      <c r="AD65" s="228">
        <v>0</v>
      </c>
      <c r="AE65" s="228">
        <f>SUM(Tabla1[[#This Row],[Recursos Propios]:[Otros]])</f>
        <v>61163801</v>
      </c>
      <c r="AF65" s="101">
        <f>+SUMIFS('Anexo PA'!$I$4:$I$909,'Anexo PA'!$M$4:$M$909,Tabla1[[#This Row],[ Consecutivo PDM]],'Anexo PA'!$O$4:$O$909,Tabla1[[#This Row],[Código BPIN]],'Anexo PA'!$C$4:$C$909,Tabla1[[#This Row],[Rubro]])</f>
        <v>61163801</v>
      </c>
      <c r="AG65" s="228">
        <v>0</v>
      </c>
      <c r="AH65" s="228">
        <v>0</v>
      </c>
      <c r="AI65" s="228">
        <v>0</v>
      </c>
      <c r="AJ65" s="229">
        <f>SUM(Tabla1[[#This Row],[Recursos Propios2]:[Otros7]])</f>
        <v>61163801</v>
      </c>
      <c r="AK65" s="230">
        <f>+Tabla1[[#This Row],[Total Recursos Comprometidos]]/Tabla1[[#This Row],[Total Programado]]</f>
        <v>1</v>
      </c>
      <c r="AL65" s="101">
        <f>+SUMIFS('Anexo PA'!$J$4:$J$909,'Anexo PA'!$M$4:$M$909,Tabla1[[#This Row],[ Consecutivo PDM]],'Anexo PA'!$O$4:$O$909,Tabla1[[#This Row],[Código BPIN]],'Anexo PA'!$C$4:$C$909,Tabla1[[#This Row],[Rubro]])</f>
        <v>61163801</v>
      </c>
      <c r="AM65" s="101">
        <f>+SUMIFS('Anexo PA'!$K$4:$K$909,'Anexo PA'!$M$4:$M$909,Tabla1[[#This Row],[ Consecutivo PDM]],'Anexo PA'!$O$4:$O$909,Tabla1[[#This Row],[Código BPIN]],'Anexo PA'!$C$4:$C$909,Tabla1[[#This Row],[Rubro]])</f>
        <v>61163801</v>
      </c>
      <c r="AN65" s="231">
        <v>0</v>
      </c>
      <c r="AO65" s="216" t="s">
        <v>196</v>
      </c>
      <c r="AP65" s="216" t="s">
        <v>197</v>
      </c>
      <c r="AQ65" s="422">
        <v>5</v>
      </c>
    </row>
    <row r="66" spans="1:43" s="236" customFormat="1" ht="15.4" customHeight="1" x14ac:dyDescent="0.25">
      <c r="A66" s="421">
        <v>207</v>
      </c>
      <c r="B66" s="422" t="s">
        <v>90</v>
      </c>
      <c r="C66" s="553" t="s">
        <v>56</v>
      </c>
      <c r="D66" s="421" t="s">
        <v>98</v>
      </c>
      <c r="E66" s="216" t="s">
        <v>99</v>
      </c>
      <c r="F66" s="421" t="s">
        <v>100</v>
      </c>
      <c r="G66" s="423" t="s">
        <v>118</v>
      </c>
      <c r="H66" s="421">
        <v>410305200</v>
      </c>
      <c r="I66" s="423" t="s">
        <v>117</v>
      </c>
      <c r="J66" s="421">
        <v>2400</v>
      </c>
      <c r="K66" s="421" t="s">
        <v>97</v>
      </c>
      <c r="L66" s="421" t="s">
        <v>194</v>
      </c>
      <c r="M66" s="421">
        <v>4800</v>
      </c>
      <c r="N66" s="424">
        <v>1200</v>
      </c>
      <c r="O66" s="220">
        <v>2473</v>
      </c>
      <c r="P66" s="221">
        <f>+Tabla1[[#This Row],[Meta Ejecutada Vigencia4]]/Tabla1[[#This Row],[Meta Programada Vigencia]]</f>
        <v>2.0608333333333335</v>
      </c>
      <c r="Q66" s="221">
        <f>+Tabla1[[#This Row],[Meta Ejecutada Vigencia4]]/Tabla1[[#This Row],[Meta Programada Cuatrienio3]]</f>
        <v>0.51520833333333338</v>
      </c>
      <c r="R66" s="222">
        <v>2020680010106</v>
      </c>
      <c r="S66" s="425" t="s">
        <v>227</v>
      </c>
      <c r="T66" s="426"/>
      <c r="U66" s="233"/>
      <c r="V66" s="427" t="s">
        <v>1285</v>
      </c>
      <c r="W66" s="427" t="s">
        <v>1286</v>
      </c>
      <c r="X66" s="428">
        <v>4800</v>
      </c>
      <c r="Y66" s="427" t="s">
        <v>1287</v>
      </c>
      <c r="Z66" s="427" t="s">
        <v>283</v>
      </c>
      <c r="AA66" s="228">
        <v>3998836</v>
      </c>
      <c r="AB66" s="228">
        <v>0</v>
      </c>
      <c r="AC66" s="228">
        <v>0</v>
      </c>
      <c r="AD66" s="228">
        <v>0</v>
      </c>
      <c r="AE66" s="228">
        <f>SUM(Tabla1[[#This Row],[Recursos Propios]:[Otros]])</f>
        <v>3998836</v>
      </c>
      <c r="AF66" s="101">
        <f>+SUMIFS('Anexo PA'!$I$4:$I$909,'Anexo PA'!$M$4:$M$909,Tabla1[[#This Row],[ Consecutivo PDM]],'Anexo PA'!$O$4:$O$909,Tabla1[[#This Row],[Código BPIN]],'Anexo PA'!$C$4:$C$909,Tabla1[[#This Row],[Rubro]])</f>
        <v>3918597</v>
      </c>
      <c r="AG66" s="228">
        <v>0</v>
      </c>
      <c r="AH66" s="228">
        <v>0</v>
      </c>
      <c r="AI66" s="228">
        <v>0</v>
      </c>
      <c r="AJ66" s="229">
        <f>SUM(Tabla1[[#This Row],[Recursos Propios2]:[Otros7]])</f>
        <v>3918597</v>
      </c>
      <c r="AK66" s="230">
        <f>+Tabla1[[#This Row],[Total Recursos Comprometidos]]/Tabla1[[#This Row],[Total Programado]]</f>
        <v>0.9799344109135758</v>
      </c>
      <c r="AL66" s="101">
        <f>+SUMIFS('Anexo PA'!$J$4:$J$909,'Anexo PA'!$M$4:$M$909,Tabla1[[#This Row],[ Consecutivo PDM]],'Anexo PA'!$O$4:$O$909,Tabla1[[#This Row],[Código BPIN]],'Anexo PA'!$C$4:$C$909,Tabla1[[#This Row],[Rubro]])</f>
        <v>3918597</v>
      </c>
      <c r="AM66" s="101">
        <f>+SUMIFS('Anexo PA'!$K$4:$K$909,'Anexo PA'!$M$4:$M$909,Tabla1[[#This Row],[ Consecutivo PDM]],'Anexo PA'!$O$4:$O$909,Tabla1[[#This Row],[Código BPIN]],'Anexo PA'!$C$4:$C$909,Tabla1[[#This Row],[Rubro]])</f>
        <v>3918597</v>
      </c>
      <c r="AN66" s="231">
        <v>0</v>
      </c>
      <c r="AO66" s="216" t="s">
        <v>196</v>
      </c>
      <c r="AP66" s="216" t="s">
        <v>197</v>
      </c>
      <c r="AQ66" s="422">
        <v>5</v>
      </c>
    </row>
    <row r="67" spans="1:43" s="236" customFormat="1" ht="15.4" customHeight="1" x14ac:dyDescent="0.25">
      <c r="A67" s="421">
        <v>207</v>
      </c>
      <c r="B67" s="422" t="s">
        <v>90</v>
      </c>
      <c r="C67" s="553" t="s">
        <v>56</v>
      </c>
      <c r="D67" s="421" t="s">
        <v>98</v>
      </c>
      <c r="E67" s="216" t="s">
        <v>99</v>
      </c>
      <c r="F67" s="421" t="s">
        <v>100</v>
      </c>
      <c r="G67" s="423" t="s">
        <v>118</v>
      </c>
      <c r="H67" s="421">
        <v>410305200</v>
      </c>
      <c r="I67" s="423" t="s">
        <v>117</v>
      </c>
      <c r="J67" s="421">
        <v>2400</v>
      </c>
      <c r="K67" s="421" t="s">
        <v>97</v>
      </c>
      <c r="L67" s="421" t="s">
        <v>194</v>
      </c>
      <c r="M67" s="421">
        <v>4800</v>
      </c>
      <c r="N67" s="424">
        <v>1200</v>
      </c>
      <c r="O67" s="220">
        <v>2473</v>
      </c>
      <c r="P67" s="221">
        <f>+Tabla1[[#This Row],[Meta Ejecutada Vigencia4]]/Tabla1[[#This Row],[Meta Programada Vigencia]]</f>
        <v>2.0608333333333335</v>
      </c>
      <c r="Q67" s="221">
        <f>+Tabla1[[#This Row],[Meta Ejecutada Vigencia4]]/Tabla1[[#This Row],[Meta Programada Cuatrienio3]]</f>
        <v>0.51520833333333338</v>
      </c>
      <c r="R67" s="222">
        <v>2020680010106</v>
      </c>
      <c r="S67" s="425" t="s">
        <v>227</v>
      </c>
      <c r="T67" s="426"/>
      <c r="U67" s="233"/>
      <c r="V67" s="427" t="s">
        <v>1285</v>
      </c>
      <c r="W67" s="427" t="s">
        <v>1286</v>
      </c>
      <c r="X67" s="428">
        <v>4800</v>
      </c>
      <c r="Y67" s="427" t="s">
        <v>1287</v>
      </c>
      <c r="Z67" s="427" t="s">
        <v>284</v>
      </c>
      <c r="AA67" s="228">
        <v>25700000</v>
      </c>
      <c r="AB67" s="228">
        <v>0</v>
      </c>
      <c r="AC67" s="228">
        <v>0</v>
      </c>
      <c r="AD67" s="228">
        <v>0</v>
      </c>
      <c r="AE67" s="228">
        <f>SUM(Tabla1[[#This Row],[Recursos Propios]:[Otros]])</f>
        <v>25700000</v>
      </c>
      <c r="AF67" s="101">
        <f>+SUMIFS('Anexo PA'!$I$4:$I$909,'Anexo PA'!$M$4:$M$909,Tabla1[[#This Row],[ Consecutivo PDM]],'Anexo PA'!$O$4:$O$909,Tabla1[[#This Row],[Código BPIN]],'Anexo PA'!$C$4:$C$909,Tabla1[[#This Row],[Rubro]])</f>
        <v>25700000</v>
      </c>
      <c r="AG67" s="228">
        <v>0</v>
      </c>
      <c r="AH67" s="228">
        <v>0</v>
      </c>
      <c r="AI67" s="228">
        <v>0</v>
      </c>
      <c r="AJ67" s="229">
        <f>SUM(Tabla1[[#This Row],[Recursos Propios2]:[Otros7]])</f>
        <v>25700000</v>
      </c>
      <c r="AK67" s="230">
        <f>+Tabla1[[#This Row],[Total Recursos Comprometidos]]/Tabla1[[#This Row],[Total Programado]]</f>
        <v>1</v>
      </c>
      <c r="AL67" s="101">
        <f>+SUMIFS('Anexo PA'!$J$4:$J$909,'Anexo PA'!$M$4:$M$909,Tabla1[[#This Row],[ Consecutivo PDM]],'Anexo PA'!$O$4:$O$909,Tabla1[[#This Row],[Código BPIN]],'Anexo PA'!$C$4:$C$909,Tabla1[[#This Row],[Rubro]])</f>
        <v>10434813</v>
      </c>
      <c r="AM67" s="101">
        <f>+SUMIFS('Anexo PA'!$K$4:$K$909,'Anexo PA'!$M$4:$M$909,Tabla1[[#This Row],[ Consecutivo PDM]],'Anexo PA'!$O$4:$O$909,Tabla1[[#This Row],[Código BPIN]],'Anexo PA'!$C$4:$C$909,Tabla1[[#This Row],[Rubro]])</f>
        <v>10434813</v>
      </c>
      <c r="AN67" s="231">
        <v>0</v>
      </c>
      <c r="AO67" s="216" t="s">
        <v>196</v>
      </c>
      <c r="AP67" s="216" t="s">
        <v>197</v>
      </c>
      <c r="AQ67" s="422" t="s">
        <v>199</v>
      </c>
    </row>
    <row r="68" spans="1:43" s="532" customFormat="1" ht="15.4" customHeight="1" x14ac:dyDescent="0.25">
      <c r="A68" s="513">
        <v>207</v>
      </c>
      <c r="B68" s="514" t="s">
        <v>90</v>
      </c>
      <c r="C68" s="515" t="s">
        <v>56</v>
      </c>
      <c r="D68" s="513" t="s">
        <v>98</v>
      </c>
      <c r="E68" s="516" t="s">
        <v>99</v>
      </c>
      <c r="F68" s="513" t="s">
        <v>100</v>
      </c>
      <c r="G68" s="517" t="s">
        <v>118</v>
      </c>
      <c r="H68" s="513">
        <v>410305200</v>
      </c>
      <c r="I68" s="517" t="s">
        <v>117</v>
      </c>
      <c r="J68" s="513">
        <v>2400</v>
      </c>
      <c r="K68" s="513" t="s">
        <v>97</v>
      </c>
      <c r="L68" s="513" t="s">
        <v>194</v>
      </c>
      <c r="M68" s="513">
        <v>4800</v>
      </c>
      <c r="N68" s="518">
        <v>1200</v>
      </c>
      <c r="O68" s="519">
        <v>2473</v>
      </c>
      <c r="P68" s="520">
        <f>+Tabla1[[#This Row],[Meta Ejecutada Vigencia4]]/Tabla1[[#This Row],[Meta Programada Vigencia]]</f>
        <v>2.0608333333333335</v>
      </c>
      <c r="Q68" s="520">
        <f>+Tabla1[[#This Row],[Meta Ejecutada Vigencia4]]/Tabla1[[#This Row],[Meta Programada Cuatrienio3]]</f>
        <v>0.51520833333333338</v>
      </c>
      <c r="R68" s="521">
        <v>2024680010140</v>
      </c>
      <c r="S68" s="522" t="s">
        <v>233</v>
      </c>
      <c r="T68" s="554">
        <v>741067582.94000006</v>
      </c>
      <c r="U68" s="555">
        <v>176279021.94</v>
      </c>
      <c r="V68" s="525" t="s">
        <v>1285</v>
      </c>
      <c r="W68" s="525" t="s">
        <v>1286</v>
      </c>
      <c r="X68" s="526">
        <v>4800</v>
      </c>
      <c r="Y68" s="525" t="s">
        <v>1287</v>
      </c>
      <c r="Z68" s="525" t="s">
        <v>285</v>
      </c>
      <c r="AA68" s="527">
        <v>100000000</v>
      </c>
      <c r="AB68" s="527">
        <v>0</v>
      </c>
      <c r="AC68" s="527">
        <v>0</v>
      </c>
      <c r="AD68" s="527">
        <v>0</v>
      </c>
      <c r="AE68" s="527">
        <f>SUM(Tabla1[[#This Row],[Recursos Propios]:[Otros]])</f>
        <v>100000000</v>
      </c>
      <c r="AF68" s="528">
        <f>+SUMIFS('Anexo PA'!$I$4:$I$909,'Anexo PA'!$M$4:$M$909,Tabla1[[#This Row],[ Consecutivo PDM]],'Anexo PA'!$O$4:$O$909,Tabla1[[#This Row],[Código BPIN]],'Anexo PA'!$C$4:$C$909,Tabla1[[#This Row],[Rubro]])</f>
        <v>71200000</v>
      </c>
      <c r="AG68" s="527">
        <v>0</v>
      </c>
      <c r="AH68" s="527">
        <v>0</v>
      </c>
      <c r="AI68" s="527">
        <v>0</v>
      </c>
      <c r="AJ68" s="529">
        <f>SUM(Tabla1[[#This Row],[Recursos Propios2]:[Otros7]])</f>
        <v>71200000</v>
      </c>
      <c r="AK68" s="530">
        <f>+Tabla1[[#This Row],[Total Recursos Comprometidos]]/Tabla1[[#This Row],[Total Programado]]</f>
        <v>0.71199999999999997</v>
      </c>
      <c r="AL68" s="528">
        <f>+SUMIFS('Anexo PA'!$J$4:$J$909,'Anexo PA'!$M$4:$M$909,Tabla1[[#This Row],[ Consecutivo PDM]],'Anexo PA'!$O$4:$O$909,Tabla1[[#This Row],[Código BPIN]],'Anexo PA'!$C$4:$C$909,Tabla1[[#This Row],[Rubro]])</f>
        <v>24730000.009999998</v>
      </c>
      <c r="AM68" s="528">
        <f>+SUMIFS('Anexo PA'!$K$4:$K$909,'Anexo PA'!$M$4:$M$909,Tabla1[[#This Row],[ Consecutivo PDM]],'Anexo PA'!$O$4:$O$909,Tabla1[[#This Row],[Código BPIN]],'Anexo PA'!$C$4:$C$909,Tabla1[[#This Row],[Rubro]])</f>
        <v>24730000.009999998</v>
      </c>
      <c r="AN68" s="531">
        <v>0</v>
      </c>
      <c r="AO68" s="516" t="s">
        <v>196</v>
      </c>
      <c r="AP68" s="516" t="s">
        <v>197</v>
      </c>
      <c r="AQ68" s="514">
        <v>5</v>
      </c>
    </row>
    <row r="69" spans="1:43" s="532" customFormat="1" ht="15.4" customHeight="1" x14ac:dyDescent="0.25">
      <c r="A69" s="513">
        <v>207</v>
      </c>
      <c r="B69" s="514" t="s">
        <v>90</v>
      </c>
      <c r="C69" s="515" t="s">
        <v>56</v>
      </c>
      <c r="D69" s="513" t="s">
        <v>98</v>
      </c>
      <c r="E69" s="516" t="s">
        <v>99</v>
      </c>
      <c r="F69" s="513" t="s">
        <v>100</v>
      </c>
      <c r="G69" s="517" t="s">
        <v>118</v>
      </c>
      <c r="H69" s="513">
        <v>410305200</v>
      </c>
      <c r="I69" s="517" t="s">
        <v>117</v>
      </c>
      <c r="J69" s="513">
        <v>2400</v>
      </c>
      <c r="K69" s="513" t="s">
        <v>97</v>
      </c>
      <c r="L69" s="513" t="s">
        <v>194</v>
      </c>
      <c r="M69" s="513">
        <v>4800</v>
      </c>
      <c r="N69" s="518">
        <v>1200</v>
      </c>
      <c r="O69" s="519"/>
      <c r="P69" s="520">
        <f>+Tabla1[[#This Row],[Meta Ejecutada Vigencia4]]/Tabla1[[#This Row],[Meta Programada Vigencia]]</f>
        <v>0</v>
      </c>
      <c r="Q69" s="520">
        <f>+Tabla1[[#This Row],[Meta Ejecutada Vigencia4]]/Tabla1[[#This Row],[Meta Programada Cuatrienio3]]</f>
        <v>0</v>
      </c>
      <c r="R69" s="521">
        <v>2024680010140</v>
      </c>
      <c r="S69" s="522" t="s">
        <v>233</v>
      </c>
      <c r="T69" s="556"/>
      <c r="U69" s="524"/>
      <c r="V69" s="525" t="s">
        <v>1285</v>
      </c>
      <c r="W69" s="525" t="s">
        <v>1286</v>
      </c>
      <c r="X69" s="526">
        <v>4800</v>
      </c>
      <c r="Y69" s="525" t="s">
        <v>1287</v>
      </c>
      <c r="Z69" s="525" t="s">
        <v>286</v>
      </c>
      <c r="AA69" s="527">
        <v>25000000</v>
      </c>
      <c r="AB69" s="527">
        <v>0</v>
      </c>
      <c r="AC69" s="527">
        <v>0</v>
      </c>
      <c r="AD69" s="527">
        <v>0</v>
      </c>
      <c r="AE69" s="527">
        <f>SUM(Tabla1[[#This Row],[Recursos Propios]:[Otros]])</f>
        <v>25000000</v>
      </c>
      <c r="AF69" s="528">
        <f>+SUMIFS('Anexo PA'!$I$4:$I$909,'Anexo PA'!$M$4:$M$909,Tabla1[[#This Row],[ Consecutivo PDM]],'Anexo PA'!$O$4:$O$909,Tabla1[[#This Row],[Código BPIN]],'Anexo PA'!$C$4:$C$909,Tabla1[[#This Row],[Rubro]])</f>
        <v>0</v>
      </c>
      <c r="AG69" s="527">
        <v>0</v>
      </c>
      <c r="AH69" s="527">
        <v>0</v>
      </c>
      <c r="AI69" s="527">
        <v>0</v>
      </c>
      <c r="AJ69" s="529">
        <f>SUM(Tabla1[[#This Row],[Recursos Propios2]:[Otros7]])</f>
        <v>0</v>
      </c>
      <c r="AK69" s="530">
        <f>+Tabla1[[#This Row],[Total Recursos Comprometidos]]/Tabla1[[#This Row],[Total Programado]]</f>
        <v>0</v>
      </c>
      <c r="AL69" s="528">
        <f>+SUMIFS('Anexo PA'!$J$4:$J$909,'Anexo PA'!$M$4:$M$909,Tabla1[[#This Row],[ Consecutivo PDM]],'Anexo PA'!$O$4:$O$909,Tabla1[[#This Row],[Código BPIN]],'Anexo PA'!$C$4:$C$909,Tabla1[[#This Row],[Rubro]])</f>
        <v>0</v>
      </c>
      <c r="AM69" s="528">
        <f>+SUMIFS('Anexo PA'!$K$4:$K$909,'Anexo PA'!$M$4:$M$909,Tabla1[[#This Row],[ Consecutivo PDM]],'Anexo PA'!$O$4:$O$909,Tabla1[[#This Row],[Código BPIN]],'Anexo PA'!$C$4:$C$909,Tabla1[[#This Row],[Rubro]])</f>
        <v>0</v>
      </c>
      <c r="AN69" s="531">
        <v>0</v>
      </c>
      <c r="AO69" s="516" t="s">
        <v>196</v>
      </c>
      <c r="AP69" s="516" t="s">
        <v>197</v>
      </c>
      <c r="AQ69" s="514">
        <v>5</v>
      </c>
    </row>
    <row r="70" spans="1:43" s="532" customFormat="1" ht="15.4" customHeight="1" x14ac:dyDescent="0.25">
      <c r="A70" s="513">
        <v>207</v>
      </c>
      <c r="B70" s="514" t="s">
        <v>90</v>
      </c>
      <c r="C70" s="515" t="s">
        <v>56</v>
      </c>
      <c r="D70" s="513" t="s">
        <v>98</v>
      </c>
      <c r="E70" s="516" t="s">
        <v>99</v>
      </c>
      <c r="F70" s="513" t="s">
        <v>100</v>
      </c>
      <c r="G70" s="517" t="s">
        <v>118</v>
      </c>
      <c r="H70" s="513">
        <v>410305200</v>
      </c>
      <c r="I70" s="517" t="s">
        <v>117</v>
      </c>
      <c r="J70" s="513">
        <v>2400</v>
      </c>
      <c r="K70" s="513" t="s">
        <v>97</v>
      </c>
      <c r="L70" s="513" t="s">
        <v>194</v>
      </c>
      <c r="M70" s="513">
        <v>4800</v>
      </c>
      <c r="N70" s="518">
        <v>1200</v>
      </c>
      <c r="O70" s="519">
        <v>2473</v>
      </c>
      <c r="P70" s="520">
        <f>+Tabla1[[#This Row],[Meta Ejecutada Vigencia4]]/Tabla1[[#This Row],[Meta Programada Vigencia]]</f>
        <v>2.0608333333333335</v>
      </c>
      <c r="Q70" s="520">
        <f>+Tabla1[[#This Row],[Meta Ejecutada Vigencia4]]/Tabla1[[#This Row],[Meta Programada Cuatrienio3]]</f>
        <v>0.51520833333333338</v>
      </c>
      <c r="R70" s="521">
        <v>2024680010140</v>
      </c>
      <c r="S70" s="522" t="s">
        <v>233</v>
      </c>
      <c r="T70" s="556"/>
      <c r="U70" s="524"/>
      <c r="V70" s="525" t="s">
        <v>1285</v>
      </c>
      <c r="W70" s="525" t="s">
        <v>1286</v>
      </c>
      <c r="X70" s="526">
        <v>4800</v>
      </c>
      <c r="Y70" s="525" t="s">
        <v>1287</v>
      </c>
      <c r="Z70" s="525" t="s">
        <v>287</v>
      </c>
      <c r="AA70" s="527">
        <v>51279021.939999998</v>
      </c>
      <c r="AB70" s="527">
        <v>0</v>
      </c>
      <c r="AC70" s="527">
        <v>0</v>
      </c>
      <c r="AD70" s="527">
        <v>0</v>
      </c>
      <c r="AE70" s="527">
        <f>SUM(Tabla1[[#This Row],[Recursos Propios]:[Otros]])</f>
        <v>51279021.939999998</v>
      </c>
      <c r="AF70" s="528">
        <f>+SUMIFS('Anexo PA'!$I$4:$I$909,'Anexo PA'!$M$4:$M$909,Tabla1[[#This Row],[ Consecutivo PDM]],'Anexo PA'!$O$4:$O$909,Tabla1[[#This Row],[Código BPIN]],'Anexo PA'!$C$4:$C$909,Tabla1[[#This Row],[Rubro]])</f>
        <v>51279021.939999998</v>
      </c>
      <c r="AG70" s="527">
        <v>0</v>
      </c>
      <c r="AH70" s="527">
        <v>0</v>
      </c>
      <c r="AI70" s="527">
        <v>0</v>
      </c>
      <c r="AJ70" s="529">
        <f>SUM(Tabla1[[#This Row],[Recursos Propios2]:[Otros7]])</f>
        <v>51279021.939999998</v>
      </c>
      <c r="AK70" s="530">
        <f>+Tabla1[[#This Row],[Total Recursos Comprometidos]]/Tabla1[[#This Row],[Total Programado]]</f>
        <v>1</v>
      </c>
      <c r="AL70" s="528">
        <f>+SUMIFS('Anexo PA'!$J$4:$J$909,'Anexo PA'!$M$4:$M$909,Tabla1[[#This Row],[ Consecutivo PDM]],'Anexo PA'!$O$4:$O$909,Tabla1[[#This Row],[Código BPIN]],'Anexo PA'!$C$4:$C$909,Tabla1[[#This Row],[Rubro]])</f>
        <v>0</v>
      </c>
      <c r="AM70" s="528">
        <f>+SUMIFS('Anexo PA'!$K$4:$K$909,'Anexo PA'!$M$4:$M$909,Tabla1[[#This Row],[ Consecutivo PDM]],'Anexo PA'!$O$4:$O$909,Tabla1[[#This Row],[Código BPIN]],'Anexo PA'!$C$4:$C$909,Tabla1[[#This Row],[Rubro]])</f>
        <v>0</v>
      </c>
      <c r="AN70" s="531">
        <v>0</v>
      </c>
      <c r="AO70" s="516" t="s">
        <v>196</v>
      </c>
      <c r="AP70" s="516" t="s">
        <v>197</v>
      </c>
      <c r="AQ70" s="514">
        <v>5</v>
      </c>
    </row>
    <row r="71" spans="1:43" s="468" customFormat="1" ht="15.4" customHeight="1" x14ac:dyDescent="0.25">
      <c r="A71" s="448">
        <v>208</v>
      </c>
      <c r="B71" s="449" t="s">
        <v>90</v>
      </c>
      <c r="C71" s="450" t="s">
        <v>91</v>
      </c>
      <c r="D71" s="448" t="s">
        <v>92</v>
      </c>
      <c r="E71" s="451" t="s">
        <v>93</v>
      </c>
      <c r="F71" s="448" t="s">
        <v>103</v>
      </c>
      <c r="G71" s="452" t="s">
        <v>119</v>
      </c>
      <c r="H71" s="448">
        <v>450203800</v>
      </c>
      <c r="I71" s="452" t="s">
        <v>120</v>
      </c>
      <c r="J71" s="453">
        <v>0</v>
      </c>
      <c r="K71" s="448" t="s">
        <v>62</v>
      </c>
      <c r="L71" s="448" t="s">
        <v>195</v>
      </c>
      <c r="M71" s="453">
        <v>1</v>
      </c>
      <c r="N71" s="454">
        <v>1</v>
      </c>
      <c r="O71" s="455">
        <v>0.6</v>
      </c>
      <c r="P71" s="456">
        <f>+Tabla1[[#This Row],[Meta Ejecutada Vigencia4]]/Tabla1[[#This Row],[Meta Programada Vigencia]]</f>
        <v>0.6</v>
      </c>
      <c r="Q71" s="456">
        <f>+Tabla1[[#This Row],[Meta Ejecutada Vigencia4]]/Tabla1[[#This Row],[Meta Programada Cuatrienio3]]</f>
        <v>0.6</v>
      </c>
      <c r="R71" s="457">
        <v>2020680010106</v>
      </c>
      <c r="S71" s="458" t="s">
        <v>227</v>
      </c>
      <c r="T71" s="459"/>
      <c r="U71" s="460"/>
      <c r="V71" s="461" t="s">
        <v>1288</v>
      </c>
      <c r="W71" s="461" t="s">
        <v>1286</v>
      </c>
      <c r="X71" s="462">
        <v>6000</v>
      </c>
      <c r="Y71" s="461" t="s">
        <v>1289</v>
      </c>
      <c r="Z71" s="461" t="s">
        <v>282</v>
      </c>
      <c r="AA71" s="463">
        <f>92583411.39+10000000</f>
        <v>102583411.39</v>
      </c>
      <c r="AB71" s="463">
        <v>0</v>
      </c>
      <c r="AC71" s="463">
        <v>0</v>
      </c>
      <c r="AD71" s="463">
        <v>0</v>
      </c>
      <c r="AE71" s="463">
        <f>SUM(Tabla1[[#This Row],[Recursos Propios]:[Otros]])</f>
        <v>102583411.39</v>
      </c>
      <c r="AF71" s="464">
        <f>+SUMIFS('Anexo PA'!$I$4:$I$909,'Anexo PA'!$M$4:$M$909,Tabla1[[#This Row],[ Consecutivo PDM]],'Anexo PA'!$O$4:$O$909,Tabla1[[#This Row],[Código BPIN]],'Anexo PA'!$C$4:$C$909,Tabla1[[#This Row],[Rubro]])</f>
        <v>101563411.39</v>
      </c>
      <c r="AG71" s="463">
        <v>0</v>
      </c>
      <c r="AH71" s="463">
        <v>0</v>
      </c>
      <c r="AI71" s="463">
        <v>0</v>
      </c>
      <c r="AJ71" s="465">
        <f>SUM(Tabla1[[#This Row],[Recursos Propios2]:[Otros7]])</f>
        <v>101563411.39</v>
      </c>
      <c r="AK71" s="466">
        <f>+Tabla1[[#This Row],[Total Recursos Comprometidos]]/Tabla1[[#This Row],[Total Programado]]</f>
        <v>0.99005687190376057</v>
      </c>
      <c r="AL71" s="464">
        <f>+SUMIFS('Anexo PA'!$J$4:$J$909,'Anexo PA'!$M$4:$M$909,Tabla1[[#This Row],[ Consecutivo PDM]],'Anexo PA'!$O$4:$O$909,Tabla1[[#This Row],[Código BPIN]],'Anexo PA'!$C$4:$C$909,Tabla1[[#This Row],[Rubro]])</f>
        <v>101563411.39</v>
      </c>
      <c r="AM71" s="464">
        <f>+SUMIFS('Anexo PA'!$K$4:$K$909,'Anexo PA'!$M$4:$M$909,Tabla1[[#This Row],[ Consecutivo PDM]],'Anexo PA'!$O$4:$O$909,Tabla1[[#This Row],[Código BPIN]],'Anexo PA'!$C$4:$C$909,Tabla1[[#This Row],[Rubro]])</f>
        <v>101563411.39</v>
      </c>
      <c r="AN71" s="467">
        <v>0</v>
      </c>
      <c r="AO71" s="451" t="s">
        <v>196</v>
      </c>
      <c r="AP71" s="451" t="s">
        <v>197</v>
      </c>
      <c r="AQ71" s="449">
        <v>5</v>
      </c>
    </row>
    <row r="72" spans="1:43" s="468" customFormat="1" ht="15.4" customHeight="1" x14ac:dyDescent="0.25">
      <c r="A72" s="448">
        <v>208</v>
      </c>
      <c r="B72" s="449" t="s">
        <v>90</v>
      </c>
      <c r="C72" s="450" t="s">
        <v>91</v>
      </c>
      <c r="D72" s="448" t="s">
        <v>92</v>
      </c>
      <c r="E72" s="451" t="s">
        <v>93</v>
      </c>
      <c r="F72" s="448" t="s">
        <v>103</v>
      </c>
      <c r="G72" s="452" t="s">
        <v>119</v>
      </c>
      <c r="H72" s="448">
        <v>450203800</v>
      </c>
      <c r="I72" s="452" t="s">
        <v>120</v>
      </c>
      <c r="J72" s="453">
        <v>0</v>
      </c>
      <c r="K72" s="448" t="s">
        <v>62</v>
      </c>
      <c r="L72" s="448" t="s">
        <v>195</v>
      </c>
      <c r="M72" s="453">
        <v>1</v>
      </c>
      <c r="N72" s="454">
        <v>1</v>
      </c>
      <c r="O72" s="455">
        <v>0.6</v>
      </c>
      <c r="P72" s="456">
        <f>+Tabla1[[#This Row],[Meta Ejecutada Vigencia4]]/Tabla1[[#This Row],[Meta Programada Vigencia]]</f>
        <v>0.6</v>
      </c>
      <c r="Q72" s="456">
        <f>+Tabla1[[#This Row],[Meta Ejecutada Vigencia4]]/Tabla1[[#This Row],[Meta Programada Cuatrienio3]]</f>
        <v>0.6</v>
      </c>
      <c r="R72" s="457">
        <v>2020680010106</v>
      </c>
      <c r="S72" s="458" t="s">
        <v>227</v>
      </c>
      <c r="T72" s="459"/>
      <c r="U72" s="460"/>
      <c r="V72" s="461" t="s">
        <v>1288</v>
      </c>
      <c r="W72" s="461" t="s">
        <v>1286</v>
      </c>
      <c r="X72" s="462">
        <v>6000</v>
      </c>
      <c r="Y72" s="461" t="s">
        <v>1289</v>
      </c>
      <c r="Z72" s="461" t="s">
        <v>289</v>
      </c>
      <c r="AA72" s="463">
        <v>90000000</v>
      </c>
      <c r="AB72" s="463">
        <v>0</v>
      </c>
      <c r="AC72" s="463">
        <v>0</v>
      </c>
      <c r="AD72" s="463">
        <v>0</v>
      </c>
      <c r="AE72" s="463">
        <f>SUM(Tabla1[[#This Row],[Recursos Propios]:[Otros]])</f>
        <v>90000000</v>
      </c>
      <c r="AF72" s="464">
        <f>+SUMIFS('Anexo PA'!$I$4:$I$909,'Anexo PA'!$M$4:$M$909,Tabla1[[#This Row],[ Consecutivo PDM]],'Anexo PA'!$O$4:$O$909,Tabla1[[#This Row],[Código BPIN]],'Anexo PA'!$C$4:$C$909,Tabla1[[#This Row],[Rubro]])</f>
        <v>90000000</v>
      </c>
      <c r="AG72" s="463">
        <v>0</v>
      </c>
      <c r="AH72" s="463">
        <v>0</v>
      </c>
      <c r="AI72" s="463">
        <v>0</v>
      </c>
      <c r="AJ72" s="465">
        <f>SUM(Tabla1[[#This Row],[Recursos Propios2]:[Otros7]])</f>
        <v>90000000</v>
      </c>
      <c r="AK72" s="466">
        <f>+Tabla1[[#This Row],[Total Recursos Comprometidos]]/Tabla1[[#This Row],[Total Programado]]</f>
        <v>1</v>
      </c>
      <c r="AL72" s="464">
        <f>+SUMIFS('Anexo PA'!$J$4:$J$909,'Anexo PA'!$M$4:$M$909,Tabla1[[#This Row],[ Consecutivo PDM]],'Anexo PA'!$O$4:$O$909,Tabla1[[#This Row],[Código BPIN]],'Anexo PA'!$C$4:$C$909,Tabla1[[#This Row],[Rubro]])</f>
        <v>61867770</v>
      </c>
      <c r="AM72" s="464">
        <f>+SUMIFS('Anexo PA'!$K$4:$K$909,'Anexo PA'!$M$4:$M$909,Tabla1[[#This Row],[ Consecutivo PDM]],'Anexo PA'!$O$4:$O$909,Tabla1[[#This Row],[Código BPIN]],'Anexo PA'!$C$4:$C$909,Tabla1[[#This Row],[Rubro]])</f>
        <v>61867770</v>
      </c>
      <c r="AN72" s="467">
        <v>0</v>
      </c>
      <c r="AO72" s="451" t="s">
        <v>196</v>
      </c>
      <c r="AP72" s="451" t="s">
        <v>197</v>
      </c>
      <c r="AQ72" s="449">
        <v>5</v>
      </c>
    </row>
    <row r="73" spans="1:43" s="391" customFormat="1" ht="15.4" customHeight="1" x14ac:dyDescent="0.25">
      <c r="A73" s="370">
        <v>208</v>
      </c>
      <c r="B73" s="371" t="s">
        <v>90</v>
      </c>
      <c r="C73" s="557" t="s">
        <v>91</v>
      </c>
      <c r="D73" s="370" t="s">
        <v>92</v>
      </c>
      <c r="E73" s="372" t="s">
        <v>93</v>
      </c>
      <c r="F73" s="370" t="s">
        <v>103</v>
      </c>
      <c r="G73" s="373" t="s">
        <v>119</v>
      </c>
      <c r="H73" s="370">
        <v>450203800</v>
      </c>
      <c r="I73" s="373" t="s">
        <v>120</v>
      </c>
      <c r="J73" s="374">
        <v>0</v>
      </c>
      <c r="K73" s="370" t="s">
        <v>62</v>
      </c>
      <c r="L73" s="370" t="s">
        <v>195</v>
      </c>
      <c r="M73" s="374">
        <v>1</v>
      </c>
      <c r="N73" s="375">
        <v>1</v>
      </c>
      <c r="O73" s="376">
        <v>0.6</v>
      </c>
      <c r="P73" s="377">
        <f>+Tabla1[[#This Row],[Meta Ejecutada Vigencia4]]/Tabla1[[#This Row],[Meta Programada Vigencia]]</f>
        <v>0.6</v>
      </c>
      <c r="Q73" s="377">
        <f>+Tabla1[[#This Row],[Meta Ejecutada Vigencia4]]/Tabla1[[#This Row],[Meta Programada Cuatrienio3]]</f>
        <v>0.6</v>
      </c>
      <c r="R73" s="378" t="s">
        <v>234</v>
      </c>
      <c r="S73" s="379" t="s">
        <v>235</v>
      </c>
      <c r="T73" s="558">
        <v>1490345191.6099999</v>
      </c>
      <c r="U73" s="381">
        <v>357052787.61000001</v>
      </c>
      <c r="V73" s="382" t="s">
        <v>1288</v>
      </c>
      <c r="W73" s="382" t="s">
        <v>1286</v>
      </c>
      <c r="X73" s="383">
        <v>6000</v>
      </c>
      <c r="Y73" s="382" t="s">
        <v>1289</v>
      </c>
      <c r="Z73" s="382" t="s">
        <v>290</v>
      </c>
      <c r="AA73" s="385">
        <v>60852787.609999999</v>
      </c>
      <c r="AB73" s="385">
        <v>0</v>
      </c>
      <c r="AC73" s="385">
        <v>0</v>
      </c>
      <c r="AD73" s="385">
        <v>0</v>
      </c>
      <c r="AE73" s="385">
        <f>SUM(Tabla1[[#This Row],[Recursos Propios]:[Otros]])</f>
        <v>60852787.609999999</v>
      </c>
      <c r="AF73" s="386">
        <f>+SUMIFS('Anexo PA'!$I$4:$I$909,'Anexo PA'!$M$4:$M$909,Tabla1[[#This Row],[ Consecutivo PDM]],'Anexo PA'!$O$4:$O$909,Tabla1[[#This Row],[Código BPIN]],'Anexo PA'!$C$4:$C$909,Tabla1[[#This Row],[Rubro]])</f>
        <v>60852787.060000002</v>
      </c>
      <c r="AG73" s="385">
        <v>0</v>
      </c>
      <c r="AH73" s="385">
        <v>0</v>
      </c>
      <c r="AI73" s="385">
        <v>0</v>
      </c>
      <c r="AJ73" s="388">
        <f>SUM(Tabla1[[#This Row],[Recursos Propios2]:[Otros7]])</f>
        <v>60852787.060000002</v>
      </c>
      <c r="AK73" s="389">
        <f>+Tabla1[[#This Row],[Total Recursos Comprometidos]]/Tabla1[[#This Row],[Total Programado]]</f>
        <v>0.99999999096179459</v>
      </c>
      <c r="AL73" s="386">
        <f>+SUMIFS('Anexo PA'!$J$4:$J$909,'Anexo PA'!$M$4:$M$909,Tabla1[[#This Row],[ Consecutivo PDM]],'Anexo PA'!$O$4:$O$909,Tabla1[[#This Row],[Código BPIN]],'Anexo PA'!$C$4:$C$909,Tabla1[[#This Row],[Rubro]])</f>
        <v>0</v>
      </c>
      <c r="AM73" s="386">
        <f>+SUMIFS('Anexo PA'!$K$4:$K$909,'Anexo PA'!$M$4:$M$909,Tabla1[[#This Row],[ Consecutivo PDM]],'Anexo PA'!$O$4:$O$909,Tabla1[[#This Row],[Código BPIN]],'Anexo PA'!$C$4:$C$909,Tabla1[[#This Row],[Rubro]])</f>
        <v>0</v>
      </c>
      <c r="AN73" s="390">
        <v>0</v>
      </c>
      <c r="AO73" s="372" t="s">
        <v>196</v>
      </c>
      <c r="AP73" s="372" t="s">
        <v>197</v>
      </c>
      <c r="AQ73" s="371">
        <v>5</v>
      </c>
    </row>
    <row r="74" spans="1:43" s="391" customFormat="1" ht="15.4" customHeight="1" x14ac:dyDescent="0.25">
      <c r="A74" s="370">
        <v>208</v>
      </c>
      <c r="B74" s="371" t="s">
        <v>90</v>
      </c>
      <c r="C74" s="557" t="s">
        <v>91</v>
      </c>
      <c r="D74" s="370" t="s">
        <v>92</v>
      </c>
      <c r="E74" s="372" t="s">
        <v>93</v>
      </c>
      <c r="F74" s="370" t="s">
        <v>103</v>
      </c>
      <c r="G74" s="373" t="s">
        <v>119</v>
      </c>
      <c r="H74" s="370">
        <v>450203800</v>
      </c>
      <c r="I74" s="373" t="s">
        <v>120</v>
      </c>
      <c r="J74" s="374">
        <v>0</v>
      </c>
      <c r="K74" s="370" t="s">
        <v>62</v>
      </c>
      <c r="L74" s="370" t="s">
        <v>195</v>
      </c>
      <c r="M74" s="374">
        <v>1</v>
      </c>
      <c r="N74" s="375">
        <v>1</v>
      </c>
      <c r="O74" s="376"/>
      <c r="P74" s="377">
        <f>+Tabla1[[#This Row],[Meta Ejecutada Vigencia4]]/Tabla1[[#This Row],[Meta Programada Vigencia]]</f>
        <v>0</v>
      </c>
      <c r="Q74" s="377">
        <f>+Tabla1[[#This Row],[Meta Ejecutada Vigencia4]]/Tabla1[[#This Row],[Meta Programada Cuatrienio3]]</f>
        <v>0</v>
      </c>
      <c r="R74" s="378" t="s">
        <v>234</v>
      </c>
      <c r="S74" s="379" t="s">
        <v>235</v>
      </c>
      <c r="T74" s="387"/>
      <c r="U74" s="559"/>
      <c r="V74" s="382" t="s">
        <v>1288</v>
      </c>
      <c r="W74" s="382" t="s">
        <v>1286</v>
      </c>
      <c r="X74" s="383">
        <v>6000</v>
      </c>
      <c r="Y74" s="382" t="s">
        <v>1289</v>
      </c>
      <c r="Z74" s="382" t="s">
        <v>291</v>
      </c>
      <c r="AA74" s="385">
        <v>30000000</v>
      </c>
      <c r="AB74" s="385">
        <v>0</v>
      </c>
      <c r="AC74" s="385">
        <v>0</v>
      </c>
      <c r="AD74" s="385">
        <v>0</v>
      </c>
      <c r="AE74" s="385">
        <f>SUM(Tabla1[[#This Row],[Recursos Propios]:[Otros]])</f>
        <v>30000000</v>
      </c>
      <c r="AF74" s="386">
        <f>+SUMIFS('Anexo PA'!$I$4:$I$909,'Anexo PA'!$M$4:$M$909,Tabla1[[#This Row],[ Consecutivo PDM]],'Anexo PA'!$O$4:$O$909,Tabla1[[#This Row],[Código BPIN]],'Anexo PA'!$C$4:$C$909,Tabla1[[#This Row],[Rubro]])</f>
        <v>0</v>
      </c>
      <c r="AG74" s="385">
        <v>0</v>
      </c>
      <c r="AH74" s="385">
        <v>0</v>
      </c>
      <c r="AI74" s="385">
        <v>0</v>
      </c>
      <c r="AJ74" s="388">
        <f>SUM(Tabla1[[#This Row],[Recursos Propios2]:[Otros7]])</f>
        <v>0</v>
      </c>
      <c r="AK74" s="389">
        <f>+Tabla1[[#This Row],[Total Recursos Comprometidos]]/Tabla1[[#This Row],[Total Programado]]</f>
        <v>0</v>
      </c>
      <c r="AL74" s="386">
        <f>+SUMIFS('Anexo PA'!$J$4:$J$909,'Anexo PA'!$M$4:$M$909,Tabla1[[#This Row],[ Consecutivo PDM]],'Anexo PA'!$O$4:$O$909,Tabla1[[#This Row],[Código BPIN]],'Anexo PA'!$C$4:$C$909,Tabla1[[#This Row],[Rubro]])</f>
        <v>0</v>
      </c>
      <c r="AM74" s="386">
        <f>+SUMIFS('Anexo PA'!$K$4:$K$909,'Anexo PA'!$M$4:$M$909,Tabla1[[#This Row],[ Consecutivo PDM]],'Anexo PA'!$O$4:$O$909,Tabla1[[#This Row],[Código BPIN]],'Anexo PA'!$C$4:$C$909,Tabla1[[#This Row],[Rubro]])</f>
        <v>0</v>
      </c>
      <c r="AN74" s="390">
        <v>0</v>
      </c>
      <c r="AO74" s="372" t="s">
        <v>196</v>
      </c>
      <c r="AP74" s="372" t="s">
        <v>197</v>
      </c>
      <c r="AQ74" s="371">
        <v>5</v>
      </c>
    </row>
    <row r="75" spans="1:43" s="391" customFormat="1" ht="15.4" customHeight="1" x14ac:dyDescent="0.25">
      <c r="A75" s="370">
        <v>208</v>
      </c>
      <c r="B75" s="371" t="s">
        <v>90</v>
      </c>
      <c r="C75" s="557" t="s">
        <v>91</v>
      </c>
      <c r="D75" s="370" t="s">
        <v>92</v>
      </c>
      <c r="E75" s="372" t="s">
        <v>93</v>
      </c>
      <c r="F75" s="370" t="s">
        <v>103</v>
      </c>
      <c r="G75" s="373" t="s">
        <v>119</v>
      </c>
      <c r="H75" s="370">
        <v>450203800</v>
      </c>
      <c r="I75" s="373" t="s">
        <v>120</v>
      </c>
      <c r="J75" s="374">
        <v>0</v>
      </c>
      <c r="K75" s="370" t="s">
        <v>62</v>
      </c>
      <c r="L75" s="370" t="s">
        <v>195</v>
      </c>
      <c r="M75" s="374">
        <v>1</v>
      </c>
      <c r="N75" s="375">
        <v>1</v>
      </c>
      <c r="O75" s="376">
        <v>0.6</v>
      </c>
      <c r="P75" s="377">
        <f>+Tabla1[[#This Row],[Meta Ejecutada Vigencia4]]/Tabla1[[#This Row],[Meta Programada Vigencia]]</f>
        <v>0.6</v>
      </c>
      <c r="Q75" s="377">
        <f>+Tabla1[[#This Row],[Meta Ejecutada Vigencia4]]/Tabla1[[#This Row],[Meta Programada Cuatrienio3]]</f>
        <v>0.6</v>
      </c>
      <c r="R75" s="378" t="s">
        <v>234</v>
      </c>
      <c r="S75" s="379" t="s">
        <v>235</v>
      </c>
      <c r="T75" s="387"/>
      <c r="U75" s="559"/>
      <c r="V75" s="382" t="s">
        <v>1288</v>
      </c>
      <c r="W75" s="382" t="s">
        <v>1286</v>
      </c>
      <c r="X75" s="383">
        <v>6000</v>
      </c>
      <c r="Y75" s="382" t="s">
        <v>1289</v>
      </c>
      <c r="Z75" s="382" t="s">
        <v>292</v>
      </c>
      <c r="AA75" s="385">
        <v>121200000</v>
      </c>
      <c r="AB75" s="385">
        <v>0</v>
      </c>
      <c r="AC75" s="385">
        <v>0</v>
      </c>
      <c r="AD75" s="385">
        <v>0</v>
      </c>
      <c r="AE75" s="385">
        <f>SUM(Tabla1[[#This Row],[Recursos Propios]:[Otros]])</f>
        <v>121200000</v>
      </c>
      <c r="AF75" s="386">
        <f>+SUMIFS('Anexo PA'!$I$4:$I$909,'Anexo PA'!$M$4:$M$909,Tabla1[[#This Row],[ Consecutivo PDM]],'Anexo PA'!$O$4:$O$909,Tabla1[[#This Row],[Código BPIN]],'Anexo PA'!$C$4:$C$909,Tabla1[[#This Row],[Rubro]])</f>
        <v>72800000</v>
      </c>
      <c r="AG75" s="385">
        <v>0</v>
      </c>
      <c r="AH75" s="385">
        <v>0</v>
      </c>
      <c r="AI75" s="385">
        <v>0</v>
      </c>
      <c r="AJ75" s="388">
        <f>SUM(Tabla1[[#This Row],[Recursos Propios2]:[Otros7]])</f>
        <v>72800000</v>
      </c>
      <c r="AK75" s="389">
        <f>+Tabla1[[#This Row],[Total Recursos Comprometidos]]/Tabla1[[#This Row],[Total Programado]]</f>
        <v>0.60066006600660071</v>
      </c>
      <c r="AL75" s="386">
        <f>+SUMIFS('Anexo PA'!$J$4:$J$909,'Anexo PA'!$M$4:$M$909,Tabla1[[#This Row],[ Consecutivo PDM]],'Anexo PA'!$O$4:$O$909,Tabla1[[#This Row],[Código BPIN]],'Anexo PA'!$C$4:$C$909,Tabla1[[#This Row],[Rubro]])</f>
        <v>25150000</v>
      </c>
      <c r="AM75" s="386">
        <f>+SUMIFS('Anexo PA'!$K$4:$K$909,'Anexo PA'!$M$4:$M$909,Tabla1[[#This Row],[ Consecutivo PDM]],'Anexo PA'!$O$4:$O$909,Tabla1[[#This Row],[Código BPIN]],'Anexo PA'!$C$4:$C$909,Tabla1[[#This Row],[Rubro]])</f>
        <v>25150000</v>
      </c>
      <c r="AN75" s="390">
        <v>0</v>
      </c>
      <c r="AO75" s="372" t="s">
        <v>196</v>
      </c>
      <c r="AP75" s="372" t="s">
        <v>197</v>
      </c>
      <c r="AQ75" s="371">
        <v>5</v>
      </c>
    </row>
    <row r="76" spans="1:43" s="391" customFormat="1" ht="15.4" customHeight="1" x14ac:dyDescent="0.25">
      <c r="A76" s="370">
        <v>208</v>
      </c>
      <c r="B76" s="371" t="s">
        <v>90</v>
      </c>
      <c r="C76" s="557" t="s">
        <v>91</v>
      </c>
      <c r="D76" s="370" t="s">
        <v>92</v>
      </c>
      <c r="E76" s="372" t="s">
        <v>93</v>
      </c>
      <c r="F76" s="370" t="s">
        <v>103</v>
      </c>
      <c r="G76" s="373" t="s">
        <v>119</v>
      </c>
      <c r="H76" s="370">
        <v>450203800</v>
      </c>
      <c r="I76" s="373" t="s">
        <v>120</v>
      </c>
      <c r="J76" s="374">
        <v>0</v>
      </c>
      <c r="K76" s="370" t="s">
        <v>62</v>
      </c>
      <c r="L76" s="370" t="s">
        <v>195</v>
      </c>
      <c r="M76" s="374">
        <v>1</v>
      </c>
      <c r="N76" s="375">
        <v>1</v>
      </c>
      <c r="O76" s="376"/>
      <c r="P76" s="377">
        <f>+Tabla1[[#This Row],[Meta Ejecutada Vigencia4]]/Tabla1[[#This Row],[Meta Programada Vigencia]]</f>
        <v>0</v>
      </c>
      <c r="Q76" s="377">
        <f>+Tabla1[[#This Row],[Meta Ejecutada Vigencia4]]/Tabla1[[#This Row],[Meta Programada Cuatrienio3]]</f>
        <v>0</v>
      </c>
      <c r="R76" s="378" t="s">
        <v>234</v>
      </c>
      <c r="S76" s="379" t="s">
        <v>235</v>
      </c>
      <c r="T76" s="387"/>
      <c r="U76" s="559"/>
      <c r="V76" s="382" t="s">
        <v>1288</v>
      </c>
      <c r="W76" s="382" t="s">
        <v>1286</v>
      </c>
      <c r="X76" s="383">
        <v>6000</v>
      </c>
      <c r="Y76" s="382" t="s">
        <v>1289</v>
      </c>
      <c r="Z76" s="382" t="s">
        <v>293</v>
      </c>
      <c r="AA76" s="385">
        <v>100000000</v>
      </c>
      <c r="AB76" s="385">
        <v>0</v>
      </c>
      <c r="AC76" s="385">
        <v>0</v>
      </c>
      <c r="AD76" s="385">
        <v>0</v>
      </c>
      <c r="AE76" s="385">
        <f>SUM(Tabla1[[#This Row],[Recursos Propios]:[Otros]])</f>
        <v>100000000</v>
      </c>
      <c r="AF76" s="386">
        <f>+SUMIFS('Anexo PA'!$I$4:$I$909,'Anexo PA'!$M$4:$M$909,Tabla1[[#This Row],[ Consecutivo PDM]],'Anexo PA'!$O$4:$O$909,Tabla1[[#This Row],[Código BPIN]],'Anexo PA'!$C$4:$C$909,Tabla1[[#This Row],[Rubro]])</f>
        <v>69600000</v>
      </c>
      <c r="AG76" s="385">
        <v>0</v>
      </c>
      <c r="AH76" s="385">
        <v>0</v>
      </c>
      <c r="AI76" s="385">
        <v>0</v>
      </c>
      <c r="AJ76" s="388">
        <f>SUM(Tabla1[[#This Row],[Recursos Propios2]:[Otros7]])</f>
        <v>69600000</v>
      </c>
      <c r="AK76" s="389">
        <f>+Tabla1[[#This Row],[Total Recursos Comprometidos]]/Tabla1[[#This Row],[Total Programado]]</f>
        <v>0.69599999999999995</v>
      </c>
      <c r="AL76" s="386">
        <f>+SUMIFS('Anexo PA'!$J$4:$J$909,'Anexo PA'!$M$4:$M$909,Tabla1[[#This Row],[ Consecutivo PDM]],'Anexo PA'!$O$4:$O$909,Tabla1[[#This Row],[Código BPIN]],'Anexo PA'!$C$4:$C$909,Tabla1[[#This Row],[Rubro]])</f>
        <v>0</v>
      </c>
      <c r="AM76" s="386">
        <f>+SUMIFS('Anexo PA'!$K$4:$K$909,'Anexo PA'!$M$4:$M$909,Tabla1[[#This Row],[ Consecutivo PDM]],'Anexo PA'!$O$4:$O$909,Tabla1[[#This Row],[Código BPIN]],'Anexo PA'!$C$4:$C$909,Tabla1[[#This Row],[Rubro]])</f>
        <v>0</v>
      </c>
      <c r="AN76" s="390">
        <v>0</v>
      </c>
      <c r="AO76" s="372" t="s">
        <v>196</v>
      </c>
      <c r="AP76" s="372" t="s">
        <v>197</v>
      </c>
      <c r="AQ76" s="371">
        <v>5</v>
      </c>
    </row>
    <row r="77" spans="1:43" s="391" customFormat="1" ht="15.4" customHeight="1" x14ac:dyDescent="0.25">
      <c r="A77" s="370">
        <v>208</v>
      </c>
      <c r="B77" s="371" t="s">
        <v>90</v>
      </c>
      <c r="C77" s="557" t="s">
        <v>91</v>
      </c>
      <c r="D77" s="370" t="s">
        <v>92</v>
      </c>
      <c r="E77" s="372" t="s">
        <v>93</v>
      </c>
      <c r="F77" s="370" t="s">
        <v>103</v>
      </c>
      <c r="G77" s="373" t="s">
        <v>119</v>
      </c>
      <c r="H77" s="370">
        <v>450203800</v>
      </c>
      <c r="I77" s="373" t="s">
        <v>120</v>
      </c>
      <c r="J77" s="374">
        <v>0</v>
      </c>
      <c r="K77" s="370" t="s">
        <v>62</v>
      </c>
      <c r="L77" s="370" t="s">
        <v>195</v>
      </c>
      <c r="M77" s="374">
        <v>1</v>
      </c>
      <c r="N77" s="375">
        <v>1</v>
      </c>
      <c r="O77" s="376"/>
      <c r="P77" s="377">
        <f>+Tabla1[[#This Row],[Meta Ejecutada Vigencia4]]/Tabla1[[#This Row],[Meta Programada Vigencia]]</f>
        <v>0</v>
      </c>
      <c r="Q77" s="377">
        <f>+Tabla1[[#This Row],[Meta Ejecutada Vigencia4]]/Tabla1[[#This Row],[Meta Programada Cuatrienio3]]</f>
        <v>0</v>
      </c>
      <c r="R77" s="378" t="s">
        <v>234</v>
      </c>
      <c r="S77" s="379" t="s">
        <v>235</v>
      </c>
      <c r="T77" s="387"/>
      <c r="U77" s="559"/>
      <c r="V77" s="382" t="s">
        <v>1288</v>
      </c>
      <c r="W77" s="382" t="s">
        <v>1286</v>
      </c>
      <c r="X77" s="383">
        <v>6000</v>
      </c>
      <c r="Y77" s="382" t="s">
        <v>1289</v>
      </c>
      <c r="Z77" s="382" t="s">
        <v>294</v>
      </c>
      <c r="AA77" s="385">
        <v>45000000</v>
      </c>
      <c r="AB77" s="385">
        <v>0</v>
      </c>
      <c r="AC77" s="385">
        <v>0</v>
      </c>
      <c r="AD77" s="385">
        <v>0</v>
      </c>
      <c r="AE77" s="385">
        <f>SUM(Tabla1[[#This Row],[Recursos Propios]:[Otros]])</f>
        <v>45000000</v>
      </c>
      <c r="AF77" s="386">
        <f>+SUMIFS('Anexo PA'!$I$4:$I$909,'Anexo PA'!$M$4:$M$909,Tabla1[[#This Row],[ Consecutivo PDM]],'Anexo PA'!$O$4:$O$909,Tabla1[[#This Row],[Código BPIN]],'Anexo PA'!$C$4:$C$909,Tabla1[[#This Row],[Rubro]])</f>
        <v>25000000</v>
      </c>
      <c r="AG77" s="385">
        <v>0</v>
      </c>
      <c r="AH77" s="385">
        <v>0</v>
      </c>
      <c r="AI77" s="385">
        <v>0</v>
      </c>
      <c r="AJ77" s="388">
        <f>SUM(Tabla1[[#This Row],[Recursos Propios2]:[Otros7]])</f>
        <v>25000000</v>
      </c>
      <c r="AK77" s="389">
        <f>+Tabla1[[#This Row],[Total Recursos Comprometidos]]/Tabla1[[#This Row],[Total Programado]]</f>
        <v>0.55555555555555558</v>
      </c>
      <c r="AL77" s="386">
        <f>+SUMIFS('Anexo PA'!$J$4:$J$909,'Anexo PA'!$M$4:$M$909,Tabla1[[#This Row],[ Consecutivo PDM]],'Anexo PA'!$O$4:$O$909,Tabla1[[#This Row],[Código BPIN]],'Anexo PA'!$C$4:$C$909,Tabla1[[#This Row],[Rubro]])</f>
        <v>0</v>
      </c>
      <c r="AM77" s="386">
        <f>+SUMIFS('Anexo PA'!$K$4:$K$909,'Anexo PA'!$M$4:$M$909,Tabla1[[#This Row],[ Consecutivo PDM]],'Anexo PA'!$O$4:$O$909,Tabla1[[#This Row],[Código BPIN]],'Anexo PA'!$C$4:$C$909,Tabla1[[#This Row],[Rubro]])</f>
        <v>0</v>
      </c>
      <c r="AN77" s="390">
        <v>0</v>
      </c>
      <c r="AO77" s="372" t="s">
        <v>196</v>
      </c>
      <c r="AP77" s="372" t="s">
        <v>197</v>
      </c>
      <c r="AQ77" s="371">
        <v>5</v>
      </c>
    </row>
    <row r="78" spans="1:43" s="6" customFormat="1" ht="15.4" customHeight="1" x14ac:dyDescent="0.25">
      <c r="A78" s="212">
        <v>209</v>
      </c>
      <c r="B78" s="55" t="s">
        <v>90</v>
      </c>
      <c r="C78" s="60" t="s">
        <v>56</v>
      </c>
      <c r="D78" s="41" t="s">
        <v>98</v>
      </c>
      <c r="E78" s="59" t="s">
        <v>99</v>
      </c>
      <c r="F78" s="41" t="s">
        <v>100</v>
      </c>
      <c r="G78" s="57" t="s">
        <v>121</v>
      </c>
      <c r="H78" s="41">
        <v>410305200</v>
      </c>
      <c r="I78" s="57" t="s">
        <v>107</v>
      </c>
      <c r="J78" s="41">
        <v>0</v>
      </c>
      <c r="K78" s="41" t="s">
        <v>62</v>
      </c>
      <c r="L78" s="41" t="s">
        <v>194</v>
      </c>
      <c r="M78" s="41">
        <v>1600</v>
      </c>
      <c r="N78" s="210">
        <v>400</v>
      </c>
      <c r="O78" s="208">
        <v>390</v>
      </c>
      <c r="P78" s="38">
        <f>+Tabla1[[#This Row],[Meta Ejecutada Vigencia4]]/Tabla1[[#This Row],[Meta Programada Vigencia]]</f>
        <v>0.97499999999999998</v>
      </c>
      <c r="Q78" s="38">
        <f>+Tabla1[[#This Row],[Meta Ejecutada Vigencia4]]/Tabla1[[#This Row],[Meta Programada Cuatrienio3]]</f>
        <v>0.24374999999999999</v>
      </c>
      <c r="R78" s="39">
        <v>2020680010040</v>
      </c>
      <c r="S78" s="58" t="s">
        <v>225</v>
      </c>
      <c r="T78" s="64"/>
      <c r="U78" s="40"/>
      <c r="V78" s="61" t="s">
        <v>1283</v>
      </c>
      <c r="W78" s="61" t="s">
        <v>1290</v>
      </c>
      <c r="X78" s="70">
        <v>1600</v>
      </c>
      <c r="Y78" s="61" t="s">
        <v>1291</v>
      </c>
      <c r="Z78" s="61" t="s">
        <v>295</v>
      </c>
      <c r="AA78" s="65">
        <v>33600000</v>
      </c>
      <c r="AB78" s="65">
        <v>0</v>
      </c>
      <c r="AC78" s="65">
        <v>0</v>
      </c>
      <c r="AD78" s="65">
        <v>0</v>
      </c>
      <c r="AE78" s="65">
        <f>SUM(Tabla1[[#This Row],[Recursos Propios]:[Otros]])</f>
        <v>33600000</v>
      </c>
      <c r="AF78" s="86">
        <f>+SUMIFS('Anexo PA'!$I$4:$I$909,'Anexo PA'!$M$4:$M$909,Tabla1[[#This Row],[ Consecutivo PDM]],'Anexo PA'!$O$4:$O$909,Tabla1[[#This Row],[Código BPIN]],'Anexo PA'!$C$4:$C$909,Tabla1[[#This Row],[Rubro]])</f>
        <v>33600000</v>
      </c>
      <c r="AG78" s="65">
        <v>0</v>
      </c>
      <c r="AH78" s="65">
        <v>0</v>
      </c>
      <c r="AI78" s="65">
        <v>0</v>
      </c>
      <c r="AJ78" s="67">
        <f>SUM(Tabla1[[#This Row],[Recursos Propios2]:[Otros7]])</f>
        <v>33600000</v>
      </c>
      <c r="AK78" s="20">
        <f>+Tabla1[[#This Row],[Total Recursos Comprometidos]]/Tabla1[[#This Row],[Total Programado]]</f>
        <v>1</v>
      </c>
      <c r="AL78" s="86">
        <f>+SUMIFS('Anexo PA'!$J$4:$J$909,'Anexo PA'!$M$4:$M$909,Tabla1[[#This Row],[ Consecutivo PDM]],'Anexo PA'!$O$4:$O$909,Tabla1[[#This Row],[Código BPIN]],'Anexo PA'!$C$4:$C$909,Tabla1[[#This Row],[Rubro]])</f>
        <v>33600000</v>
      </c>
      <c r="AM78" s="86">
        <f>+SUMIFS('Anexo PA'!$K$4:$K$909,'Anexo PA'!$M$4:$M$909,Tabla1[[#This Row],[ Consecutivo PDM]],'Anexo PA'!$O$4:$O$909,Tabla1[[#This Row],[Código BPIN]],'Anexo PA'!$C$4:$C$909,Tabla1[[#This Row],[Rubro]])</f>
        <v>33600000</v>
      </c>
      <c r="AN78" s="42">
        <v>0</v>
      </c>
      <c r="AO78" s="59" t="s">
        <v>196</v>
      </c>
      <c r="AP78" s="59" t="s">
        <v>197</v>
      </c>
      <c r="AQ78" s="55">
        <v>10</v>
      </c>
    </row>
    <row r="79" spans="1:43" s="6" customFormat="1" ht="15.4" customHeight="1" x14ac:dyDescent="0.25">
      <c r="A79" s="212">
        <v>209</v>
      </c>
      <c r="B79" s="55" t="s">
        <v>90</v>
      </c>
      <c r="C79" s="60" t="s">
        <v>56</v>
      </c>
      <c r="D79" s="41" t="s">
        <v>98</v>
      </c>
      <c r="E79" s="59" t="s">
        <v>99</v>
      </c>
      <c r="F79" s="41" t="s">
        <v>100</v>
      </c>
      <c r="G79" s="57" t="s">
        <v>121</v>
      </c>
      <c r="H79" s="41">
        <v>410305200</v>
      </c>
      <c r="I79" s="57" t="s">
        <v>107</v>
      </c>
      <c r="J79" s="41">
        <v>0</v>
      </c>
      <c r="K79" s="41" t="s">
        <v>62</v>
      </c>
      <c r="L79" s="41" t="s">
        <v>194</v>
      </c>
      <c r="M79" s="41">
        <v>1600</v>
      </c>
      <c r="N79" s="210">
        <v>400</v>
      </c>
      <c r="O79" s="208">
        <v>390</v>
      </c>
      <c r="P79" s="38">
        <f>+Tabla1[[#This Row],[Meta Ejecutada Vigencia4]]/Tabla1[[#This Row],[Meta Programada Vigencia]]</f>
        <v>0.97499999999999998</v>
      </c>
      <c r="Q79" s="38">
        <f>+Tabla1[[#This Row],[Meta Ejecutada Vigencia4]]/Tabla1[[#This Row],[Meta Programada Cuatrienio3]]</f>
        <v>0.24374999999999999</v>
      </c>
      <c r="R79" s="49">
        <v>2024680010126</v>
      </c>
      <c r="S79" s="58" t="s">
        <v>236</v>
      </c>
      <c r="T79" s="75">
        <v>11261502184.99</v>
      </c>
      <c r="U79" s="76">
        <v>1200525225</v>
      </c>
      <c r="V79" s="61" t="s">
        <v>1283</v>
      </c>
      <c r="W79" s="61" t="s">
        <v>1290</v>
      </c>
      <c r="X79" s="70">
        <v>1600</v>
      </c>
      <c r="Y79" s="61" t="s">
        <v>1291</v>
      </c>
      <c r="Z79" s="61" t="s">
        <v>296</v>
      </c>
      <c r="AA79" s="65">
        <v>60000000</v>
      </c>
      <c r="AB79" s="65">
        <v>0</v>
      </c>
      <c r="AC79" s="65">
        <v>0</v>
      </c>
      <c r="AD79" s="65">
        <v>0</v>
      </c>
      <c r="AE79" s="65">
        <f>SUM(Tabla1[[#This Row],[Recursos Propios]:[Otros]])</f>
        <v>60000000</v>
      </c>
      <c r="AF79" s="86">
        <f>+SUMIFS('Anexo PA'!$I$4:$I$909,'Anexo PA'!$M$4:$M$909,Tabla1[[#This Row],[ Consecutivo PDM]],'Anexo PA'!$O$4:$O$909,Tabla1[[#This Row],[Código BPIN]],'Anexo PA'!$C$4:$C$909,Tabla1[[#This Row],[Rubro]])</f>
        <v>26516666.66</v>
      </c>
      <c r="AG79" s="65">
        <v>0</v>
      </c>
      <c r="AH79" s="65">
        <v>0</v>
      </c>
      <c r="AI79" s="65">
        <v>0</v>
      </c>
      <c r="AJ79" s="67">
        <f>SUM(Tabla1[[#This Row],[Recursos Propios2]:[Otros7]])</f>
        <v>26516666.66</v>
      </c>
      <c r="AK79" s="20">
        <f>+Tabla1[[#This Row],[Total Recursos Comprometidos]]/Tabla1[[#This Row],[Total Programado]]</f>
        <v>0.44194444433333335</v>
      </c>
      <c r="AL79" s="86">
        <f>+SUMIFS('Anexo PA'!$J$4:$J$909,'Anexo PA'!$M$4:$M$909,Tabla1[[#This Row],[ Consecutivo PDM]],'Anexo PA'!$O$4:$O$909,Tabla1[[#This Row],[Código BPIN]],'Anexo PA'!$C$4:$C$909,Tabla1[[#This Row],[Rubro]])</f>
        <v>6536666.6699999999</v>
      </c>
      <c r="AM79" s="86">
        <f>+SUMIFS('Anexo PA'!$K$4:$K$909,'Anexo PA'!$M$4:$M$909,Tabla1[[#This Row],[ Consecutivo PDM]],'Anexo PA'!$O$4:$O$909,Tabla1[[#This Row],[Código BPIN]],'Anexo PA'!$C$4:$C$909,Tabla1[[#This Row],[Rubro]])</f>
        <v>6536666.6699999999</v>
      </c>
      <c r="AN79" s="42">
        <v>0</v>
      </c>
      <c r="AO79" s="59" t="s">
        <v>196</v>
      </c>
      <c r="AP79" s="59" t="s">
        <v>197</v>
      </c>
      <c r="AQ79" s="55">
        <v>10</v>
      </c>
    </row>
    <row r="80" spans="1:43" s="6" customFormat="1" ht="15.4" customHeight="1" x14ac:dyDescent="0.25">
      <c r="A80" s="212">
        <v>210</v>
      </c>
      <c r="B80" s="55" t="s">
        <v>90</v>
      </c>
      <c r="C80" s="60" t="s">
        <v>56</v>
      </c>
      <c r="D80" s="41" t="s">
        <v>108</v>
      </c>
      <c r="E80" s="59" t="s">
        <v>109</v>
      </c>
      <c r="F80" s="41" t="s">
        <v>122</v>
      </c>
      <c r="G80" s="57" t="s">
        <v>123</v>
      </c>
      <c r="H80" s="41">
        <v>410401400</v>
      </c>
      <c r="I80" s="57" t="s">
        <v>124</v>
      </c>
      <c r="J80" s="43">
        <v>3</v>
      </c>
      <c r="K80" s="41" t="s">
        <v>62</v>
      </c>
      <c r="L80" s="41" t="s">
        <v>194</v>
      </c>
      <c r="M80" s="43">
        <v>4</v>
      </c>
      <c r="N80" s="210">
        <v>1</v>
      </c>
      <c r="O80" s="208">
        <v>0</v>
      </c>
      <c r="P80" s="38">
        <f>+Tabla1[[#This Row],[Meta Ejecutada Vigencia4]]/Tabla1[[#This Row],[Meta Programada Vigencia]]</f>
        <v>0</v>
      </c>
      <c r="Q80" s="38">
        <f>+Tabla1[[#This Row],[Meta Ejecutada Vigencia4]]/Tabla1[[#This Row],[Meta Programada Cuatrienio3]]</f>
        <v>0</v>
      </c>
      <c r="R80" s="39">
        <v>2024680010170</v>
      </c>
      <c r="S80" s="58" t="s">
        <v>237</v>
      </c>
      <c r="T80" s="75">
        <v>1250000000</v>
      </c>
      <c r="U80" s="79">
        <v>400000000</v>
      </c>
      <c r="V80" s="61" t="s">
        <v>1292</v>
      </c>
      <c r="W80" s="61" t="s">
        <v>1293</v>
      </c>
      <c r="X80" s="70">
        <v>3000</v>
      </c>
      <c r="Y80" s="61" t="s">
        <v>1294</v>
      </c>
      <c r="Z80" s="61" t="s">
        <v>297</v>
      </c>
      <c r="AA80" s="65">
        <v>0</v>
      </c>
      <c r="AB80" s="65">
        <v>0</v>
      </c>
      <c r="AC80" s="65">
        <v>0</v>
      </c>
      <c r="AD80" s="65">
        <v>170000000</v>
      </c>
      <c r="AE80" s="65">
        <f>SUM(Tabla1[[#This Row],[Recursos Propios]:[Otros]])</f>
        <v>170000000</v>
      </c>
      <c r="AF80" s="65">
        <v>0</v>
      </c>
      <c r="AG80" s="65">
        <v>0</v>
      </c>
      <c r="AH80" s="65">
        <v>0</v>
      </c>
      <c r="AI80" s="86">
        <f>+SUMIFS('Anexo PA'!$I$4:$I$909,'Anexo PA'!$M$4:$M$909,Tabla1[[#This Row],[ Consecutivo PDM]],'Anexo PA'!$O$4:$O$909,Tabla1[[#This Row],[Código BPIN]],'Anexo PA'!$C$4:$C$909,Tabla1[[#This Row],[Rubro]])</f>
        <v>0</v>
      </c>
      <c r="AJ80" s="67">
        <f>SUM(Tabla1[[#This Row],[Recursos Propios2]:[Otros7]])</f>
        <v>0</v>
      </c>
      <c r="AK80" s="20">
        <f>+Tabla1[[#This Row],[Total Recursos Comprometidos]]/Tabla1[[#This Row],[Total Programado]]</f>
        <v>0</v>
      </c>
      <c r="AL80" s="86">
        <f>+SUMIFS('Anexo PA'!$J$4:$J$909,'Anexo PA'!$M$4:$M$909,Tabla1[[#This Row],[ Consecutivo PDM]],'Anexo PA'!$O$4:$O$909,Tabla1[[#This Row],[Código BPIN]],'Anexo PA'!$C$4:$C$909,Tabla1[[#This Row],[Rubro]])</f>
        <v>0</v>
      </c>
      <c r="AM80" s="86">
        <f>+SUMIFS('Anexo PA'!$K$4:$K$909,'Anexo PA'!$M$4:$M$909,Tabla1[[#This Row],[ Consecutivo PDM]],'Anexo PA'!$O$4:$O$909,Tabla1[[#This Row],[Código BPIN]],'Anexo PA'!$C$4:$C$909,Tabla1[[#This Row],[Rubro]])</f>
        <v>0</v>
      </c>
      <c r="AN80" s="42">
        <v>0</v>
      </c>
      <c r="AO80" s="59" t="s">
        <v>196</v>
      </c>
      <c r="AP80" s="59" t="s">
        <v>197</v>
      </c>
      <c r="AQ80" s="55">
        <v>10</v>
      </c>
    </row>
    <row r="81" spans="1:43" s="6" customFormat="1" ht="15.4" customHeight="1" x14ac:dyDescent="0.25">
      <c r="A81" s="212">
        <v>210</v>
      </c>
      <c r="B81" s="55" t="s">
        <v>90</v>
      </c>
      <c r="C81" s="60" t="s">
        <v>56</v>
      </c>
      <c r="D81" s="41" t="s">
        <v>108</v>
      </c>
      <c r="E81" s="59" t="s">
        <v>109</v>
      </c>
      <c r="F81" s="41" t="s">
        <v>122</v>
      </c>
      <c r="G81" s="57" t="s">
        <v>123</v>
      </c>
      <c r="H81" s="41">
        <v>410401400</v>
      </c>
      <c r="I81" s="57" t="s">
        <v>124</v>
      </c>
      <c r="J81" s="43">
        <v>3</v>
      </c>
      <c r="K81" s="41" t="s">
        <v>62</v>
      </c>
      <c r="L81" s="41" t="s">
        <v>194</v>
      </c>
      <c r="M81" s="43">
        <v>4</v>
      </c>
      <c r="N81" s="210">
        <v>1</v>
      </c>
      <c r="O81" s="208">
        <v>0</v>
      </c>
      <c r="P81" s="38">
        <f>+Tabla1[[#This Row],[Meta Ejecutada Vigencia4]]/Tabla1[[#This Row],[Meta Programada Vigencia]]</f>
        <v>0</v>
      </c>
      <c r="Q81" s="38">
        <f>+Tabla1[[#This Row],[Meta Ejecutada Vigencia4]]/Tabla1[[#This Row],[Meta Programada Cuatrienio3]]</f>
        <v>0</v>
      </c>
      <c r="R81" s="39">
        <v>2024680010170</v>
      </c>
      <c r="S81" s="58" t="s">
        <v>237</v>
      </c>
      <c r="T81" s="64"/>
      <c r="U81" s="40"/>
      <c r="V81" s="61" t="s">
        <v>1292</v>
      </c>
      <c r="W81" s="61" t="s">
        <v>1293</v>
      </c>
      <c r="X81" s="70">
        <v>3000</v>
      </c>
      <c r="Y81" s="61" t="s">
        <v>1294</v>
      </c>
      <c r="Z81" s="61" t="s">
        <v>298</v>
      </c>
      <c r="AA81" s="65">
        <v>0</v>
      </c>
      <c r="AB81" s="65">
        <v>0</v>
      </c>
      <c r="AC81" s="65">
        <v>0</v>
      </c>
      <c r="AD81" s="65">
        <v>70000000</v>
      </c>
      <c r="AE81" s="65">
        <f>SUM(Tabla1[[#This Row],[Recursos Propios]:[Otros]])</f>
        <v>70000000</v>
      </c>
      <c r="AF81" s="65">
        <v>0</v>
      </c>
      <c r="AG81" s="65">
        <v>0</v>
      </c>
      <c r="AH81" s="65">
        <v>0</v>
      </c>
      <c r="AI81" s="86">
        <f>+SUMIFS('Anexo PA'!$I$4:$I$909,'Anexo PA'!$M$4:$M$909,Tabla1[[#This Row],[ Consecutivo PDM]],'Anexo PA'!$O$4:$O$909,Tabla1[[#This Row],[Código BPIN]],'Anexo PA'!$C$4:$C$909,Tabla1[[#This Row],[Rubro]])</f>
        <v>0</v>
      </c>
      <c r="AJ81" s="67">
        <f>SUM(Tabla1[[#This Row],[Recursos Propios2]:[Otros7]])</f>
        <v>0</v>
      </c>
      <c r="AK81" s="20">
        <f>+Tabla1[[#This Row],[Total Recursos Comprometidos]]/Tabla1[[#This Row],[Total Programado]]</f>
        <v>0</v>
      </c>
      <c r="AL81" s="86">
        <f>+SUMIFS('Anexo PA'!$J$4:$J$909,'Anexo PA'!$M$4:$M$909,Tabla1[[#This Row],[ Consecutivo PDM]],'Anexo PA'!$O$4:$O$909,Tabla1[[#This Row],[Código BPIN]],'Anexo PA'!$C$4:$C$909,Tabla1[[#This Row],[Rubro]])</f>
        <v>0</v>
      </c>
      <c r="AM81" s="86">
        <f>+SUMIFS('Anexo PA'!$K$4:$K$909,'Anexo PA'!$M$4:$M$909,Tabla1[[#This Row],[ Consecutivo PDM]],'Anexo PA'!$O$4:$O$909,Tabla1[[#This Row],[Código BPIN]],'Anexo PA'!$C$4:$C$909,Tabla1[[#This Row],[Rubro]])</f>
        <v>0</v>
      </c>
      <c r="AN81" s="42">
        <v>0</v>
      </c>
      <c r="AO81" s="59" t="s">
        <v>196</v>
      </c>
      <c r="AP81" s="59" t="s">
        <v>197</v>
      </c>
      <c r="AQ81" s="55">
        <v>10</v>
      </c>
    </row>
    <row r="82" spans="1:43" s="6" customFormat="1" ht="15.4" customHeight="1" x14ac:dyDescent="0.25">
      <c r="A82" s="212">
        <v>210</v>
      </c>
      <c r="B82" s="55" t="s">
        <v>90</v>
      </c>
      <c r="C82" s="60" t="s">
        <v>56</v>
      </c>
      <c r="D82" s="41" t="s">
        <v>108</v>
      </c>
      <c r="E82" s="59" t="s">
        <v>109</v>
      </c>
      <c r="F82" s="41" t="s">
        <v>122</v>
      </c>
      <c r="G82" s="57" t="s">
        <v>123</v>
      </c>
      <c r="H82" s="41">
        <v>410401400</v>
      </c>
      <c r="I82" s="57" t="s">
        <v>124</v>
      </c>
      <c r="J82" s="43">
        <v>3</v>
      </c>
      <c r="K82" s="41" t="s">
        <v>62</v>
      </c>
      <c r="L82" s="41" t="s">
        <v>194</v>
      </c>
      <c r="M82" s="43">
        <v>4</v>
      </c>
      <c r="N82" s="210">
        <v>1</v>
      </c>
      <c r="O82" s="208">
        <v>0</v>
      </c>
      <c r="P82" s="38">
        <f>+Tabla1[[#This Row],[Meta Ejecutada Vigencia4]]/Tabla1[[#This Row],[Meta Programada Vigencia]]</f>
        <v>0</v>
      </c>
      <c r="Q82" s="38">
        <f>+Tabla1[[#This Row],[Meta Ejecutada Vigencia4]]/Tabla1[[#This Row],[Meta Programada Cuatrienio3]]</f>
        <v>0</v>
      </c>
      <c r="R82" s="39">
        <v>2024680010170</v>
      </c>
      <c r="S82" s="58" t="s">
        <v>237</v>
      </c>
      <c r="T82" s="64"/>
      <c r="U82" s="40"/>
      <c r="V82" s="61" t="s">
        <v>1292</v>
      </c>
      <c r="W82" s="61" t="s">
        <v>1293</v>
      </c>
      <c r="X82" s="70">
        <v>3000</v>
      </c>
      <c r="Y82" s="61" t="s">
        <v>1294</v>
      </c>
      <c r="Z82" s="61" t="s">
        <v>299</v>
      </c>
      <c r="AA82" s="65">
        <v>0</v>
      </c>
      <c r="AB82" s="65">
        <v>0</v>
      </c>
      <c r="AC82" s="65">
        <v>0</v>
      </c>
      <c r="AD82" s="65">
        <v>30000000</v>
      </c>
      <c r="AE82" s="65">
        <f>SUM(Tabla1[[#This Row],[Recursos Propios]:[Otros]])</f>
        <v>30000000</v>
      </c>
      <c r="AF82" s="65">
        <v>0</v>
      </c>
      <c r="AG82" s="65">
        <v>0</v>
      </c>
      <c r="AH82" s="65">
        <v>0</v>
      </c>
      <c r="AI82" s="86">
        <f>+SUMIFS('Anexo PA'!$I$4:$I$909,'Anexo PA'!$M$4:$M$909,Tabla1[[#This Row],[ Consecutivo PDM]],'Anexo PA'!$O$4:$O$909,Tabla1[[#This Row],[Código BPIN]],'Anexo PA'!$C$4:$C$909,Tabla1[[#This Row],[Rubro]])</f>
        <v>0</v>
      </c>
      <c r="AJ82" s="67">
        <f>SUM(Tabla1[[#This Row],[Recursos Propios2]:[Otros7]])</f>
        <v>0</v>
      </c>
      <c r="AK82" s="20">
        <f>+Tabla1[[#This Row],[Total Recursos Comprometidos]]/Tabla1[[#This Row],[Total Programado]]</f>
        <v>0</v>
      </c>
      <c r="AL82" s="86">
        <f>+SUMIFS('Anexo PA'!$J$4:$J$909,'Anexo PA'!$M$4:$M$909,Tabla1[[#This Row],[ Consecutivo PDM]],'Anexo PA'!$O$4:$O$909,Tabla1[[#This Row],[Código BPIN]],'Anexo PA'!$C$4:$C$909,Tabla1[[#This Row],[Rubro]])</f>
        <v>0</v>
      </c>
      <c r="AM82" s="86">
        <f>+SUMIFS('Anexo PA'!$K$4:$K$909,'Anexo PA'!$M$4:$M$909,Tabla1[[#This Row],[ Consecutivo PDM]],'Anexo PA'!$O$4:$O$909,Tabla1[[#This Row],[Código BPIN]],'Anexo PA'!$C$4:$C$909,Tabla1[[#This Row],[Rubro]])</f>
        <v>0</v>
      </c>
      <c r="AN82" s="42">
        <v>0</v>
      </c>
      <c r="AO82" s="59" t="s">
        <v>196</v>
      </c>
      <c r="AP82" s="59" t="s">
        <v>197</v>
      </c>
      <c r="AQ82" s="55">
        <v>10</v>
      </c>
    </row>
    <row r="83" spans="1:43" s="6" customFormat="1" ht="15.4" customHeight="1" x14ac:dyDescent="0.25">
      <c r="A83" s="212">
        <v>210</v>
      </c>
      <c r="B83" s="55" t="s">
        <v>90</v>
      </c>
      <c r="C83" s="60" t="s">
        <v>56</v>
      </c>
      <c r="D83" s="41" t="s">
        <v>108</v>
      </c>
      <c r="E83" s="59" t="s">
        <v>109</v>
      </c>
      <c r="F83" s="41" t="s">
        <v>122</v>
      </c>
      <c r="G83" s="57" t="s">
        <v>123</v>
      </c>
      <c r="H83" s="41">
        <v>410401400</v>
      </c>
      <c r="I83" s="57" t="s">
        <v>124</v>
      </c>
      <c r="J83" s="43">
        <v>3</v>
      </c>
      <c r="K83" s="41" t="s">
        <v>62</v>
      </c>
      <c r="L83" s="41" t="s">
        <v>194</v>
      </c>
      <c r="M83" s="43">
        <v>4</v>
      </c>
      <c r="N83" s="210">
        <v>1</v>
      </c>
      <c r="O83" s="208">
        <v>0</v>
      </c>
      <c r="P83" s="38">
        <f>+Tabla1[[#This Row],[Meta Ejecutada Vigencia4]]/Tabla1[[#This Row],[Meta Programada Vigencia]]</f>
        <v>0</v>
      </c>
      <c r="Q83" s="38">
        <f>+Tabla1[[#This Row],[Meta Ejecutada Vigencia4]]/Tabla1[[#This Row],[Meta Programada Cuatrienio3]]</f>
        <v>0</v>
      </c>
      <c r="R83" s="39">
        <v>2024680010170</v>
      </c>
      <c r="S83" s="58" t="s">
        <v>237</v>
      </c>
      <c r="T83" s="64"/>
      <c r="U83" s="40"/>
      <c r="V83" s="61" t="s">
        <v>1292</v>
      </c>
      <c r="W83" s="61" t="s">
        <v>1293</v>
      </c>
      <c r="X83" s="70">
        <v>3000</v>
      </c>
      <c r="Y83" s="61" t="s">
        <v>1294</v>
      </c>
      <c r="Z83" s="61" t="s">
        <v>300</v>
      </c>
      <c r="AA83" s="65">
        <v>0</v>
      </c>
      <c r="AB83" s="65">
        <v>0</v>
      </c>
      <c r="AC83" s="65">
        <v>0</v>
      </c>
      <c r="AD83" s="65">
        <v>30000000</v>
      </c>
      <c r="AE83" s="65">
        <f>SUM(Tabla1[[#This Row],[Recursos Propios]:[Otros]])</f>
        <v>30000000</v>
      </c>
      <c r="AF83" s="65">
        <v>0</v>
      </c>
      <c r="AG83" s="65">
        <v>0</v>
      </c>
      <c r="AH83" s="65">
        <v>0</v>
      </c>
      <c r="AI83" s="86">
        <f>+SUMIFS('Anexo PA'!$I$4:$I$909,'Anexo PA'!$M$4:$M$909,Tabla1[[#This Row],[ Consecutivo PDM]],'Anexo PA'!$O$4:$O$909,Tabla1[[#This Row],[Código BPIN]],'Anexo PA'!$C$4:$C$909,Tabla1[[#This Row],[Rubro]])</f>
        <v>0</v>
      </c>
      <c r="AJ83" s="67">
        <f>SUM(Tabla1[[#This Row],[Recursos Propios2]:[Otros7]])</f>
        <v>0</v>
      </c>
      <c r="AK83" s="20">
        <f>+Tabla1[[#This Row],[Total Recursos Comprometidos]]/Tabla1[[#This Row],[Total Programado]]</f>
        <v>0</v>
      </c>
      <c r="AL83" s="86">
        <f>+SUMIFS('Anexo PA'!$J$4:$J$909,'Anexo PA'!$M$4:$M$909,Tabla1[[#This Row],[ Consecutivo PDM]],'Anexo PA'!$O$4:$O$909,Tabla1[[#This Row],[Código BPIN]],'Anexo PA'!$C$4:$C$909,Tabla1[[#This Row],[Rubro]])</f>
        <v>0</v>
      </c>
      <c r="AM83" s="86">
        <f>+SUMIFS('Anexo PA'!$K$4:$K$909,'Anexo PA'!$M$4:$M$909,Tabla1[[#This Row],[ Consecutivo PDM]],'Anexo PA'!$O$4:$O$909,Tabla1[[#This Row],[Código BPIN]],'Anexo PA'!$C$4:$C$909,Tabla1[[#This Row],[Rubro]])</f>
        <v>0</v>
      </c>
      <c r="AN83" s="42">
        <v>0</v>
      </c>
      <c r="AO83" s="59" t="s">
        <v>196</v>
      </c>
      <c r="AP83" s="59" t="s">
        <v>197</v>
      </c>
      <c r="AQ83" s="55">
        <v>10</v>
      </c>
    </row>
    <row r="84" spans="1:43" s="6" customFormat="1" ht="15.4" customHeight="1" x14ac:dyDescent="0.25">
      <c r="A84" s="212">
        <v>210</v>
      </c>
      <c r="B84" s="55" t="s">
        <v>90</v>
      </c>
      <c r="C84" s="60" t="s">
        <v>56</v>
      </c>
      <c r="D84" s="41" t="s">
        <v>108</v>
      </c>
      <c r="E84" s="59" t="s">
        <v>109</v>
      </c>
      <c r="F84" s="41" t="s">
        <v>122</v>
      </c>
      <c r="G84" s="57" t="s">
        <v>123</v>
      </c>
      <c r="H84" s="41">
        <v>410401400</v>
      </c>
      <c r="I84" s="57" t="s">
        <v>124</v>
      </c>
      <c r="J84" s="43">
        <v>3</v>
      </c>
      <c r="K84" s="41" t="s">
        <v>62</v>
      </c>
      <c r="L84" s="41" t="s">
        <v>194</v>
      </c>
      <c r="M84" s="43">
        <v>4</v>
      </c>
      <c r="N84" s="210">
        <v>1</v>
      </c>
      <c r="O84" s="208">
        <v>0</v>
      </c>
      <c r="P84" s="38">
        <f>+Tabla1[[#This Row],[Meta Ejecutada Vigencia4]]/Tabla1[[#This Row],[Meta Programada Vigencia]]</f>
        <v>0</v>
      </c>
      <c r="Q84" s="38">
        <f>+Tabla1[[#This Row],[Meta Ejecutada Vigencia4]]/Tabla1[[#This Row],[Meta Programada Cuatrienio3]]</f>
        <v>0</v>
      </c>
      <c r="R84" s="39">
        <v>2024680010170</v>
      </c>
      <c r="S84" s="58" t="s">
        <v>237</v>
      </c>
      <c r="T84" s="64"/>
      <c r="U84" s="40"/>
      <c r="V84" s="61" t="s">
        <v>1292</v>
      </c>
      <c r="W84" s="61" t="s">
        <v>1293</v>
      </c>
      <c r="X84" s="70">
        <v>3000</v>
      </c>
      <c r="Y84" s="61" t="s">
        <v>1294</v>
      </c>
      <c r="Z84" s="61" t="s">
        <v>301</v>
      </c>
      <c r="AA84" s="65">
        <v>0</v>
      </c>
      <c r="AB84" s="65">
        <v>0</v>
      </c>
      <c r="AC84" s="65">
        <v>0</v>
      </c>
      <c r="AD84" s="65">
        <v>20000000</v>
      </c>
      <c r="AE84" s="65">
        <f>SUM(Tabla1[[#This Row],[Recursos Propios]:[Otros]])</f>
        <v>20000000</v>
      </c>
      <c r="AF84" s="65">
        <v>0</v>
      </c>
      <c r="AG84" s="65">
        <v>0</v>
      </c>
      <c r="AH84" s="65">
        <v>0</v>
      </c>
      <c r="AI84" s="86">
        <f>+SUMIFS('Anexo PA'!$I$4:$I$909,'Anexo PA'!$M$4:$M$909,Tabla1[[#This Row],[ Consecutivo PDM]],'Anexo PA'!$O$4:$O$909,Tabla1[[#This Row],[Código BPIN]],'Anexo PA'!$C$4:$C$909,Tabla1[[#This Row],[Rubro]])</f>
        <v>0</v>
      </c>
      <c r="AJ84" s="67">
        <f>SUM(Tabla1[[#This Row],[Recursos Propios2]:[Otros7]])</f>
        <v>0</v>
      </c>
      <c r="AK84" s="20">
        <f>+Tabla1[[#This Row],[Total Recursos Comprometidos]]/Tabla1[[#This Row],[Total Programado]]</f>
        <v>0</v>
      </c>
      <c r="AL84" s="86">
        <f>+SUMIFS('Anexo PA'!$J$4:$J$909,'Anexo PA'!$M$4:$M$909,Tabla1[[#This Row],[ Consecutivo PDM]],'Anexo PA'!$O$4:$O$909,Tabla1[[#This Row],[Código BPIN]],'Anexo PA'!$C$4:$C$909,Tabla1[[#This Row],[Rubro]])</f>
        <v>0</v>
      </c>
      <c r="AM84" s="86">
        <f>+SUMIFS('Anexo PA'!$K$4:$K$909,'Anexo PA'!$M$4:$M$909,Tabla1[[#This Row],[ Consecutivo PDM]],'Anexo PA'!$O$4:$O$909,Tabla1[[#This Row],[Código BPIN]],'Anexo PA'!$C$4:$C$909,Tabla1[[#This Row],[Rubro]])</f>
        <v>0</v>
      </c>
      <c r="AN84" s="42">
        <v>0</v>
      </c>
      <c r="AO84" s="59" t="s">
        <v>196</v>
      </c>
      <c r="AP84" s="59" t="s">
        <v>197</v>
      </c>
      <c r="AQ84" s="55">
        <v>10</v>
      </c>
    </row>
    <row r="85" spans="1:43" s="6" customFormat="1" ht="15.4" customHeight="1" x14ac:dyDescent="0.25">
      <c r="A85" s="212">
        <v>210</v>
      </c>
      <c r="B85" s="55" t="s">
        <v>90</v>
      </c>
      <c r="C85" s="60" t="s">
        <v>56</v>
      </c>
      <c r="D85" s="41" t="s">
        <v>108</v>
      </c>
      <c r="E85" s="59" t="s">
        <v>109</v>
      </c>
      <c r="F85" s="41" t="s">
        <v>122</v>
      </c>
      <c r="G85" s="57" t="s">
        <v>123</v>
      </c>
      <c r="H85" s="41">
        <v>410401400</v>
      </c>
      <c r="I85" s="57" t="s">
        <v>124</v>
      </c>
      <c r="J85" s="43">
        <v>3</v>
      </c>
      <c r="K85" s="41" t="s">
        <v>62</v>
      </c>
      <c r="L85" s="41" t="s">
        <v>194</v>
      </c>
      <c r="M85" s="43">
        <v>4</v>
      </c>
      <c r="N85" s="210">
        <v>1</v>
      </c>
      <c r="O85" s="208">
        <v>0</v>
      </c>
      <c r="P85" s="38">
        <f>+Tabla1[[#This Row],[Meta Ejecutada Vigencia4]]/Tabla1[[#This Row],[Meta Programada Vigencia]]</f>
        <v>0</v>
      </c>
      <c r="Q85" s="38">
        <f>+Tabla1[[#This Row],[Meta Ejecutada Vigencia4]]/Tabla1[[#This Row],[Meta Programada Cuatrienio3]]</f>
        <v>0</v>
      </c>
      <c r="R85" s="39">
        <v>2024680010170</v>
      </c>
      <c r="S85" s="58" t="s">
        <v>237</v>
      </c>
      <c r="T85" s="64"/>
      <c r="U85" s="40"/>
      <c r="V85" s="61" t="s">
        <v>1292</v>
      </c>
      <c r="W85" s="61" t="s">
        <v>1293</v>
      </c>
      <c r="X85" s="70">
        <v>3000</v>
      </c>
      <c r="Y85" s="61" t="s">
        <v>1294</v>
      </c>
      <c r="Z85" s="61" t="s">
        <v>302</v>
      </c>
      <c r="AA85" s="65">
        <v>0</v>
      </c>
      <c r="AB85" s="65">
        <v>0</v>
      </c>
      <c r="AC85" s="65">
        <v>0</v>
      </c>
      <c r="AD85" s="65">
        <v>30000000</v>
      </c>
      <c r="AE85" s="65">
        <f>SUM(Tabla1[[#This Row],[Recursos Propios]:[Otros]])</f>
        <v>30000000</v>
      </c>
      <c r="AF85" s="65">
        <v>0</v>
      </c>
      <c r="AG85" s="65">
        <v>0</v>
      </c>
      <c r="AH85" s="65">
        <v>0</v>
      </c>
      <c r="AI85" s="86">
        <f>+SUMIFS('Anexo PA'!$I$4:$I$909,'Anexo PA'!$M$4:$M$909,Tabla1[[#This Row],[ Consecutivo PDM]],'Anexo PA'!$O$4:$O$909,Tabla1[[#This Row],[Código BPIN]],'Anexo PA'!$C$4:$C$909,Tabla1[[#This Row],[Rubro]])</f>
        <v>0</v>
      </c>
      <c r="AJ85" s="67">
        <f>SUM(Tabla1[[#This Row],[Recursos Propios2]:[Otros7]])</f>
        <v>0</v>
      </c>
      <c r="AK85" s="20">
        <f>+Tabla1[[#This Row],[Total Recursos Comprometidos]]/Tabla1[[#This Row],[Total Programado]]</f>
        <v>0</v>
      </c>
      <c r="AL85" s="86">
        <f>+SUMIFS('Anexo PA'!$J$4:$J$909,'Anexo PA'!$M$4:$M$909,Tabla1[[#This Row],[ Consecutivo PDM]],'Anexo PA'!$O$4:$O$909,Tabla1[[#This Row],[Código BPIN]],'Anexo PA'!$C$4:$C$909,Tabla1[[#This Row],[Rubro]])</f>
        <v>0</v>
      </c>
      <c r="AM85" s="86">
        <f>+SUMIFS('Anexo PA'!$K$4:$K$909,'Anexo PA'!$M$4:$M$909,Tabla1[[#This Row],[ Consecutivo PDM]],'Anexo PA'!$O$4:$O$909,Tabla1[[#This Row],[Código BPIN]],'Anexo PA'!$C$4:$C$909,Tabla1[[#This Row],[Rubro]])</f>
        <v>0</v>
      </c>
      <c r="AN85" s="42">
        <v>0</v>
      </c>
      <c r="AO85" s="59" t="s">
        <v>196</v>
      </c>
      <c r="AP85" s="59" t="s">
        <v>197</v>
      </c>
      <c r="AQ85" s="55">
        <v>10</v>
      </c>
    </row>
    <row r="86" spans="1:43" s="6" customFormat="1" ht="15.4" customHeight="1" x14ac:dyDescent="0.25">
      <c r="A86" s="212">
        <v>210</v>
      </c>
      <c r="B86" s="55" t="s">
        <v>90</v>
      </c>
      <c r="C86" s="60" t="s">
        <v>56</v>
      </c>
      <c r="D86" s="41" t="s">
        <v>108</v>
      </c>
      <c r="E86" s="59" t="s">
        <v>109</v>
      </c>
      <c r="F86" s="41" t="s">
        <v>122</v>
      </c>
      <c r="G86" s="57" t="s">
        <v>123</v>
      </c>
      <c r="H86" s="41">
        <v>410401400</v>
      </c>
      <c r="I86" s="57" t="s">
        <v>124</v>
      </c>
      <c r="J86" s="43">
        <v>3</v>
      </c>
      <c r="K86" s="41" t="s">
        <v>62</v>
      </c>
      <c r="L86" s="41" t="s">
        <v>194</v>
      </c>
      <c r="M86" s="43">
        <v>4</v>
      </c>
      <c r="N86" s="210">
        <v>1</v>
      </c>
      <c r="O86" s="208">
        <v>0</v>
      </c>
      <c r="P86" s="38">
        <f>+Tabla1[[#This Row],[Meta Ejecutada Vigencia4]]/Tabla1[[#This Row],[Meta Programada Vigencia]]</f>
        <v>0</v>
      </c>
      <c r="Q86" s="38">
        <f>+Tabla1[[#This Row],[Meta Ejecutada Vigencia4]]/Tabla1[[#This Row],[Meta Programada Cuatrienio3]]</f>
        <v>0</v>
      </c>
      <c r="R86" s="39">
        <v>2024680010170</v>
      </c>
      <c r="S86" s="58" t="s">
        <v>237</v>
      </c>
      <c r="T86" s="64"/>
      <c r="U86" s="40"/>
      <c r="V86" s="61" t="s">
        <v>1292</v>
      </c>
      <c r="W86" s="61" t="s">
        <v>1293</v>
      </c>
      <c r="X86" s="70">
        <v>3000</v>
      </c>
      <c r="Y86" s="61" t="s">
        <v>1294</v>
      </c>
      <c r="Z86" s="61" t="s">
        <v>303</v>
      </c>
      <c r="AA86" s="65">
        <v>0</v>
      </c>
      <c r="AB86" s="65">
        <v>0</v>
      </c>
      <c r="AC86" s="65">
        <v>0</v>
      </c>
      <c r="AD86" s="65">
        <v>50000000</v>
      </c>
      <c r="AE86" s="65">
        <f>SUM(Tabla1[[#This Row],[Recursos Propios]:[Otros]])</f>
        <v>50000000</v>
      </c>
      <c r="AF86" s="65">
        <v>0</v>
      </c>
      <c r="AG86" s="65">
        <v>0</v>
      </c>
      <c r="AH86" s="65">
        <v>0</v>
      </c>
      <c r="AI86" s="86">
        <f>+SUMIFS('Anexo PA'!$I$4:$I$909,'Anexo PA'!$M$4:$M$909,Tabla1[[#This Row],[ Consecutivo PDM]],'Anexo PA'!$O$4:$O$909,Tabla1[[#This Row],[Código BPIN]],'Anexo PA'!$C$4:$C$909,Tabla1[[#This Row],[Rubro]])</f>
        <v>0</v>
      </c>
      <c r="AJ86" s="68">
        <f>SUM(Tabla1[[#This Row],[Recursos Propios2]:[Otros7]])</f>
        <v>0</v>
      </c>
      <c r="AK86" s="38">
        <f>+Tabla1[[#This Row],[Total Recursos Comprometidos]]/Tabla1[[#This Row],[Total Programado]]</f>
        <v>0</v>
      </c>
      <c r="AL86" s="86">
        <f>+SUMIFS('Anexo PA'!$J$4:$J$909,'Anexo PA'!$M$4:$M$909,Tabla1[[#This Row],[ Consecutivo PDM]],'Anexo PA'!$O$4:$O$909,Tabla1[[#This Row],[Código BPIN]],'Anexo PA'!$C$4:$C$909,Tabla1[[#This Row],[Rubro]])</f>
        <v>0</v>
      </c>
      <c r="AM86" s="86">
        <f>+SUMIFS('Anexo PA'!$K$4:$K$909,'Anexo PA'!$M$4:$M$909,Tabla1[[#This Row],[ Consecutivo PDM]],'Anexo PA'!$O$4:$O$909,Tabla1[[#This Row],[Código BPIN]],'Anexo PA'!$C$4:$C$909,Tabla1[[#This Row],[Rubro]])</f>
        <v>0</v>
      </c>
      <c r="AN86" s="42">
        <v>0</v>
      </c>
      <c r="AO86" s="59" t="s">
        <v>196</v>
      </c>
      <c r="AP86" s="59" t="s">
        <v>197</v>
      </c>
      <c r="AQ86" s="55">
        <v>10</v>
      </c>
    </row>
    <row r="87" spans="1:43" s="391" customFormat="1" ht="15.4" customHeight="1" x14ac:dyDescent="0.25">
      <c r="A87" s="370">
        <v>211</v>
      </c>
      <c r="B87" s="371" t="s">
        <v>90</v>
      </c>
      <c r="C87" s="557" t="s">
        <v>56</v>
      </c>
      <c r="D87" s="370" t="s">
        <v>108</v>
      </c>
      <c r="E87" s="372" t="s">
        <v>109</v>
      </c>
      <c r="F87" s="370" t="s">
        <v>125</v>
      </c>
      <c r="G87" s="373" t="s">
        <v>126</v>
      </c>
      <c r="H87" s="370">
        <v>410400800</v>
      </c>
      <c r="I87" s="373" t="s">
        <v>127</v>
      </c>
      <c r="J87" s="370">
        <v>7000</v>
      </c>
      <c r="K87" s="370" t="s">
        <v>62</v>
      </c>
      <c r="L87" s="370" t="s">
        <v>194</v>
      </c>
      <c r="M87" s="370">
        <v>8400</v>
      </c>
      <c r="N87" s="375">
        <v>2100</v>
      </c>
      <c r="O87" s="376">
        <v>8592</v>
      </c>
      <c r="P87" s="377">
        <f>+Tabla1[[#This Row],[Meta Ejecutada Vigencia4]]/Tabla1[[#This Row],[Meta Programada Vigencia]]</f>
        <v>4.0914285714285716</v>
      </c>
      <c r="Q87" s="377">
        <f>+Tabla1[[#This Row],[Meta Ejecutada Vigencia4]]/Tabla1[[#This Row],[Meta Programada Cuatrienio3]]</f>
        <v>1.0228571428571429</v>
      </c>
      <c r="R87" s="392">
        <v>2020680010040</v>
      </c>
      <c r="S87" s="379" t="s">
        <v>225</v>
      </c>
      <c r="T87" s="387"/>
      <c r="U87" s="559"/>
      <c r="V87" s="382" t="s">
        <v>1283</v>
      </c>
      <c r="W87" s="382" t="s">
        <v>1290</v>
      </c>
      <c r="X87" s="383">
        <v>8400</v>
      </c>
      <c r="Y87" s="382" t="s">
        <v>1295</v>
      </c>
      <c r="Z87" s="382" t="s">
        <v>295</v>
      </c>
      <c r="AA87" s="385">
        <f>205343333.34+1980000</f>
        <v>207323333.34</v>
      </c>
      <c r="AB87" s="385">
        <v>0</v>
      </c>
      <c r="AC87" s="385">
        <v>0</v>
      </c>
      <c r="AD87" s="385">
        <v>0</v>
      </c>
      <c r="AE87" s="385">
        <f>SUM(Tabla1[[#This Row],[Recursos Propios]:[Otros]])</f>
        <v>207323333.34</v>
      </c>
      <c r="AF87" s="386">
        <f>+SUMIFS('Anexo PA'!$I$4:$I$909,'Anexo PA'!$M$4:$M$909,Tabla1[[#This Row],[ Consecutivo PDM]],'Anexo PA'!$O$4:$O$909,Tabla1[[#This Row],[Código BPIN]],'Anexo PA'!$C$4:$C$909,Tabla1[[#This Row],[Rubro]])</f>
        <v>205343333.33999997</v>
      </c>
      <c r="AG87" s="385">
        <v>0</v>
      </c>
      <c r="AH87" s="385">
        <v>0</v>
      </c>
      <c r="AI87" s="385">
        <v>0</v>
      </c>
      <c r="AJ87" s="388">
        <f>SUM(Tabla1[[#This Row],[Recursos Propios2]:[Otros7]])</f>
        <v>205343333.33999997</v>
      </c>
      <c r="AK87" s="389">
        <f>+Tabla1[[#This Row],[Total Recursos Comprometidos]]/Tabla1[[#This Row],[Total Programado]]</f>
        <v>0.99044970014661626</v>
      </c>
      <c r="AL87" s="386">
        <f>+SUMIFS('Anexo PA'!$J$4:$J$909,'Anexo PA'!$M$4:$M$909,Tabla1[[#This Row],[ Consecutivo PDM]],'Anexo PA'!$O$4:$O$909,Tabla1[[#This Row],[Código BPIN]],'Anexo PA'!$C$4:$C$909,Tabla1[[#This Row],[Rubro]])</f>
        <v>205343333.33999997</v>
      </c>
      <c r="AM87" s="386">
        <f>+SUMIFS('Anexo PA'!$K$4:$K$909,'Anexo PA'!$M$4:$M$909,Tabla1[[#This Row],[ Consecutivo PDM]],'Anexo PA'!$O$4:$O$909,Tabla1[[#This Row],[Código BPIN]],'Anexo PA'!$C$4:$C$909,Tabla1[[#This Row],[Rubro]])</f>
        <v>205343333.33999997</v>
      </c>
      <c r="AN87" s="390">
        <v>0</v>
      </c>
      <c r="AO87" s="372" t="s">
        <v>196</v>
      </c>
      <c r="AP87" s="372" t="s">
        <v>197</v>
      </c>
      <c r="AQ87" s="371">
        <v>10</v>
      </c>
    </row>
    <row r="88" spans="1:43" s="391" customFormat="1" ht="15.4" customHeight="1" x14ac:dyDescent="0.25">
      <c r="A88" s="370">
        <v>211</v>
      </c>
      <c r="B88" s="371" t="s">
        <v>90</v>
      </c>
      <c r="C88" s="557" t="s">
        <v>56</v>
      </c>
      <c r="D88" s="370" t="s">
        <v>108</v>
      </c>
      <c r="E88" s="372" t="s">
        <v>109</v>
      </c>
      <c r="F88" s="370" t="s">
        <v>125</v>
      </c>
      <c r="G88" s="373" t="s">
        <v>126</v>
      </c>
      <c r="H88" s="370">
        <v>410400800</v>
      </c>
      <c r="I88" s="373" t="s">
        <v>127</v>
      </c>
      <c r="J88" s="370">
        <v>7000</v>
      </c>
      <c r="K88" s="370" t="s">
        <v>62</v>
      </c>
      <c r="L88" s="370" t="s">
        <v>194</v>
      </c>
      <c r="M88" s="370">
        <v>8400</v>
      </c>
      <c r="N88" s="375">
        <v>2100</v>
      </c>
      <c r="O88" s="376">
        <v>8592</v>
      </c>
      <c r="P88" s="377">
        <f>+Tabla1[[#This Row],[Meta Ejecutada Vigencia4]]/Tabla1[[#This Row],[Meta Programada Vigencia]]</f>
        <v>4.0914285714285716</v>
      </c>
      <c r="Q88" s="377">
        <f>+Tabla1[[#This Row],[Meta Ejecutada Vigencia4]]/Tabla1[[#This Row],[Meta Programada Cuatrienio3]]</f>
        <v>1.0228571428571429</v>
      </c>
      <c r="R88" s="392">
        <v>2020680010040</v>
      </c>
      <c r="S88" s="379" t="s">
        <v>225</v>
      </c>
      <c r="T88" s="387"/>
      <c r="U88" s="559"/>
      <c r="V88" s="382" t="s">
        <v>1283</v>
      </c>
      <c r="W88" s="382" t="s">
        <v>1290</v>
      </c>
      <c r="X88" s="383">
        <v>8400</v>
      </c>
      <c r="Y88" s="382" t="s">
        <v>1295</v>
      </c>
      <c r="Z88" s="382" t="s">
        <v>304</v>
      </c>
      <c r="AA88" s="385">
        <v>0</v>
      </c>
      <c r="AB88" s="385">
        <v>0</v>
      </c>
      <c r="AC88" s="385">
        <v>0</v>
      </c>
      <c r="AD88" s="385">
        <v>166446666.66</v>
      </c>
      <c r="AE88" s="385">
        <f>SUM(Tabla1[[#This Row],[Recursos Propios]:[Otros]])</f>
        <v>166446666.66</v>
      </c>
      <c r="AF88" s="385">
        <v>0</v>
      </c>
      <c r="AG88" s="385">
        <v>0</v>
      </c>
      <c r="AH88" s="385">
        <v>0</v>
      </c>
      <c r="AI88" s="386">
        <f>+SUMIFS('Anexo PA'!$I$4:$I$909,'Anexo PA'!$M$4:$M$909,Tabla1[[#This Row],[ Consecutivo PDM]],'Anexo PA'!$O$4:$O$909,Tabla1[[#This Row],[Código BPIN]],'Anexo PA'!$C$4:$C$909,Tabla1[[#This Row],[Rubro]])</f>
        <v>166446666.66000003</v>
      </c>
      <c r="AJ88" s="388">
        <f>SUM(Tabla1[[#This Row],[Recursos Propios2]:[Otros7]])</f>
        <v>166446666.66000003</v>
      </c>
      <c r="AK88" s="389">
        <f>+Tabla1[[#This Row],[Total Recursos Comprometidos]]/Tabla1[[#This Row],[Total Programado]]</f>
        <v>1.0000000000000002</v>
      </c>
      <c r="AL88" s="386">
        <f>+SUMIFS('Anexo PA'!$J$4:$J$909,'Anexo PA'!$M$4:$M$909,Tabla1[[#This Row],[ Consecutivo PDM]],'Anexo PA'!$O$4:$O$909,Tabla1[[#This Row],[Código BPIN]],'Anexo PA'!$C$4:$C$909,Tabla1[[#This Row],[Rubro]])</f>
        <v>166446666.66</v>
      </c>
      <c r="AM88" s="386">
        <f>+SUMIFS('Anexo PA'!$K$4:$K$909,'Anexo PA'!$M$4:$M$909,Tabla1[[#This Row],[ Consecutivo PDM]],'Anexo PA'!$O$4:$O$909,Tabla1[[#This Row],[Código BPIN]],'Anexo PA'!$C$4:$C$909,Tabla1[[#This Row],[Rubro]])</f>
        <v>166446666.66</v>
      </c>
      <c r="AN88" s="390">
        <v>0</v>
      </c>
      <c r="AO88" s="372" t="s">
        <v>196</v>
      </c>
      <c r="AP88" s="372" t="s">
        <v>197</v>
      </c>
      <c r="AQ88" s="371">
        <v>10</v>
      </c>
    </row>
    <row r="89" spans="1:43" s="391" customFormat="1" ht="15.4" customHeight="1" x14ac:dyDescent="0.25">
      <c r="A89" s="370">
        <v>211</v>
      </c>
      <c r="B89" s="371" t="s">
        <v>90</v>
      </c>
      <c r="C89" s="557" t="s">
        <v>56</v>
      </c>
      <c r="D89" s="370" t="s">
        <v>108</v>
      </c>
      <c r="E89" s="372" t="s">
        <v>109</v>
      </c>
      <c r="F89" s="370" t="s">
        <v>125</v>
      </c>
      <c r="G89" s="373" t="s">
        <v>126</v>
      </c>
      <c r="H89" s="370">
        <v>410400800</v>
      </c>
      <c r="I89" s="373" t="s">
        <v>127</v>
      </c>
      <c r="J89" s="370">
        <v>7000</v>
      </c>
      <c r="K89" s="370" t="s">
        <v>62</v>
      </c>
      <c r="L89" s="370" t="s">
        <v>194</v>
      </c>
      <c r="M89" s="370">
        <v>8400</v>
      </c>
      <c r="N89" s="375">
        <v>2100</v>
      </c>
      <c r="O89" s="376">
        <v>8592</v>
      </c>
      <c r="P89" s="377">
        <f>+Tabla1[[#This Row],[Meta Ejecutada Vigencia4]]/Tabla1[[#This Row],[Meta Programada Vigencia]]</f>
        <v>4.0914285714285716</v>
      </c>
      <c r="Q89" s="377">
        <f>+Tabla1[[#This Row],[Meta Ejecutada Vigencia4]]/Tabla1[[#This Row],[Meta Programada Cuatrienio3]]</f>
        <v>1.0228571428571429</v>
      </c>
      <c r="R89" s="392">
        <v>2020680010040</v>
      </c>
      <c r="S89" s="379" t="s">
        <v>225</v>
      </c>
      <c r="T89" s="387"/>
      <c r="U89" s="559"/>
      <c r="V89" s="382" t="s">
        <v>1283</v>
      </c>
      <c r="W89" s="382" t="s">
        <v>1290</v>
      </c>
      <c r="X89" s="383">
        <v>8400</v>
      </c>
      <c r="Y89" s="382" t="s">
        <v>1295</v>
      </c>
      <c r="Z89" s="382" t="s">
        <v>305</v>
      </c>
      <c r="AA89" s="385">
        <v>100000000</v>
      </c>
      <c r="AB89" s="385">
        <v>0</v>
      </c>
      <c r="AC89" s="385">
        <v>0</v>
      </c>
      <c r="AD89" s="385">
        <v>0</v>
      </c>
      <c r="AE89" s="385">
        <f>SUM(Tabla1[[#This Row],[Recursos Propios]:[Otros]])</f>
        <v>100000000</v>
      </c>
      <c r="AF89" s="386">
        <f>+SUMIFS('Anexo PA'!$I$4:$I$909,'Anexo PA'!$M$4:$M$909,Tabla1[[#This Row],[ Consecutivo PDM]],'Anexo PA'!$O$4:$O$909,Tabla1[[#This Row],[Código BPIN]],'Anexo PA'!$C$4:$C$909,Tabla1[[#This Row],[Rubro]])</f>
        <v>100000000</v>
      </c>
      <c r="AG89" s="385">
        <v>0</v>
      </c>
      <c r="AH89" s="385">
        <v>0</v>
      </c>
      <c r="AI89" s="385">
        <v>0</v>
      </c>
      <c r="AJ89" s="388">
        <f>SUM(Tabla1[[#This Row],[Recursos Propios2]:[Otros7]])</f>
        <v>100000000</v>
      </c>
      <c r="AK89" s="389">
        <f>+Tabla1[[#This Row],[Total Recursos Comprometidos]]/Tabla1[[#This Row],[Total Programado]]</f>
        <v>1</v>
      </c>
      <c r="AL89" s="386">
        <f>+SUMIFS('Anexo PA'!$J$4:$J$909,'Anexo PA'!$M$4:$M$909,Tabla1[[#This Row],[ Consecutivo PDM]],'Anexo PA'!$O$4:$O$909,Tabla1[[#This Row],[Código BPIN]],'Anexo PA'!$C$4:$C$909,Tabla1[[#This Row],[Rubro]])</f>
        <v>34192500</v>
      </c>
      <c r="AM89" s="386">
        <f>+SUMIFS('Anexo PA'!$K$4:$K$909,'Anexo PA'!$M$4:$M$909,Tabla1[[#This Row],[ Consecutivo PDM]],'Anexo PA'!$O$4:$O$909,Tabla1[[#This Row],[Código BPIN]],'Anexo PA'!$C$4:$C$909,Tabla1[[#This Row],[Rubro]])</f>
        <v>34192500</v>
      </c>
      <c r="AN89" s="390">
        <v>0</v>
      </c>
      <c r="AO89" s="372" t="s">
        <v>196</v>
      </c>
      <c r="AP89" s="372" t="s">
        <v>197</v>
      </c>
      <c r="AQ89" s="371">
        <v>10</v>
      </c>
    </row>
    <row r="90" spans="1:43" s="391" customFormat="1" ht="15.4" customHeight="1" x14ac:dyDescent="0.25">
      <c r="A90" s="370">
        <v>211</v>
      </c>
      <c r="B90" s="371" t="s">
        <v>90</v>
      </c>
      <c r="C90" s="557" t="s">
        <v>56</v>
      </c>
      <c r="D90" s="370" t="s">
        <v>108</v>
      </c>
      <c r="E90" s="372" t="s">
        <v>109</v>
      </c>
      <c r="F90" s="370" t="s">
        <v>125</v>
      </c>
      <c r="G90" s="373" t="s">
        <v>126</v>
      </c>
      <c r="H90" s="370">
        <v>410400800</v>
      </c>
      <c r="I90" s="373" t="s">
        <v>127</v>
      </c>
      <c r="J90" s="370">
        <v>7000</v>
      </c>
      <c r="K90" s="370" t="s">
        <v>62</v>
      </c>
      <c r="L90" s="370" t="s">
        <v>194</v>
      </c>
      <c r="M90" s="370">
        <v>8400</v>
      </c>
      <c r="N90" s="375">
        <v>2100</v>
      </c>
      <c r="O90" s="376">
        <v>8592</v>
      </c>
      <c r="P90" s="377">
        <f>+Tabla1[[#This Row],[Meta Ejecutada Vigencia4]]/Tabla1[[#This Row],[Meta Programada Vigencia]]</f>
        <v>4.0914285714285716</v>
      </c>
      <c r="Q90" s="377">
        <f>+Tabla1[[#This Row],[Meta Ejecutada Vigencia4]]/Tabla1[[#This Row],[Meta Programada Cuatrienio3]]</f>
        <v>1.0228571428571429</v>
      </c>
      <c r="R90" s="392">
        <v>2020680010040</v>
      </c>
      <c r="S90" s="379" t="s">
        <v>225</v>
      </c>
      <c r="T90" s="387"/>
      <c r="U90" s="559"/>
      <c r="V90" s="382" t="s">
        <v>1283</v>
      </c>
      <c r="W90" s="382" t="s">
        <v>1290</v>
      </c>
      <c r="X90" s="383">
        <v>8400</v>
      </c>
      <c r="Y90" s="382" t="s">
        <v>1295</v>
      </c>
      <c r="Z90" s="382" t="s">
        <v>306</v>
      </c>
      <c r="AA90" s="385">
        <v>22949897.780000001</v>
      </c>
      <c r="AB90" s="385">
        <v>0</v>
      </c>
      <c r="AC90" s="385">
        <v>0</v>
      </c>
      <c r="AD90" s="385">
        <v>0</v>
      </c>
      <c r="AE90" s="385">
        <f>SUM(Tabla1[[#This Row],[Recursos Propios]:[Otros]])</f>
        <v>22949897.780000001</v>
      </c>
      <c r="AF90" s="386">
        <f>+SUMIFS('Anexo PA'!$I$4:$I$909,'Anexo PA'!$M$4:$M$909,Tabla1[[#This Row],[ Consecutivo PDM]],'Anexo PA'!$O$4:$O$909,Tabla1[[#This Row],[Código BPIN]],'Anexo PA'!$C$4:$C$909,Tabla1[[#This Row],[Rubro]])</f>
        <v>22949897.780000001</v>
      </c>
      <c r="AG90" s="385">
        <v>0</v>
      </c>
      <c r="AH90" s="385">
        <v>0</v>
      </c>
      <c r="AI90" s="385">
        <v>0</v>
      </c>
      <c r="AJ90" s="388">
        <f>SUM(Tabla1[[#This Row],[Recursos Propios2]:[Otros7]])</f>
        <v>22949897.780000001</v>
      </c>
      <c r="AK90" s="389">
        <f>+Tabla1[[#This Row],[Total Recursos Comprometidos]]/Tabla1[[#This Row],[Total Programado]]</f>
        <v>1</v>
      </c>
      <c r="AL90" s="386">
        <f>+SUMIFS('Anexo PA'!$J$4:$J$909,'Anexo PA'!$M$4:$M$909,Tabla1[[#This Row],[ Consecutivo PDM]],'Anexo PA'!$O$4:$O$909,Tabla1[[#This Row],[Código BPIN]],'Anexo PA'!$C$4:$C$909,Tabla1[[#This Row],[Rubro]])</f>
        <v>22949897.780000001</v>
      </c>
      <c r="AM90" s="386">
        <f>+SUMIFS('Anexo PA'!$K$4:$K$909,'Anexo PA'!$M$4:$M$909,Tabla1[[#This Row],[ Consecutivo PDM]],'Anexo PA'!$O$4:$O$909,Tabla1[[#This Row],[Código BPIN]],'Anexo PA'!$C$4:$C$909,Tabla1[[#This Row],[Rubro]])</f>
        <v>22949897.780000001</v>
      </c>
      <c r="AN90" s="390">
        <v>0</v>
      </c>
      <c r="AO90" s="372" t="s">
        <v>196</v>
      </c>
      <c r="AP90" s="372" t="s">
        <v>197</v>
      </c>
      <c r="AQ90" s="371">
        <v>10</v>
      </c>
    </row>
    <row r="91" spans="1:43" s="236" customFormat="1" ht="15.4" customHeight="1" x14ac:dyDescent="0.25">
      <c r="A91" s="421">
        <v>211</v>
      </c>
      <c r="B91" s="422" t="s">
        <v>90</v>
      </c>
      <c r="C91" s="553" t="s">
        <v>56</v>
      </c>
      <c r="D91" s="421" t="s">
        <v>108</v>
      </c>
      <c r="E91" s="216" t="s">
        <v>109</v>
      </c>
      <c r="F91" s="421" t="s">
        <v>125</v>
      </c>
      <c r="G91" s="423" t="s">
        <v>126</v>
      </c>
      <c r="H91" s="421">
        <v>410400800</v>
      </c>
      <c r="I91" s="423" t="s">
        <v>127</v>
      </c>
      <c r="J91" s="421">
        <v>7000</v>
      </c>
      <c r="K91" s="421" t="s">
        <v>62</v>
      </c>
      <c r="L91" s="421" t="s">
        <v>194</v>
      </c>
      <c r="M91" s="421">
        <v>8400</v>
      </c>
      <c r="N91" s="424">
        <v>2100</v>
      </c>
      <c r="O91" s="220">
        <v>8592</v>
      </c>
      <c r="P91" s="221">
        <f>+Tabla1[[#This Row],[Meta Ejecutada Vigencia4]]/Tabla1[[#This Row],[Meta Programada Vigencia]]</f>
        <v>4.0914285714285716</v>
      </c>
      <c r="Q91" s="221">
        <f>+Tabla1[[#This Row],[Meta Ejecutada Vigencia4]]/Tabla1[[#This Row],[Meta Programada Cuatrienio3]]</f>
        <v>1.0228571428571429</v>
      </c>
      <c r="R91" s="560">
        <v>2024680010125</v>
      </c>
      <c r="S91" s="425" t="s">
        <v>238</v>
      </c>
      <c r="T91" s="426">
        <v>27611971156.330002</v>
      </c>
      <c r="U91" s="561">
        <v>5378388695.1300001</v>
      </c>
      <c r="V91" s="427" t="s">
        <v>1283</v>
      </c>
      <c r="W91" s="427" t="s">
        <v>1290</v>
      </c>
      <c r="X91" s="428">
        <v>8400</v>
      </c>
      <c r="Y91" s="427" t="s">
        <v>1295</v>
      </c>
      <c r="Z91" s="427" t="s">
        <v>307</v>
      </c>
      <c r="AA91" s="228">
        <v>66700000</v>
      </c>
      <c r="AB91" s="228">
        <v>0</v>
      </c>
      <c r="AC91" s="228">
        <v>0</v>
      </c>
      <c r="AD91" s="228">
        <v>0</v>
      </c>
      <c r="AE91" s="228">
        <f>SUM(Tabla1[[#This Row],[Recursos Propios]:[Otros]])</f>
        <v>66700000</v>
      </c>
      <c r="AF91" s="101">
        <f>+SUMIFS('Anexo PA'!$I$4:$I$909,'Anexo PA'!$M$4:$M$909,Tabla1[[#This Row],[ Consecutivo PDM]],'Anexo PA'!$O$4:$O$909,Tabla1[[#This Row],[Código BPIN]],'Anexo PA'!$C$4:$C$909,Tabla1[[#This Row],[Rubro]])</f>
        <v>36450000</v>
      </c>
      <c r="AG91" s="228">
        <v>0</v>
      </c>
      <c r="AH91" s="228">
        <v>0</v>
      </c>
      <c r="AI91" s="228">
        <v>0</v>
      </c>
      <c r="AJ91" s="229">
        <f>SUM(Tabla1[[#This Row],[Recursos Propios2]:[Otros7]])</f>
        <v>36450000</v>
      </c>
      <c r="AK91" s="230">
        <f>+Tabla1[[#This Row],[Total Recursos Comprometidos]]/Tabla1[[#This Row],[Total Programado]]</f>
        <v>0.54647676161919045</v>
      </c>
      <c r="AL91" s="101">
        <f>+SUMIFS('Anexo PA'!$J$4:$J$909,'Anexo PA'!$M$4:$M$909,Tabla1[[#This Row],[ Consecutivo PDM]],'Anexo PA'!$O$4:$O$909,Tabla1[[#This Row],[Código BPIN]],'Anexo PA'!$C$4:$C$909,Tabla1[[#This Row],[Rubro]])</f>
        <v>14580000</v>
      </c>
      <c r="AM91" s="101">
        <f>+SUMIFS('Anexo PA'!$K$4:$K$909,'Anexo PA'!$M$4:$M$909,Tabla1[[#This Row],[ Consecutivo PDM]],'Anexo PA'!$O$4:$O$909,Tabla1[[#This Row],[Código BPIN]],'Anexo PA'!$C$4:$C$909,Tabla1[[#This Row],[Rubro]])</f>
        <v>14580000</v>
      </c>
      <c r="AN91" s="231">
        <v>0</v>
      </c>
      <c r="AO91" s="216" t="s">
        <v>196</v>
      </c>
      <c r="AP91" s="216" t="s">
        <v>197</v>
      </c>
      <c r="AQ91" s="422">
        <v>10</v>
      </c>
    </row>
    <row r="92" spans="1:43" s="236" customFormat="1" ht="15.4" customHeight="1" x14ac:dyDescent="0.25">
      <c r="A92" s="421">
        <v>211</v>
      </c>
      <c r="B92" s="422" t="s">
        <v>90</v>
      </c>
      <c r="C92" s="553" t="s">
        <v>56</v>
      </c>
      <c r="D92" s="421" t="s">
        <v>108</v>
      </c>
      <c r="E92" s="216" t="s">
        <v>109</v>
      </c>
      <c r="F92" s="421" t="s">
        <v>125</v>
      </c>
      <c r="G92" s="423" t="s">
        <v>126</v>
      </c>
      <c r="H92" s="421">
        <v>410400800</v>
      </c>
      <c r="I92" s="423" t="s">
        <v>127</v>
      </c>
      <c r="J92" s="421">
        <v>7000</v>
      </c>
      <c r="K92" s="421" t="s">
        <v>62</v>
      </c>
      <c r="L92" s="421" t="s">
        <v>194</v>
      </c>
      <c r="M92" s="421">
        <v>8400</v>
      </c>
      <c r="N92" s="424">
        <v>2100</v>
      </c>
      <c r="O92" s="220">
        <v>8592</v>
      </c>
      <c r="P92" s="221">
        <f>+Tabla1[[#This Row],[Meta Ejecutada Vigencia4]]/Tabla1[[#This Row],[Meta Programada Vigencia]]</f>
        <v>4.0914285714285716</v>
      </c>
      <c r="Q92" s="221">
        <f>+Tabla1[[#This Row],[Meta Ejecutada Vigencia4]]/Tabla1[[#This Row],[Meta Programada Cuatrienio3]]</f>
        <v>1.0228571428571429</v>
      </c>
      <c r="R92" s="560">
        <v>2024680010125</v>
      </c>
      <c r="S92" s="425" t="s">
        <v>238</v>
      </c>
      <c r="T92" s="426"/>
      <c r="U92" s="561"/>
      <c r="V92" s="427" t="s">
        <v>1283</v>
      </c>
      <c r="W92" s="427" t="s">
        <v>1290</v>
      </c>
      <c r="X92" s="428">
        <v>8400</v>
      </c>
      <c r="Y92" s="427" t="s">
        <v>1295</v>
      </c>
      <c r="Z92" s="427" t="s">
        <v>308</v>
      </c>
      <c r="AA92" s="228">
        <v>270926768.88</v>
      </c>
      <c r="AB92" s="228">
        <v>0</v>
      </c>
      <c r="AC92" s="228">
        <v>0</v>
      </c>
      <c r="AD92" s="228">
        <v>0</v>
      </c>
      <c r="AE92" s="228">
        <f>SUM(Tabla1[[#This Row],[Recursos Propios]:[Otros]])</f>
        <v>270926768.88</v>
      </c>
      <c r="AF92" s="101">
        <f>+SUMIFS('Anexo PA'!$I$4:$I$909,'Anexo PA'!$M$4:$M$909,Tabla1[[#This Row],[ Consecutivo PDM]],'Anexo PA'!$O$4:$O$909,Tabla1[[#This Row],[Código BPIN]],'Anexo PA'!$C$4:$C$909,Tabla1[[#This Row],[Rubro]])</f>
        <v>209499999.99000001</v>
      </c>
      <c r="AG92" s="228">
        <v>0</v>
      </c>
      <c r="AH92" s="228">
        <v>0</v>
      </c>
      <c r="AI92" s="228">
        <v>0</v>
      </c>
      <c r="AJ92" s="229">
        <f>SUM(Tabla1[[#This Row],[Recursos Propios2]:[Otros7]])</f>
        <v>209499999.99000001</v>
      </c>
      <c r="AK92" s="230">
        <f>+Tabla1[[#This Row],[Total Recursos Comprometidos]]/Tabla1[[#This Row],[Total Programado]]</f>
        <v>0.77327168834613247</v>
      </c>
      <c r="AL92" s="101">
        <f>+SUMIFS('Anexo PA'!$J$4:$J$909,'Anexo PA'!$M$4:$M$909,Tabla1[[#This Row],[ Consecutivo PDM]],'Anexo PA'!$O$4:$O$909,Tabla1[[#This Row],[Código BPIN]],'Anexo PA'!$C$4:$C$909,Tabla1[[#This Row],[Rubro]])</f>
        <v>69710000.010000005</v>
      </c>
      <c r="AM92" s="101">
        <f>+SUMIFS('Anexo PA'!$K$4:$K$909,'Anexo PA'!$M$4:$M$909,Tabla1[[#This Row],[ Consecutivo PDM]],'Anexo PA'!$O$4:$O$909,Tabla1[[#This Row],[Código BPIN]],'Anexo PA'!$C$4:$C$909,Tabla1[[#This Row],[Rubro]])</f>
        <v>66626666.680000007</v>
      </c>
      <c r="AN92" s="231">
        <v>0</v>
      </c>
      <c r="AO92" s="216" t="s">
        <v>196</v>
      </c>
      <c r="AP92" s="216" t="s">
        <v>197</v>
      </c>
      <c r="AQ92" s="422">
        <v>10</v>
      </c>
    </row>
    <row r="93" spans="1:43" s="236" customFormat="1" ht="15.4" customHeight="1" x14ac:dyDescent="0.25">
      <c r="A93" s="421">
        <v>211</v>
      </c>
      <c r="B93" s="422" t="s">
        <v>90</v>
      </c>
      <c r="C93" s="553" t="s">
        <v>56</v>
      </c>
      <c r="D93" s="421" t="s">
        <v>108</v>
      </c>
      <c r="E93" s="216" t="s">
        <v>109</v>
      </c>
      <c r="F93" s="421" t="s">
        <v>125</v>
      </c>
      <c r="G93" s="423" t="s">
        <v>126</v>
      </c>
      <c r="H93" s="421">
        <v>410400800</v>
      </c>
      <c r="I93" s="423" t="s">
        <v>127</v>
      </c>
      <c r="J93" s="421">
        <v>7000</v>
      </c>
      <c r="K93" s="421" t="s">
        <v>62</v>
      </c>
      <c r="L93" s="421" t="s">
        <v>194</v>
      </c>
      <c r="M93" s="421">
        <v>8400</v>
      </c>
      <c r="N93" s="424">
        <v>2100</v>
      </c>
      <c r="O93" s="220">
        <v>8592</v>
      </c>
      <c r="P93" s="221">
        <f>+Tabla1[[#This Row],[Meta Ejecutada Vigencia4]]/Tabla1[[#This Row],[Meta Programada Vigencia]]</f>
        <v>4.0914285714285716</v>
      </c>
      <c r="Q93" s="221">
        <f>+Tabla1[[#This Row],[Meta Ejecutada Vigencia4]]/Tabla1[[#This Row],[Meta Programada Cuatrienio3]]</f>
        <v>1.0228571428571429</v>
      </c>
      <c r="R93" s="560">
        <v>2024680010125</v>
      </c>
      <c r="S93" s="425" t="s">
        <v>238</v>
      </c>
      <c r="T93" s="426"/>
      <c r="U93" s="561"/>
      <c r="V93" s="427" t="s">
        <v>1283</v>
      </c>
      <c r="W93" s="427" t="s">
        <v>1290</v>
      </c>
      <c r="X93" s="428">
        <v>8400</v>
      </c>
      <c r="Y93" s="427" t="s">
        <v>1295</v>
      </c>
      <c r="Z93" s="427" t="s">
        <v>309</v>
      </c>
      <c r="AA93" s="228">
        <v>0</v>
      </c>
      <c r="AB93" s="228">
        <v>0</v>
      </c>
      <c r="AC93" s="228">
        <v>0</v>
      </c>
      <c r="AD93" s="228">
        <f>44425013.34+1120000000-70000000</f>
        <v>1094425013.3399999</v>
      </c>
      <c r="AE93" s="228">
        <f>SUM(Tabla1[[#This Row],[Recursos Propios]:[Otros]])</f>
        <v>1094425013.3399999</v>
      </c>
      <c r="AF93" s="228">
        <v>0</v>
      </c>
      <c r="AG93" s="228">
        <v>0</v>
      </c>
      <c r="AH93" s="228">
        <v>0</v>
      </c>
      <c r="AI93" s="101">
        <f>+SUMIFS('Anexo PA'!$I$4:$I$909,'Anexo PA'!$M$4:$M$909,Tabla1[[#This Row],[ Consecutivo PDM]],'Anexo PA'!$O$4:$O$909,Tabla1[[#This Row],[Código BPIN]],'Anexo PA'!$C$4:$C$909,Tabla1[[#This Row],[Rubro]])</f>
        <v>28800000</v>
      </c>
      <c r="AJ93" s="229">
        <f>SUM(Tabla1[[#This Row],[Recursos Propios2]:[Otros7]])</f>
        <v>28800000</v>
      </c>
      <c r="AK93" s="230">
        <f>+Tabla1[[#This Row],[Total Recursos Comprometidos]]/Tabla1[[#This Row],[Total Programado]]</f>
        <v>2.6315188020152494E-2</v>
      </c>
      <c r="AL93" s="101">
        <f>+SUMIFS('Anexo PA'!$J$4:$J$909,'Anexo PA'!$M$4:$M$909,Tabla1[[#This Row],[ Consecutivo PDM]],'Anexo PA'!$O$4:$O$909,Tabla1[[#This Row],[Código BPIN]],'Anexo PA'!$C$4:$C$909,Tabla1[[#This Row],[Rubro]])</f>
        <v>11486666.67</v>
      </c>
      <c r="AM93" s="101">
        <f>+SUMIFS('Anexo PA'!$K$4:$K$909,'Anexo PA'!$M$4:$M$909,Tabla1[[#This Row],[ Consecutivo PDM]],'Anexo PA'!$O$4:$O$909,Tabla1[[#This Row],[Código BPIN]],'Anexo PA'!$C$4:$C$909,Tabla1[[#This Row],[Rubro]])</f>
        <v>11486666.67</v>
      </c>
      <c r="AN93" s="231">
        <v>0</v>
      </c>
      <c r="AO93" s="216" t="s">
        <v>196</v>
      </c>
      <c r="AP93" s="216" t="s">
        <v>197</v>
      </c>
      <c r="AQ93" s="422">
        <v>10</v>
      </c>
    </row>
    <row r="94" spans="1:43" s="236" customFormat="1" ht="15.4" customHeight="1" x14ac:dyDescent="0.25">
      <c r="A94" s="421">
        <v>211</v>
      </c>
      <c r="B94" s="422" t="s">
        <v>90</v>
      </c>
      <c r="C94" s="553" t="s">
        <v>56</v>
      </c>
      <c r="D94" s="421" t="s">
        <v>108</v>
      </c>
      <c r="E94" s="216" t="s">
        <v>109</v>
      </c>
      <c r="F94" s="421" t="s">
        <v>125</v>
      </c>
      <c r="G94" s="423" t="s">
        <v>126</v>
      </c>
      <c r="H94" s="421">
        <v>410400800</v>
      </c>
      <c r="I94" s="423" t="s">
        <v>127</v>
      </c>
      <c r="J94" s="421">
        <v>7000</v>
      </c>
      <c r="K94" s="421" t="s">
        <v>62</v>
      </c>
      <c r="L94" s="421" t="s">
        <v>194</v>
      </c>
      <c r="M94" s="421">
        <v>8400</v>
      </c>
      <c r="N94" s="424">
        <v>2100</v>
      </c>
      <c r="O94" s="220">
        <v>8592</v>
      </c>
      <c r="P94" s="221">
        <f>+Tabla1[[#This Row],[Meta Ejecutada Vigencia4]]/Tabla1[[#This Row],[Meta Programada Vigencia]]</f>
        <v>4.0914285714285716</v>
      </c>
      <c r="Q94" s="221">
        <f>+Tabla1[[#This Row],[Meta Ejecutada Vigencia4]]/Tabla1[[#This Row],[Meta Programada Cuatrienio3]]</f>
        <v>1.0228571428571429</v>
      </c>
      <c r="R94" s="560">
        <v>2024680010125</v>
      </c>
      <c r="S94" s="425" t="s">
        <v>238</v>
      </c>
      <c r="T94" s="426"/>
      <c r="U94" s="561"/>
      <c r="V94" s="427" t="s">
        <v>1283</v>
      </c>
      <c r="W94" s="427" t="s">
        <v>1290</v>
      </c>
      <c r="X94" s="428">
        <v>8400</v>
      </c>
      <c r="Y94" s="427" t="s">
        <v>1295</v>
      </c>
      <c r="Z94" s="427" t="s">
        <v>310</v>
      </c>
      <c r="AA94" s="228">
        <v>0</v>
      </c>
      <c r="AB94" s="228">
        <v>0</v>
      </c>
      <c r="AC94" s="228">
        <v>0</v>
      </c>
      <c r="AD94" s="228">
        <v>70000000</v>
      </c>
      <c r="AE94" s="228">
        <f>SUM(Tabla1[[#This Row],[Recursos Propios]:[Otros]])</f>
        <v>70000000</v>
      </c>
      <c r="AF94" s="228">
        <v>0</v>
      </c>
      <c r="AG94" s="228">
        <v>0</v>
      </c>
      <c r="AH94" s="228">
        <v>0</v>
      </c>
      <c r="AI94" s="101">
        <f>+SUMIFS('Anexo PA'!$I$4:$I$909,'Anexo PA'!$M$4:$M$909,Tabla1[[#This Row],[ Consecutivo PDM]],'Anexo PA'!$O$4:$O$909,Tabla1[[#This Row],[Código BPIN]],'Anexo PA'!$C$4:$C$909,Tabla1[[#This Row],[Rubro]])</f>
        <v>28983333.329999998</v>
      </c>
      <c r="AJ94" s="229">
        <f>SUM(Tabla1[[#This Row],[Recursos Propios2]:[Otros7]])</f>
        <v>28983333.329999998</v>
      </c>
      <c r="AK94" s="230">
        <f>+Tabla1[[#This Row],[Total Recursos Comprometidos]]/Tabla1[[#This Row],[Total Programado]]</f>
        <v>0.41404761899999998</v>
      </c>
      <c r="AL94" s="101">
        <f>+SUMIFS('Anexo PA'!$J$4:$J$909,'Anexo PA'!$M$4:$M$909,Tabla1[[#This Row],[ Consecutivo PDM]],'Anexo PA'!$O$4:$O$909,Tabla1[[#This Row],[Código BPIN]],'Anexo PA'!$C$4:$C$909,Tabla1[[#This Row],[Rubro]])</f>
        <v>9126666.6600000001</v>
      </c>
      <c r="AM94" s="101">
        <f>+SUMIFS('Anexo PA'!$K$4:$K$909,'Anexo PA'!$M$4:$M$909,Tabla1[[#This Row],[ Consecutivo PDM]],'Anexo PA'!$O$4:$O$909,Tabla1[[#This Row],[Código BPIN]],'Anexo PA'!$C$4:$C$909,Tabla1[[#This Row],[Rubro]])</f>
        <v>9126666.6600000001</v>
      </c>
      <c r="AN94" s="231">
        <v>0</v>
      </c>
      <c r="AO94" s="216" t="s">
        <v>196</v>
      </c>
      <c r="AP94" s="216" t="s">
        <v>197</v>
      </c>
      <c r="AQ94" s="422">
        <v>10</v>
      </c>
    </row>
    <row r="95" spans="1:43" s="236" customFormat="1" ht="15.4" customHeight="1" x14ac:dyDescent="0.25">
      <c r="A95" s="421">
        <v>211</v>
      </c>
      <c r="B95" s="422" t="s">
        <v>90</v>
      </c>
      <c r="C95" s="553" t="s">
        <v>56</v>
      </c>
      <c r="D95" s="421" t="s">
        <v>108</v>
      </c>
      <c r="E95" s="216" t="s">
        <v>109</v>
      </c>
      <c r="F95" s="421" t="s">
        <v>125</v>
      </c>
      <c r="G95" s="423" t="s">
        <v>126</v>
      </c>
      <c r="H95" s="421">
        <v>410400800</v>
      </c>
      <c r="I95" s="423" t="s">
        <v>127</v>
      </c>
      <c r="J95" s="421">
        <v>7000</v>
      </c>
      <c r="K95" s="421" t="s">
        <v>62</v>
      </c>
      <c r="L95" s="421" t="s">
        <v>194</v>
      </c>
      <c r="M95" s="421">
        <v>8400</v>
      </c>
      <c r="N95" s="424">
        <v>2100</v>
      </c>
      <c r="O95" s="220">
        <v>8592</v>
      </c>
      <c r="P95" s="221">
        <f>+Tabla1[[#This Row],[Meta Ejecutada Vigencia4]]/Tabla1[[#This Row],[Meta Programada Vigencia]]</f>
        <v>4.0914285714285716</v>
      </c>
      <c r="Q95" s="221">
        <f>+Tabla1[[#This Row],[Meta Ejecutada Vigencia4]]/Tabla1[[#This Row],[Meta Programada Cuatrienio3]]</f>
        <v>1.0228571428571429</v>
      </c>
      <c r="R95" s="560">
        <v>2024680010125</v>
      </c>
      <c r="S95" s="425" t="s">
        <v>238</v>
      </c>
      <c r="T95" s="426"/>
      <c r="U95" s="561"/>
      <c r="V95" s="427" t="s">
        <v>1283</v>
      </c>
      <c r="W95" s="427" t="s">
        <v>1290</v>
      </c>
      <c r="X95" s="428">
        <v>8400</v>
      </c>
      <c r="Y95" s="427" t="s">
        <v>1295</v>
      </c>
      <c r="Z95" s="427" t="s">
        <v>311</v>
      </c>
      <c r="AA95" s="228">
        <v>0</v>
      </c>
      <c r="AB95" s="228">
        <v>0</v>
      </c>
      <c r="AC95" s="228">
        <v>0</v>
      </c>
      <c r="AD95" s="228">
        <v>150000000</v>
      </c>
      <c r="AE95" s="228">
        <f>SUM(Tabla1[[#This Row],[Recursos Propios]:[Otros]])</f>
        <v>150000000</v>
      </c>
      <c r="AF95" s="228">
        <v>0</v>
      </c>
      <c r="AG95" s="228">
        <v>0</v>
      </c>
      <c r="AH95" s="228">
        <v>0</v>
      </c>
      <c r="AI95" s="101">
        <f>+SUMIFS('Anexo PA'!$I$4:$I$909,'Anexo PA'!$M$4:$M$909,Tabla1[[#This Row],[ Consecutivo PDM]],'Anexo PA'!$O$4:$O$909,Tabla1[[#This Row],[Código BPIN]],'Anexo PA'!$C$4:$C$909,Tabla1[[#This Row],[Rubro]])</f>
        <v>124299999.98999999</v>
      </c>
      <c r="AJ95" s="229">
        <f>SUM(Tabla1[[#This Row],[Recursos Propios2]:[Otros7]])</f>
        <v>124299999.98999999</v>
      </c>
      <c r="AK95" s="230">
        <f>+Tabla1[[#This Row],[Total Recursos Comprometidos]]/Tabla1[[#This Row],[Total Programado]]</f>
        <v>0.82866666659999999</v>
      </c>
      <c r="AL95" s="101">
        <f>+SUMIFS('Anexo PA'!$J$4:$J$909,'Anexo PA'!$M$4:$M$909,Tabla1[[#This Row],[ Consecutivo PDM]],'Anexo PA'!$O$4:$O$909,Tabla1[[#This Row],[Código BPIN]],'Anexo PA'!$C$4:$C$909,Tabla1[[#This Row],[Rubro]])</f>
        <v>28050000</v>
      </c>
      <c r="AM95" s="101">
        <f>+SUMIFS('Anexo PA'!$K$4:$K$909,'Anexo PA'!$M$4:$M$909,Tabla1[[#This Row],[ Consecutivo PDM]],'Anexo PA'!$O$4:$O$909,Tabla1[[#This Row],[Código BPIN]],'Anexo PA'!$C$4:$C$909,Tabla1[[#This Row],[Rubro]])</f>
        <v>25583333.329999998</v>
      </c>
      <c r="AN95" s="231">
        <v>0</v>
      </c>
      <c r="AO95" s="216" t="s">
        <v>196</v>
      </c>
      <c r="AP95" s="216" t="s">
        <v>197</v>
      </c>
      <c r="AQ95" s="422">
        <v>10</v>
      </c>
    </row>
    <row r="96" spans="1:43" s="582" customFormat="1" ht="15.4" customHeight="1" x14ac:dyDescent="0.25">
      <c r="A96" s="563">
        <v>212</v>
      </c>
      <c r="B96" s="564" t="s">
        <v>90</v>
      </c>
      <c r="C96" s="565" t="s">
        <v>56</v>
      </c>
      <c r="D96" s="563" t="s">
        <v>108</v>
      </c>
      <c r="E96" s="565" t="s">
        <v>109</v>
      </c>
      <c r="F96" s="563" t="s">
        <v>125</v>
      </c>
      <c r="G96" s="566" t="s">
        <v>128</v>
      </c>
      <c r="H96" s="563">
        <v>410400800</v>
      </c>
      <c r="I96" s="566" t="s">
        <v>127</v>
      </c>
      <c r="J96" s="567">
        <v>940</v>
      </c>
      <c r="K96" s="563" t="s">
        <v>62</v>
      </c>
      <c r="L96" s="563" t="s">
        <v>195</v>
      </c>
      <c r="M96" s="567">
        <v>940</v>
      </c>
      <c r="N96" s="568">
        <v>940</v>
      </c>
      <c r="O96" s="569">
        <v>825</v>
      </c>
      <c r="P96" s="570">
        <f>+Tabla1[[#This Row],[Meta Ejecutada Vigencia4]]/Tabla1[[#This Row],[Meta Programada Vigencia]]</f>
        <v>0.87765957446808507</v>
      </c>
      <c r="Q96" s="570">
        <f>+Tabla1[[#This Row],[Meta Ejecutada Vigencia4]]/Tabla1[[#This Row],[Meta Programada Cuatrienio3]]</f>
        <v>0.87765957446808507</v>
      </c>
      <c r="R96" s="571">
        <v>2020680010040</v>
      </c>
      <c r="S96" s="572" t="s">
        <v>225</v>
      </c>
      <c r="T96" s="573"/>
      <c r="U96" s="574"/>
      <c r="V96" s="575" t="s">
        <v>1283</v>
      </c>
      <c r="W96" s="575" t="s">
        <v>1290</v>
      </c>
      <c r="X96" s="576">
        <v>940</v>
      </c>
      <c r="Y96" s="575" t="s">
        <v>557</v>
      </c>
      <c r="Z96" s="575" t="s">
        <v>304</v>
      </c>
      <c r="AA96" s="577">
        <v>0</v>
      </c>
      <c r="AB96" s="577">
        <v>0</v>
      </c>
      <c r="AC96" s="577">
        <v>0</v>
      </c>
      <c r="AD96" s="577">
        <v>2386800000</v>
      </c>
      <c r="AE96" s="577">
        <f>SUM(Tabla1[[#This Row],[Recursos Propios]:[Otros]])</f>
        <v>2386800000</v>
      </c>
      <c r="AF96" s="577">
        <v>0</v>
      </c>
      <c r="AG96" s="577">
        <v>0</v>
      </c>
      <c r="AH96" s="577">
        <v>0</v>
      </c>
      <c r="AI96" s="578">
        <f>+SUMIFS('Anexo PA'!$I$4:$I$909,'Anexo PA'!$M$4:$M$909,Tabla1[[#This Row],[ Consecutivo PDM]],'Anexo PA'!$O$4:$O$909,Tabla1[[#This Row],[Código BPIN]],'Anexo PA'!$C$4:$C$909,Tabla1[[#This Row],[Rubro]])</f>
        <v>2386800000</v>
      </c>
      <c r="AJ96" s="579">
        <f>SUM(Tabla1[[#This Row],[Recursos Propios2]:[Otros7]])</f>
        <v>2386800000</v>
      </c>
      <c r="AK96" s="580">
        <f>+Tabla1[[#This Row],[Total Recursos Comprometidos]]/Tabla1[[#This Row],[Total Programado]]</f>
        <v>1</v>
      </c>
      <c r="AL96" s="578">
        <f>+SUMIFS('Anexo PA'!$J$4:$J$909,'Anexo PA'!$M$4:$M$909,Tabla1[[#This Row],[ Consecutivo PDM]],'Anexo PA'!$O$4:$O$909,Tabla1[[#This Row],[Código BPIN]],'Anexo PA'!$C$4:$C$909,Tabla1[[#This Row],[Rubro]])</f>
        <v>2215390814</v>
      </c>
      <c r="AM96" s="578">
        <f>+SUMIFS('Anexo PA'!$K$4:$K$909,'Anexo PA'!$M$4:$M$909,Tabla1[[#This Row],[ Consecutivo PDM]],'Anexo PA'!$O$4:$O$909,Tabla1[[#This Row],[Código BPIN]],'Anexo PA'!$C$4:$C$909,Tabla1[[#This Row],[Rubro]])</f>
        <v>2215390814</v>
      </c>
      <c r="AN96" s="581">
        <v>1791925200</v>
      </c>
      <c r="AO96" s="565" t="s">
        <v>196</v>
      </c>
      <c r="AP96" s="565" t="s">
        <v>197</v>
      </c>
      <c r="AQ96" s="564">
        <v>10</v>
      </c>
    </row>
    <row r="97" spans="1:43" s="582" customFormat="1" ht="15.4" customHeight="1" x14ac:dyDescent="0.25">
      <c r="A97" s="563">
        <v>212</v>
      </c>
      <c r="B97" s="564" t="s">
        <v>90</v>
      </c>
      <c r="C97" s="565" t="s">
        <v>56</v>
      </c>
      <c r="D97" s="563" t="s">
        <v>108</v>
      </c>
      <c r="E97" s="565" t="s">
        <v>109</v>
      </c>
      <c r="F97" s="563" t="s">
        <v>125</v>
      </c>
      <c r="G97" s="566" t="s">
        <v>128</v>
      </c>
      <c r="H97" s="563">
        <v>410400800</v>
      </c>
      <c r="I97" s="566" t="s">
        <v>127</v>
      </c>
      <c r="J97" s="567">
        <v>940</v>
      </c>
      <c r="K97" s="563" t="s">
        <v>62</v>
      </c>
      <c r="L97" s="563" t="s">
        <v>195</v>
      </c>
      <c r="M97" s="567">
        <v>940</v>
      </c>
      <c r="N97" s="568">
        <v>940</v>
      </c>
      <c r="O97" s="569">
        <v>825</v>
      </c>
      <c r="P97" s="570">
        <f>+Tabla1[[#This Row],[Meta Ejecutada Vigencia4]]/Tabla1[[#This Row],[Meta Programada Vigencia]]</f>
        <v>0.87765957446808507</v>
      </c>
      <c r="Q97" s="570">
        <f>+Tabla1[[#This Row],[Meta Ejecutada Vigencia4]]/Tabla1[[#This Row],[Meta Programada Cuatrienio3]]</f>
        <v>0.87765957446808507</v>
      </c>
      <c r="R97" s="571">
        <v>2020680010040</v>
      </c>
      <c r="S97" s="572" t="s">
        <v>2412</v>
      </c>
      <c r="T97" s="573"/>
      <c r="U97" s="574"/>
      <c r="V97" s="575" t="s">
        <v>1283</v>
      </c>
      <c r="W97" s="575" t="s">
        <v>1290</v>
      </c>
      <c r="X97" s="576">
        <v>940</v>
      </c>
      <c r="Y97" s="575" t="s">
        <v>557</v>
      </c>
      <c r="Z97" s="575" t="s">
        <v>312</v>
      </c>
      <c r="AA97" s="577">
        <v>0</v>
      </c>
      <c r="AB97" s="577">
        <v>0</v>
      </c>
      <c r="AC97" s="577">
        <v>0</v>
      </c>
      <c r="AD97" s="577">
        <v>768830400</v>
      </c>
      <c r="AE97" s="577">
        <f>SUM(Tabla1[[#This Row],[Recursos Propios]:[Otros]])</f>
        <v>768830400</v>
      </c>
      <c r="AF97" s="577">
        <v>0</v>
      </c>
      <c r="AG97" s="577">
        <v>0</v>
      </c>
      <c r="AH97" s="577">
        <v>0</v>
      </c>
      <c r="AI97" s="578">
        <f>+SUMIFS('Anexo PA'!$I$4:$I$909,'Anexo PA'!$M$4:$M$909,Tabla1[[#This Row],[ Consecutivo PDM]],'Anexo PA'!$O$4:$O$909,Tabla1[[#This Row],[Código BPIN]],'Anexo PA'!$C$4:$C$909,Tabla1[[#This Row],[Rubro]])</f>
        <v>768830400</v>
      </c>
      <c r="AJ97" s="579">
        <f>SUM(Tabla1[[#This Row],[Recursos Propios2]:[Otros7]])</f>
        <v>768830400</v>
      </c>
      <c r="AK97" s="580">
        <f>+Tabla1[[#This Row],[Total Recursos Comprometidos]]/Tabla1[[#This Row],[Total Programado]]</f>
        <v>1</v>
      </c>
      <c r="AL97" s="578">
        <f>+SUMIFS('Anexo PA'!$J$4:$J$909,'Anexo PA'!$M$4:$M$909,Tabla1[[#This Row],[ Consecutivo PDM]],'Anexo PA'!$O$4:$O$909,Tabla1[[#This Row],[Código BPIN]],'Anexo PA'!$C$4:$C$909,Tabla1[[#This Row],[Rubro]])</f>
        <v>618138976</v>
      </c>
      <c r="AM97" s="578">
        <f>+SUMIFS('Anexo PA'!$K$4:$K$909,'Anexo PA'!$M$4:$M$909,Tabla1[[#This Row],[ Consecutivo PDM]],'Anexo PA'!$O$4:$O$909,Tabla1[[#This Row],[Código BPIN]],'Anexo PA'!$C$4:$C$909,Tabla1[[#This Row],[Rubro]])</f>
        <v>618138976</v>
      </c>
      <c r="AN97" s="581">
        <v>895962600</v>
      </c>
      <c r="AO97" s="565" t="s">
        <v>196</v>
      </c>
      <c r="AP97" s="565" t="s">
        <v>197</v>
      </c>
      <c r="AQ97" s="564">
        <v>10</v>
      </c>
    </row>
    <row r="98" spans="1:43" s="331" customFormat="1" ht="15.4" customHeight="1" x14ac:dyDescent="0.25">
      <c r="A98" s="311">
        <v>212</v>
      </c>
      <c r="B98" s="312" t="s">
        <v>90</v>
      </c>
      <c r="C98" s="313" t="s">
        <v>56</v>
      </c>
      <c r="D98" s="311" t="s">
        <v>108</v>
      </c>
      <c r="E98" s="313" t="s">
        <v>109</v>
      </c>
      <c r="F98" s="311" t="s">
        <v>125</v>
      </c>
      <c r="G98" s="314" t="s">
        <v>128</v>
      </c>
      <c r="H98" s="311">
        <v>410400800</v>
      </c>
      <c r="I98" s="314" t="s">
        <v>127</v>
      </c>
      <c r="J98" s="583">
        <v>940</v>
      </c>
      <c r="K98" s="311" t="s">
        <v>62</v>
      </c>
      <c r="L98" s="311" t="s">
        <v>195</v>
      </c>
      <c r="M98" s="583">
        <v>940</v>
      </c>
      <c r="N98" s="584">
        <v>940</v>
      </c>
      <c r="O98" s="317"/>
      <c r="P98" s="318">
        <f>+Tabla1[[#This Row],[Meta Ejecutada Vigencia4]]/Tabla1[[#This Row],[Meta Programada Vigencia]]</f>
        <v>0</v>
      </c>
      <c r="Q98" s="318">
        <f>+Tabla1[[#This Row],[Meta Ejecutada Vigencia4]]/Tabla1[[#This Row],[Meta Programada Cuatrienio3]]</f>
        <v>0</v>
      </c>
      <c r="R98" s="319">
        <v>2024680010125</v>
      </c>
      <c r="S98" s="320" t="s">
        <v>238</v>
      </c>
      <c r="T98" s="321"/>
      <c r="U98" s="322"/>
      <c r="V98" s="323" t="s">
        <v>1283</v>
      </c>
      <c r="W98" s="323" t="s">
        <v>1290</v>
      </c>
      <c r="X98" s="324">
        <v>940</v>
      </c>
      <c r="Y98" s="323"/>
      <c r="Z98" s="325" t="s">
        <v>309</v>
      </c>
      <c r="AA98" s="326">
        <v>0</v>
      </c>
      <c r="AB98" s="326"/>
      <c r="AC98" s="326"/>
      <c r="AD98" s="326">
        <v>70000000</v>
      </c>
      <c r="AE98" s="326">
        <f>SUM(Tabla1[[#This Row],[Recursos Propios]:[Otros]])</f>
        <v>70000000</v>
      </c>
      <c r="AF98" s="321">
        <v>0</v>
      </c>
      <c r="AG98" s="321"/>
      <c r="AH98" s="321"/>
      <c r="AI98" s="327">
        <f>+SUMIFS('Anexo PA'!$I$4:$I$909,'Anexo PA'!$M$4:$M$909,Tabla1[[#This Row],[ Consecutivo PDM]],'Anexo PA'!$O$4:$O$909,Tabla1[[#This Row],[Código BPIN]],'Anexo PA'!$C$4:$C$909,Tabla1[[#This Row],[Rubro]])</f>
        <v>55247500</v>
      </c>
      <c r="AJ98" s="328">
        <f>SUM(Tabla1[[#This Row],[Recursos Propios2]:[Otros7]])</f>
        <v>55247500</v>
      </c>
      <c r="AK98" s="329">
        <f>+Tabla1[[#This Row],[Total Recursos Comprometidos]]/Tabla1[[#This Row],[Total Programado]]</f>
        <v>0.78925000000000001</v>
      </c>
      <c r="AL98" s="321">
        <f>+SUMIFS('Anexo PA'!$J$4:$J$909,'Anexo PA'!$M$4:$M$909,Tabla1[[#This Row],[ Consecutivo PDM]],'Anexo PA'!$O$4:$O$909,Tabla1[[#This Row],[Código BPIN]],'Anexo PA'!$C$4:$C$909,Tabla1[[#This Row],[Rubro]])</f>
        <v>0</v>
      </c>
      <c r="AM98" s="321">
        <f>+SUMIFS('Anexo PA'!$K$4:$K$909,'Anexo PA'!$M$4:$M$909,Tabla1[[#This Row],[ Consecutivo PDM]],'Anexo PA'!$O$4:$O$909,Tabla1[[#This Row],[Código BPIN]],'Anexo PA'!$C$4:$C$909,Tabla1[[#This Row],[Rubro]])</f>
        <v>0</v>
      </c>
      <c r="AN98" s="330">
        <v>0</v>
      </c>
      <c r="AO98" s="585"/>
      <c r="AP98" s="585"/>
      <c r="AQ98" s="312"/>
    </row>
    <row r="99" spans="1:43" s="331" customFormat="1" ht="15.4" customHeight="1" x14ac:dyDescent="0.25">
      <c r="A99" s="311">
        <v>212</v>
      </c>
      <c r="B99" s="312" t="s">
        <v>90</v>
      </c>
      <c r="C99" s="313" t="s">
        <v>56</v>
      </c>
      <c r="D99" s="311" t="s">
        <v>108</v>
      </c>
      <c r="E99" s="313" t="s">
        <v>109</v>
      </c>
      <c r="F99" s="311" t="s">
        <v>125</v>
      </c>
      <c r="G99" s="314" t="s">
        <v>128</v>
      </c>
      <c r="H99" s="311">
        <v>410400800</v>
      </c>
      <c r="I99" s="314" t="s">
        <v>127</v>
      </c>
      <c r="J99" s="583">
        <v>940</v>
      </c>
      <c r="K99" s="311" t="s">
        <v>62</v>
      </c>
      <c r="L99" s="311" t="s">
        <v>195</v>
      </c>
      <c r="M99" s="583">
        <v>940</v>
      </c>
      <c r="N99" s="584">
        <v>940</v>
      </c>
      <c r="O99" s="317"/>
      <c r="P99" s="318">
        <f>+Tabla1[[#This Row],[Meta Ejecutada Vigencia4]]/Tabla1[[#This Row],[Meta Programada Vigencia]]</f>
        <v>0</v>
      </c>
      <c r="Q99" s="318">
        <f>+Tabla1[[#This Row],[Meta Ejecutada Vigencia4]]/Tabla1[[#This Row],[Meta Programada Cuatrienio3]]</f>
        <v>0</v>
      </c>
      <c r="R99" s="319">
        <v>2024680010125</v>
      </c>
      <c r="S99" s="320" t="s">
        <v>238</v>
      </c>
      <c r="T99" s="321"/>
      <c r="U99" s="322"/>
      <c r="V99" s="323" t="s">
        <v>1283</v>
      </c>
      <c r="W99" s="323" t="s">
        <v>1290</v>
      </c>
      <c r="X99" s="324">
        <v>940</v>
      </c>
      <c r="Y99" s="323" t="s">
        <v>557</v>
      </c>
      <c r="Z99" s="323" t="s">
        <v>310</v>
      </c>
      <c r="AA99" s="326">
        <v>0</v>
      </c>
      <c r="AB99" s="326">
        <v>0</v>
      </c>
      <c r="AC99" s="326">
        <v>0</v>
      </c>
      <c r="AD99" s="326">
        <f>141169600+126066094.23</f>
        <v>267235694.23000002</v>
      </c>
      <c r="AE99" s="326">
        <f>SUM(Tabla1[[#This Row],[Recursos Propios]:[Otros]])</f>
        <v>267235694.23000002</v>
      </c>
      <c r="AF99" s="326">
        <v>0</v>
      </c>
      <c r="AG99" s="326">
        <v>0</v>
      </c>
      <c r="AH99" s="326">
        <v>0</v>
      </c>
      <c r="AI99" s="327">
        <f>+SUMIFS('Anexo PA'!$I$4:$I$909,'Anexo PA'!$M$4:$M$909,Tabla1[[#This Row],[ Consecutivo PDM]],'Anexo PA'!$O$4:$O$909,Tabla1[[#This Row],[Código BPIN]],'Anexo PA'!$C$4:$C$909,Tabla1[[#This Row],[Rubro]])</f>
        <v>213909300</v>
      </c>
      <c r="AJ99" s="328">
        <f>SUM(Tabla1[[#This Row],[Recursos Propios2]:[Otros7]])</f>
        <v>213909300</v>
      </c>
      <c r="AK99" s="329">
        <f>+Tabla1[[#This Row],[Total Recursos Comprometidos]]/Tabla1[[#This Row],[Total Programado]]</f>
        <v>0.80045182817492955</v>
      </c>
      <c r="AL99" s="327">
        <f>+SUMIFS('Anexo PA'!$J$4:$J$909,'Anexo PA'!$M$4:$M$909,Tabla1[[#This Row],[ Consecutivo PDM]],'Anexo PA'!$O$4:$O$909,Tabla1[[#This Row],[Código BPIN]],'Anexo PA'!$C$4:$C$909,Tabla1[[#This Row],[Rubro]])</f>
        <v>0</v>
      </c>
      <c r="AM99" s="327">
        <f>+SUMIFS('Anexo PA'!$K$4:$K$909,'Anexo PA'!$M$4:$M$909,Tabla1[[#This Row],[ Consecutivo PDM]],'Anexo PA'!$O$4:$O$909,Tabla1[[#This Row],[Código BPIN]],'Anexo PA'!$C$4:$C$909,Tabla1[[#This Row],[Rubro]])</f>
        <v>0</v>
      </c>
      <c r="AN99" s="330">
        <v>0</v>
      </c>
      <c r="AO99" s="313" t="s">
        <v>196</v>
      </c>
      <c r="AP99" s="313" t="s">
        <v>197</v>
      </c>
      <c r="AQ99" s="312">
        <v>10</v>
      </c>
    </row>
    <row r="100" spans="1:43" s="331" customFormat="1" ht="15.4" customHeight="1" x14ac:dyDescent="0.25">
      <c r="A100" s="311">
        <v>212</v>
      </c>
      <c r="B100" s="312" t="s">
        <v>90</v>
      </c>
      <c r="C100" s="313" t="s">
        <v>56</v>
      </c>
      <c r="D100" s="311" t="s">
        <v>108</v>
      </c>
      <c r="E100" s="313" t="s">
        <v>109</v>
      </c>
      <c r="F100" s="311" t="s">
        <v>125</v>
      </c>
      <c r="G100" s="314" t="s">
        <v>128</v>
      </c>
      <c r="H100" s="311">
        <v>410400800</v>
      </c>
      <c r="I100" s="314" t="s">
        <v>127</v>
      </c>
      <c r="J100" s="583">
        <v>940</v>
      </c>
      <c r="K100" s="311" t="s">
        <v>62</v>
      </c>
      <c r="L100" s="311" t="s">
        <v>195</v>
      </c>
      <c r="M100" s="583">
        <v>940</v>
      </c>
      <c r="N100" s="584">
        <v>940</v>
      </c>
      <c r="O100" s="317"/>
      <c r="P100" s="318">
        <f>+Tabla1[[#This Row],[Meta Ejecutada Vigencia4]]/Tabla1[[#This Row],[Meta Programada Vigencia]]</f>
        <v>0</v>
      </c>
      <c r="Q100" s="318">
        <f>+Tabla1[[#This Row],[Meta Ejecutada Vigencia4]]/Tabla1[[#This Row],[Meta Programada Cuatrienio3]]</f>
        <v>0</v>
      </c>
      <c r="R100" s="319">
        <v>2024680010125</v>
      </c>
      <c r="S100" s="320" t="s">
        <v>238</v>
      </c>
      <c r="T100" s="321"/>
      <c r="U100" s="322"/>
      <c r="V100" s="323" t="s">
        <v>1283</v>
      </c>
      <c r="W100" s="323" t="s">
        <v>1290</v>
      </c>
      <c r="X100" s="324">
        <v>940</v>
      </c>
      <c r="Y100" s="323" t="s">
        <v>557</v>
      </c>
      <c r="Z100" s="323" t="s">
        <v>311</v>
      </c>
      <c r="AA100" s="326">
        <v>0</v>
      </c>
      <c r="AB100" s="326">
        <v>0</v>
      </c>
      <c r="AC100" s="326">
        <v>0</v>
      </c>
      <c r="AD100" s="326">
        <v>960626013.72000003</v>
      </c>
      <c r="AE100" s="326">
        <f>SUM(Tabla1[[#This Row],[Recursos Propios]:[Otros]])</f>
        <v>960626013.72000003</v>
      </c>
      <c r="AF100" s="326">
        <v>0</v>
      </c>
      <c r="AG100" s="326">
        <v>0</v>
      </c>
      <c r="AH100" s="326">
        <v>0</v>
      </c>
      <c r="AI100" s="327">
        <f>+SUMIFS('Anexo PA'!$I$4:$I$909,'Anexo PA'!$M$4:$M$909,Tabla1[[#This Row],[ Consecutivo PDM]],'Anexo PA'!$O$4:$O$909,Tabla1[[#This Row],[Código BPIN]],'Anexo PA'!$C$4:$C$909,Tabla1[[#This Row],[Rubro]])</f>
        <v>731973000</v>
      </c>
      <c r="AJ100" s="328">
        <f>SUM(Tabla1[[#This Row],[Recursos Propios2]:[Otros7]])</f>
        <v>731973000</v>
      </c>
      <c r="AK100" s="329">
        <f>+Tabla1[[#This Row],[Total Recursos Comprometidos]]/Tabla1[[#This Row],[Total Programado]]</f>
        <v>0.76197499291680948</v>
      </c>
      <c r="AL100" s="327">
        <f>+SUMIFS('Anexo PA'!$J$4:$J$909,'Anexo PA'!$M$4:$M$909,Tabla1[[#This Row],[ Consecutivo PDM]],'Anexo PA'!$O$4:$O$909,Tabla1[[#This Row],[Código BPIN]],'Anexo PA'!$C$4:$C$909,Tabla1[[#This Row],[Rubro]])</f>
        <v>0</v>
      </c>
      <c r="AM100" s="327">
        <f>+SUMIFS('Anexo PA'!$K$4:$K$909,'Anexo PA'!$M$4:$M$909,Tabla1[[#This Row],[ Consecutivo PDM]],'Anexo PA'!$O$4:$O$909,Tabla1[[#This Row],[Código BPIN]],'Anexo PA'!$C$4:$C$909,Tabla1[[#This Row],[Rubro]])</f>
        <v>0</v>
      </c>
      <c r="AN100" s="330">
        <v>0</v>
      </c>
      <c r="AO100" s="313" t="s">
        <v>196</v>
      </c>
      <c r="AP100" s="313" t="s">
        <v>197</v>
      </c>
      <c r="AQ100" s="312">
        <v>10</v>
      </c>
    </row>
    <row r="101" spans="1:43" s="331" customFormat="1" ht="15.4" customHeight="1" x14ac:dyDescent="0.25">
      <c r="A101" s="311">
        <v>212</v>
      </c>
      <c r="B101" s="312" t="s">
        <v>90</v>
      </c>
      <c r="C101" s="313" t="s">
        <v>56</v>
      </c>
      <c r="D101" s="311" t="s">
        <v>108</v>
      </c>
      <c r="E101" s="313" t="s">
        <v>109</v>
      </c>
      <c r="F101" s="311" t="s">
        <v>125</v>
      </c>
      <c r="G101" s="314" t="s">
        <v>128</v>
      </c>
      <c r="H101" s="311">
        <v>410400800</v>
      </c>
      <c r="I101" s="314" t="s">
        <v>127</v>
      </c>
      <c r="J101" s="583">
        <v>940</v>
      </c>
      <c r="K101" s="311" t="s">
        <v>62</v>
      </c>
      <c r="L101" s="311" t="s">
        <v>195</v>
      </c>
      <c r="M101" s="583">
        <v>940</v>
      </c>
      <c r="N101" s="584">
        <v>940</v>
      </c>
      <c r="O101" s="317"/>
      <c r="P101" s="318">
        <f>+Tabla1[[#This Row],[Meta Ejecutada Vigencia4]]/Tabla1[[#This Row],[Meta Programada Vigencia]]</f>
        <v>0</v>
      </c>
      <c r="Q101" s="318">
        <f>+Tabla1[[#This Row],[Meta Ejecutada Vigencia4]]/Tabla1[[#This Row],[Meta Programada Cuatrienio3]]</f>
        <v>0</v>
      </c>
      <c r="R101" s="319">
        <v>2024680010125</v>
      </c>
      <c r="S101" s="320" t="s">
        <v>238</v>
      </c>
      <c r="T101" s="321"/>
      <c r="U101" s="322"/>
      <c r="V101" s="323" t="s">
        <v>1283</v>
      </c>
      <c r="W101" s="323" t="s">
        <v>1290</v>
      </c>
      <c r="X101" s="324">
        <v>940</v>
      </c>
      <c r="Y101" s="323" t="s">
        <v>557</v>
      </c>
      <c r="Z101" s="323" t="s">
        <v>313</v>
      </c>
      <c r="AA101" s="326">
        <v>0</v>
      </c>
      <c r="AB101" s="326">
        <v>0</v>
      </c>
      <c r="AC101" s="326">
        <v>0</v>
      </c>
      <c r="AD101" s="326">
        <v>157415769.47</v>
      </c>
      <c r="AE101" s="326">
        <f>SUM(Tabla1[[#This Row],[Recursos Propios]:[Otros]])</f>
        <v>157415769.47</v>
      </c>
      <c r="AF101" s="326">
        <v>0</v>
      </c>
      <c r="AG101" s="326">
        <v>0</v>
      </c>
      <c r="AH101" s="326">
        <v>0</v>
      </c>
      <c r="AI101" s="327">
        <f>+SUMIFS('Anexo PA'!$I$4:$I$909,'Anexo PA'!$M$4:$M$909,Tabla1[[#This Row],[ Consecutivo PDM]],'Anexo PA'!$O$4:$O$909,Tabla1[[#This Row],[Código BPIN]],'Anexo PA'!$C$4:$C$909,Tabla1[[#This Row],[Rubro]])</f>
        <v>0</v>
      </c>
      <c r="AJ101" s="328">
        <f>SUM(Tabla1[[#This Row],[Recursos Propios2]:[Otros7]])</f>
        <v>0</v>
      </c>
      <c r="AK101" s="329">
        <f>+Tabla1[[#This Row],[Total Recursos Comprometidos]]/Tabla1[[#This Row],[Total Programado]]</f>
        <v>0</v>
      </c>
      <c r="AL101" s="327">
        <f>+SUMIFS('Anexo PA'!$J$4:$J$909,'Anexo PA'!$M$4:$M$909,Tabla1[[#This Row],[ Consecutivo PDM]],'Anexo PA'!$O$4:$O$909,Tabla1[[#This Row],[Código BPIN]],'Anexo PA'!$C$4:$C$909,Tabla1[[#This Row],[Rubro]])</f>
        <v>0</v>
      </c>
      <c r="AM101" s="327">
        <f>+SUMIFS('Anexo PA'!$K$4:$K$909,'Anexo PA'!$M$4:$M$909,Tabla1[[#This Row],[ Consecutivo PDM]],'Anexo PA'!$O$4:$O$909,Tabla1[[#This Row],[Código BPIN]],'Anexo PA'!$C$4:$C$909,Tabla1[[#This Row],[Rubro]])</f>
        <v>0</v>
      </c>
      <c r="AN101" s="330">
        <v>0</v>
      </c>
      <c r="AO101" s="313" t="s">
        <v>196</v>
      </c>
      <c r="AP101" s="313" t="s">
        <v>197</v>
      </c>
      <c r="AQ101" s="312">
        <v>10</v>
      </c>
    </row>
    <row r="102" spans="1:43" s="349" customFormat="1" ht="15.4" customHeight="1" x14ac:dyDescent="0.25">
      <c r="A102" s="212">
        <v>213</v>
      </c>
      <c r="B102" s="332" t="s">
        <v>90</v>
      </c>
      <c r="C102" s="586" t="s">
        <v>56</v>
      </c>
      <c r="D102" s="212" t="s">
        <v>108</v>
      </c>
      <c r="E102" s="333" t="s">
        <v>109</v>
      </c>
      <c r="F102" s="212" t="s">
        <v>125</v>
      </c>
      <c r="G102" s="334" t="s">
        <v>129</v>
      </c>
      <c r="H102" s="212">
        <v>410400800</v>
      </c>
      <c r="I102" s="334" t="s">
        <v>127</v>
      </c>
      <c r="J102" s="212">
        <v>670</v>
      </c>
      <c r="K102" s="212" t="s">
        <v>62</v>
      </c>
      <c r="L102" s="212" t="s">
        <v>195</v>
      </c>
      <c r="M102" s="212">
        <v>700</v>
      </c>
      <c r="N102" s="335">
        <v>700</v>
      </c>
      <c r="O102" s="336">
        <v>710</v>
      </c>
      <c r="P102" s="337">
        <f>+Tabla1[[#This Row],[Meta Ejecutada Vigencia4]]/Tabla1[[#This Row],[Meta Programada Vigencia]]</f>
        <v>1.0142857142857142</v>
      </c>
      <c r="Q102" s="337">
        <f>+Tabla1[[#This Row],[Meta Ejecutada Vigencia4]]/Tabla1[[#This Row],[Meta Programada Cuatrienio3]]</f>
        <v>1.0142857142857142</v>
      </c>
      <c r="R102" s="587">
        <v>2020680010040</v>
      </c>
      <c r="S102" s="339" t="s">
        <v>225</v>
      </c>
      <c r="T102" s="340"/>
      <c r="U102" s="341"/>
      <c r="V102" s="342" t="s">
        <v>1283</v>
      </c>
      <c r="W102" s="342" t="s">
        <v>1290</v>
      </c>
      <c r="X102" s="343">
        <v>700</v>
      </c>
      <c r="Y102" s="342" t="s">
        <v>553</v>
      </c>
      <c r="Z102" s="342" t="s">
        <v>320</v>
      </c>
      <c r="AA102" s="71">
        <v>0</v>
      </c>
      <c r="AB102" s="71">
        <v>0</v>
      </c>
      <c r="AC102" s="71">
        <v>0</v>
      </c>
      <c r="AD102" s="71">
        <v>1965088300</v>
      </c>
      <c r="AE102" s="71">
        <f>SUM(Tabla1[[#This Row],[Recursos Propios]:[Otros]])</f>
        <v>1965088300</v>
      </c>
      <c r="AF102" s="71">
        <v>0</v>
      </c>
      <c r="AG102" s="71">
        <v>0</v>
      </c>
      <c r="AH102" s="71">
        <v>0</v>
      </c>
      <c r="AI102" s="345">
        <f>+SUMIFS('Anexo PA'!$I$4:$I$909,'Anexo PA'!$M$4:$M$909,Tabla1[[#This Row],[ Consecutivo PDM]],'Anexo PA'!$O$4:$O$909,Tabla1[[#This Row],[Código BPIN]],'Anexo PA'!$C$4:$C$909,Tabla1[[#This Row],[Rubro]])</f>
        <v>1965088300</v>
      </c>
      <c r="AJ102" s="346">
        <f>SUM(Tabla1[[#This Row],[Recursos Propios2]:[Otros7]])</f>
        <v>1965088300</v>
      </c>
      <c r="AK102" s="347">
        <f>+Tabla1[[#This Row],[Total Recursos Comprometidos]]/Tabla1[[#This Row],[Total Programado]]</f>
        <v>1</v>
      </c>
      <c r="AL102" s="345">
        <f>+SUMIFS('Anexo PA'!$J$4:$J$909,'Anexo PA'!$M$4:$M$909,Tabla1[[#This Row],[ Consecutivo PDM]],'Anexo PA'!$O$4:$O$909,Tabla1[[#This Row],[Código BPIN]],'Anexo PA'!$C$4:$C$909,Tabla1[[#This Row],[Rubro]])</f>
        <v>1941789538</v>
      </c>
      <c r="AM102" s="345">
        <f>+SUMIFS('Anexo PA'!$K$4:$K$909,'Anexo PA'!$M$4:$M$909,Tabla1[[#This Row],[ Consecutivo PDM]],'Anexo PA'!$O$4:$O$909,Tabla1[[#This Row],[Código BPIN]],'Anexo PA'!$C$4:$C$909,Tabla1[[#This Row],[Rubro]])</f>
        <v>1941789538</v>
      </c>
      <c r="AN102" s="348">
        <v>1916787000</v>
      </c>
      <c r="AO102" s="333" t="s">
        <v>196</v>
      </c>
      <c r="AP102" s="333" t="s">
        <v>197</v>
      </c>
      <c r="AQ102" s="332">
        <v>10</v>
      </c>
    </row>
    <row r="103" spans="1:43" s="349" customFormat="1" ht="15.4" customHeight="1" x14ac:dyDescent="0.25">
      <c r="A103" s="212">
        <v>213</v>
      </c>
      <c r="B103" s="332" t="s">
        <v>90</v>
      </c>
      <c r="C103" s="586" t="s">
        <v>56</v>
      </c>
      <c r="D103" s="212" t="s">
        <v>108</v>
      </c>
      <c r="E103" s="333" t="s">
        <v>109</v>
      </c>
      <c r="F103" s="212" t="s">
        <v>125</v>
      </c>
      <c r="G103" s="334" t="s">
        <v>129</v>
      </c>
      <c r="H103" s="212">
        <v>410400800</v>
      </c>
      <c r="I103" s="334" t="s">
        <v>127</v>
      </c>
      <c r="J103" s="212">
        <v>670</v>
      </c>
      <c r="K103" s="212" t="s">
        <v>62</v>
      </c>
      <c r="L103" s="212" t="s">
        <v>195</v>
      </c>
      <c r="M103" s="212">
        <v>700</v>
      </c>
      <c r="N103" s="335">
        <v>700</v>
      </c>
      <c r="O103" s="336">
        <v>710</v>
      </c>
      <c r="P103" s="337">
        <f>+Tabla1[[#This Row],[Meta Ejecutada Vigencia4]]/Tabla1[[#This Row],[Meta Programada Vigencia]]</f>
        <v>1.0142857142857142</v>
      </c>
      <c r="Q103" s="337">
        <f>+Tabla1[[#This Row],[Meta Ejecutada Vigencia4]]/Tabla1[[#This Row],[Meta Programada Cuatrienio3]]</f>
        <v>1.0142857142857142</v>
      </c>
      <c r="R103" s="587">
        <v>2020680010040</v>
      </c>
      <c r="S103" s="339" t="s">
        <v>225</v>
      </c>
      <c r="T103" s="340"/>
      <c r="U103" s="341"/>
      <c r="V103" s="342" t="s">
        <v>1283</v>
      </c>
      <c r="W103" s="342" t="s">
        <v>1290</v>
      </c>
      <c r="X103" s="343">
        <v>700</v>
      </c>
      <c r="Y103" s="342" t="s">
        <v>553</v>
      </c>
      <c r="Z103" s="342" t="s">
        <v>321</v>
      </c>
      <c r="AA103" s="71">
        <v>0</v>
      </c>
      <c r="AB103" s="71">
        <v>0</v>
      </c>
      <c r="AC103" s="71">
        <v>0</v>
      </c>
      <c r="AD103" s="71">
        <v>341570350</v>
      </c>
      <c r="AE103" s="71">
        <f>SUM(Tabla1[[#This Row],[Recursos Propios]:[Otros]])</f>
        <v>341570350</v>
      </c>
      <c r="AF103" s="71">
        <v>0</v>
      </c>
      <c r="AG103" s="71">
        <v>0</v>
      </c>
      <c r="AH103" s="71">
        <v>0</v>
      </c>
      <c r="AI103" s="345">
        <f>+SUMIFS('Anexo PA'!$I$4:$I$909,'Anexo PA'!$M$4:$M$909,Tabla1[[#This Row],[ Consecutivo PDM]],'Anexo PA'!$O$4:$O$909,Tabla1[[#This Row],[Código BPIN]],'Anexo PA'!$C$4:$C$909,Tabla1[[#This Row],[Rubro]])</f>
        <v>341570350</v>
      </c>
      <c r="AJ103" s="346">
        <f>SUM(Tabla1[[#This Row],[Recursos Propios2]:[Otros7]])</f>
        <v>341570350</v>
      </c>
      <c r="AK103" s="347">
        <f>+Tabla1[[#This Row],[Total Recursos Comprometidos]]/Tabla1[[#This Row],[Total Programado]]</f>
        <v>1</v>
      </c>
      <c r="AL103" s="345">
        <f>+SUMIFS('Anexo PA'!$J$4:$J$909,'Anexo PA'!$M$4:$M$909,Tabla1[[#This Row],[ Consecutivo PDM]],'Anexo PA'!$O$4:$O$909,Tabla1[[#This Row],[Código BPIN]],'Anexo PA'!$C$4:$C$909,Tabla1[[#This Row],[Rubro]])</f>
        <v>296073877</v>
      </c>
      <c r="AM103" s="345">
        <f>+SUMIFS('Anexo PA'!$K$4:$K$909,'Anexo PA'!$M$4:$M$909,Tabla1[[#This Row],[ Consecutivo PDM]],'Anexo PA'!$O$4:$O$909,Tabla1[[#This Row],[Código BPIN]],'Anexo PA'!$C$4:$C$909,Tabla1[[#This Row],[Rubro]])</f>
        <v>291354140</v>
      </c>
      <c r="AN103" s="348">
        <v>702821900</v>
      </c>
      <c r="AO103" s="333" t="s">
        <v>196</v>
      </c>
      <c r="AP103" s="333" t="s">
        <v>197</v>
      </c>
      <c r="AQ103" s="332">
        <v>10</v>
      </c>
    </row>
    <row r="104" spans="1:43" s="349" customFormat="1" ht="15.4" customHeight="1" x14ac:dyDescent="0.25">
      <c r="A104" s="212">
        <v>213</v>
      </c>
      <c r="B104" s="332" t="s">
        <v>90</v>
      </c>
      <c r="C104" s="586" t="s">
        <v>56</v>
      </c>
      <c r="D104" s="212" t="s">
        <v>108</v>
      </c>
      <c r="E104" s="333" t="s">
        <v>109</v>
      </c>
      <c r="F104" s="212" t="s">
        <v>125</v>
      </c>
      <c r="G104" s="334" t="s">
        <v>129</v>
      </c>
      <c r="H104" s="212">
        <v>410400800</v>
      </c>
      <c r="I104" s="334" t="s">
        <v>127</v>
      </c>
      <c r="J104" s="212">
        <v>670</v>
      </c>
      <c r="K104" s="212" t="s">
        <v>62</v>
      </c>
      <c r="L104" s="212" t="s">
        <v>195</v>
      </c>
      <c r="M104" s="212">
        <v>700</v>
      </c>
      <c r="N104" s="335">
        <v>700</v>
      </c>
      <c r="O104" s="336">
        <v>710</v>
      </c>
      <c r="P104" s="337">
        <f>+Tabla1[[#This Row],[Meta Ejecutada Vigencia4]]/Tabla1[[#This Row],[Meta Programada Vigencia]]</f>
        <v>1.0142857142857142</v>
      </c>
      <c r="Q104" s="337">
        <f>+Tabla1[[#This Row],[Meta Ejecutada Vigencia4]]/Tabla1[[#This Row],[Meta Programada Cuatrienio3]]</f>
        <v>1.0142857142857142</v>
      </c>
      <c r="R104" s="587">
        <v>2020680010040</v>
      </c>
      <c r="S104" s="339" t="s">
        <v>225</v>
      </c>
      <c r="T104" s="340"/>
      <c r="U104" s="588"/>
      <c r="V104" s="342" t="s">
        <v>1283</v>
      </c>
      <c r="W104" s="342" t="s">
        <v>1290</v>
      </c>
      <c r="X104" s="343">
        <v>700</v>
      </c>
      <c r="Y104" s="342" t="s">
        <v>553</v>
      </c>
      <c r="Z104" s="342" t="s">
        <v>322</v>
      </c>
      <c r="AA104" s="71">
        <v>0</v>
      </c>
      <c r="AB104" s="71">
        <v>0</v>
      </c>
      <c r="AC104" s="71">
        <v>0</v>
      </c>
      <c r="AD104" s="71">
        <v>419929500</v>
      </c>
      <c r="AE104" s="71">
        <f>SUM(Tabla1[[#This Row],[Recursos Propios]:[Otros]])</f>
        <v>419929500</v>
      </c>
      <c r="AF104" s="71">
        <v>0</v>
      </c>
      <c r="AG104" s="71">
        <v>0</v>
      </c>
      <c r="AH104" s="71">
        <v>0</v>
      </c>
      <c r="AI104" s="345">
        <f>+SUMIFS('Anexo PA'!$I$4:$I$909,'Anexo PA'!$M$4:$M$909,Tabla1[[#This Row],[ Consecutivo PDM]],'Anexo PA'!$O$4:$O$909,Tabla1[[#This Row],[Código BPIN]],'Anexo PA'!$C$4:$C$909,Tabla1[[#This Row],[Rubro]])</f>
        <v>419929500</v>
      </c>
      <c r="AJ104" s="346">
        <f>SUM(Tabla1[[#This Row],[Recursos Propios2]:[Otros7]])</f>
        <v>419929500</v>
      </c>
      <c r="AK104" s="347">
        <f>+Tabla1[[#This Row],[Total Recursos Comprometidos]]/Tabla1[[#This Row],[Total Programado]]</f>
        <v>1</v>
      </c>
      <c r="AL104" s="345">
        <f>+SUMIFS('Anexo PA'!$J$4:$J$909,'Anexo PA'!$M$4:$M$909,Tabla1[[#This Row],[ Consecutivo PDM]],'Anexo PA'!$O$4:$O$909,Tabla1[[#This Row],[Código BPIN]],'Anexo PA'!$C$4:$C$909,Tabla1[[#This Row],[Rubro]])</f>
        <v>409406609</v>
      </c>
      <c r="AM104" s="345">
        <f>+SUMIFS('Anexo PA'!$K$4:$K$909,'Anexo PA'!$M$4:$M$909,Tabla1[[#This Row],[ Consecutivo PDM]],'Anexo PA'!$O$4:$O$909,Tabla1[[#This Row],[Código BPIN]],'Anexo PA'!$C$4:$C$909,Tabla1[[#This Row],[Rubro]])</f>
        <v>409406609</v>
      </c>
      <c r="AN104" s="348">
        <v>0</v>
      </c>
      <c r="AO104" s="333" t="s">
        <v>196</v>
      </c>
      <c r="AP104" s="333" t="s">
        <v>197</v>
      </c>
      <c r="AQ104" s="332">
        <v>10</v>
      </c>
    </row>
    <row r="105" spans="1:43" s="608" customFormat="1" ht="15.4" customHeight="1" x14ac:dyDescent="0.25">
      <c r="A105" s="589">
        <v>213</v>
      </c>
      <c r="B105" s="590" t="s">
        <v>90</v>
      </c>
      <c r="C105" s="591" t="s">
        <v>56</v>
      </c>
      <c r="D105" s="589" t="s">
        <v>108</v>
      </c>
      <c r="E105" s="592" t="s">
        <v>109</v>
      </c>
      <c r="F105" s="589" t="s">
        <v>125</v>
      </c>
      <c r="G105" s="593" t="s">
        <v>129</v>
      </c>
      <c r="H105" s="589">
        <v>410400800</v>
      </c>
      <c r="I105" s="593" t="s">
        <v>127</v>
      </c>
      <c r="J105" s="589">
        <v>670</v>
      </c>
      <c r="K105" s="589" t="s">
        <v>62</v>
      </c>
      <c r="L105" s="589" t="s">
        <v>195</v>
      </c>
      <c r="M105" s="589">
        <v>700</v>
      </c>
      <c r="N105" s="594">
        <v>700</v>
      </c>
      <c r="O105" s="595"/>
      <c r="P105" s="596">
        <f>+Tabla1[[#This Row],[Meta Ejecutada Vigencia4]]/Tabla1[[#This Row],[Meta Programada Vigencia]]</f>
        <v>0</v>
      </c>
      <c r="Q105" s="596">
        <f>+Tabla1[[#This Row],[Meta Ejecutada Vigencia4]]/Tabla1[[#This Row],[Meta Programada Cuatrienio3]]</f>
        <v>0</v>
      </c>
      <c r="R105" s="597">
        <v>2024680010125</v>
      </c>
      <c r="S105" s="598" t="s">
        <v>238</v>
      </c>
      <c r="T105" s="599"/>
      <c r="U105" s="600"/>
      <c r="V105" s="601" t="s">
        <v>1283</v>
      </c>
      <c r="W105" s="601" t="s">
        <v>1290</v>
      </c>
      <c r="X105" s="602">
        <v>700</v>
      </c>
      <c r="Y105" s="601" t="s">
        <v>553</v>
      </c>
      <c r="Z105" s="601" t="s">
        <v>314</v>
      </c>
      <c r="AA105" s="603">
        <v>0</v>
      </c>
      <c r="AB105" s="603">
        <v>0</v>
      </c>
      <c r="AC105" s="603">
        <v>0</v>
      </c>
      <c r="AD105" s="603">
        <v>407523538.73000002</v>
      </c>
      <c r="AE105" s="603">
        <f>SUM(Tabla1[[#This Row],[Recursos Propios]:[Otros]])</f>
        <v>407523538.73000002</v>
      </c>
      <c r="AF105" s="603">
        <v>0</v>
      </c>
      <c r="AG105" s="603">
        <v>0</v>
      </c>
      <c r="AH105" s="603">
        <v>0</v>
      </c>
      <c r="AI105" s="604">
        <f>+SUMIFS('Anexo PA'!$I$4:$I$909,'Anexo PA'!$M$4:$M$909,Tabla1[[#This Row],[ Consecutivo PDM]],'Anexo PA'!$O$4:$O$909,Tabla1[[#This Row],[Código BPIN]],'Anexo PA'!$C$4:$C$909,Tabla1[[#This Row],[Rubro]])</f>
        <v>0</v>
      </c>
      <c r="AJ105" s="605">
        <f>SUM(Tabla1[[#This Row],[Recursos Propios2]:[Otros7]])</f>
        <v>0</v>
      </c>
      <c r="AK105" s="606">
        <f>+Tabla1[[#This Row],[Total Recursos Comprometidos]]/Tabla1[[#This Row],[Total Programado]]</f>
        <v>0</v>
      </c>
      <c r="AL105" s="604">
        <f>+SUMIFS('Anexo PA'!$J$4:$J$909,'Anexo PA'!$M$4:$M$909,Tabla1[[#This Row],[ Consecutivo PDM]],'Anexo PA'!$O$4:$O$909,Tabla1[[#This Row],[Código BPIN]],'Anexo PA'!$C$4:$C$909,Tabla1[[#This Row],[Rubro]])</f>
        <v>0</v>
      </c>
      <c r="AM105" s="604">
        <f>+SUMIFS('Anexo PA'!$K$4:$K$909,'Anexo PA'!$M$4:$M$909,Tabla1[[#This Row],[ Consecutivo PDM]],'Anexo PA'!$O$4:$O$909,Tabla1[[#This Row],[Código BPIN]],'Anexo PA'!$C$4:$C$909,Tabla1[[#This Row],[Rubro]])</f>
        <v>0</v>
      </c>
      <c r="AN105" s="607">
        <v>0</v>
      </c>
      <c r="AO105" s="592" t="s">
        <v>196</v>
      </c>
      <c r="AP105" s="592" t="s">
        <v>197</v>
      </c>
      <c r="AQ105" s="590">
        <v>10</v>
      </c>
    </row>
    <row r="106" spans="1:43" s="608" customFormat="1" ht="15.4" customHeight="1" x14ac:dyDescent="0.25">
      <c r="A106" s="589">
        <v>213</v>
      </c>
      <c r="B106" s="590" t="s">
        <v>90</v>
      </c>
      <c r="C106" s="591" t="s">
        <v>56</v>
      </c>
      <c r="D106" s="589" t="s">
        <v>108</v>
      </c>
      <c r="E106" s="592" t="s">
        <v>109</v>
      </c>
      <c r="F106" s="589" t="s">
        <v>125</v>
      </c>
      <c r="G106" s="593" t="s">
        <v>129</v>
      </c>
      <c r="H106" s="589">
        <v>410400800</v>
      </c>
      <c r="I106" s="593" t="s">
        <v>127</v>
      </c>
      <c r="J106" s="589">
        <v>670</v>
      </c>
      <c r="K106" s="589" t="s">
        <v>62</v>
      </c>
      <c r="L106" s="589" t="s">
        <v>195</v>
      </c>
      <c r="M106" s="589">
        <v>700</v>
      </c>
      <c r="N106" s="594">
        <v>700</v>
      </c>
      <c r="O106" s="595"/>
      <c r="P106" s="596">
        <f>+Tabla1[[#This Row],[Meta Ejecutada Vigencia4]]/Tabla1[[#This Row],[Meta Programada Vigencia]]</f>
        <v>0</v>
      </c>
      <c r="Q106" s="596">
        <f>+Tabla1[[#This Row],[Meta Ejecutada Vigencia4]]/Tabla1[[#This Row],[Meta Programada Cuatrienio3]]</f>
        <v>0</v>
      </c>
      <c r="R106" s="597">
        <v>2024680010125</v>
      </c>
      <c r="S106" s="598" t="s">
        <v>238</v>
      </c>
      <c r="T106" s="599"/>
      <c r="U106" s="600"/>
      <c r="V106" s="601" t="s">
        <v>1283</v>
      </c>
      <c r="W106" s="601" t="s">
        <v>1290</v>
      </c>
      <c r="X106" s="602">
        <v>700</v>
      </c>
      <c r="Y106" s="601" t="s">
        <v>553</v>
      </c>
      <c r="Z106" s="601" t="s">
        <v>315</v>
      </c>
      <c r="AA106" s="603">
        <v>0</v>
      </c>
      <c r="AB106" s="603">
        <v>0</v>
      </c>
      <c r="AC106" s="603">
        <v>0</v>
      </c>
      <c r="AD106" s="603">
        <v>227664928.69999999</v>
      </c>
      <c r="AE106" s="603">
        <f>SUM(Tabla1[[#This Row],[Recursos Propios]:[Otros]])</f>
        <v>227664928.69999999</v>
      </c>
      <c r="AF106" s="603">
        <v>0</v>
      </c>
      <c r="AG106" s="603">
        <v>0</v>
      </c>
      <c r="AH106" s="603">
        <v>0</v>
      </c>
      <c r="AI106" s="604">
        <f>+SUMIFS('Anexo PA'!$I$4:$I$909,'Anexo PA'!$M$4:$M$909,Tabla1[[#This Row],[ Consecutivo PDM]],'Anexo PA'!$O$4:$O$909,Tabla1[[#This Row],[Código BPIN]],'Anexo PA'!$C$4:$C$909,Tabla1[[#This Row],[Rubro]])</f>
        <v>216941895</v>
      </c>
      <c r="AJ106" s="605">
        <f>SUM(Tabla1[[#This Row],[Recursos Propios2]:[Otros7]])</f>
        <v>216941895</v>
      </c>
      <c r="AK106" s="606">
        <f>+Tabla1[[#This Row],[Total Recursos Comprometidos]]/Tabla1[[#This Row],[Total Programado]]</f>
        <v>0.95289993166171849</v>
      </c>
      <c r="AL106" s="604">
        <f>+SUMIFS('Anexo PA'!$J$4:$J$909,'Anexo PA'!$M$4:$M$909,Tabla1[[#This Row],[ Consecutivo PDM]],'Anexo PA'!$O$4:$O$909,Tabla1[[#This Row],[Código BPIN]],'Anexo PA'!$C$4:$C$909,Tabla1[[#This Row],[Rubro]])</f>
        <v>0</v>
      </c>
      <c r="AM106" s="604">
        <f>+SUMIFS('Anexo PA'!$K$4:$K$909,'Anexo PA'!$M$4:$M$909,Tabla1[[#This Row],[ Consecutivo PDM]],'Anexo PA'!$O$4:$O$909,Tabla1[[#This Row],[Código BPIN]],'Anexo PA'!$C$4:$C$909,Tabla1[[#This Row],[Rubro]])</f>
        <v>0</v>
      </c>
      <c r="AN106" s="607">
        <v>0</v>
      </c>
      <c r="AO106" s="592" t="s">
        <v>196</v>
      </c>
      <c r="AP106" s="592" t="s">
        <v>197</v>
      </c>
      <c r="AQ106" s="590">
        <v>10</v>
      </c>
    </row>
    <row r="107" spans="1:43" s="608" customFormat="1" ht="15.4" customHeight="1" x14ac:dyDescent="0.25">
      <c r="A107" s="589">
        <v>213</v>
      </c>
      <c r="B107" s="590" t="s">
        <v>90</v>
      </c>
      <c r="C107" s="591" t="s">
        <v>56</v>
      </c>
      <c r="D107" s="589" t="s">
        <v>108</v>
      </c>
      <c r="E107" s="592" t="s">
        <v>109</v>
      </c>
      <c r="F107" s="589" t="s">
        <v>125</v>
      </c>
      <c r="G107" s="593" t="s">
        <v>129</v>
      </c>
      <c r="H107" s="589">
        <v>410400800</v>
      </c>
      <c r="I107" s="593" t="s">
        <v>127</v>
      </c>
      <c r="J107" s="589">
        <v>670</v>
      </c>
      <c r="K107" s="589" t="s">
        <v>62</v>
      </c>
      <c r="L107" s="589" t="s">
        <v>195</v>
      </c>
      <c r="M107" s="589">
        <v>700</v>
      </c>
      <c r="N107" s="594">
        <v>700</v>
      </c>
      <c r="O107" s="595">
        <v>710</v>
      </c>
      <c r="P107" s="596">
        <f>+Tabla1[[#This Row],[Meta Ejecutada Vigencia4]]/Tabla1[[#This Row],[Meta Programada Vigencia]]</f>
        <v>1.0142857142857142</v>
      </c>
      <c r="Q107" s="596">
        <f>+Tabla1[[#This Row],[Meta Ejecutada Vigencia4]]/Tabla1[[#This Row],[Meta Programada Cuatrienio3]]</f>
        <v>1.0142857142857142</v>
      </c>
      <c r="R107" s="597">
        <v>2024680010125</v>
      </c>
      <c r="S107" s="598" t="s">
        <v>238</v>
      </c>
      <c r="T107" s="599"/>
      <c r="U107" s="600"/>
      <c r="V107" s="601" t="s">
        <v>1283</v>
      </c>
      <c r="W107" s="601" t="s">
        <v>1290</v>
      </c>
      <c r="X107" s="602">
        <v>700</v>
      </c>
      <c r="Y107" s="601" t="s">
        <v>553</v>
      </c>
      <c r="Z107" s="601" t="s">
        <v>316</v>
      </c>
      <c r="AA107" s="603">
        <v>0</v>
      </c>
      <c r="AB107" s="603">
        <v>0</v>
      </c>
      <c r="AC107" s="603">
        <v>0</v>
      </c>
      <c r="AD107" s="603">
        <v>650862167.63999999</v>
      </c>
      <c r="AE107" s="603">
        <f>SUM(Tabla1[[#This Row],[Recursos Propios]:[Otros]])</f>
        <v>650862167.63999999</v>
      </c>
      <c r="AF107" s="603">
        <v>0</v>
      </c>
      <c r="AG107" s="603">
        <v>0</v>
      </c>
      <c r="AH107" s="603">
        <v>0</v>
      </c>
      <c r="AI107" s="604">
        <f>+SUMIFS('Anexo PA'!$I$4:$I$909,'Anexo PA'!$M$4:$M$909,Tabla1[[#This Row],[ Consecutivo PDM]],'Anexo PA'!$O$4:$O$909,Tabla1[[#This Row],[Código BPIN]],'Anexo PA'!$C$4:$C$909,Tabla1[[#This Row],[Rubro]])</f>
        <v>617750510</v>
      </c>
      <c r="AJ107" s="605">
        <f>SUM(Tabla1[[#This Row],[Recursos Propios2]:[Otros7]])</f>
        <v>617750510</v>
      </c>
      <c r="AK107" s="606">
        <f>+Tabla1[[#This Row],[Total Recursos Comprometidos]]/Tabla1[[#This Row],[Total Programado]]</f>
        <v>0.94912646749762464</v>
      </c>
      <c r="AL107" s="604">
        <f>+SUMIFS('Anexo PA'!$J$4:$J$909,'Anexo PA'!$M$4:$M$909,Tabla1[[#This Row],[ Consecutivo PDM]],'Anexo PA'!$O$4:$O$909,Tabla1[[#This Row],[Código BPIN]],'Anexo PA'!$C$4:$C$909,Tabla1[[#This Row],[Rubro]])</f>
        <v>129913355</v>
      </c>
      <c r="AM107" s="604">
        <f>+SUMIFS('Anexo PA'!$K$4:$K$909,'Anexo PA'!$M$4:$M$909,Tabla1[[#This Row],[ Consecutivo PDM]],'Anexo PA'!$O$4:$O$909,Tabla1[[#This Row],[Código BPIN]],'Anexo PA'!$C$4:$C$909,Tabla1[[#This Row],[Rubro]])</f>
        <v>129913355</v>
      </c>
      <c r="AN107" s="607">
        <v>0</v>
      </c>
      <c r="AO107" s="592" t="s">
        <v>196</v>
      </c>
      <c r="AP107" s="592" t="s">
        <v>197</v>
      </c>
      <c r="AQ107" s="590">
        <v>10</v>
      </c>
    </row>
    <row r="108" spans="1:43" s="608" customFormat="1" ht="15.4" customHeight="1" x14ac:dyDescent="0.25">
      <c r="A108" s="589">
        <v>213</v>
      </c>
      <c r="B108" s="590" t="s">
        <v>90</v>
      </c>
      <c r="C108" s="591" t="s">
        <v>56</v>
      </c>
      <c r="D108" s="589" t="s">
        <v>108</v>
      </c>
      <c r="E108" s="592" t="s">
        <v>109</v>
      </c>
      <c r="F108" s="589" t="s">
        <v>125</v>
      </c>
      <c r="G108" s="593" t="s">
        <v>129</v>
      </c>
      <c r="H108" s="589">
        <v>410400800</v>
      </c>
      <c r="I108" s="593" t="s">
        <v>127</v>
      </c>
      <c r="J108" s="589">
        <v>670</v>
      </c>
      <c r="K108" s="589" t="s">
        <v>62</v>
      </c>
      <c r="L108" s="589" t="s">
        <v>195</v>
      </c>
      <c r="M108" s="589">
        <v>700</v>
      </c>
      <c r="N108" s="594">
        <v>700</v>
      </c>
      <c r="O108" s="595"/>
      <c r="P108" s="596">
        <f>+Tabla1[[#This Row],[Meta Ejecutada Vigencia4]]/Tabla1[[#This Row],[Meta Programada Vigencia]]</f>
        <v>0</v>
      </c>
      <c r="Q108" s="596">
        <f>+Tabla1[[#This Row],[Meta Ejecutada Vigencia4]]/Tabla1[[#This Row],[Meta Programada Cuatrienio3]]</f>
        <v>0</v>
      </c>
      <c r="R108" s="597">
        <v>2024680010125</v>
      </c>
      <c r="S108" s="598" t="s">
        <v>238</v>
      </c>
      <c r="T108" s="599"/>
      <c r="U108" s="600"/>
      <c r="V108" s="601" t="s">
        <v>1283</v>
      </c>
      <c r="W108" s="601" t="s">
        <v>1290</v>
      </c>
      <c r="X108" s="602">
        <v>700</v>
      </c>
      <c r="Y108" s="601" t="s">
        <v>553</v>
      </c>
      <c r="Z108" s="601" t="s">
        <v>317</v>
      </c>
      <c r="AA108" s="603">
        <v>0</v>
      </c>
      <c r="AB108" s="603">
        <v>0</v>
      </c>
      <c r="AC108" s="603">
        <v>0</v>
      </c>
      <c r="AD108" s="603">
        <f>70500+501904040.42</f>
        <v>501974540.42000002</v>
      </c>
      <c r="AE108" s="603">
        <f>SUM(Tabla1[[#This Row],[Recursos Propios]:[Otros]])</f>
        <v>501974540.42000002</v>
      </c>
      <c r="AF108" s="603">
        <v>0</v>
      </c>
      <c r="AG108" s="603">
        <v>0</v>
      </c>
      <c r="AH108" s="603">
        <v>0</v>
      </c>
      <c r="AI108" s="604">
        <f>+SUMIFS('Anexo PA'!$I$4:$I$909,'Anexo PA'!$M$4:$M$909,Tabla1[[#This Row],[ Consecutivo PDM]],'Anexo PA'!$O$4:$O$909,Tabla1[[#This Row],[Código BPIN]],'Anexo PA'!$C$4:$C$909,Tabla1[[#This Row],[Rubro]])</f>
        <v>500239800</v>
      </c>
      <c r="AJ108" s="605">
        <f>SUM(Tabla1[[#This Row],[Recursos Propios2]:[Otros7]])</f>
        <v>500239800</v>
      </c>
      <c r="AK108" s="606">
        <f>+Tabla1[[#This Row],[Total Recursos Comprometidos]]/Tabla1[[#This Row],[Total Programado]]</f>
        <v>0.99654416652575928</v>
      </c>
      <c r="AL108" s="604">
        <f>+SUMIFS('Anexo PA'!$J$4:$J$909,'Anexo PA'!$M$4:$M$909,Tabla1[[#This Row],[ Consecutivo PDM]],'Anexo PA'!$O$4:$O$909,Tabla1[[#This Row],[Código BPIN]],'Anexo PA'!$C$4:$C$909,Tabla1[[#This Row],[Rubro]])</f>
        <v>0</v>
      </c>
      <c r="AM108" s="604">
        <f>+SUMIFS('Anexo PA'!$K$4:$K$909,'Anexo PA'!$M$4:$M$909,Tabla1[[#This Row],[ Consecutivo PDM]],'Anexo PA'!$O$4:$O$909,Tabla1[[#This Row],[Código BPIN]],'Anexo PA'!$C$4:$C$909,Tabla1[[#This Row],[Rubro]])</f>
        <v>0</v>
      </c>
      <c r="AN108" s="607">
        <v>0</v>
      </c>
      <c r="AO108" s="592" t="s">
        <v>196</v>
      </c>
      <c r="AP108" s="592" t="s">
        <v>197</v>
      </c>
      <c r="AQ108" s="590">
        <v>10</v>
      </c>
    </row>
    <row r="109" spans="1:43" s="608" customFormat="1" ht="15.4" customHeight="1" x14ac:dyDescent="0.25">
      <c r="A109" s="589">
        <v>213</v>
      </c>
      <c r="B109" s="590" t="s">
        <v>90</v>
      </c>
      <c r="C109" s="591" t="s">
        <v>56</v>
      </c>
      <c r="D109" s="589" t="s">
        <v>108</v>
      </c>
      <c r="E109" s="592" t="s">
        <v>109</v>
      </c>
      <c r="F109" s="589" t="s">
        <v>125</v>
      </c>
      <c r="G109" s="593" t="s">
        <v>129</v>
      </c>
      <c r="H109" s="589">
        <v>410400800</v>
      </c>
      <c r="I109" s="593" t="s">
        <v>127</v>
      </c>
      <c r="J109" s="589">
        <v>670</v>
      </c>
      <c r="K109" s="589" t="s">
        <v>62</v>
      </c>
      <c r="L109" s="589" t="s">
        <v>195</v>
      </c>
      <c r="M109" s="589">
        <v>700</v>
      </c>
      <c r="N109" s="594">
        <v>700</v>
      </c>
      <c r="O109" s="595"/>
      <c r="P109" s="596">
        <f>+Tabla1[[#This Row],[Meta Ejecutada Vigencia4]]/Tabla1[[#This Row],[Meta Programada Vigencia]]</f>
        <v>0</v>
      </c>
      <c r="Q109" s="596">
        <f>+Tabla1[[#This Row],[Meta Ejecutada Vigencia4]]/Tabla1[[#This Row],[Meta Programada Cuatrienio3]]</f>
        <v>0</v>
      </c>
      <c r="R109" s="597">
        <v>2024680010125</v>
      </c>
      <c r="S109" s="598" t="s">
        <v>238</v>
      </c>
      <c r="T109" s="599"/>
      <c r="U109" s="600"/>
      <c r="V109" s="601" t="s">
        <v>1283</v>
      </c>
      <c r="W109" s="601" t="s">
        <v>1290</v>
      </c>
      <c r="X109" s="602">
        <v>700</v>
      </c>
      <c r="Y109" s="601" t="s">
        <v>553</v>
      </c>
      <c r="Z109" s="601" t="s">
        <v>318</v>
      </c>
      <c r="AA109" s="603">
        <v>0</v>
      </c>
      <c r="AB109" s="603">
        <v>0</v>
      </c>
      <c r="AC109" s="603">
        <v>0</v>
      </c>
      <c r="AD109" s="603">
        <v>3019732</v>
      </c>
      <c r="AE109" s="603">
        <f>SUM(Tabla1[[#This Row],[Recursos Propios]:[Otros]])</f>
        <v>3019732</v>
      </c>
      <c r="AF109" s="603">
        <v>0</v>
      </c>
      <c r="AG109" s="603">
        <v>0</v>
      </c>
      <c r="AH109" s="603">
        <v>0</v>
      </c>
      <c r="AI109" s="604">
        <f>+SUMIFS('Anexo PA'!$I$4:$I$909,'Anexo PA'!$M$4:$M$909,Tabla1[[#This Row],[ Consecutivo PDM]],'Anexo PA'!$O$4:$O$909,Tabla1[[#This Row],[Código BPIN]],'Anexo PA'!$C$4:$C$909,Tabla1[[#This Row],[Rubro]])</f>
        <v>0</v>
      </c>
      <c r="AJ109" s="605">
        <f>SUM(Tabla1[[#This Row],[Recursos Propios2]:[Otros7]])</f>
        <v>0</v>
      </c>
      <c r="AK109" s="606">
        <f>+Tabla1[[#This Row],[Total Recursos Comprometidos]]/Tabla1[[#This Row],[Total Programado]]</f>
        <v>0</v>
      </c>
      <c r="AL109" s="604">
        <f>+SUMIFS('Anexo PA'!$J$4:$J$909,'Anexo PA'!$M$4:$M$909,Tabla1[[#This Row],[ Consecutivo PDM]],'Anexo PA'!$O$4:$O$909,Tabla1[[#This Row],[Código BPIN]],'Anexo PA'!$C$4:$C$909,Tabla1[[#This Row],[Rubro]])</f>
        <v>0</v>
      </c>
      <c r="AM109" s="604">
        <f>+SUMIFS('Anexo PA'!$K$4:$K$909,'Anexo PA'!$M$4:$M$909,Tabla1[[#This Row],[ Consecutivo PDM]],'Anexo PA'!$O$4:$O$909,Tabla1[[#This Row],[Código BPIN]],'Anexo PA'!$C$4:$C$909,Tabla1[[#This Row],[Rubro]])</f>
        <v>0</v>
      </c>
      <c r="AN109" s="607">
        <v>0</v>
      </c>
      <c r="AO109" s="592" t="s">
        <v>196</v>
      </c>
      <c r="AP109" s="592" t="s">
        <v>197</v>
      </c>
      <c r="AQ109" s="590">
        <v>10</v>
      </c>
    </row>
    <row r="110" spans="1:43" s="608" customFormat="1" ht="15.4" customHeight="1" x14ac:dyDescent="0.25">
      <c r="A110" s="589">
        <v>213</v>
      </c>
      <c r="B110" s="590" t="s">
        <v>90</v>
      </c>
      <c r="C110" s="591" t="s">
        <v>56</v>
      </c>
      <c r="D110" s="589" t="s">
        <v>108</v>
      </c>
      <c r="E110" s="592" t="s">
        <v>109</v>
      </c>
      <c r="F110" s="589" t="s">
        <v>125</v>
      </c>
      <c r="G110" s="593" t="s">
        <v>129</v>
      </c>
      <c r="H110" s="589">
        <v>410400800</v>
      </c>
      <c r="I110" s="593" t="s">
        <v>127</v>
      </c>
      <c r="J110" s="589">
        <v>670</v>
      </c>
      <c r="K110" s="589" t="s">
        <v>62</v>
      </c>
      <c r="L110" s="589" t="s">
        <v>195</v>
      </c>
      <c r="M110" s="589">
        <v>700</v>
      </c>
      <c r="N110" s="594">
        <v>700</v>
      </c>
      <c r="O110" s="595"/>
      <c r="P110" s="596">
        <f>+Tabla1[[#This Row],[Meta Ejecutada Vigencia4]]/Tabla1[[#This Row],[Meta Programada Vigencia]]</f>
        <v>0</v>
      </c>
      <c r="Q110" s="596">
        <f>+Tabla1[[#This Row],[Meta Ejecutada Vigencia4]]/Tabla1[[#This Row],[Meta Programada Cuatrienio3]]</f>
        <v>0</v>
      </c>
      <c r="R110" s="597">
        <v>2024680010125</v>
      </c>
      <c r="S110" s="598" t="s">
        <v>238</v>
      </c>
      <c r="T110" s="599"/>
      <c r="U110" s="609"/>
      <c r="V110" s="601" t="s">
        <v>1283</v>
      </c>
      <c r="W110" s="601" t="s">
        <v>1290</v>
      </c>
      <c r="X110" s="602">
        <v>700</v>
      </c>
      <c r="Y110" s="601" t="s">
        <v>553</v>
      </c>
      <c r="Z110" s="601" t="s">
        <v>319</v>
      </c>
      <c r="AA110" s="603">
        <v>0</v>
      </c>
      <c r="AB110" s="603">
        <v>0</v>
      </c>
      <c r="AC110" s="603">
        <v>0</v>
      </c>
      <c r="AD110" s="603">
        <f>14528+480000000</f>
        <v>480014528</v>
      </c>
      <c r="AE110" s="603">
        <f>SUM(Tabla1[[#This Row],[Recursos Propios]:[Otros]])</f>
        <v>480014528</v>
      </c>
      <c r="AF110" s="603">
        <v>0</v>
      </c>
      <c r="AG110" s="603">
        <v>0</v>
      </c>
      <c r="AH110" s="603">
        <v>0</v>
      </c>
      <c r="AI110" s="604">
        <f>+SUMIFS('Anexo PA'!$I$4:$I$909,'Anexo PA'!$M$4:$M$909,Tabla1[[#This Row],[ Consecutivo PDM]],'Anexo PA'!$O$4:$O$909,Tabla1[[#This Row],[Código BPIN]],'Anexo PA'!$C$4:$C$909,Tabla1[[#This Row],[Rubro]])</f>
        <v>27753030</v>
      </c>
      <c r="AJ110" s="605">
        <f>SUM(Tabla1[[#This Row],[Recursos Propios2]:[Otros7]])</f>
        <v>27753030</v>
      </c>
      <c r="AK110" s="606">
        <f>+Tabla1[[#This Row],[Total Recursos Comprometidos]]/Tabla1[[#This Row],[Total Programado]]</f>
        <v>5.7817062570239539E-2</v>
      </c>
      <c r="AL110" s="604">
        <f>+SUMIFS('Anexo PA'!$J$4:$J$909,'Anexo PA'!$M$4:$M$909,Tabla1[[#This Row],[ Consecutivo PDM]],'Anexo PA'!$O$4:$O$909,Tabla1[[#This Row],[Código BPIN]],'Anexo PA'!$C$4:$C$909,Tabla1[[#This Row],[Rubro]])</f>
        <v>0</v>
      </c>
      <c r="AM110" s="604">
        <f>+SUMIFS('Anexo PA'!$K$4:$K$909,'Anexo PA'!$M$4:$M$909,Tabla1[[#This Row],[ Consecutivo PDM]],'Anexo PA'!$O$4:$O$909,Tabla1[[#This Row],[Código BPIN]],'Anexo PA'!$C$4:$C$909,Tabla1[[#This Row],[Rubro]])</f>
        <v>0</v>
      </c>
      <c r="AN110" s="607">
        <v>0</v>
      </c>
      <c r="AO110" s="592" t="s">
        <v>196</v>
      </c>
      <c r="AP110" s="592" t="s">
        <v>197</v>
      </c>
      <c r="AQ110" s="590">
        <v>10</v>
      </c>
    </row>
    <row r="111" spans="1:43" s="6" customFormat="1" ht="15.4" customHeight="1" x14ac:dyDescent="0.25">
      <c r="A111" s="212">
        <v>214</v>
      </c>
      <c r="B111" s="55" t="s">
        <v>90</v>
      </c>
      <c r="C111" s="60" t="s">
        <v>56</v>
      </c>
      <c r="D111" s="41" t="s">
        <v>108</v>
      </c>
      <c r="E111" s="59" t="s">
        <v>109</v>
      </c>
      <c r="F111" s="41" t="s">
        <v>130</v>
      </c>
      <c r="G111" s="57" t="s">
        <v>131</v>
      </c>
      <c r="H111" s="41">
        <v>410402000</v>
      </c>
      <c r="I111" s="57" t="s">
        <v>132</v>
      </c>
      <c r="J111" s="43">
        <v>1707</v>
      </c>
      <c r="K111" s="41" t="s">
        <v>97</v>
      </c>
      <c r="L111" s="41" t="s">
        <v>194</v>
      </c>
      <c r="M111" s="43">
        <v>2200</v>
      </c>
      <c r="N111" s="210">
        <v>550</v>
      </c>
      <c r="O111" s="208">
        <v>367</v>
      </c>
      <c r="P111" s="38">
        <f>+Tabla1[[#This Row],[Meta Ejecutada Vigencia4]]/Tabla1[[#This Row],[Meta Programada Vigencia]]</f>
        <v>0.66727272727272724</v>
      </c>
      <c r="Q111" s="38">
        <f>+Tabla1[[#This Row],[Meta Ejecutada Vigencia4]]/Tabla1[[#This Row],[Meta Programada Cuatrienio3]]</f>
        <v>0.16681818181818181</v>
      </c>
      <c r="R111" s="46">
        <v>2020680010121</v>
      </c>
      <c r="S111" s="57" t="s">
        <v>239</v>
      </c>
      <c r="T111" s="65">
        <v>1604730925.6700001</v>
      </c>
      <c r="U111" s="65">
        <v>1604730925.6700001</v>
      </c>
      <c r="V111" s="61" t="s">
        <v>1283</v>
      </c>
      <c r="W111" s="61" t="s">
        <v>1296</v>
      </c>
      <c r="X111" s="70">
        <v>2200</v>
      </c>
      <c r="Y111" s="61" t="s">
        <v>1297</v>
      </c>
      <c r="Z111" s="60" t="s">
        <v>331</v>
      </c>
      <c r="AA111" s="65">
        <v>1252282640</v>
      </c>
      <c r="AB111" s="65">
        <v>0</v>
      </c>
      <c r="AC111" s="65">
        <v>0</v>
      </c>
      <c r="AD111" s="65">
        <v>0</v>
      </c>
      <c r="AE111" s="65">
        <v>1252282640</v>
      </c>
      <c r="AF111" s="87">
        <f>+SUMIFS('Anexo PA'!$I$4:$I$909,'Anexo PA'!$M$4:$M$909,Tabla1[[#This Row],[ Consecutivo PDM]],'Anexo PA'!$O$4:$O$909,Tabla1[[#This Row],[Código BPIN]],'Anexo PA'!$C$4:$C$909,Tabla1[[#This Row],[Rubro]])</f>
        <v>1252282640</v>
      </c>
      <c r="AG111" s="65">
        <v>0</v>
      </c>
      <c r="AH111" s="65">
        <v>0</v>
      </c>
      <c r="AI111" s="65">
        <v>0</v>
      </c>
      <c r="AJ111" s="67">
        <f>SUM(Tabla1[[#This Row],[Recursos Propios2]:[Otros7]])</f>
        <v>1252282640</v>
      </c>
      <c r="AK111" s="45">
        <v>1</v>
      </c>
      <c r="AL111" s="86">
        <f>+SUMIFS('Anexo PA'!$J$4:$J$909,'Anexo PA'!$M$4:$M$909,Tabla1[[#This Row],[ Consecutivo PDM]],'Anexo PA'!$O$4:$O$909,Tabla1[[#This Row],[Código BPIN]],'Anexo PA'!$C$4:$C$909,Tabla1[[#This Row],[Rubro]])</f>
        <v>1186246690</v>
      </c>
      <c r="AM111" s="86">
        <f>+SUMIFS('Anexo PA'!$K$4:$K$909,'Anexo PA'!$M$4:$M$909,Tabla1[[#This Row],[ Consecutivo PDM]],'Anexo PA'!$O$4:$O$909,Tabla1[[#This Row],[Código BPIN]],'Anexo PA'!$C$4:$C$909,Tabla1[[#This Row],[Rubro]])</f>
        <v>1186246690</v>
      </c>
      <c r="AN111" s="42">
        <v>0</v>
      </c>
      <c r="AO111" s="59" t="s">
        <v>196</v>
      </c>
      <c r="AP111" s="59" t="s">
        <v>197</v>
      </c>
      <c r="AQ111" s="55">
        <v>10</v>
      </c>
    </row>
    <row r="112" spans="1:43" s="631" customFormat="1" ht="15.4" customHeight="1" x14ac:dyDescent="0.25">
      <c r="A112" s="610">
        <v>214</v>
      </c>
      <c r="B112" s="611" t="s">
        <v>90</v>
      </c>
      <c r="C112" s="612" t="s">
        <v>56</v>
      </c>
      <c r="D112" s="610" t="s">
        <v>108</v>
      </c>
      <c r="E112" s="613" t="s">
        <v>109</v>
      </c>
      <c r="F112" s="610" t="s">
        <v>130</v>
      </c>
      <c r="G112" s="614" t="s">
        <v>131</v>
      </c>
      <c r="H112" s="610">
        <v>410402000</v>
      </c>
      <c r="I112" s="614" t="s">
        <v>132</v>
      </c>
      <c r="J112" s="615">
        <v>1707</v>
      </c>
      <c r="K112" s="610" t="s">
        <v>97</v>
      </c>
      <c r="L112" s="610" t="s">
        <v>194</v>
      </c>
      <c r="M112" s="615">
        <v>2200</v>
      </c>
      <c r="N112" s="616">
        <v>550</v>
      </c>
      <c r="O112" s="617"/>
      <c r="P112" s="618">
        <f>+Tabla1[[#This Row],[Meta Ejecutada Vigencia4]]/Tabla1[[#This Row],[Meta Programada Vigencia]]</f>
        <v>0</v>
      </c>
      <c r="Q112" s="618">
        <f>+Tabla1[[#This Row],[Meta Ejecutada Vigencia4]]/Tabla1[[#This Row],[Meta Programada Cuatrienio3]]</f>
        <v>0</v>
      </c>
      <c r="R112" s="619">
        <v>2024680010155</v>
      </c>
      <c r="S112" s="620" t="s">
        <v>240</v>
      </c>
      <c r="T112" s="621">
        <v>6221620786</v>
      </c>
      <c r="U112" s="622">
        <v>1308467360</v>
      </c>
      <c r="V112" s="623" t="s">
        <v>1283</v>
      </c>
      <c r="W112" s="623" t="s">
        <v>1296</v>
      </c>
      <c r="X112" s="624">
        <v>2200</v>
      </c>
      <c r="Y112" s="623" t="s">
        <v>1297</v>
      </c>
      <c r="Z112" s="623" t="s">
        <v>1443</v>
      </c>
      <c r="AA112" s="625">
        <v>252467360</v>
      </c>
      <c r="AB112" s="625">
        <v>0</v>
      </c>
      <c r="AC112" s="625">
        <v>0</v>
      </c>
      <c r="AD112" s="625">
        <v>0</v>
      </c>
      <c r="AE112" s="625">
        <v>252467360</v>
      </c>
      <c r="AF112" s="626">
        <f>+SUMIFS('Anexo PA'!$I$4:$I$909,'Anexo PA'!$M$4:$M$909,Tabla1[[#This Row],[ Consecutivo PDM]],'Anexo PA'!$O$4:$O$909,Tabla1[[#This Row],[Código BPIN]],'Anexo PA'!$C$4:$C$909,Tabla1[[#This Row],[Rubro]])</f>
        <v>0</v>
      </c>
      <c r="AG112" s="625">
        <v>0</v>
      </c>
      <c r="AH112" s="625">
        <v>0</v>
      </c>
      <c r="AI112" s="625">
        <v>0</v>
      </c>
      <c r="AJ112" s="627">
        <f>SUM(Tabla1[[#This Row],[Recursos Propios2]:[Otros7]])</f>
        <v>0</v>
      </c>
      <c r="AK112" s="628">
        <v>0</v>
      </c>
      <c r="AL112" s="629">
        <f>+SUMIFS('Anexo PA'!$J$4:$J$909,'Anexo PA'!$M$4:$M$909,Tabla1[[#This Row],[ Consecutivo PDM]],'Anexo PA'!$O$4:$O$909,Tabla1[[#This Row],[Código BPIN]],'Anexo PA'!$C$4:$C$909,Tabla1[[#This Row],[Rubro]])</f>
        <v>0</v>
      </c>
      <c r="AM112" s="629">
        <f>+SUMIFS('Anexo PA'!$K$4:$K$909,'Anexo PA'!$M$4:$M$909,Tabla1[[#This Row],[ Consecutivo PDM]],'Anexo PA'!$O$4:$O$909,Tabla1[[#This Row],[Código BPIN]],'Anexo PA'!$C$4:$C$909,Tabla1[[#This Row],[Rubro]])</f>
        <v>0</v>
      </c>
      <c r="AN112" s="630">
        <v>0</v>
      </c>
      <c r="AO112" s="613" t="s">
        <v>196</v>
      </c>
      <c r="AP112" s="613" t="s">
        <v>197</v>
      </c>
      <c r="AQ112" s="611">
        <v>10</v>
      </c>
    </row>
    <row r="113" spans="1:43" s="631" customFormat="1" ht="15.4" customHeight="1" x14ac:dyDescent="0.25">
      <c r="A113" s="610">
        <v>214</v>
      </c>
      <c r="B113" s="611" t="s">
        <v>90</v>
      </c>
      <c r="C113" s="612" t="s">
        <v>56</v>
      </c>
      <c r="D113" s="610" t="s">
        <v>108</v>
      </c>
      <c r="E113" s="613" t="s">
        <v>109</v>
      </c>
      <c r="F113" s="610" t="s">
        <v>130</v>
      </c>
      <c r="G113" s="614" t="s">
        <v>131</v>
      </c>
      <c r="H113" s="610">
        <v>410402000</v>
      </c>
      <c r="I113" s="614" t="s">
        <v>132</v>
      </c>
      <c r="J113" s="615">
        <v>1707</v>
      </c>
      <c r="K113" s="610" t="s">
        <v>97</v>
      </c>
      <c r="L113" s="610" t="s">
        <v>194</v>
      </c>
      <c r="M113" s="615">
        <v>2200</v>
      </c>
      <c r="N113" s="616">
        <v>550</v>
      </c>
      <c r="O113" s="617">
        <v>367</v>
      </c>
      <c r="P113" s="618">
        <f>+Tabla1[[#This Row],[Meta Ejecutada Vigencia4]]/Tabla1[[#This Row],[Meta Programada Vigencia]]</f>
        <v>0.66727272727272724</v>
      </c>
      <c r="Q113" s="618">
        <f>+Tabla1[[#This Row],[Meta Ejecutada Vigencia4]]/Tabla1[[#This Row],[Meta Programada Cuatrienio3]]</f>
        <v>0.16681818181818181</v>
      </c>
      <c r="R113" s="619">
        <v>2024680010155</v>
      </c>
      <c r="S113" s="620" t="s">
        <v>240</v>
      </c>
      <c r="T113" s="632"/>
      <c r="U113" s="633"/>
      <c r="V113" s="623" t="s">
        <v>1283</v>
      </c>
      <c r="W113" s="623" t="s">
        <v>1296</v>
      </c>
      <c r="X113" s="624">
        <v>2200</v>
      </c>
      <c r="Y113" s="623" t="s">
        <v>1297</v>
      </c>
      <c r="Z113" s="634" t="s">
        <v>1418</v>
      </c>
      <c r="AA113" s="625">
        <v>1056000000</v>
      </c>
      <c r="AB113" s="625">
        <v>0</v>
      </c>
      <c r="AC113" s="625">
        <v>0</v>
      </c>
      <c r="AD113" s="625">
        <v>0</v>
      </c>
      <c r="AE113" s="625">
        <f>SUM(Tabla1[[#This Row],[Recursos Propios]:[Otros]])</f>
        <v>1056000000</v>
      </c>
      <c r="AF113" s="626">
        <f>+SUMIFS('Anexo PA'!$I$4:$I$909,'Anexo PA'!$M$4:$M$909,Tabla1[[#This Row],[ Consecutivo PDM]],'Anexo PA'!$O$4:$O$909,Tabla1[[#This Row],[Código BPIN]],'Anexo PA'!$C$4:$C$909,Tabla1[[#This Row],[Rubro]])</f>
        <v>534042880</v>
      </c>
      <c r="AG113" s="635">
        <v>0</v>
      </c>
      <c r="AH113" s="635">
        <v>0</v>
      </c>
      <c r="AI113" s="635">
        <v>0</v>
      </c>
      <c r="AJ113" s="627">
        <f>SUM(Tabla1[[#This Row],[Recursos Propios2]:[Otros7]])</f>
        <v>534042880</v>
      </c>
      <c r="AK113" s="628">
        <f>+Tabla1[[#This Row],[Total Recursos Comprometidos]]/Tabla1[[#This Row],[Total Programado]]</f>
        <v>0.5057224242424242</v>
      </c>
      <c r="AL113" s="629">
        <f>+SUMIFS('Anexo PA'!$J$4:$J$909,'Anexo PA'!$M$4:$M$909,Tabla1[[#This Row],[ Consecutivo PDM]],'Anexo PA'!$O$4:$O$909,Tabla1[[#This Row],[Código BPIN]],'Anexo PA'!$C$4:$C$909,Tabla1[[#This Row],[Rubro]])</f>
        <v>249612365.54999998</v>
      </c>
      <c r="AM113" s="629">
        <f>+SUMIFS('Anexo PA'!$K$4:$K$909,'Anexo PA'!$M$4:$M$909,Tabla1[[#This Row],[ Consecutivo PDM]],'Anexo PA'!$O$4:$O$909,Tabla1[[#This Row],[Código BPIN]],'Anexo PA'!$C$4:$C$909,Tabla1[[#This Row],[Rubro]])</f>
        <v>249612365.54999998</v>
      </c>
      <c r="AN113" s="630">
        <v>0</v>
      </c>
      <c r="AO113" s="613" t="s">
        <v>196</v>
      </c>
      <c r="AP113" s="613" t="s">
        <v>197</v>
      </c>
      <c r="AQ113" s="611">
        <v>10</v>
      </c>
    </row>
    <row r="114" spans="1:43" s="6" customFormat="1" ht="15.4" customHeight="1" x14ac:dyDescent="0.25">
      <c r="A114" s="212">
        <v>215</v>
      </c>
      <c r="B114" s="55" t="s">
        <v>90</v>
      </c>
      <c r="C114" s="60" t="s">
        <v>56</v>
      </c>
      <c r="D114" s="41" t="s">
        <v>98</v>
      </c>
      <c r="E114" s="59" t="s">
        <v>99</v>
      </c>
      <c r="F114" s="41" t="s">
        <v>133</v>
      </c>
      <c r="G114" s="57" t="s">
        <v>134</v>
      </c>
      <c r="H114" s="41">
        <v>410306700</v>
      </c>
      <c r="I114" s="57" t="s">
        <v>135</v>
      </c>
      <c r="J114" s="41">
        <v>0</v>
      </c>
      <c r="K114" s="41" t="s">
        <v>97</v>
      </c>
      <c r="L114" s="41" t="s">
        <v>195</v>
      </c>
      <c r="M114" s="41">
        <v>1</v>
      </c>
      <c r="N114" s="210">
        <v>1</v>
      </c>
      <c r="O114" s="208">
        <v>1</v>
      </c>
      <c r="P114" s="38">
        <f>+Tabla1[[#This Row],[Meta Ejecutada Vigencia4]]/Tabla1[[#This Row],[Meta Programada Vigencia]]</f>
        <v>1</v>
      </c>
      <c r="Q114" s="38">
        <f>+Tabla1[[#This Row],[Meta Ejecutada Vigencia4]]/Tabla1[[#This Row],[Meta Programada Cuatrienio3]]</f>
        <v>1</v>
      </c>
      <c r="R114" s="46">
        <v>2020680010121</v>
      </c>
      <c r="S114" s="56" t="s">
        <v>239</v>
      </c>
      <c r="T114" s="65"/>
      <c r="U114" s="47"/>
      <c r="V114" s="61" t="s">
        <v>1283</v>
      </c>
      <c r="W114" s="61" t="s">
        <v>1298</v>
      </c>
      <c r="X114" s="70">
        <v>4400</v>
      </c>
      <c r="Y114" s="61" t="s">
        <v>697</v>
      </c>
      <c r="Z114" s="60" t="s">
        <v>332</v>
      </c>
      <c r="AA114" s="65">
        <v>64693333.340000004</v>
      </c>
      <c r="AB114" s="65">
        <v>0</v>
      </c>
      <c r="AC114" s="65">
        <v>0</v>
      </c>
      <c r="AD114" s="65">
        <v>0</v>
      </c>
      <c r="AE114" s="65">
        <v>64693333.340000004</v>
      </c>
      <c r="AF114" s="87">
        <f>+SUMIFS('Anexo PA'!$I$4:$I$909,'Anexo PA'!$M$4:$M$909,Tabla1[[#This Row],[ Consecutivo PDM]],'Anexo PA'!$O$4:$O$909,Tabla1[[#This Row],[Código BPIN]],'Anexo PA'!$C$4:$C$909,Tabla1[[#This Row],[Rubro]])</f>
        <v>64693333.340000004</v>
      </c>
      <c r="AG114" s="65">
        <v>0</v>
      </c>
      <c r="AH114" s="65">
        <v>0</v>
      </c>
      <c r="AI114" s="65">
        <v>0</v>
      </c>
      <c r="AJ114" s="67">
        <f>SUM(Tabla1[[#This Row],[Recursos Propios2]:[Otros7]])</f>
        <v>64693333.340000004</v>
      </c>
      <c r="AK114" s="45">
        <v>1</v>
      </c>
      <c r="AL114" s="86">
        <f>+SUMIFS('Anexo PA'!$J$4:$J$909,'Anexo PA'!$M$4:$M$909,Tabla1[[#This Row],[ Consecutivo PDM]],'Anexo PA'!$O$4:$O$909,Tabla1[[#This Row],[Código BPIN]],'Anexo PA'!$C$4:$C$909,Tabla1[[#This Row],[Rubro]])</f>
        <v>64693333.340000004</v>
      </c>
      <c r="AM114" s="86">
        <f>+SUMIFS('Anexo PA'!$K$4:$K$909,'Anexo PA'!$M$4:$M$909,Tabla1[[#This Row],[ Consecutivo PDM]],'Anexo PA'!$O$4:$O$909,Tabla1[[#This Row],[Código BPIN]],'Anexo PA'!$C$4:$C$909,Tabla1[[#This Row],[Rubro]])</f>
        <v>64693333.340000004</v>
      </c>
      <c r="AN114" s="42">
        <v>0</v>
      </c>
      <c r="AO114" s="59" t="s">
        <v>196</v>
      </c>
      <c r="AP114" s="59" t="s">
        <v>197</v>
      </c>
      <c r="AQ114" s="55">
        <v>10</v>
      </c>
    </row>
    <row r="115" spans="1:43" s="349" customFormat="1" ht="15.4" customHeight="1" x14ac:dyDescent="0.25">
      <c r="A115" s="212">
        <v>215</v>
      </c>
      <c r="B115" s="332" t="s">
        <v>90</v>
      </c>
      <c r="C115" s="586" t="s">
        <v>56</v>
      </c>
      <c r="D115" s="212" t="s">
        <v>98</v>
      </c>
      <c r="E115" s="333" t="s">
        <v>99</v>
      </c>
      <c r="F115" s="212" t="s">
        <v>133</v>
      </c>
      <c r="G115" s="334" t="s">
        <v>134</v>
      </c>
      <c r="H115" s="212">
        <v>410306700</v>
      </c>
      <c r="I115" s="334" t="s">
        <v>135</v>
      </c>
      <c r="J115" s="212">
        <v>0</v>
      </c>
      <c r="K115" s="212" t="s">
        <v>97</v>
      </c>
      <c r="L115" s="212" t="s">
        <v>195</v>
      </c>
      <c r="M115" s="212">
        <v>1</v>
      </c>
      <c r="N115" s="335">
        <v>1</v>
      </c>
      <c r="O115" s="336">
        <v>1</v>
      </c>
      <c r="P115" s="337">
        <f>+Tabla1[[#This Row],[Meta Ejecutada Vigencia4]]/Tabla1[[#This Row],[Meta Programada Vigencia]]</f>
        <v>1</v>
      </c>
      <c r="Q115" s="337">
        <f>+Tabla1[[#This Row],[Meta Ejecutada Vigencia4]]/Tabla1[[#This Row],[Meta Programada Cuatrienio3]]</f>
        <v>1</v>
      </c>
      <c r="R115" s="338">
        <v>2024680010127</v>
      </c>
      <c r="S115" s="339" t="s">
        <v>241</v>
      </c>
      <c r="T115" s="636">
        <v>2162772531.73</v>
      </c>
      <c r="U115" s="637">
        <v>296623333.32999998</v>
      </c>
      <c r="V115" s="342" t="s">
        <v>1283</v>
      </c>
      <c r="W115" s="342" t="s">
        <v>1298</v>
      </c>
      <c r="X115" s="343">
        <v>4400</v>
      </c>
      <c r="Y115" s="342" t="s">
        <v>697</v>
      </c>
      <c r="Z115" s="342" t="s">
        <v>333</v>
      </c>
      <c r="AA115" s="71">
        <v>40000000</v>
      </c>
      <c r="AB115" s="71">
        <v>0</v>
      </c>
      <c r="AC115" s="71">
        <v>0</v>
      </c>
      <c r="AD115" s="71">
        <v>0</v>
      </c>
      <c r="AE115" s="71">
        <v>40000000</v>
      </c>
      <c r="AF115" s="638">
        <f>+SUMIFS('Anexo PA'!$I$4:$I$909,'Anexo PA'!$M$4:$M$909,Tabla1[[#This Row],[ Consecutivo PDM]],'Anexo PA'!$O$4:$O$909,Tabla1[[#This Row],[Código BPIN]],'Anexo PA'!$C$4:$C$909,Tabla1[[#This Row],[Rubro]])</f>
        <v>33366666.66</v>
      </c>
      <c r="AG115" s="71">
        <v>0</v>
      </c>
      <c r="AH115" s="71">
        <v>0</v>
      </c>
      <c r="AI115" s="71">
        <v>0</v>
      </c>
      <c r="AJ115" s="346">
        <f>SUM(Tabla1[[#This Row],[Recursos Propios2]:[Otros7]])</f>
        <v>33366666.66</v>
      </c>
      <c r="AK115" s="347">
        <v>0</v>
      </c>
      <c r="AL115" s="345">
        <f>+SUMIFS('Anexo PA'!$J$4:$J$909,'Anexo PA'!$M$4:$M$909,Tabla1[[#This Row],[ Consecutivo PDM]],'Anexo PA'!$O$4:$O$909,Tabla1[[#This Row],[Código BPIN]],'Anexo PA'!$C$4:$C$909,Tabla1[[#This Row],[Rubro]])</f>
        <v>12540000</v>
      </c>
      <c r="AM115" s="345">
        <f>+SUMIFS('Anexo PA'!$K$4:$K$909,'Anexo PA'!$M$4:$M$909,Tabla1[[#This Row],[ Consecutivo PDM]],'Anexo PA'!$O$4:$O$909,Tabla1[[#This Row],[Código BPIN]],'Anexo PA'!$C$4:$C$909,Tabla1[[#This Row],[Rubro]])</f>
        <v>12540000</v>
      </c>
      <c r="AN115" s="348">
        <v>0</v>
      </c>
      <c r="AO115" s="333" t="s">
        <v>196</v>
      </c>
      <c r="AP115" s="333" t="s">
        <v>197</v>
      </c>
      <c r="AQ115" s="332">
        <v>10</v>
      </c>
    </row>
    <row r="116" spans="1:43" s="349" customFormat="1" ht="15.4" customHeight="1" x14ac:dyDescent="0.25">
      <c r="A116" s="212">
        <v>215</v>
      </c>
      <c r="B116" s="332" t="s">
        <v>90</v>
      </c>
      <c r="C116" s="586" t="s">
        <v>56</v>
      </c>
      <c r="D116" s="212" t="s">
        <v>98</v>
      </c>
      <c r="E116" s="333" t="s">
        <v>99</v>
      </c>
      <c r="F116" s="212" t="s">
        <v>133</v>
      </c>
      <c r="G116" s="334" t="s">
        <v>134</v>
      </c>
      <c r="H116" s="212">
        <v>410306700</v>
      </c>
      <c r="I116" s="334" t="s">
        <v>135</v>
      </c>
      <c r="J116" s="212">
        <v>0</v>
      </c>
      <c r="K116" s="212" t="s">
        <v>97</v>
      </c>
      <c r="L116" s="212" t="s">
        <v>195</v>
      </c>
      <c r="M116" s="212">
        <v>1</v>
      </c>
      <c r="N116" s="335">
        <v>1</v>
      </c>
      <c r="O116" s="336"/>
      <c r="P116" s="337">
        <f>+Tabla1[[#This Row],[Meta Ejecutada Vigencia4]]/Tabla1[[#This Row],[Meta Programada Vigencia]]</f>
        <v>0</v>
      </c>
      <c r="Q116" s="337">
        <f>+Tabla1[[#This Row],[Meta Ejecutada Vigencia4]]/Tabla1[[#This Row],[Meta Programada Cuatrienio3]]</f>
        <v>0</v>
      </c>
      <c r="R116" s="639">
        <v>2024680010127</v>
      </c>
      <c r="S116" s="334" t="s">
        <v>241</v>
      </c>
      <c r="T116" s="340"/>
      <c r="U116" s="640"/>
      <c r="V116" s="342" t="s">
        <v>1283</v>
      </c>
      <c r="W116" s="342" t="s">
        <v>1298</v>
      </c>
      <c r="X116" s="343">
        <v>4400</v>
      </c>
      <c r="Y116" s="342" t="s">
        <v>697</v>
      </c>
      <c r="Z116" s="586" t="s">
        <v>334</v>
      </c>
      <c r="AA116" s="71">
        <v>55000000</v>
      </c>
      <c r="AB116" s="71">
        <v>0</v>
      </c>
      <c r="AC116" s="71">
        <v>0</v>
      </c>
      <c r="AD116" s="71">
        <v>0</v>
      </c>
      <c r="AE116" s="71">
        <v>55000000</v>
      </c>
      <c r="AF116" s="638">
        <f>+SUMIFS('Anexo PA'!$I$4:$I$909,'Anexo PA'!$M$4:$M$909,Tabla1[[#This Row],[ Consecutivo PDM]],'Anexo PA'!$O$4:$O$909,Tabla1[[#This Row],[Código BPIN]],'Anexo PA'!$C$4:$C$909,Tabla1[[#This Row],[Rubro]])</f>
        <v>53933333.32</v>
      </c>
      <c r="AG116" s="71">
        <v>0</v>
      </c>
      <c r="AH116" s="71">
        <v>0</v>
      </c>
      <c r="AI116" s="71">
        <v>0</v>
      </c>
      <c r="AJ116" s="346">
        <f>SUM(Tabla1[[#This Row],[Recursos Propios2]:[Otros7]])</f>
        <v>53933333.32</v>
      </c>
      <c r="AK116" s="641">
        <v>0</v>
      </c>
      <c r="AL116" s="345">
        <f>+SUMIFS('Anexo PA'!$J$4:$J$909,'Anexo PA'!$M$4:$M$909,Tabla1[[#This Row],[ Consecutivo PDM]],'Anexo PA'!$O$4:$O$909,Tabla1[[#This Row],[Código BPIN]],'Anexo PA'!$C$4:$C$909,Tabla1[[#This Row],[Rubro]])</f>
        <v>20313333.34</v>
      </c>
      <c r="AM116" s="345">
        <f>+SUMIFS('Anexo PA'!$K$4:$K$909,'Anexo PA'!$M$4:$M$909,Tabla1[[#This Row],[ Consecutivo PDM]],'Anexo PA'!$O$4:$O$909,Tabla1[[#This Row],[Código BPIN]],'Anexo PA'!$C$4:$C$909,Tabla1[[#This Row],[Rubro]])</f>
        <v>20313333.34</v>
      </c>
      <c r="AN116" s="348">
        <v>0</v>
      </c>
      <c r="AO116" s="333" t="s">
        <v>196</v>
      </c>
      <c r="AP116" s="333" t="s">
        <v>197</v>
      </c>
      <c r="AQ116" s="332">
        <v>10</v>
      </c>
    </row>
    <row r="117" spans="1:43" s="6" customFormat="1" ht="15.4" customHeight="1" x14ac:dyDescent="0.25">
      <c r="A117" s="212">
        <v>216</v>
      </c>
      <c r="B117" s="55" t="s">
        <v>90</v>
      </c>
      <c r="C117" s="60" t="s">
        <v>91</v>
      </c>
      <c r="D117" s="41" t="s">
        <v>92</v>
      </c>
      <c r="E117" s="59" t="s">
        <v>93</v>
      </c>
      <c r="F117" s="41" t="s">
        <v>103</v>
      </c>
      <c r="G117" s="57" t="s">
        <v>136</v>
      </c>
      <c r="H117" s="41">
        <v>450203800</v>
      </c>
      <c r="I117" s="57" t="s">
        <v>137</v>
      </c>
      <c r="J117" s="43">
        <v>0</v>
      </c>
      <c r="K117" s="41" t="s">
        <v>62</v>
      </c>
      <c r="L117" s="41" t="s">
        <v>194</v>
      </c>
      <c r="M117" s="43">
        <v>12</v>
      </c>
      <c r="N117" s="210">
        <v>3</v>
      </c>
      <c r="O117" s="208">
        <v>1</v>
      </c>
      <c r="P117" s="38">
        <f>+Tabla1[[#This Row],[Meta Ejecutada Vigencia4]]/Tabla1[[#This Row],[Meta Programada Vigencia]]</f>
        <v>0.33333333333333331</v>
      </c>
      <c r="Q117" s="38">
        <f>+Tabla1[[#This Row],[Meta Ejecutada Vigencia4]]/Tabla1[[#This Row],[Meta Programada Cuatrienio3]]</f>
        <v>8.3333333333333329E-2</v>
      </c>
      <c r="R117" s="39">
        <v>2020680010106</v>
      </c>
      <c r="S117" s="58" t="s">
        <v>227</v>
      </c>
      <c r="T117" s="64"/>
      <c r="U117" s="40"/>
      <c r="V117" s="61" t="s">
        <v>1299</v>
      </c>
      <c r="W117" s="61" t="s">
        <v>1300</v>
      </c>
      <c r="X117" s="70">
        <v>1300</v>
      </c>
      <c r="Y117" s="61" t="s">
        <v>1301</v>
      </c>
      <c r="Z117" s="61" t="s">
        <v>282</v>
      </c>
      <c r="AA117" s="65">
        <v>31966666.670000002</v>
      </c>
      <c r="AB117" s="65">
        <v>0</v>
      </c>
      <c r="AC117" s="65">
        <v>0</v>
      </c>
      <c r="AD117" s="65">
        <v>0</v>
      </c>
      <c r="AE117" s="65">
        <v>31966666.670000002</v>
      </c>
      <c r="AF117" s="87">
        <f>+SUMIFS('Anexo PA'!$I$4:$I$909,'Anexo PA'!$M$4:$M$909,Tabla1[[#This Row],[ Consecutivo PDM]],'Anexo PA'!$O$4:$O$909,Tabla1[[#This Row],[Código BPIN]],'Anexo PA'!$C$4:$C$909,Tabla1[[#This Row],[Rubro]])</f>
        <v>31966666.670000002</v>
      </c>
      <c r="AG117" s="65">
        <v>0</v>
      </c>
      <c r="AH117" s="65">
        <v>0</v>
      </c>
      <c r="AI117" s="65">
        <v>0</v>
      </c>
      <c r="AJ117" s="67">
        <f>SUM(Tabla1[[#This Row],[Recursos Propios2]:[Otros7]])</f>
        <v>31966666.670000002</v>
      </c>
      <c r="AK117" s="20">
        <v>1</v>
      </c>
      <c r="AL117" s="86">
        <f>+SUMIFS('Anexo PA'!$J$4:$J$909,'Anexo PA'!$M$4:$M$909,Tabla1[[#This Row],[ Consecutivo PDM]],'Anexo PA'!$O$4:$O$909,Tabla1[[#This Row],[Código BPIN]],'Anexo PA'!$C$4:$C$909,Tabla1[[#This Row],[Rubro]])</f>
        <v>31966666.670000002</v>
      </c>
      <c r="AM117" s="86">
        <f>+SUMIFS('Anexo PA'!$K$4:$K$909,'Anexo PA'!$M$4:$M$909,Tabla1[[#This Row],[ Consecutivo PDM]],'Anexo PA'!$O$4:$O$909,Tabla1[[#This Row],[Código BPIN]],'Anexo PA'!$C$4:$C$909,Tabla1[[#This Row],[Rubro]])</f>
        <v>31966666.670000002</v>
      </c>
      <c r="AN117" s="42">
        <v>0</v>
      </c>
      <c r="AO117" s="59" t="s">
        <v>196</v>
      </c>
      <c r="AP117" s="59" t="s">
        <v>197</v>
      </c>
      <c r="AQ117" s="55">
        <v>10</v>
      </c>
    </row>
    <row r="118" spans="1:43" s="6" customFormat="1" ht="15.4" customHeight="1" x14ac:dyDescent="0.25">
      <c r="A118" s="212">
        <v>216</v>
      </c>
      <c r="B118" s="55" t="s">
        <v>90</v>
      </c>
      <c r="C118" s="60" t="s">
        <v>91</v>
      </c>
      <c r="D118" s="41" t="s">
        <v>92</v>
      </c>
      <c r="E118" s="59" t="s">
        <v>93</v>
      </c>
      <c r="F118" s="41" t="s">
        <v>103</v>
      </c>
      <c r="G118" s="57" t="s">
        <v>136</v>
      </c>
      <c r="H118" s="41">
        <v>450203800</v>
      </c>
      <c r="I118" s="57" t="s">
        <v>137</v>
      </c>
      <c r="J118" s="43">
        <v>0</v>
      </c>
      <c r="K118" s="41" t="s">
        <v>62</v>
      </c>
      <c r="L118" s="41" t="s">
        <v>194</v>
      </c>
      <c r="M118" s="43">
        <v>12</v>
      </c>
      <c r="N118" s="210">
        <v>3</v>
      </c>
      <c r="O118" s="208"/>
      <c r="P118" s="38">
        <f>+Tabla1[[#This Row],[Meta Ejecutada Vigencia4]]/Tabla1[[#This Row],[Meta Programada Vigencia]]</f>
        <v>0</v>
      </c>
      <c r="Q118" s="38">
        <f>+Tabla1[[#This Row],[Meta Ejecutada Vigencia4]]/Tabla1[[#This Row],[Meta Programada Cuatrienio3]]</f>
        <v>0</v>
      </c>
      <c r="R118" s="46">
        <v>2024680010154</v>
      </c>
      <c r="S118" s="56" t="s">
        <v>242</v>
      </c>
      <c r="T118" s="82">
        <v>2753050638.4000001</v>
      </c>
      <c r="U118" s="83">
        <v>119500000</v>
      </c>
      <c r="V118" s="61" t="s">
        <v>1299</v>
      </c>
      <c r="W118" s="61" t="s">
        <v>1300</v>
      </c>
      <c r="X118" s="70">
        <v>1300</v>
      </c>
      <c r="Y118" s="61" t="s">
        <v>1301</v>
      </c>
      <c r="Z118" s="60" t="s">
        <v>335</v>
      </c>
      <c r="AA118" s="65">
        <v>59500000</v>
      </c>
      <c r="AB118" s="65">
        <v>0</v>
      </c>
      <c r="AC118" s="65">
        <v>0</v>
      </c>
      <c r="AD118" s="65">
        <v>0</v>
      </c>
      <c r="AE118" s="65">
        <v>59500000</v>
      </c>
      <c r="AF118" s="87">
        <f>+SUMIFS('Anexo PA'!$I$4:$I$909,'Anexo PA'!$M$4:$M$909,Tabla1[[#This Row],[ Consecutivo PDM]],'Anexo PA'!$O$4:$O$909,Tabla1[[#This Row],[Código BPIN]],'Anexo PA'!$C$4:$C$909,Tabla1[[#This Row],[Rubro]])</f>
        <v>38300000.659999996</v>
      </c>
      <c r="AG118" s="65">
        <v>0</v>
      </c>
      <c r="AH118" s="65">
        <v>0</v>
      </c>
      <c r="AI118" s="65">
        <v>0</v>
      </c>
      <c r="AJ118" s="67">
        <f>SUM(Tabla1[[#This Row],[Recursos Propios2]:[Otros7]])</f>
        <v>38300000.659999996</v>
      </c>
      <c r="AK118" s="45">
        <v>0</v>
      </c>
      <c r="AL118" s="86">
        <f>+SUMIFS('Anexo PA'!$J$4:$J$909,'Anexo PA'!$M$4:$M$909,Tabla1[[#This Row],[ Consecutivo PDM]],'Anexo PA'!$O$4:$O$909,Tabla1[[#This Row],[Código BPIN]],'Anexo PA'!$C$4:$C$909,Tabla1[[#This Row],[Rubro]])</f>
        <v>2466666.67</v>
      </c>
      <c r="AM118" s="86">
        <f>+SUMIFS('Anexo PA'!$K$4:$K$909,'Anexo PA'!$M$4:$M$909,Tabla1[[#This Row],[ Consecutivo PDM]],'Anexo PA'!$O$4:$O$909,Tabla1[[#This Row],[Código BPIN]],'Anexo PA'!$C$4:$C$909,Tabla1[[#This Row],[Rubro]])</f>
        <v>2466666.67</v>
      </c>
      <c r="AN118" s="42">
        <v>0</v>
      </c>
      <c r="AO118" s="59" t="s">
        <v>196</v>
      </c>
      <c r="AP118" s="59" t="s">
        <v>197</v>
      </c>
      <c r="AQ118" s="55">
        <v>10</v>
      </c>
    </row>
    <row r="119" spans="1:43" s="662" customFormat="1" ht="15.4" customHeight="1" x14ac:dyDescent="0.25">
      <c r="A119" s="642">
        <v>217</v>
      </c>
      <c r="B119" s="643" t="s">
        <v>90</v>
      </c>
      <c r="C119" s="644" t="s">
        <v>91</v>
      </c>
      <c r="D119" s="642" t="s">
        <v>92</v>
      </c>
      <c r="E119" s="645" t="s">
        <v>93</v>
      </c>
      <c r="F119" s="642" t="s">
        <v>103</v>
      </c>
      <c r="G119" s="646" t="s">
        <v>138</v>
      </c>
      <c r="H119" s="642">
        <v>450203800</v>
      </c>
      <c r="I119" s="646" t="s">
        <v>139</v>
      </c>
      <c r="J119" s="642">
        <v>0</v>
      </c>
      <c r="K119" s="642" t="s">
        <v>97</v>
      </c>
      <c r="L119" s="642" t="s">
        <v>195</v>
      </c>
      <c r="M119" s="642">
        <v>1</v>
      </c>
      <c r="N119" s="647">
        <v>1</v>
      </c>
      <c r="O119" s="648">
        <v>0.5</v>
      </c>
      <c r="P119" s="649">
        <f>+Tabla1[[#This Row],[Meta Ejecutada Vigencia4]]/Tabla1[[#This Row],[Meta Programada Vigencia]]</f>
        <v>0.5</v>
      </c>
      <c r="Q119" s="649">
        <f>+Tabla1[[#This Row],[Meta Ejecutada Vigencia4]]/Tabla1[[#This Row],[Meta Programada Cuatrienio3]]</f>
        <v>0.5</v>
      </c>
      <c r="R119" s="650">
        <v>2020680010106</v>
      </c>
      <c r="S119" s="651" t="s">
        <v>227</v>
      </c>
      <c r="T119" s="652"/>
      <c r="U119" s="653"/>
      <c r="V119" s="654" t="s">
        <v>1299</v>
      </c>
      <c r="W119" s="654" t="s">
        <v>1300</v>
      </c>
      <c r="X119" s="655">
        <v>1300</v>
      </c>
      <c r="Y119" s="654" t="s">
        <v>1301</v>
      </c>
      <c r="Z119" s="654" t="s">
        <v>284</v>
      </c>
      <c r="AA119" s="656">
        <v>180000000</v>
      </c>
      <c r="AB119" s="656">
        <v>0</v>
      </c>
      <c r="AC119" s="656">
        <v>0</v>
      </c>
      <c r="AD119" s="656">
        <v>0</v>
      </c>
      <c r="AE119" s="656">
        <v>180000000</v>
      </c>
      <c r="AF119" s="657">
        <f>+SUMIFS('Anexo PA'!$I$4:$I$909,'Anexo PA'!$M$4:$M$909,Tabla1[[#This Row],[ Consecutivo PDM]],'Anexo PA'!$O$4:$O$909,Tabla1[[#This Row],[Código BPIN]],'Anexo PA'!$C$4:$C$909,Tabla1[[#This Row],[Rubro]])</f>
        <v>116986667</v>
      </c>
      <c r="AG119" s="656">
        <v>0</v>
      </c>
      <c r="AH119" s="656">
        <v>0</v>
      </c>
      <c r="AI119" s="656">
        <v>0</v>
      </c>
      <c r="AJ119" s="658">
        <f>SUM(Tabla1[[#This Row],[Recursos Propios2]:[Otros7]])</f>
        <v>116986667</v>
      </c>
      <c r="AK119" s="659">
        <v>1</v>
      </c>
      <c r="AL119" s="660">
        <f>+SUMIFS('Anexo PA'!$J$4:$J$909,'Anexo PA'!$M$4:$M$909,Tabla1[[#This Row],[ Consecutivo PDM]],'Anexo PA'!$O$4:$O$909,Tabla1[[#This Row],[Código BPIN]],'Anexo PA'!$C$4:$C$909,Tabla1[[#This Row],[Rubro]])</f>
        <v>116986667</v>
      </c>
      <c r="AM119" s="660">
        <f>+SUMIFS('Anexo PA'!$K$4:$K$909,'Anexo PA'!$M$4:$M$909,Tabla1[[#This Row],[ Consecutivo PDM]],'Anexo PA'!$O$4:$O$909,Tabla1[[#This Row],[Código BPIN]],'Anexo PA'!$C$4:$C$909,Tabla1[[#This Row],[Rubro]])</f>
        <v>116986667</v>
      </c>
      <c r="AN119" s="661">
        <v>0</v>
      </c>
      <c r="AO119" s="645" t="s">
        <v>196</v>
      </c>
      <c r="AP119" s="645" t="s">
        <v>197</v>
      </c>
      <c r="AQ119" s="643">
        <v>10</v>
      </c>
    </row>
    <row r="120" spans="1:43" s="662" customFormat="1" ht="15.4" customHeight="1" x14ac:dyDescent="0.25">
      <c r="A120" s="642">
        <v>217</v>
      </c>
      <c r="B120" s="643" t="s">
        <v>90</v>
      </c>
      <c r="C120" s="644" t="s">
        <v>91</v>
      </c>
      <c r="D120" s="642" t="s">
        <v>92</v>
      </c>
      <c r="E120" s="645" t="s">
        <v>93</v>
      </c>
      <c r="F120" s="642" t="s">
        <v>103</v>
      </c>
      <c r="G120" s="646" t="s">
        <v>138</v>
      </c>
      <c r="H120" s="642">
        <v>450203800</v>
      </c>
      <c r="I120" s="646" t="s">
        <v>139</v>
      </c>
      <c r="J120" s="642">
        <v>0</v>
      </c>
      <c r="K120" s="642" t="s">
        <v>97</v>
      </c>
      <c r="L120" s="642" t="s">
        <v>195</v>
      </c>
      <c r="M120" s="642">
        <v>1</v>
      </c>
      <c r="N120" s="647">
        <v>1</v>
      </c>
      <c r="O120" s="648">
        <v>0.5</v>
      </c>
      <c r="P120" s="649">
        <f>+Tabla1[[#This Row],[Meta Ejecutada Vigencia4]]/Tabla1[[#This Row],[Meta Programada Vigencia]]</f>
        <v>0.5</v>
      </c>
      <c r="Q120" s="649">
        <f>+Tabla1[[#This Row],[Meta Ejecutada Vigencia4]]/Tabla1[[#This Row],[Meta Programada Cuatrienio3]]</f>
        <v>0.5</v>
      </c>
      <c r="R120" s="663">
        <v>2020680010106</v>
      </c>
      <c r="S120" s="646" t="s">
        <v>227</v>
      </c>
      <c r="T120" s="652"/>
      <c r="U120" s="664"/>
      <c r="V120" s="654" t="s">
        <v>1299</v>
      </c>
      <c r="W120" s="654" t="s">
        <v>1300</v>
      </c>
      <c r="X120" s="655">
        <v>1300</v>
      </c>
      <c r="Y120" s="654" t="s">
        <v>1301</v>
      </c>
      <c r="Z120" s="644" t="s">
        <v>282</v>
      </c>
      <c r="AA120" s="656">
        <v>62233333.329999998</v>
      </c>
      <c r="AB120" s="656">
        <v>0</v>
      </c>
      <c r="AC120" s="656">
        <v>0</v>
      </c>
      <c r="AD120" s="656">
        <v>0</v>
      </c>
      <c r="AE120" s="656">
        <v>62233333.329999998</v>
      </c>
      <c r="AF120" s="657">
        <f>+SUMIFS('Anexo PA'!$I$4:$I$909,'Anexo PA'!$M$4:$M$909,Tabla1[[#This Row],[ Consecutivo PDM]],'Anexo PA'!$O$4:$O$909,Tabla1[[#This Row],[Código BPIN]],'Anexo PA'!$C$4:$C$909,Tabla1[[#This Row],[Rubro]])</f>
        <v>61700000</v>
      </c>
      <c r="AG120" s="656">
        <v>0</v>
      </c>
      <c r="AH120" s="656">
        <v>0</v>
      </c>
      <c r="AI120" s="656">
        <v>0</v>
      </c>
      <c r="AJ120" s="658">
        <f>SUM(Tabla1[[#This Row],[Recursos Propios2]:[Otros7]])</f>
        <v>61700000</v>
      </c>
      <c r="AK120" s="665">
        <v>1</v>
      </c>
      <c r="AL120" s="660">
        <f>+SUMIFS('Anexo PA'!$J$4:$J$909,'Anexo PA'!$M$4:$M$909,Tabla1[[#This Row],[ Consecutivo PDM]],'Anexo PA'!$O$4:$O$909,Tabla1[[#This Row],[Código BPIN]],'Anexo PA'!$C$4:$C$909,Tabla1[[#This Row],[Rubro]])</f>
        <v>61700000</v>
      </c>
      <c r="AM120" s="660">
        <f>+SUMIFS('Anexo PA'!$K$4:$K$909,'Anexo PA'!$M$4:$M$909,Tabla1[[#This Row],[ Consecutivo PDM]],'Anexo PA'!$O$4:$O$909,Tabla1[[#This Row],[Código BPIN]],'Anexo PA'!$C$4:$C$909,Tabla1[[#This Row],[Rubro]])</f>
        <v>61700000</v>
      </c>
      <c r="AN120" s="661">
        <v>0</v>
      </c>
      <c r="AO120" s="645" t="s">
        <v>196</v>
      </c>
      <c r="AP120" s="645" t="s">
        <v>197</v>
      </c>
      <c r="AQ120" s="643">
        <v>10</v>
      </c>
    </row>
    <row r="121" spans="1:43" s="552" customFormat="1" ht="15.4" customHeight="1" x14ac:dyDescent="0.25">
      <c r="A121" s="533">
        <v>217</v>
      </c>
      <c r="B121" s="534" t="s">
        <v>90</v>
      </c>
      <c r="C121" s="535" t="s">
        <v>91</v>
      </c>
      <c r="D121" s="533" t="s">
        <v>92</v>
      </c>
      <c r="E121" s="536" t="s">
        <v>93</v>
      </c>
      <c r="F121" s="533" t="s">
        <v>103</v>
      </c>
      <c r="G121" s="537" t="s">
        <v>138</v>
      </c>
      <c r="H121" s="533">
        <v>450203800</v>
      </c>
      <c r="I121" s="537" t="s">
        <v>139</v>
      </c>
      <c r="J121" s="533">
        <v>0</v>
      </c>
      <c r="K121" s="533" t="s">
        <v>97</v>
      </c>
      <c r="L121" s="533" t="s">
        <v>195</v>
      </c>
      <c r="M121" s="533">
        <v>1</v>
      </c>
      <c r="N121" s="539">
        <v>1</v>
      </c>
      <c r="O121" s="540"/>
      <c r="P121" s="541">
        <f>+Tabla1[[#This Row],[Meta Ejecutada Vigencia4]]/Tabla1[[#This Row],[Meta Programada Vigencia]]</f>
        <v>0</v>
      </c>
      <c r="Q121" s="541">
        <f>+Tabla1[[#This Row],[Meta Ejecutada Vigencia4]]/Tabla1[[#This Row],[Meta Programada Cuatrienio3]]</f>
        <v>0</v>
      </c>
      <c r="R121" s="542">
        <v>2024680010154</v>
      </c>
      <c r="S121" s="666" t="s">
        <v>242</v>
      </c>
      <c r="T121" s="667"/>
      <c r="U121" s="668"/>
      <c r="V121" s="546" t="s">
        <v>1299</v>
      </c>
      <c r="W121" s="546" t="s">
        <v>1300</v>
      </c>
      <c r="X121" s="547">
        <v>1300</v>
      </c>
      <c r="Y121" s="546" t="s">
        <v>1301</v>
      </c>
      <c r="Z121" s="546" t="s">
        <v>335</v>
      </c>
      <c r="AA121" s="548">
        <v>50000000</v>
      </c>
      <c r="AB121" s="548">
        <v>0</v>
      </c>
      <c r="AC121" s="548">
        <v>0</v>
      </c>
      <c r="AD121" s="548">
        <v>0</v>
      </c>
      <c r="AE121" s="548">
        <v>50000000</v>
      </c>
      <c r="AF121" s="669">
        <f>+SUMIFS('Anexo PA'!$I$4:$I$909,'Anexo PA'!$M$4:$M$909,Tabla1[[#This Row],[ Consecutivo PDM]],'Anexo PA'!$O$4:$O$909,Tabla1[[#This Row],[Código BPIN]],'Anexo PA'!$C$4:$C$909,Tabla1[[#This Row],[Rubro]])</f>
        <v>14183333.33</v>
      </c>
      <c r="AG121" s="548">
        <v>0</v>
      </c>
      <c r="AH121" s="548">
        <v>0</v>
      </c>
      <c r="AI121" s="548">
        <v>0</v>
      </c>
      <c r="AJ121" s="670">
        <f>SUM(Tabla1[[#This Row],[Recursos Propios2]:[Otros7]])</f>
        <v>14183333.33</v>
      </c>
      <c r="AK121" s="671">
        <v>0</v>
      </c>
      <c r="AL121" s="549">
        <f>+SUMIFS('Anexo PA'!$J$4:$J$909,'Anexo PA'!$M$4:$M$909,Tabla1[[#This Row],[ Consecutivo PDM]],'Anexo PA'!$O$4:$O$909,Tabla1[[#This Row],[Código BPIN]],'Anexo PA'!$C$4:$C$909,Tabla1[[#This Row],[Rubro]])</f>
        <v>3946666.67</v>
      </c>
      <c r="AM121" s="549">
        <f>+SUMIFS('Anexo PA'!$K$4:$K$909,'Anexo PA'!$M$4:$M$909,Tabla1[[#This Row],[ Consecutivo PDM]],'Anexo PA'!$O$4:$O$909,Tabla1[[#This Row],[Código BPIN]],'Anexo PA'!$C$4:$C$909,Tabla1[[#This Row],[Rubro]])</f>
        <v>3946666.67</v>
      </c>
      <c r="AN121" s="551">
        <v>0</v>
      </c>
      <c r="AO121" s="536" t="s">
        <v>196</v>
      </c>
      <c r="AP121" s="536" t="s">
        <v>197</v>
      </c>
      <c r="AQ121" s="534">
        <v>10</v>
      </c>
    </row>
    <row r="122" spans="1:43" s="552" customFormat="1" ht="15.4" customHeight="1" x14ac:dyDescent="0.25">
      <c r="A122" s="533">
        <v>217</v>
      </c>
      <c r="B122" s="534" t="s">
        <v>90</v>
      </c>
      <c r="C122" s="535" t="s">
        <v>91</v>
      </c>
      <c r="D122" s="533" t="s">
        <v>92</v>
      </c>
      <c r="E122" s="536" t="s">
        <v>93</v>
      </c>
      <c r="F122" s="533" t="s">
        <v>103</v>
      </c>
      <c r="G122" s="537" t="s">
        <v>138</v>
      </c>
      <c r="H122" s="533">
        <v>450203800</v>
      </c>
      <c r="I122" s="537" t="s">
        <v>139</v>
      </c>
      <c r="J122" s="533">
        <v>0</v>
      </c>
      <c r="K122" s="533" t="s">
        <v>97</v>
      </c>
      <c r="L122" s="533" t="s">
        <v>195</v>
      </c>
      <c r="M122" s="533">
        <v>1</v>
      </c>
      <c r="N122" s="539">
        <v>1</v>
      </c>
      <c r="O122" s="540"/>
      <c r="P122" s="541">
        <f>+Tabla1[[#This Row],[Meta Ejecutada Vigencia4]]/Tabla1[[#This Row],[Meta Programada Vigencia]]</f>
        <v>0</v>
      </c>
      <c r="Q122" s="541">
        <f>+Tabla1[[#This Row],[Meta Ejecutada Vigencia4]]/Tabla1[[#This Row],[Meta Programada Cuatrienio3]]</f>
        <v>0</v>
      </c>
      <c r="R122" s="672">
        <v>2024680010154</v>
      </c>
      <c r="S122" s="537" t="s">
        <v>242</v>
      </c>
      <c r="T122" s="667"/>
      <c r="U122" s="673"/>
      <c r="V122" s="546" t="s">
        <v>1299</v>
      </c>
      <c r="W122" s="546" t="s">
        <v>1300</v>
      </c>
      <c r="X122" s="547">
        <v>1300</v>
      </c>
      <c r="Y122" s="546" t="s">
        <v>1301</v>
      </c>
      <c r="Z122" s="535" t="s">
        <v>336</v>
      </c>
      <c r="AA122" s="548">
        <v>10000000</v>
      </c>
      <c r="AB122" s="548">
        <v>0</v>
      </c>
      <c r="AC122" s="548">
        <v>0</v>
      </c>
      <c r="AD122" s="548">
        <v>0</v>
      </c>
      <c r="AE122" s="548">
        <v>10000000</v>
      </c>
      <c r="AF122" s="669">
        <f>+SUMIFS('Anexo PA'!$I$4:$I$909,'Anexo PA'!$M$4:$M$909,Tabla1[[#This Row],[ Consecutivo PDM]],'Anexo PA'!$O$4:$O$909,Tabla1[[#This Row],[Código BPIN]],'Anexo PA'!$C$4:$C$909,Tabla1[[#This Row],[Rubro]])</f>
        <v>0</v>
      </c>
      <c r="AG122" s="548">
        <v>0</v>
      </c>
      <c r="AH122" s="548">
        <v>0</v>
      </c>
      <c r="AI122" s="548">
        <v>0</v>
      </c>
      <c r="AJ122" s="670">
        <f>SUM(Tabla1[[#This Row],[Recursos Propios2]:[Otros7]])</f>
        <v>0</v>
      </c>
      <c r="AK122" s="674">
        <v>0</v>
      </c>
      <c r="AL122" s="549">
        <f>+SUMIFS('Anexo PA'!$J$4:$J$909,'Anexo PA'!$M$4:$M$909,Tabla1[[#This Row],[ Consecutivo PDM]],'Anexo PA'!$O$4:$O$909,Tabla1[[#This Row],[Código BPIN]],'Anexo PA'!$C$4:$C$909,Tabla1[[#This Row],[Rubro]])</f>
        <v>0</v>
      </c>
      <c r="AM122" s="549">
        <f>+SUMIFS('Anexo PA'!$K$4:$K$909,'Anexo PA'!$M$4:$M$909,Tabla1[[#This Row],[ Consecutivo PDM]],'Anexo PA'!$O$4:$O$909,Tabla1[[#This Row],[Código BPIN]],'Anexo PA'!$C$4:$C$909,Tabla1[[#This Row],[Rubro]])</f>
        <v>0</v>
      </c>
      <c r="AN122" s="551">
        <v>0</v>
      </c>
      <c r="AO122" s="536" t="s">
        <v>196</v>
      </c>
      <c r="AP122" s="536" t="s">
        <v>197</v>
      </c>
      <c r="AQ122" s="534">
        <v>10</v>
      </c>
    </row>
    <row r="123" spans="1:43" s="6" customFormat="1" ht="15.4" customHeight="1" x14ac:dyDescent="0.25">
      <c r="A123" s="212">
        <v>218</v>
      </c>
      <c r="B123" s="55" t="s">
        <v>90</v>
      </c>
      <c r="C123" s="60" t="s">
        <v>56</v>
      </c>
      <c r="D123" s="41" t="s">
        <v>57</v>
      </c>
      <c r="E123" s="59" t="s">
        <v>58</v>
      </c>
      <c r="F123" s="41" t="s">
        <v>140</v>
      </c>
      <c r="G123" s="57" t="s">
        <v>141</v>
      </c>
      <c r="H123" s="41">
        <v>410200600</v>
      </c>
      <c r="I123" s="57" t="s">
        <v>142</v>
      </c>
      <c r="J123" s="43">
        <v>5</v>
      </c>
      <c r="K123" s="41" t="s">
        <v>62</v>
      </c>
      <c r="L123" s="41" t="s">
        <v>194</v>
      </c>
      <c r="M123" s="43">
        <v>5</v>
      </c>
      <c r="N123" s="210">
        <v>0</v>
      </c>
      <c r="O123" s="208">
        <v>0</v>
      </c>
      <c r="P123" s="38" t="e">
        <f>+Tabla1[[#This Row],[Meta Ejecutada Vigencia4]]/Tabla1[[#This Row],[Meta Programada Vigencia]]</f>
        <v>#DIV/0!</v>
      </c>
      <c r="Q123" s="38">
        <f>+Tabla1[[#This Row],[Meta Ejecutada Vigencia4]]/Tabla1[[#This Row],[Meta Programada Cuatrienio3]]</f>
        <v>0</v>
      </c>
      <c r="R123" s="39"/>
      <c r="S123" s="58"/>
      <c r="T123" s="64"/>
      <c r="U123" s="40">
        <v>0</v>
      </c>
      <c r="V123" s="61" t="s">
        <v>1273</v>
      </c>
      <c r="W123" s="61" t="s">
        <v>1273</v>
      </c>
      <c r="X123" s="70" t="s">
        <v>1273</v>
      </c>
      <c r="Y123" s="61" t="s">
        <v>1273</v>
      </c>
      <c r="Z123" s="61"/>
      <c r="AA123" s="65">
        <v>0</v>
      </c>
      <c r="AB123" s="65">
        <v>0</v>
      </c>
      <c r="AC123" s="65">
        <v>0</v>
      </c>
      <c r="AD123" s="65">
        <v>0</v>
      </c>
      <c r="AE123" s="65">
        <f>SUM(Tabla1[[#This Row],[Recursos Propios]:[Otros]])</f>
        <v>0</v>
      </c>
      <c r="AF123" s="87">
        <f>+SUMIFS('Anexo PA'!$I$4:$I$909,'Anexo PA'!$M$4:$M$909,Tabla1[[#This Row],[ Consecutivo PDM]],'Anexo PA'!$O$4:$O$909,Tabla1[[#This Row],[Código BPIN]],'Anexo PA'!$C$4:$C$909,Tabla1[[#This Row],[Rubro]])</f>
        <v>0</v>
      </c>
      <c r="AG123" s="65">
        <v>0</v>
      </c>
      <c r="AH123" s="65">
        <v>0</v>
      </c>
      <c r="AI123" s="65">
        <v>0</v>
      </c>
      <c r="AJ123" s="67">
        <f>SUM(Tabla1[[#This Row],[Recursos Propios2]:[Otros7]])</f>
        <v>0</v>
      </c>
      <c r="AK123" s="20" t="e">
        <f>+Tabla1[[#This Row],[Total Recursos Comprometidos]]/Tabla1[[#This Row],[Total Programado]]</f>
        <v>#DIV/0!</v>
      </c>
      <c r="AL123" s="86">
        <f>+SUMIFS('Anexo PA'!$J$4:$J$909,'Anexo PA'!$M$4:$M$909,Tabla1[[#This Row],[ Consecutivo PDM]],'Anexo PA'!$O$4:$O$909,Tabla1[[#This Row],[Código BPIN]],'Anexo PA'!$C$4:$C$909,Tabla1[[#This Row],[Rubro]])</f>
        <v>0</v>
      </c>
      <c r="AM123" s="86">
        <f>+SUMIFS('Anexo PA'!$K$4:$K$909,'Anexo PA'!$M$4:$M$909,Tabla1[[#This Row],[ Consecutivo PDM]],'Anexo PA'!$O$4:$O$909,Tabla1[[#This Row],[Código BPIN]],'Anexo PA'!$C$4:$C$909,Tabla1[[#This Row],[Rubro]])</f>
        <v>0</v>
      </c>
      <c r="AN123" s="42">
        <v>0</v>
      </c>
      <c r="AO123" s="59" t="s">
        <v>196</v>
      </c>
      <c r="AP123" s="59" t="s">
        <v>197</v>
      </c>
      <c r="AQ123" s="55">
        <v>10</v>
      </c>
    </row>
    <row r="124" spans="1:43" s="552" customFormat="1" ht="15.4" customHeight="1" x14ac:dyDescent="0.25">
      <c r="A124" s="533">
        <v>219</v>
      </c>
      <c r="B124" s="534" t="s">
        <v>90</v>
      </c>
      <c r="C124" s="535" t="s">
        <v>56</v>
      </c>
      <c r="D124" s="533" t="s">
        <v>57</v>
      </c>
      <c r="E124" s="536" t="s">
        <v>58</v>
      </c>
      <c r="F124" s="533" t="s">
        <v>143</v>
      </c>
      <c r="G124" s="537" t="s">
        <v>144</v>
      </c>
      <c r="H124" s="533">
        <v>410204600</v>
      </c>
      <c r="I124" s="537" t="s">
        <v>145</v>
      </c>
      <c r="J124" s="533">
        <v>10</v>
      </c>
      <c r="K124" s="533" t="s">
        <v>62</v>
      </c>
      <c r="L124" s="533" t="s">
        <v>194</v>
      </c>
      <c r="M124" s="533">
        <v>12</v>
      </c>
      <c r="N124" s="539">
        <v>3</v>
      </c>
      <c r="O124" s="540">
        <v>3</v>
      </c>
      <c r="P124" s="541">
        <f>+Tabla1[[#This Row],[Meta Ejecutada Vigencia4]]/Tabla1[[#This Row],[Meta Programada Vigencia]]</f>
        <v>1</v>
      </c>
      <c r="Q124" s="541">
        <f>+Tabla1[[#This Row],[Meta Ejecutada Vigencia4]]/Tabla1[[#This Row],[Meta Programada Cuatrienio3]]</f>
        <v>0.25</v>
      </c>
      <c r="R124" s="675">
        <v>2021680010003</v>
      </c>
      <c r="S124" s="543" t="s">
        <v>216</v>
      </c>
      <c r="T124" s="676"/>
      <c r="U124" s="677"/>
      <c r="V124" s="546" t="s">
        <v>1260</v>
      </c>
      <c r="W124" s="546" t="s">
        <v>1261</v>
      </c>
      <c r="X124" s="547">
        <v>30000</v>
      </c>
      <c r="Y124" s="546" t="s">
        <v>1302</v>
      </c>
      <c r="Z124" s="546" t="s">
        <v>215</v>
      </c>
      <c r="AA124" s="548">
        <v>79699999.329999998</v>
      </c>
      <c r="AB124" s="548">
        <v>0</v>
      </c>
      <c r="AC124" s="548">
        <v>0</v>
      </c>
      <c r="AD124" s="548">
        <v>0</v>
      </c>
      <c r="AE124" s="548">
        <f>SUM(Tabla1[[#This Row],[Recursos Propios]:[Otros]])</f>
        <v>79699999.329999998</v>
      </c>
      <c r="AF124" s="669">
        <f>+SUMIFS('Anexo PA'!$I$4:$I$909,'Anexo PA'!$M$4:$M$909,Tabla1[[#This Row],[ Consecutivo PDM]],'Anexo PA'!$O$4:$O$909,Tabla1[[#This Row],[Código BPIN]],'Anexo PA'!$C$4:$C$909,Tabla1[[#This Row],[Rubro]])</f>
        <v>79699999.329999998</v>
      </c>
      <c r="AG124" s="548">
        <v>0</v>
      </c>
      <c r="AH124" s="548">
        <v>0</v>
      </c>
      <c r="AI124" s="548">
        <v>0</v>
      </c>
      <c r="AJ124" s="670">
        <f>SUM(Tabla1[[#This Row],[Recursos Propios2]:[Otros7]])</f>
        <v>79699999.329999998</v>
      </c>
      <c r="AK124" s="671">
        <f>+Tabla1[[#This Row],[Total Recursos Comprometidos]]/Tabla1[[#This Row],[Total Programado]]</f>
        <v>1</v>
      </c>
      <c r="AL124" s="549">
        <f>+SUMIFS('Anexo PA'!$J$4:$J$909,'Anexo PA'!$M$4:$M$909,Tabla1[[#This Row],[ Consecutivo PDM]],'Anexo PA'!$O$4:$O$909,Tabla1[[#This Row],[Código BPIN]],'Anexo PA'!$C$4:$C$909,Tabla1[[#This Row],[Rubro]])</f>
        <v>79699999.329999998</v>
      </c>
      <c r="AM124" s="549">
        <f>+SUMIFS('Anexo PA'!$K$4:$K$909,'Anexo PA'!$M$4:$M$909,Tabla1[[#This Row],[ Consecutivo PDM]],'Anexo PA'!$O$4:$O$909,Tabla1[[#This Row],[Código BPIN]],'Anexo PA'!$C$4:$C$909,Tabla1[[#This Row],[Rubro]])</f>
        <v>79699999.329999998</v>
      </c>
      <c r="AN124" s="551">
        <v>0</v>
      </c>
      <c r="AO124" s="536" t="s">
        <v>196</v>
      </c>
      <c r="AP124" s="536" t="s">
        <v>197</v>
      </c>
      <c r="AQ124" s="534">
        <v>10</v>
      </c>
    </row>
    <row r="125" spans="1:43" s="552" customFormat="1" ht="15.4" customHeight="1" x14ac:dyDescent="0.25">
      <c r="A125" s="533">
        <v>219</v>
      </c>
      <c r="B125" s="534" t="s">
        <v>90</v>
      </c>
      <c r="C125" s="535" t="s">
        <v>56</v>
      </c>
      <c r="D125" s="533" t="s">
        <v>57</v>
      </c>
      <c r="E125" s="536" t="s">
        <v>58</v>
      </c>
      <c r="F125" s="533" t="s">
        <v>143</v>
      </c>
      <c r="G125" s="537" t="s">
        <v>144</v>
      </c>
      <c r="H125" s="533">
        <v>410204600</v>
      </c>
      <c r="I125" s="537" t="s">
        <v>145</v>
      </c>
      <c r="J125" s="533">
        <v>10</v>
      </c>
      <c r="K125" s="533" t="s">
        <v>62</v>
      </c>
      <c r="L125" s="533" t="s">
        <v>194</v>
      </c>
      <c r="M125" s="533">
        <v>12</v>
      </c>
      <c r="N125" s="539">
        <v>3</v>
      </c>
      <c r="O125" s="540">
        <v>3</v>
      </c>
      <c r="P125" s="541">
        <f>+Tabla1[[#This Row],[Meta Ejecutada Vigencia4]]/Tabla1[[#This Row],[Meta Programada Vigencia]]</f>
        <v>1</v>
      </c>
      <c r="Q125" s="541">
        <f>+Tabla1[[#This Row],[Meta Ejecutada Vigencia4]]/Tabla1[[#This Row],[Meta Programada Cuatrienio3]]</f>
        <v>0.25</v>
      </c>
      <c r="R125" s="675">
        <v>2021680010003</v>
      </c>
      <c r="S125" s="543" t="s">
        <v>216</v>
      </c>
      <c r="T125" s="676"/>
      <c r="U125" s="677"/>
      <c r="V125" s="546" t="s">
        <v>1260</v>
      </c>
      <c r="W125" s="546" t="s">
        <v>1261</v>
      </c>
      <c r="X125" s="547">
        <v>30000</v>
      </c>
      <c r="Y125" s="546" t="s">
        <v>1302</v>
      </c>
      <c r="Z125" s="546" t="s">
        <v>252</v>
      </c>
      <c r="AA125" s="548">
        <v>90000000</v>
      </c>
      <c r="AB125" s="548">
        <v>0</v>
      </c>
      <c r="AC125" s="548">
        <v>0</v>
      </c>
      <c r="AD125" s="548">
        <v>0</v>
      </c>
      <c r="AE125" s="548">
        <f>SUM(Tabla1[[#This Row],[Recursos Propios]:[Otros]])</f>
        <v>90000000</v>
      </c>
      <c r="AF125" s="669">
        <f>+SUMIFS('Anexo PA'!$I$4:$I$909,'Anexo PA'!$M$4:$M$909,Tabla1[[#This Row],[ Consecutivo PDM]],'Anexo PA'!$O$4:$O$909,Tabla1[[#This Row],[Código BPIN]],'Anexo PA'!$C$4:$C$909,Tabla1[[#This Row],[Rubro]])</f>
        <v>90000000</v>
      </c>
      <c r="AG125" s="548">
        <v>0</v>
      </c>
      <c r="AH125" s="548">
        <v>0</v>
      </c>
      <c r="AI125" s="548">
        <v>0</v>
      </c>
      <c r="AJ125" s="670">
        <f>SUM(Tabla1[[#This Row],[Recursos Propios2]:[Otros7]])</f>
        <v>90000000</v>
      </c>
      <c r="AK125" s="671">
        <f>+Tabla1[[#This Row],[Total Recursos Comprometidos]]/Tabla1[[#This Row],[Total Programado]]</f>
        <v>1</v>
      </c>
      <c r="AL125" s="549">
        <f>+SUMIFS('Anexo PA'!$J$4:$J$909,'Anexo PA'!$M$4:$M$909,Tabla1[[#This Row],[ Consecutivo PDM]],'Anexo PA'!$O$4:$O$909,Tabla1[[#This Row],[Código BPIN]],'Anexo PA'!$C$4:$C$909,Tabla1[[#This Row],[Rubro]])</f>
        <v>0</v>
      </c>
      <c r="AM125" s="549">
        <f>+SUMIFS('Anexo PA'!$K$4:$K$909,'Anexo PA'!$M$4:$M$909,Tabla1[[#This Row],[ Consecutivo PDM]],'Anexo PA'!$O$4:$O$909,Tabla1[[#This Row],[Código BPIN]],'Anexo PA'!$C$4:$C$909,Tabla1[[#This Row],[Rubro]])</f>
        <v>0</v>
      </c>
      <c r="AN125" s="551">
        <v>0</v>
      </c>
      <c r="AO125" s="536" t="s">
        <v>196</v>
      </c>
      <c r="AP125" s="536" t="s">
        <v>197</v>
      </c>
      <c r="AQ125" s="534">
        <v>10</v>
      </c>
    </row>
    <row r="126" spans="1:43" s="6" customFormat="1" ht="15.4" customHeight="1" x14ac:dyDescent="0.25">
      <c r="A126" s="212">
        <v>219</v>
      </c>
      <c r="B126" s="55" t="s">
        <v>90</v>
      </c>
      <c r="C126" s="60" t="s">
        <v>56</v>
      </c>
      <c r="D126" s="41" t="s">
        <v>57</v>
      </c>
      <c r="E126" s="59" t="s">
        <v>58</v>
      </c>
      <c r="F126" s="41" t="s">
        <v>143</v>
      </c>
      <c r="G126" s="57" t="s">
        <v>144</v>
      </c>
      <c r="H126" s="41">
        <v>410204600</v>
      </c>
      <c r="I126" s="57" t="s">
        <v>145</v>
      </c>
      <c r="J126" s="41">
        <v>10</v>
      </c>
      <c r="K126" s="41" t="s">
        <v>62</v>
      </c>
      <c r="L126" s="41" t="s">
        <v>194</v>
      </c>
      <c r="M126" s="41">
        <v>12</v>
      </c>
      <c r="N126" s="210">
        <v>3</v>
      </c>
      <c r="O126" s="208">
        <v>3</v>
      </c>
      <c r="P126" s="38">
        <f>+Tabla1[[#This Row],[Meta Ejecutada Vigencia4]]/Tabla1[[#This Row],[Meta Programada Vigencia]]</f>
        <v>1</v>
      </c>
      <c r="Q126" s="38">
        <f>+Tabla1[[#This Row],[Meta Ejecutada Vigencia4]]/Tabla1[[#This Row],[Meta Programada Cuatrienio3]]</f>
        <v>0.25</v>
      </c>
      <c r="R126" s="39">
        <v>2024680010141</v>
      </c>
      <c r="S126" s="58" t="s">
        <v>220</v>
      </c>
      <c r="T126" s="63"/>
      <c r="U126" s="44"/>
      <c r="V126" s="61" t="s">
        <v>1260</v>
      </c>
      <c r="W126" s="61" t="s">
        <v>1261</v>
      </c>
      <c r="X126" s="70">
        <v>30000</v>
      </c>
      <c r="Y126" s="61" t="s">
        <v>1302</v>
      </c>
      <c r="Z126" s="61" t="s">
        <v>218</v>
      </c>
      <c r="AA126" s="65">
        <v>150000000</v>
      </c>
      <c r="AB126" s="65">
        <v>0</v>
      </c>
      <c r="AC126" s="65">
        <v>0</v>
      </c>
      <c r="AD126" s="65">
        <v>0</v>
      </c>
      <c r="AE126" s="65">
        <f>SUM(Tabla1[[#This Row],[Recursos Propios]:[Otros]])</f>
        <v>150000000</v>
      </c>
      <c r="AF126" s="87">
        <f>+SUMIFS('Anexo PA'!$I$4:$I$909,'Anexo PA'!$M$4:$M$909,Tabla1[[#This Row],[ Consecutivo PDM]],'Anexo PA'!$O$4:$O$909,Tabla1[[#This Row],[Código BPIN]],'Anexo PA'!$C$4:$C$909,Tabla1[[#This Row],[Rubro]])</f>
        <v>94883333.289999992</v>
      </c>
      <c r="AG126" s="65">
        <v>0</v>
      </c>
      <c r="AH126" s="65">
        <v>0</v>
      </c>
      <c r="AI126" s="65">
        <v>0</v>
      </c>
      <c r="AJ126" s="67">
        <f>SUM(Tabla1[[#This Row],[Recursos Propios2]:[Otros7]])</f>
        <v>94883333.289999992</v>
      </c>
      <c r="AK126" s="20">
        <f>+Tabla1[[#This Row],[Total Recursos Comprometidos]]/Tabla1[[#This Row],[Total Programado]]</f>
        <v>0.63255555526666662</v>
      </c>
      <c r="AL126" s="86">
        <f>+SUMIFS('Anexo PA'!$J$4:$J$909,'Anexo PA'!$M$4:$M$909,Tabla1[[#This Row],[ Consecutivo PDM]],'Anexo PA'!$O$4:$O$909,Tabla1[[#This Row],[Código BPIN]],'Anexo PA'!$C$4:$C$909,Tabla1[[#This Row],[Rubro]])</f>
        <v>23466666.650000002</v>
      </c>
      <c r="AM126" s="86">
        <f>+SUMIFS('Anexo PA'!$K$4:$K$909,'Anexo PA'!$M$4:$M$909,Tabla1[[#This Row],[ Consecutivo PDM]],'Anexo PA'!$O$4:$O$909,Tabla1[[#This Row],[Código BPIN]],'Anexo PA'!$C$4:$C$909,Tabla1[[#This Row],[Rubro]])</f>
        <v>23466666.650000002</v>
      </c>
      <c r="AN126" s="42">
        <v>0</v>
      </c>
      <c r="AO126" s="59" t="s">
        <v>196</v>
      </c>
      <c r="AP126" s="59" t="s">
        <v>197</v>
      </c>
      <c r="AQ126" s="55">
        <v>10</v>
      </c>
    </row>
    <row r="127" spans="1:43" s="6" customFormat="1" ht="15.4" customHeight="1" x14ac:dyDescent="0.25">
      <c r="A127" s="212">
        <v>220</v>
      </c>
      <c r="B127" s="55" t="s">
        <v>90</v>
      </c>
      <c r="C127" s="60" t="s">
        <v>56</v>
      </c>
      <c r="D127" s="41" t="s">
        <v>98</v>
      </c>
      <c r="E127" s="59" t="s">
        <v>99</v>
      </c>
      <c r="F127" s="41" t="s">
        <v>100</v>
      </c>
      <c r="G127" s="57" t="s">
        <v>146</v>
      </c>
      <c r="H127" s="41">
        <v>410305200</v>
      </c>
      <c r="I127" s="57" t="s">
        <v>107</v>
      </c>
      <c r="J127" s="43">
        <v>200</v>
      </c>
      <c r="K127" s="41" t="s">
        <v>62</v>
      </c>
      <c r="L127" s="41" t="s">
        <v>194</v>
      </c>
      <c r="M127" s="43">
        <v>1000</v>
      </c>
      <c r="N127" s="210">
        <v>250</v>
      </c>
      <c r="O127" s="208">
        <v>250</v>
      </c>
      <c r="P127" s="38">
        <f>+Tabla1[[#This Row],[Meta Ejecutada Vigencia4]]/Tabla1[[#This Row],[Meta Programada Vigencia]]</f>
        <v>1</v>
      </c>
      <c r="Q127" s="38">
        <f>+Tabla1[[#This Row],[Meta Ejecutada Vigencia4]]/Tabla1[[#This Row],[Meta Programada Cuatrienio3]]</f>
        <v>0.25</v>
      </c>
      <c r="R127" s="39">
        <v>2021680010003</v>
      </c>
      <c r="S127" s="58" t="s">
        <v>216</v>
      </c>
      <c r="T127" s="63"/>
      <c r="U127" s="44"/>
      <c r="V127" s="61" t="s">
        <v>1260</v>
      </c>
      <c r="W127" s="61" t="s">
        <v>1303</v>
      </c>
      <c r="X127" s="70">
        <v>1000</v>
      </c>
      <c r="Y127" s="61" t="s">
        <v>985</v>
      </c>
      <c r="Z127" s="61" t="s">
        <v>215</v>
      </c>
      <c r="AA127" s="65">
        <v>30000000</v>
      </c>
      <c r="AB127" s="65">
        <v>0</v>
      </c>
      <c r="AC127" s="65">
        <v>0</v>
      </c>
      <c r="AD127" s="65">
        <v>0</v>
      </c>
      <c r="AE127" s="65">
        <f>SUM(Tabla1[[#This Row],[Recursos Propios]:[Otros]])</f>
        <v>30000000</v>
      </c>
      <c r="AF127" s="87">
        <f>+SUMIFS('Anexo PA'!$I$4:$I$909,'Anexo PA'!$M$4:$M$909,Tabla1[[#This Row],[ Consecutivo PDM]],'Anexo PA'!$O$4:$O$909,Tabla1[[#This Row],[Código BPIN]],'Anexo PA'!$C$4:$C$909,Tabla1[[#This Row],[Rubro]])</f>
        <v>30000000</v>
      </c>
      <c r="AG127" s="65">
        <v>0</v>
      </c>
      <c r="AH127" s="65">
        <v>0</v>
      </c>
      <c r="AI127" s="65">
        <v>0</v>
      </c>
      <c r="AJ127" s="67">
        <f>SUM(Tabla1[[#This Row],[Recursos Propios2]:[Otros7]])</f>
        <v>30000000</v>
      </c>
      <c r="AK127" s="20">
        <f>+Tabla1[[#This Row],[Total Recursos Comprometidos]]/Tabla1[[#This Row],[Total Programado]]</f>
        <v>1</v>
      </c>
      <c r="AL127" s="86">
        <f>+SUMIFS('Anexo PA'!$J$4:$J$909,'Anexo PA'!$M$4:$M$909,Tabla1[[#This Row],[ Consecutivo PDM]],'Anexo PA'!$O$4:$O$909,Tabla1[[#This Row],[Código BPIN]],'Anexo PA'!$C$4:$C$909,Tabla1[[#This Row],[Rubro]])</f>
        <v>30000000</v>
      </c>
      <c r="AM127" s="86">
        <f>+SUMIFS('Anexo PA'!$K$4:$K$909,'Anexo PA'!$M$4:$M$909,Tabla1[[#This Row],[ Consecutivo PDM]],'Anexo PA'!$O$4:$O$909,Tabla1[[#This Row],[Código BPIN]],'Anexo PA'!$C$4:$C$909,Tabla1[[#This Row],[Rubro]])</f>
        <v>30000000</v>
      </c>
      <c r="AN127" s="42">
        <v>0</v>
      </c>
      <c r="AO127" s="59" t="s">
        <v>196</v>
      </c>
      <c r="AP127" s="59" t="s">
        <v>197</v>
      </c>
      <c r="AQ127" s="55">
        <v>10</v>
      </c>
    </row>
    <row r="128" spans="1:43" s="552" customFormat="1" ht="15.4" customHeight="1" x14ac:dyDescent="0.25">
      <c r="A128" s="533">
        <v>220</v>
      </c>
      <c r="B128" s="534" t="s">
        <v>90</v>
      </c>
      <c r="C128" s="535" t="s">
        <v>56</v>
      </c>
      <c r="D128" s="533" t="s">
        <v>98</v>
      </c>
      <c r="E128" s="536" t="s">
        <v>99</v>
      </c>
      <c r="F128" s="533" t="s">
        <v>100</v>
      </c>
      <c r="G128" s="537" t="s">
        <v>146</v>
      </c>
      <c r="H128" s="533">
        <v>410305200</v>
      </c>
      <c r="I128" s="537" t="s">
        <v>107</v>
      </c>
      <c r="J128" s="538">
        <v>200</v>
      </c>
      <c r="K128" s="533" t="s">
        <v>62</v>
      </c>
      <c r="L128" s="533" t="s">
        <v>194</v>
      </c>
      <c r="M128" s="538">
        <v>1000</v>
      </c>
      <c r="N128" s="539">
        <v>250</v>
      </c>
      <c r="O128" s="540"/>
      <c r="P128" s="541">
        <f>+Tabla1[[#This Row],[Meta Ejecutada Vigencia4]]/Tabla1[[#This Row],[Meta Programada Vigencia]]</f>
        <v>0</v>
      </c>
      <c r="Q128" s="541">
        <f>+Tabla1[[#This Row],[Meta Ejecutada Vigencia4]]/Tabla1[[#This Row],[Meta Programada Cuatrienio3]]</f>
        <v>0</v>
      </c>
      <c r="R128" s="542">
        <v>2024680010164</v>
      </c>
      <c r="S128" s="543" t="s">
        <v>243</v>
      </c>
      <c r="T128" s="678">
        <v>1241817434</v>
      </c>
      <c r="U128" s="545">
        <v>299163334</v>
      </c>
      <c r="V128" s="546" t="s">
        <v>1260</v>
      </c>
      <c r="W128" s="546" t="s">
        <v>1303</v>
      </c>
      <c r="X128" s="547">
        <v>1000</v>
      </c>
      <c r="Y128" s="546" t="s">
        <v>985</v>
      </c>
      <c r="Z128" s="546" t="s">
        <v>1450</v>
      </c>
      <c r="AA128" s="548">
        <v>57000000</v>
      </c>
      <c r="AB128" s="548"/>
      <c r="AC128" s="548"/>
      <c r="AD128" s="548"/>
      <c r="AE128" s="548">
        <f>SUM(Tabla1[[#This Row],[Recursos Propios]:[Otros]])</f>
        <v>57000000</v>
      </c>
      <c r="AF128" s="669">
        <f>+SUMIFS('Anexo PA'!$I$4:$I$909,'Anexo PA'!$M$4:$M$909,Tabla1[[#This Row],[ Consecutivo PDM]],'Anexo PA'!$O$4:$O$909,Tabla1[[#This Row],[Código BPIN]],'Anexo PA'!$C$4:$C$909,Tabla1[[#This Row],[Rubro]])</f>
        <v>12000000</v>
      </c>
      <c r="AG128" s="679"/>
      <c r="AH128" s="679"/>
      <c r="AI128" s="679">
        <v>0</v>
      </c>
      <c r="AJ128" s="670">
        <f>SUM(Tabla1[[#This Row],[Recursos Propios2]:[Otros7]])</f>
        <v>12000000</v>
      </c>
      <c r="AK128" s="671">
        <f>+Tabla1[[#This Row],[Total Recursos Comprometidos]]/Tabla1[[#This Row],[Total Programado]]</f>
        <v>0.21052631578947367</v>
      </c>
      <c r="AL128" s="549">
        <f>+SUMIFS('Anexo PA'!$J$4:$J$909,'Anexo PA'!$M$4:$M$909,Tabla1[[#This Row],[ Consecutivo PDM]],'Anexo PA'!$O$4:$O$909,Tabla1[[#This Row],[Código BPIN]],'Anexo PA'!$C$4:$C$909,Tabla1[[#This Row],[Rubro]])</f>
        <v>0</v>
      </c>
      <c r="AM128" s="549">
        <f>+SUMIFS('Anexo PA'!$K$4:$K$909,'Anexo PA'!$M$4:$M$909,Tabla1[[#This Row],[ Consecutivo PDM]],'Anexo PA'!$O$4:$O$909,Tabla1[[#This Row],[Código BPIN]],'Anexo PA'!$C$4:$C$909,Tabla1[[#This Row],[Rubro]])</f>
        <v>0</v>
      </c>
      <c r="AN128" s="551">
        <v>0</v>
      </c>
      <c r="AO128" s="536" t="s">
        <v>196</v>
      </c>
      <c r="AP128" s="536" t="s">
        <v>197</v>
      </c>
      <c r="AQ128" s="534">
        <v>10</v>
      </c>
    </row>
    <row r="129" spans="1:43" s="552" customFormat="1" ht="15.4" customHeight="1" x14ac:dyDescent="0.25">
      <c r="A129" s="533">
        <v>220</v>
      </c>
      <c r="B129" s="534" t="s">
        <v>90</v>
      </c>
      <c r="C129" s="535" t="s">
        <v>56</v>
      </c>
      <c r="D129" s="533" t="s">
        <v>98</v>
      </c>
      <c r="E129" s="536" t="s">
        <v>99</v>
      </c>
      <c r="F129" s="533" t="s">
        <v>100</v>
      </c>
      <c r="G129" s="537" t="s">
        <v>146</v>
      </c>
      <c r="H129" s="533">
        <v>410305200</v>
      </c>
      <c r="I129" s="537" t="s">
        <v>107</v>
      </c>
      <c r="J129" s="538">
        <v>200</v>
      </c>
      <c r="K129" s="533" t="s">
        <v>62</v>
      </c>
      <c r="L129" s="533" t="s">
        <v>194</v>
      </c>
      <c r="M129" s="538">
        <v>1000</v>
      </c>
      <c r="N129" s="539">
        <v>250</v>
      </c>
      <c r="O129" s="540">
        <v>250</v>
      </c>
      <c r="P129" s="541">
        <f>+Tabla1[[#This Row],[Meta Ejecutada Vigencia4]]/Tabla1[[#This Row],[Meta Programada Vigencia]]</f>
        <v>1</v>
      </c>
      <c r="Q129" s="541">
        <f>+Tabla1[[#This Row],[Meta Ejecutada Vigencia4]]/Tabla1[[#This Row],[Meta Programada Cuatrienio3]]</f>
        <v>0.25</v>
      </c>
      <c r="R129" s="542">
        <v>2024680010164</v>
      </c>
      <c r="S129" s="543" t="s">
        <v>243</v>
      </c>
      <c r="T129" s="679"/>
      <c r="U129" s="680"/>
      <c r="V129" s="546" t="s">
        <v>1260</v>
      </c>
      <c r="W129" s="546" t="s">
        <v>1303</v>
      </c>
      <c r="X129" s="547">
        <v>1000</v>
      </c>
      <c r="Y129" s="546" t="s">
        <v>985</v>
      </c>
      <c r="Z129" s="546" t="s">
        <v>219</v>
      </c>
      <c r="AA129" s="548">
        <v>142163334</v>
      </c>
      <c r="AB129" s="548">
        <v>0</v>
      </c>
      <c r="AC129" s="548">
        <v>0</v>
      </c>
      <c r="AD129" s="548">
        <v>0</v>
      </c>
      <c r="AE129" s="548">
        <f>SUM(Tabla1[[#This Row],[Recursos Propios]:[Otros]])</f>
        <v>142163334</v>
      </c>
      <c r="AF129" s="669">
        <f>+SUMIFS('Anexo PA'!$I$4:$I$909,'Anexo PA'!$M$4:$M$909,Tabla1[[#This Row],[ Consecutivo PDM]],'Anexo PA'!$O$4:$O$909,Tabla1[[#This Row],[Código BPIN]],'Anexo PA'!$C$4:$C$909,Tabla1[[#This Row],[Rubro]])</f>
        <v>34933333.32</v>
      </c>
      <c r="AG129" s="548">
        <v>0</v>
      </c>
      <c r="AH129" s="548">
        <v>0</v>
      </c>
      <c r="AI129" s="548">
        <v>0</v>
      </c>
      <c r="AJ129" s="670">
        <f>SUM(Tabla1[[#This Row],[Recursos Propios2]:[Otros7]])</f>
        <v>34933333.32</v>
      </c>
      <c r="AK129" s="671">
        <f>+Tabla1[[#This Row],[Total Recursos Comprometidos]]/Tabla1[[#This Row],[Total Programado]]</f>
        <v>0.24572674498475114</v>
      </c>
      <c r="AL129" s="549">
        <f>+SUMIFS('Anexo PA'!$J$4:$J$909,'Anexo PA'!$M$4:$M$909,Tabla1[[#This Row],[ Consecutivo PDM]],'Anexo PA'!$O$4:$O$909,Tabla1[[#This Row],[Código BPIN]],'Anexo PA'!$C$4:$C$909,Tabla1[[#This Row],[Rubro]])</f>
        <v>7826666.6699999999</v>
      </c>
      <c r="AM129" s="549">
        <f>+SUMIFS('Anexo PA'!$K$4:$K$909,'Anexo PA'!$M$4:$M$909,Tabla1[[#This Row],[ Consecutivo PDM]],'Anexo PA'!$O$4:$O$909,Tabla1[[#This Row],[Código BPIN]],'Anexo PA'!$C$4:$C$909,Tabla1[[#This Row],[Rubro]])</f>
        <v>5360000</v>
      </c>
      <c r="AN129" s="551">
        <v>0</v>
      </c>
      <c r="AO129" s="536" t="s">
        <v>196</v>
      </c>
      <c r="AP129" s="536" t="s">
        <v>197</v>
      </c>
      <c r="AQ129" s="534">
        <v>10</v>
      </c>
    </row>
    <row r="130" spans="1:43" s="6" customFormat="1" ht="15.4" customHeight="1" x14ac:dyDescent="0.25">
      <c r="A130" s="212">
        <v>221</v>
      </c>
      <c r="B130" s="55" t="s">
        <v>90</v>
      </c>
      <c r="C130" s="60" t="s">
        <v>56</v>
      </c>
      <c r="D130" s="41" t="s">
        <v>57</v>
      </c>
      <c r="E130" s="59" t="s">
        <v>58</v>
      </c>
      <c r="F130" s="41" t="s">
        <v>147</v>
      </c>
      <c r="G130" s="57" t="s">
        <v>148</v>
      </c>
      <c r="H130" s="41">
        <v>410205200</v>
      </c>
      <c r="I130" s="57" t="s">
        <v>149</v>
      </c>
      <c r="J130" s="41">
        <v>65000</v>
      </c>
      <c r="K130" s="41" t="s">
        <v>62</v>
      </c>
      <c r="L130" s="41" t="s">
        <v>194</v>
      </c>
      <c r="M130" s="41">
        <v>70000</v>
      </c>
      <c r="N130" s="210">
        <v>17500</v>
      </c>
      <c r="O130" s="208">
        <v>26039</v>
      </c>
      <c r="P130" s="38">
        <f>+Tabla1[[#This Row],[Meta Ejecutada Vigencia4]]/Tabla1[[#This Row],[Meta Programada Vigencia]]</f>
        <v>1.4879428571428572</v>
      </c>
      <c r="Q130" s="38">
        <f>+Tabla1[[#This Row],[Meta Ejecutada Vigencia4]]/Tabla1[[#This Row],[Meta Programada Cuatrienio3]]</f>
        <v>0.37198571428571431</v>
      </c>
      <c r="R130" s="49">
        <v>2021680010003</v>
      </c>
      <c r="S130" s="58" t="s">
        <v>216</v>
      </c>
      <c r="T130" s="63"/>
      <c r="U130" s="50"/>
      <c r="V130" s="61" t="s">
        <v>1260</v>
      </c>
      <c r="W130" s="61" t="s">
        <v>1261</v>
      </c>
      <c r="X130" s="70">
        <v>70000</v>
      </c>
      <c r="Y130" s="61" t="s">
        <v>1304</v>
      </c>
      <c r="Z130" s="61" t="s">
        <v>253</v>
      </c>
      <c r="AA130" s="65">
        <v>100000000</v>
      </c>
      <c r="AB130" s="65">
        <v>0</v>
      </c>
      <c r="AC130" s="65">
        <v>0</v>
      </c>
      <c r="AD130" s="65">
        <v>0</v>
      </c>
      <c r="AE130" s="65">
        <f>SUM(Tabla1[[#This Row],[Recursos Propios]:[Otros]])</f>
        <v>100000000</v>
      </c>
      <c r="AF130" s="87">
        <f>+SUMIFS('Anexo PA'!$I$4:$I$909,'Anexo PA'!$M$4:$M$909,Tabla1[[#This Row],[ Consecutivo PDM]],'Anexo PA'!$O$4:$O$909,Tabla1[[#This Row],[Código BPIN]],'Anexo PA'!$C$4:$C$909,Tabla1[[#This Row],[Rubro]])</f>
        <v>100000000</v>
      </c>
      <c r="AG130" s="65">
        <v>0</v>
      </c>
      <c r="AH130" s="65">
        <v>0</v>
      </c>
      <c r="AI130" s="65">
        <v>0</v>
      </c>
      <c r="AJ130" s="67">
        <f>SUM(Tabla1[[#This Row],[Recursos Propios2]:[Otros7]])</f>
        <v>100000000</v>
      </c>
      <c r="AK130" s="20">
        <f>+Tabla1[[#This Row],[Total Recursos Comprometidos]]/Tabla1[[#This Row],[Total Programado]]</f>
        <v>1</v>
      </c>
      <c r="AL130" s="86">
        <f>+SUMIFS('Anexo PA'!$J$4:$J$909,'Anexo PA'!$M$4:$M$909,Tabla1[[#This Row],[ Consecutivo PDM]],'Anexo PA'!$O$4:$O$909,Tabla1[[#This Row],[Código BPIN]],'Anexo PA'!$C$4:$C$909,Tabla1[[#This Row],[Rubro]])</f>
        <v>100000000</v>
      </c>
      <c r="AM130" s="86">
        <f>+SUMIFS('Anexo PA'!$K$4:$K$909,'Anexo PA'!$M$4:$M$909,Tabla1[[#This Row],[ Consecutivo PDM]],'Anexo PA'!$O$4:$O$909,Tabla1[[#This Row],[Código BPIN]],'Anexo PA'!$C$4:$C$909,Tabla1[[#This Row],[Rubro]])</f>
        <v>100000000</v>
      </c>
      <c r="AN130" s="42">
        <v>0</v>
      </c>
      <c r="AO130" s="59" t="s">
        <v>196</v>
      </c>
      <c r="AP130" s="59" t="s">
        <v>197</v>
      </c>
      <c r="AQ130" s="55">
        <v>10</v>
      </c>
    </row>
    <row r="131" spans="1:43" s="6" customFormat="1" ht="15.4" customHeight="1" x14ac:dyDescent="0.25">
      <c r="A131" s="212">
        <v>221</v>
      </c>
      <c r="B131" s="55" t="s">
        <v>90</v>
      </c>
      <c r="C131" s="60" t="s">
        <v>56</v>
      </c>
      <c r="D131" s="41" t="s">
        <v>57</v>
      </c>
      <c r="E131" s="59" t="s">
        <v>58</v>
      </c>
      <c r="F131" s="41" t="s">
        <v>147</v>
      </c>
      <c r="G131" s="57" t="s">
        <v>148</v>
      </c>
      <c r="H131" s="41">
        <v>410205200</v>
      </c>
      <c r="I131" s="57" t="s">
        <v>149</v>
      </c>
      <c r="J131" s="41">
        <v>65000</v>
      </c>
      <c r="K131" s="41" t="s">
        <v>62</v>
      </c>
      <c r="L131" s="41" t="s">
        <v>194</v>
      </c>
      <c r="M131" s="41">
        <v>70000</v>
      </c>
      <c r="N131" s="210">
        <v>17500</v>
      </c>
      <c r="O131" s="208">
        <v>26039</v>
      </c>
      <c r="P131" s="38">
        <f>+Tabla1[[#This Row],[Meta Ejecutada Vigencia4]]/Tabla1[[#This Row],[Meta Programada Vigencia]]</f>
        <v>1.4879428571428572</v>
      </c>
      <c r="Q131" s="38">
        <f>+Tabla1[[#This Row],[Meta Ejecutada Vigencia4]]/Tabla1[[#This Row],[Meta Programada Cuatrienio3]]</f>
        <v>0.37198571428571431</v>
      </c>
      <c r="R131" s="49">
        <v>2024680010141</v>
      </c>
      <c r="S131" s="58" t="s">
        <v>220</v>
      </c>
      <c r="T131" s="63"/>
      <c r="U131" s="44"/>
      <c r="V131" s="61" t="s">
        <v>1260</v>
      </c>
      <c r="W131" s="61" t="s">
        <v>1261</v>
      </c>
      <c r="X131" s="70">
        <v>70000</v>
      </c>
      <c r="Y131" s="61" t="s">
        <v>1304</v>
      </c>
      <c r="Z131" s="61" t="s">
        <v>254</v>
      </c>
      <c r="AA131" s="65">
        <f>157392325.01-57000000</f>
        <v>100392325.00999999</v>
      </c>
      <c r="AB131" s="65">
        <v>0</v>
      </c>
      <c r="AC131" s="65">
        <v>0</v>
      </c>
      <c r="AD131" s="65">
        <v>0</v>
      </c>
      <c r="AE131" s="65">
        <f>SUM(Tabla1[[#This Row],[Recursos Propios]:[Otros]])</f>
        <v>100392325.00999999</v>
      </c>
      <c r="AF131" s="87">
        <f>+SUMIFS('Anexo PA'!$I$4:$I$909,'Anexo PA'!$M$4:$M$909,Tabla1[[#This Row],[ Consecutivo PDM]],'Anexo PA'!$O$4:$O$909,Tabla1[[#This Row],[Código BPIN]],'Anexo PA'!$C$4:$C$909,Tabla1[[#This Row],[Rubro]])</f>
        <v>38000000</v>
      </c>
      <c r="AG131" s="65">
        <v>0</v>
      </c>
      <c r="AH131" s="65">
        <v>0</v>
      </c>
      <c r="AI131" s="65">
        <v>0</v>
      </c>
      <c r="AJ131" s="67">
        <f>SUM(Tabla1[[#This Row],[Recursos Propios2]:[Otros7]])</f>
        <v>38000000</v>
      </c>
      <c r="AK131" s="20">
        <f>+Tabla1[[#This Row],[Total Recursos Comprometidos]]/Tabla1[[#This Row],[Total Programado]]</f>
        <v>0.37851499102361513</v>
      </c>
      <c r="AL131" s="86">
        <f>+SUMIFS('Anexo PA'!$J$4:$J$909,'Anexo PA'!$M$4:$M$909,Tabla1[[#This Row],[ Consecutivo PDM]],'Anexo PA'!$O$4:$O$909,Tabla1[[#This Row],[Código BPIN]],'Anexo PA'!$C$4:$C$909,Tabla1[[#This Row],[Rubro]])</f>
        <v>0</v>
      </c>
      <c r="AM131" s="86">
        <f>+SUMIFS('Anexo PA'!$K$4:$K$909,'Anexo PA'!$M$4:$M$909,Tabla1[[#This Row],[ Consecutivo PDM]],'Anexo PA'!$O$4:$O$909,Tabla1[[#This Row],[Código BPIN]],'Anexo PA'!$C$4:$C$909,Tabla1[[#This Row],[Rubro]])</f>
        <v>0</v>
      </c>
      <c r="AN131" s="42">
        <v>0</v>
      </c>
      <c r="AO131" s="59" t="s">
        <v>196</v>
      </c>
      <c r="AP131" s="59" t="s">
        <v>197</v>
      </c>
      <c r="AQ131" s="55">
        <v>10</v>
      </c>
    </row>
    <row r="132" spans="1:43" s="6" customFormat="1" ht="15.4" customHeight="1" x14ac:dyDescent="0.25">
      <c r="A132" s="212">
        <v>222</v>
      </c>
      <c r="B132" s="55" t="s">
        <v>90</v>
      </c>
      <c r="C132" s="60" t="s">
        <v>56</v>
      </c>
      <c r="D132" s="41" t="s">
        <v>57</v>
      </c>
      <c r="E132" s="59" t="s">
        <v>58</v>
      </c>
      <c r="F132" s="41" t="s">
        <v>143</v>
      </c>
      <c r="G132" s="57" t="s">
        <v>150</v>
      </c>
      <c r="H132" s="41">
        <v>410204600</v>
      </c>
      <c r="I132" s="57" t="s">
        <v>145</v>
      </c>
      <c r="J132" s="43">
        <v>4</v>
      </c>
      <c r="K132" s="41" t="s">
        <v>62</v>
      </c>
      <c r="L132" s="41" t="s">
        <v>194</v>
      </c>
      <c r="M132" s="43">
        <v>4</v>
      </c>
      <c r="N132" s="210">
        <v>1</v>
      </c>
      <c r="O132" s="208">
        <v>1</v>
      </c>
      <c r="P132" s="38">
        <f>+Tabla1[[#This Row],[Meta Ejecutada Vigencia4]]/Tabla1[[#This Row],[Meta Programada Vigencia]]</f>
        <v>1</v>
      </c>
      <c r="Q132" s="38">
        <f>+Tabla1[[#This Row],[Meta Ejecutada Vigencia4]]/Tabla1[[#This Row],[Meta Programada Cuatrienio3]]</f>
        <v>0.25</v>
      </c>
      <c r="R132" s="49">
        <v>2021680010003</v>
      </c>
      <c r="S132" s="58" t="s">
        <v>216</v>
      </c>
      <c r="T132" s="63"/>
      <c r="U132" s="44"/>
      <c r="V132" s="61" t="s">
        <v>1260</v>
      </c>
      <c r="W132" s="61" t="s">
        <v>1261</v>
      </c>
      <c r="X132" s="70">
        <v>6718</v>
      </c>
      <c r="Y132" s="61" t="s">
        <v>1305</v>
      </c>
      <c r="Z132" s="61" t="s">
        <v>215</v>
      </c>
      <c r="AA132" s="65">
        <v>14000000</v>
      </c>
      <c r="AB132" s="65">
        <v>0</v>
      </c>
      <c r="AC132" s="65">
        <v>0</v>
      </c>
      <c r="AD132" s="65">
        <v>0</v>
      </c>
      <c r="AE132" s="65">
        <f>SUM(Tabla1[[#This Row],[Recursos Propios]:[Otros]])</f>
        <v>14000000</v>
      </c>
      <c r="AF132" s="87">
        <f>+SUMIFS('Anexo PA'!$I$4:$I$909,'Anexo PA'!$M$4:$M$909,Tabla1[[#This Row],[ Consecutivo PDM]],'Anexo PA'!$O$4:$O$909,Tabla1[[#This Row],[Código BPIN]],'Anexo PA'!$C$4:$C$909,Tabla1[[#This Row],[Rubro]])</f>
        <v>14000000</v>
      </c>
      <c r="AG132" s="65">
        <v>0</v>
      </c>
      <c r="AH132" s="65">
        <v>0</v>
      </c>
      <c r="AI132" s="65">
        <v>0</v>
      </c>
      <c r="AJ132" s="67">
        <f>SUM(Tabla1[[#This Row],[Recursos Propios2]:[Otros7]])</f>
        <v>14000000</v>
      </c>
      <c r="AK132" s="20">
        <f>+Tabla1[[#This Row],[Total Recursos Comprometidos]]/Tabla1[[#This Row],[Total Programado]]</f>
        <v>1</v>
      </c>
      <c r="AL132" s="86">
        <f>+SUMIFS('Anexo PA'!$J$4:$J$909,'Anexo PA'!$M$4:$M$909,Tabla1[[#This Row],[ Consecutivo PDM]],'Anexo PA'!$O$4:$O$909,Tabla1[[#This Row],[Código BPIN]],'Anexo PA'!$C$4:$C$909,Tabla1[[#This Row],[Rubro]])</f>
        <v>14000000</v>
      </c>
      <c r="AM132" s="86">
        <f>+SUMIFS('Anexo PA'!$K$4:$K$909,'Anexo PA'!$M$4:$M$909,Tabla1[[#This Row],[ Consecutivo PDM]],'Anexo PA'!$O$4:$O$909,Tabla1[[#This Row],[Código BPIN]],'Anexo PA'!$C$4:$C$909,Tabla1[[#This Row],[Rubro]])</f>
        <v>14000000</v>
      </c>
      <c r="AN132" s="42">
        <v>0</v>
      </c>
      <c r="AO132" s="59" t="s">
        <v>196</v>
      </c>
      <c r="AP132" s="59" t="s">
        <v>197</v>
      </c>
      <c r="AQ132" s="55">
        <v>10</v>
      </c>
    </row>
    <row r="133" spans="1:43" s="6" customFormat="1" ht="15.4" customHeight="1" x14ac:dyDescent="0.25">
      <c r="A133" s="212">
        <v>222</v>
      </c>
      <c r="B133" s="55" t="s">
        <v>90</v>
      </c>
      <c r="C133" s="60" t="s">
        <v>56</v>
      </c>
      <c r="D133" s="41" t="s">
        <v>57</v>
      </c>
      <c r="E133" s="59" t="s">
        <v>58</v>
      </c>
      <c r="F133" s="41" t="s">
        <v>143</v>
      </c>
      <c r="G133" s="57" t="s">
        <v>150</v>
      </c>
      <c r="H133" s="41">
        <v>410204600</v>
      </c>
      <c r="I133" s="57" t="s">
        <v>145</v>
      </c>
      <c r="J133" s="43">
        <v>4</v>
      </c>
      <c r="K133" s="41" t="s">
        <v>62</v>
      </c>
      <c r="L133" s="41" t="s">
        <v>194</v>
      </c>
      <c r="M133" s="43">
        <v>4</v>
      </c>
      <c r="N133" s="210">
        <v>1</v>
      </c>
      <c r="O133" s="208"/>
      <c r="P133" s="38">
        <f>+Tabla1[[#This Row],[Meta Ejecutada Vigencia4]]/Tabla1[[#This Row],[Meta Programada Vigencia]]</f>
        <v>0</v>
      </c>
      <c r="Q133" s="38">
        <f>+Tabla1[[#This Row],[Meta Ejecutada Vigencia4]]/Tabla1[[#This Row],[Meta Programada Cuatrienio3]]</f>
        <v>0</v>
      </c>
      <c r="R133" s="49">
        <v>2024680010141</v>
      </c>
      <c r="S133" s="58" t="s">
        <v>220</v>
      </c>
      <c r="T133" s="63"/>
      <c r="U133" s="50"/>
      <c r="V133" s="61" t="s">
        <v>1260</v>
      </c>
      <c r="W133" s="61" t="s">
        <v>1261</v>
      </c>
      <c r="X133" s="70">
        <v>6718</v>
      </c>
      <c r="Y133" s="61" t="s">
        <v>1305</v>
      </c>
      <c r="Z133" s="61" t="s">
        <v>218</v>
      </c>
      <c r="AA133" s="65">
        <v>20000000</v>
      </c>
      <c r="AB133" s="65">
        <v>0</v>
      </c>
      <c r="AC133" s="65">
        <v>0</v>
      </c>
      <c r="AD133" s="65">
        <v>0</v>
      </c>
      <c r="AE133" s="65">
        <f>SUM(Tabla1[[#This Row],[Recursos Propios]:[Otros]])</f>
        <v>20000000</v>
      </c>
      <c r="AF133" s="87">
        <f>+SUMIFS('Anexo PA'!$I$4:$I$909,'Anexo PA'!$M$4:$M$909,Tabla1[[#This Row],[ Consecutivo PDM]],'Anexo PA'!$O$4:$O$909,Tabla1[[#This Row],[Código BPIN]],'Anexo PA'!$C$4:$C$909,Tabla1[[#This Row],[Rubro]])</f>
        <v>0</v>
      </c>
      <c r="AG133" s="65">
        <v>0</v>
      </c>
      <c r="AH133" s="65">
        <v>0</v>
      </c>
      <c r="AI133" s="65">
        <v>0</v>
      </c>
      <c r="AJ133" s="67">
        <f>SUM(Tabla1[[#This Row],[Recursos Propios2]:[Otros7]])</f>
        <v>0</v>
      </c>
      <c r="AK133" s="20">
        <f>+Tabla1[[#This Row],[Total Recursos Comprometidos]]/Tabla1[[#This Row],[Total Programado]]</f>
        <v>0</v>
      </c>
      <c r="AL133" s="86">
        <f>+SUMIFS('Anexo PA'!$J$4:$J$909,'Anexo PA'!$M$4:$M$909,Tabla1[[#This Row],[ Consecutivo PDM]],'Anexo PA'!$O$4:$O$909,Tabla1[[#This Row],[Código BPIN]],'Anexo PA'!$C$4:$C$909,Tabla1[[#This Row],[Rubro]])</f>
        <v>0</v>
      </c>
      <c r="AM133" s="86">
        <f>+SUMIFS('Anexo PA'!$K$4:$K$909,'Anexo PA'!$M$4:$M$909,Tabla1[[#This Row],[ Consecutivo PDM]],'Anexo PA'!$O$4:$O$909,Tabla1[[#This Row],[Código BPIN]],'Anexo PA'!$C$4:$C$909,Tabla1[[#This Row],[Rubro]])</f>
        <v>0</v>
      </c>
      <c r="AN133" s="42">
        <v>0</v>
      </c>
      <c r="AO133" s="59" t="s">
        <v>196</v>
      </c>
      <c r="AP133" s="59" t="s">
        <v>197</v>
      </c>
      <c r="AQ133" s="55">
        <v>10</v>
      </c>
    </row>
    <row r="134" spans="1:43" s="6" customFormat="1" ht="15.4" customHeight="1" x14ac:dyDescent="0.25">
      <c r="A134" s="212">
        <v>223</v>
      </c>
      <c r="B134" s="55" t="s">
        <v>90</v>
      </c>
      <c r="C134" s="60" t="s">
        <v>91</v>
      </c>
      <c r="D134" s="41" t="s">
        <v>92</v>
      </c>
      <c r="E134" s="59" t="s">
        <v>93</v>
      </c>
      <c r="F134" s="41" t="s">
        <v>103</v>
      </c>
      <c r="G134" s="57" t="s">
        <v>151</v>
      </c>
      <c r="H134" s="41">
        <v>450203800</v>
      </c>
      <c r="I134" s="57" t="s">
        <v>139</v>
      </c>
      <c r="J134" s="41">
        <v>0</v>
      </c>
      <c r="K134" s="41" t="s">
        <v>62</v>
      </c>
      <c r="L134" s="41" t="s">
        <v>195</v>
      </c>
      <c r="M134" s="41">
        <v>1</v>
      </c>
      <c r="N134" s="210">
        <v>1</v>
      </c>
      <c r="O134" s="208">
        <v>0.2</v>
      </c>
      <c r="P134" s="38">
        <f>+Tabla1[[#This Row],[Meta Ejecutada Vigencia4]]/Tabla1[[#This Row],[Meta Programada Vigencia]]</f>
        <v>0.2</v>
      </c>
      <c r="Q134" s="38">
        <f>+Tabla1[[#This Row],[Meta Ejecutada Vigencia4]]/Tabla1[[#This Row],[Meta Programada Cuatrienio3]]</f>
        <v>0.2</v>
      </c>
      <c r="R134" s="39">
        <v>2024680010143</v>
      </c>
      <c r="S134" s="58" t="s">
        <v>230</v>
      </c>
      <c r="T134" s="64"/>
      <c r="U134" s="40"/>
      <c r="V134" s="61" t="s">
        <v>1274</v>
      </c>
      <c r="W134" s="61" t="s">
        <v>1275</v>
      </c>
      <c r="X134" s="70">
        <v>277938</v>
      </c>
      <c r="Y134" s="61" t="s">
        <v>1306</v>
      </c>
      <c r="Z134" s="61" t="s">
        <v>270</v>
      </c>
      <c r="AA134" s="65">
        <v>450000000</v>
      </c>
      <c r="AB134" s="65">
        <v>0</v>
      </c>
      <c r="AC134" s="65">
        <v>0</v>
      </c>
      <c r="AD134" s="65">
        <v>0</v>
      </c>
      <c r="AE134" s="65">
        <f>SUM(Tabla1[[#This Row],[Recursos Propios]:[Otros]])</f>
        <v>450000000</v>
      </c>
      <c r="AF134" s="87">
        <f>+SUMIFS('Anexo PA'!$I$4:$I$909,'Anexo PA'!$M$4:$M$909,Tabla1[[#This Row],[ Consecutivo PDM]],'Anexo PA'!$O$4:$O$909,Tabla1[[#This Row],[Código BPIN]],'Anexo PA'!$C$4:$C$909,Tabla1[[#This Row],[Rubro]])</f>
        <v>0</v>
      </c>
      <c r="AG134" s="65">
        <v>0</v>
      </c>
      <c r="AH134" s="65">
        <v>0</v>
      </c>
      <c r="AI134" s="65">
        <v>0</v>
      </c>
      <c r="AJ134" s="67">
        <f>SUM(Tabla1[[#This Row],[Recursos Propios2]:[Otros7]])</f>
        <v>0</v>
      </c>
      <c r="AK134" s="20">
        <f>+Tabla1[[#This Row],[Total Recursos Comprometidos]]/Tabla1[[#This Row],[Total Programado]]</f>
        <v>0</v>
      </c>
      <c r="AL134" s="86">
        <f>+SUMIFS('Anexo PA'!$J$4:$J$909,'Anexo PA'!$M$4:$M$909,Tabla1[[#This Row],[ Consecutivo PDM]],'Anexo PA'!$O$4:$O$909,Tabla1[[#This Row],[Código BPIN]],'Anexo PA'!$C$4:$C$909,Tabla1[[#This Row],[Rubro]])</f>
        <v>0</v>
      </c>
      <c r="AM134" s="86">
        <f>+SUMIFS('Anexo PA'!$K$4:$K$909,'Anexo PA'!$M$4:$M$909,Tabla1[[#This Row],[ Consecutivo PDM]],'Anexo PA'!$O$4:$O$909,Tabla1[[#This Row],[Código BPIN]],'Anexo PA'!$C$4:$C$909,Tabla1[[#This Row],[Rubro]])</f>
        <v>0</v>
      </c>
      <c r="AN134" s="42">
        <v>0</v>
      </c>
      <c r="AO134" s="59" t="s">
        <v>196</v>
      </c>
      <c r="AP134" s="59" t="s">
        <v>197</v>
      </c>
      <c r="AQ134" s="55">
        <v>10</v>
      </c>
    </row>
    <row r="135" spans="1:43" s="6" customFormat="1" ht="15.4" customHeight="1" x14ac:dyDescent="0.25">
      <c r="A135" s="41">
        <v>224</v>
      </c>
      <c r="B135" s="55" t="s">
        <v>90</v>
      </c>
      <c r="C135" s="60" t="s">
        <v>91</v>
      </c>
      <c r="D135" s="41" t="s">
        <v>92</v>
      </c>
      <c r="E135" s="59" t="s">
        <v>93</v>
      </c>
      <c r="F135" s="41" t="s">
        <v>94</v>
      </c>
      <c r="G135" s="57" t="s">
        <v>152</v>
      </c>
      <c r="H135" s="41">
        <v>450201500</v>
      </c>
      <c r="I135" s="57" t="s">
        <v>153</v>
      </c>
      <c r="J135" s="43">
        <v>0</v>
      </c>
      <c r="K135" s="41" t="s">
        <v>62</v>
      </c>
      <c r="L135" s="41" t="s">
        <v>194</v>
      </c>
      <c r="M135" s="43">
        <v>2</v>
      </c>
      <c r="N135" s="210">
        <v>0</v>
      </c>
      <c r="O135" s="208">
        <v>0</v>
      </c>
      <c r="P135" s="38" t="e">
        <f>+Tabla1[[#This Row],[Meta Ejecutada Vigencia4]]/Tabla1[[#This Row],[Meta Programada Vigencia]]</f>
        <v>#DIV/0!</v>
      </c>
      <c r="Q135" s="38">
        <f>+Tabla1[[#This Row],[Meta Ejecutada Vigencia4]]/Tabla1[[#This Row],[Meta Programada Cuatrienio3]]</f>
        <v>0</v>
      </c>
      <c r="R135" s="39"/>
      <c r="S135" s="58"/>
      <c r="T135" s="64"/>
      <c r="U135" s="40">
        <v>0</v>
      </c>
      <c r="V135" s="61" t="s">
        <v>1273</v>
      </c>
      <c r="W135" s="61" t="s">
        <v>1273</v>
      </c>
      <c r="X135" s="70" t="s">
        <v>1273</v>
      </c>
      <c r="Y135" s="61" t="s">
        <v>1273</v>
      </c>
      <c r="Z135" s="61"/>
      <c r="AA135" s="65">
        <v>0</v>
      </c>
      <c r="AB135" s="65">
        <v>0</v>
      </c>
      <c r="AC135" s="65">
        <v>0</v>
      </c>
      <c r="AD135" s="65">
        <v>0</v>
      </c>
      <c r="AE135" s="65">
        <f>SUM(Tabla1[[#This Row],[Recursos Propios]:[Otros]])</f>
        <v>0</v>
      </c>
      <c r="AF135" s="87">
        <f>+SUMIFS('Anexo PA'!$I$4:$I$909,'Anexo PA'!$M$4:$M$909,Tabla1[[#This Row],[ Consecutivo PDM]],'Anexo PA'!$O$4:$O$909,Tabla1[[#This Row],[Código BPIN]],'Anexo PA'!$C$4:$C$909,Tabla1[[#This Row],[Rubro]])</f>
        <v>0</v>
      </c>
      <c r="AG135" s="65">
        <v>0</v>
      </c>
      <c r="AH135" s="65">
        <v>0</v>
      </c>
      <c r="AI135" s="65">
        <v>0</v>
      </c>
      <c r="AJ135" s="67">
        <f>SUM(Tabla1[[#This Row],[Recursos Propios2]:[Otros7]])</f>
        <v>0</v>
      </c>
      <c r="AK135" s="20" t="e">
        <f>+Tabla1[[#This Row],[Total Recursos Comprometidos]]/Tabla1[[#This Row],[Total Programado]]</f>
        <v>#DIV/0!</v>
      </c>
      <c r="AL135" s="86">
        <f>+SUMIFS('Anexo PA'!$J$4:$J$909,'Anexo PA'!$M$4:$M$909,Tabla1[[#This Row],[ Consecutivo PDM]],'Anexo PA'!$O$4:$O$909,Tabla1[[#This Row],[Código BPIN]],'Anexo PA'!$C$4:$C$909,Tabla1[[#This Row],[Rubro]])</f>
        <v>0</v>
      </c>
      <c r="AM135" s="86">
        <f>+SUMIFS('Anexo PA'!$K$4:$K$909,'Anexo PA'!$M$4:$M$909,Tabla1[[#This Row],[ Consecutivo PDM]],'Anexo PA'!$O$4:$O$909,Tabla1[[#This Row],[Código BPIN]],'Anexo PA'!$C$4:$C$909,Tabla1[[#This Row],[Rubro]])</f>
        <v>0</v>
      </c>
      <c r="AN135" s="42">
        <v>0</v>
      </c>
      <c r="AO135" s="59" t="s">
        <v>196</v>
      </c>
      <c r="AP135" s="59" t="s">
        <v>197</v>
      </c>
      <c r="AQ135" s="55" t="s">
        <v>199</v>
      </c>
    </row>
    <row r="136" spans="1:43" s="552" customFormat="1" ht="15.4" customHeight="1" x14ac:dyDescent="0.25">
      <c r="A136" s="533">
        <v>254</v>
      </c>
      <c r="B136" s="534" t="s">
        <v>154</v>
      </c>
      <c r="C136" s="535" t="s">
        <v>91</v>
      </c>
      <c r="D136" s="533" t="s">
        <v>155</v>
      </c>
      <c r="E136" s="536" t="s">
        <v>156</v>
      </c>
      <c r="F136" s="533" t="s">
        <v>157</v>
      </c>
      <c r="G136" s="537" t="s">
        <v>158</v>
      </c>
      <c r="H136" s="533">
        <v>459903100</v>
      </c>
      <c r="I136" s="537" t="s">
        <v>159</v>
      </c>
      <c r="J136" s="538">
        <v>1</v>
      </c>
      <c r="K136" s="533" t="s">
        <v>97</v>
      </c>
      <c r="L136" s="533" t="s">
        <v>195</v>
      </c>
      <c r="M136" s="538">
        <v>1</v>
      </c>
      <c r="N136" s="539">
        <v>1</v>
      </c>
      <c r="O136" s="540">
        <v>1</v>
      </c>
      <c r="P136" s="541">
        <f>+Tabla1[[#This Row],[Meta Ejecutada Vigencia4]]/Tabla1[[#This Row],[Meta Programada Vigencia]]</f>
        <v>1</v>
      </c>
      <c r="Q136" s="541">
        <f>+Tabla1[[#This Row],[Meta Ejecutada Vigencia4]]/Tabla1[[#This Row],[Meta Programada Cuatrienio3]]</f>
        <v>1</v>
      </c>
      <c r="R136" s="675">
        <v>2020680010025</v>
      </c>
      <c r="S136" s="543" t="s">
        <v>244</v>
      </c>
      <c r="T136" s="681">
        <v>685795000</v>
      </c>
      <c r="U136" s="681">
        <v>685795000</v>
      </c>
      <c r="V136" s="546" t="s">
        <v>1307</v>
      </c>
      <c r="W136" s="546" t="s">
        <v>1308</v>
      </c>
      <c r="X136" s="547">
        <v>22000</v>
      </c>
      <c r="Y136" s="546" t="s">
        <v>1309</v>
      </c>
      <c r="Z136" s="546" t="s">
        <v>326</v>
      </c>
      <c r="AA136" s="548">
        <v>134600000</v>
      </c>
      <c r="AB136" s="548">
        <v>0</v>
      </c>
      <c r="AC136" s="548">
        <v>0</v>
      </c>
      <c r="AD136" s="548">
        <v>0</v>
      </c>
      <c r="AE136" s="548">
        <f>SUM(Tabla1[[#This Row],[Recursos Propios]:[Otros]])</f>
        <v>134600000</v>
      </c>
      <c r="AF136" s="669">
        <f>+SUMIFS('Anexo PA'!$I$4:$I$909,'Anexo PA'!$M$4:$M$909,Tabla1[[#This Row],[ Consecutivo PDM]],'Anexo PA'!$O$4:$O$909,Tabla1[[#This Row],[Código BPIN]],'Anexo PA'!$C$4:$C$909,Tabla1[[#This Row],[Rubro]])</f>
        <v>129160000</v>
      </c>
      <c r="AG136" s="548">
        <v>0</v>
      </c>
      <c r="AH136" s="548">
        <v>0</v>
      </c>
      <c r="AI136" s="548">
        <v>0</v>
      </c>
      <c r="AJ136" s="670">
        <f>SUM(Tabla1[[#This Row],[Recursos Propios2]:[Otros7]])</f>
        <v>129160000</v>
      </c>
      <c r="AK136" s="671">
        <f>+Tabla1[[#This Row],[Total Recursos Comprometidos]]/Tabla1[[#This Row],[Total Programado]]</f>
        <v>0.9595839524517088</v>
      </c>
      <c r="AL136" s="549">
        <f>+SUMIFS('Anexo PA'!$J$4:$J$909,'Anexo PA'!$M$4:$M$909,Tabla1[[#This Row],[ Consecutivo PDM]],'Anexo PA'!$O$4:$O$909,Tabla1[[#This Row],[Código BPIN]],'Anexo PA'!$C$4:$C$909,Tabla1[[#This Row],[Rubro]])</f>
        <v>129160000</v>
      </c>
      <c r="AM136" s="549">
        <f>+SUMIFS('Anexo PA'!$K$4:$K$909,'Anexo PA'!$M$4:$M$909,Tabla1[[#This Row],[ Consecutivo PDM]],'Anexo PA'!$O$4:$O$909,Tabla1[[#This Row],[Código BPIN]],'Anexo PA'!$C$4:$C$909,Tabla1[[#This Row],[Rubro]])</f>
        <v>129160000</v>
      </c>
      <c r="AN136" s="551">
        <v>0</v>
      </c>
      <c r="AO136" s="536" t="s">
        <v>196</v>
      </c>
      <c r="AP136" s="536" t="s">
        <v>197</v>
      </c>
      <c r="AQ136" s="534">
        <v>16</v>
      </c>
    </row>
    <row r="137" spans="1:43" s="552" customFormat="1" ht="15.4" customHeight="1" x14ac:dyDescent="0.25">
      <c r="A137" s="533">
        <v>254</v>
      </c>
      <c r="B137" s="534" t="s">
        <v>154</v>
      </c>
      <c r="C137" s="535" t="s">
        <v>91</v>
      </c>
      <c r="D137" s="533" t="s">
        <v>155</v>
      </c>
      <c r="E137" s="536" t="s">
        <v>156</v>
      </c>
      <c r="F137" s="533" t="s">
        <v>157</v>
      </c>
      <c r="G137" s="537" t="s">
        <v>158</v>
      </c>
      <c r="H137" s="533">
        <v>459903100</v>
      </c>
      <c r="I137" s="537" t="s">
        <v>159</v>
      </c>
      <c r="J137" s="538">
        <v>1</v>
      </c>
      <c r="K137" s="533" t="s">
        <v>97</v>
      </c>
      <c r="L137" s="533" t="s">
        <v>195</v>
      </c>
      <c r="M137" s="538">
        <v>1</v>
      </c>
      <c r="N137" s="539">
        <v>1</v>
      </c>
      <c r="O137" s="540">
        <v>1</v>
      </c>
      <c r="P137" s="541">
        <f>+Tabla1[[#This Row],[Meta Ejecutada Vigencia4]]/Tabla1[[#This Row],[Meta Programada Vigencia]]</f>
        <v>1</v>
      </c>
      <c r="Q137" s="541">
        <f>+Tabla1[[#This Row],[Meta Ejecutada Vigencia4]]/Tabla1[[#This Row],[Meta Programada Cuatrienio3]]</f>
        <v>1</v>
      </c>
      <c r="R137" s="542">
        <v>2020680010025</v>
      </c>
      <c r="S137" s="543" t="s">
        <v>244</v>
      </c>
      <c r="T137" s="682"/>
      <c r="U137" s="668"/>
      <c r="V137" s="546" t="s">
        <v>1307</v>
      </c>
      <c r="W137" s="546" t="s">
        <v>1308</v>
      </c>
      <c r="X137" s="547">
        <v>22000</v>
      </c>
      <c r="Y137" s="546" t="s">
        <v>1309</v>
      </c>
      <c r="Z137" s="546" t="s">
        <v>327</v>
      </c>
      <c r="AA137" s="548">
        <v>551195000</v>
      </c>
      <c r="AB137" s="548">
        <v>0</v>
      </c>
      <c r="AC137" s="548">
        <v>0</v>
      </c>
      <c r="AD137" s="548">
        <v>0</v>
      </c>
      <c r="AE137" s="548">
        <f>SUM(Tabla1[[#This Row],[Recursos Propios]:[Otros]])</f>
        <v>551195000</v>
      </c>
      <c r="AF137" s="669">
        <f>+SUMIFS('Anexo PA'!$I$4:$I$909,'Anexo PA'!$M$4:$M$909,Tabla1[[#This Row],[ Consecutivo PDM]],'Anexo PA'!$O$4:$O$909,Tabla1[[#This Row],[Código BPIN]],'Anexo PA'!$C$4:$C$909,Tabla1[[#This Row],[Rubro]])</f>
        <v>551195000</v>
      </c>
      <c r="AG137" s="548">
        <v>0</v>
      </c>
      <c r="AH137" s="548">
        <v>0</v>
      </c>
      <c r="AI137" s="548">
        <v>0</v>
      </c>
      <c r="AJ137" s="670">
        <f>SUM(Tabla1[[#This Row],[Recursos Propios2]:[Otros7]])</f>
        <v>551195000</v>
      </c>
      <c r="AK137" s="671">
        <f>+Tabla1[[#This Row],[Total Recursos Comprometidos]]/Tabla1[[#This Row],[Total Programado]]</f>
        <v>1</v>
      </c>
      <c r="AL137" s="549">
        <f>+SUMIFS('Anexo PA'!$J$4:$J$909,'Anexo PA'!$M$4:$M$909,Tabla1[[#This Row],[ Consecutivo PDM]],'Anexo PA'!$O$4:$O$909,Tabla1[[#This Row],[Código BPIN]],'Anexo PA'!$C$4:$C$909,Tabla1[[#This Row],[Rubro]])</f>
        <v>551195000</v>
      </c>
      <c r="AM137" s="549">
        <f>+SUMIFS('Anexo PA'!$K$4:$K$909,'Anexo PA'!$M$4:$M$909,Tabla1[[#This Row],[ Consecutivo PDM]],'Anexo PA'!$O$4:$O$909,Tabla1[[#This Row],[Código BPIN]],'Anexo PA'!$C$4:$C$909,Tabla1[[#This Row],[Rubro]])</f>
        <v>551195000</v>
      </c>
      <c r="AN137" s="551">
        <v>0</v>
      </c>
      <c r="AO137" s="536" t="s">
        <v>196</v>
      </c>
      <c r="AP137" s="536" t="s">
        <v>197</v>
      </c>
      <c r="AQ137" s="534">
        <v>16</v>
      </c>
    </row>
    <row r="138" spans="1:43" s="236" customFormat="1" ht="15.4" customHeight="1" x14ac:dyDescent="0.25">
      <c r="A138" s="421">
        <v>254</v>
      </c>
      <c r="B138" s="422" t="s">
        <v>154</v>
      </c>
      <c r="C138" s="553" t="s">
        <v>91</v>
      </c>
      <c r="D138" s="421" t="s">
        <v>155</v>
      </c>
      <c r="E138" s="216" t="s">
        <v>156</v>
      </c>
      <c r="F138" s="421" t="s">
        <v>157</v>
      </c>
      <c r="G138" s="423" t="s">
        <v>158</v>
      </c>
      <c r="H138" s="421">
        <v>459903100</v>
      </c>
      <c r="I138" s="423" t="s">
        <v>159</v>
      </c>
      <c r="J138" s="562">
        <v>1</v>
      </c>
      <c r="K138" s="421" t="s">
        <v>97</v>
      </c>
      <c r="L138" s="421" t="s">
        <v>195</v>
      </c>
      <c r="M138" s="562">
        <v>1</v>
      </c>
      <c r="N138" s="424">
        <v>1</v>
      </c>
      <c r="O138" s="220"/>
      <c r="P138" s="221">
        <f>+Tabla1[[#This Row],[Meta Ejecutada Vigencia4]]/Tabla1[[#This Row],[Meta Programada Vigencia]]</f>
        <v>0</v>
      </c>
      <c r="Q138" s="221">
        <f>+Tabla1[[#This Row],[Meta Ejecutada Vigencia4]]/Tabla1[[#This Row],[Meta Programada Cuatrienio3]]</f>
        <v>0</v>
      </c>
      <c r="R138" s="560">
        <v>2024680010068</v>
      </c>
      <c r="S138" s="425" t="s">
        <v>245</v>
      </c>
      <c r="T138" s="683">
        <v>4465320732.8000002</v>
      </c>
      <c r="U138" s="684">
        <v>868655000</v>
      </c>
      <c r="V138" s="427" t="s">
        <v>1307</v>
      </c>
      <c r="W138" s="427" t="s">
        <v>1308</v>
      </c>
      <c r="X138" s="428">
        <v>22000</v>
      </c>
      <c r="Y138" s="427" t="s">
        <v>1309</v>
      </c>
      <c r="Z138" s="427" t="s">
        <v>328</v>
      </c>
      <c r="AA138" s="228">
        <v>16500000</v>
      </c>
      <c r="AB138" s="228">
        <v>0</v>
      </c>
      <c r="AC138" s="228">
        <v>0</v>
      </c>
      <c r="AD138" s="228">
        <v>0</v>
      </c>
      <c r="AE138" s="228">
        <f>SUM(Tabla1[[#This Row],[Recursos Propios]:[Otros]])</f>
        <v>16500000</v>
      </c>
      <c r="AF138" s="685">
        <f>+SUMIFS('Anexo PA'!$I$4:$I$909,'Anexo PA'!$M$4:$M$909,Tabla1[[#This Row],[ Consecutivo PDM]],'Anexo PA'!$O$4:$O$909,Tabla1[[#This Row],[Código BPIN]],'Anexo PA'!$C$4:$C$909,Tabla1[[#This Row],[Rubro]])</f>
        <v>0</v>
      </c>
      <c r="AG138" s="228">
        <v>0</v>
      </c>
      <c r="AH138" s="228">
        <v>0</v>
      </c>
      <c r="AI138" s="228">
        <v>0</v>
      </c>
      <c r="AJ138" s="229">
        <f>SUM(Tabla1[[#This Row],[Recursos Propios2]:[Otros7]])</f>
        <v>0</v>
      </c>
      <c r="AK138" s="230">
        <f>+Tabla1[[#This Row],[Total Recursos Comprometidos]]/Tabla1[[#This Row],[Total Programado]]</f>
        <v>0</v>
      </c>
      <c r="AL138" s="101">
        <f>+SUMIFS('Anexo PA'!$J$4:$J$909,'Anexo PA'!$M$4:$M$909,Tabla1[[#This Row],[ Consecutivo PDM]],'Anexo PA'!$O$4:$O$909,Tabla1[[#This Row],[Código BPIN]],'Anexo PA'!$C$4:$C$909,Tabla1[[#This Row],[Rubro]])</f>
        <v>0</v>
      </c>
      <c r="AM138" s="101">
        <f>+SUMIFS('Anexo PA'!$K$4:$K$909,'Anexo PA'!$M$4:$M$909,Tabla1[[#This Row],[ Consecutivo PDM]],'Anexo PA'!$O$4:$O$909,Tabla1[[#This Row],[Código BPIN]],'Anexo PA'!$C$4:$C$909,Tabla1[[#This Row],[Rubro]])</f>
        <v>0</v>
      </c>
      <c r="AN138" s="231">
        <v>0</v>
      </c>
      <c r="AO138" s="216" t="s">
        <v>196</v>
      </c>
      <c r="AP138" s="216" t="s">
        <v>197</v>
      </c>
      <c r="AQ138" s="422">
        <v>16</v>
      </c>
    </row>
    <row r="139" spans="1:43" s="236" customFormat="1" ht="15.4" customHeight="1" x14ac:dyDescent="0.25">
      <c r="A139" s="421">
        <v>254</v>
      </c>
      <c r="B139" s="422" t="s">
        <v>154</v>
      </c>
      <c r="C139" s="553" t="s">
        <v>91</v>
      </c>
      <c r="D139" s="421" t="s">
        <v>155</v>
      </c>
      <c r="E139" s="216" t="s">
        <v>156</v>
      </c>
      <c r="F139" s="421" t="s">
        <v>157</v>
      </c>
      <c r="G139" s="423" t="s">
        <v>158</v>
      </c>
      <c r="H139" s="421">
        <v>459903100</v>
      </c>
      <c r="I139" s="423" t="s">
        <v>159</v>
      </c>
      <c r="J139" s="562">
        <v>1</v>
      </c>
      <c r="K139" s="421" t="s">
        <v>97</v>
      </c>
      <c r="L139" s="421" t="s">
        <v>195</v>
      </c>
      <c r="M139" s="562">
        <v>1</v>
      </c>
      <c r="N139" s="424">
        <v>1</v>
      </c>
      <c r="O139" s="220">
        <v>1</v>
      </c>
      <c r="P139" s="221">
        <f>+Tabla1[[#This Row],[Meta Ejecutada Vigencia4]]/Tabla1[[#This Row],[Meta Programada Vigencia]]</f>
        <v>1</v>
      </c>
      <c r="Q139" s="221">
        <f>+Tabla1[[#This Row],[Meta Ejecutada Vigencia4]]/Tabla1[[#This Row],[Meta Programada Cuatrienio3]]</f>
        <v>1</v>
      </c>
      <c r="R139" s="560">
        <v>2024680010068</v>
      </c>
      <c r="S139" s="425" t="s">
        <v>245</v>
      </c>
      <c r="T139" s="426"/>
      <c r="U139" s="561"/>
      <c r="V139" s="427" t="s">
        <v>1307</v>
      </c>
      <c r="W139" s="427" t="s">
        <v>1308</v>
      </c>
      <c r="X139" s="428">
        <v>22000</v>
      </c>
      <c r="Y139" s="427" t="s">
        <v>1309</v>
      </c>
      <c r="Z139" s="427" t="s">
        <v>329</v>
      </c>
      <c r="AA139" s="228">
        <v>210005000</v>
      </c>
      <c r="AB139" s="228">
        <v>0</v>
      </c>
      <c r="AC139" s="228">
        <v>0</v>
      </c>
      <c r="AD139" s="228">
        <v>0</v>
      </c>
      <c r="AE139" s="228">
        <f>SUM(Tabla1[[#This Row],[Recursos Propios]:[Otros]])</f>
        <v>210005000</v>
      </c>
      <c r="AF139" s="685">
        <f>+SUMIFS('Anexo PA'!$I$4:$I$909,'Anexo PA'!$M$4:$M$909,Tabla1[[#This Row],[ Consecutivo PDM]],'Anexo PA'!$O$4:$O$909,Tabla1[[#This Row],[Código BPIN]],'Anexo PA'!$C$4:$C$909,Tabla1[[#This Row],[Rubro]])</f>
        <v>173800000</v>
      </c>
      <c r="AG139" s="228">
        <v>0</v>
      </c>
      <c r="AH139" s="228">
        <v>0</v>
      </c>
      <c r="AI139" s="228">
        <v>0</v>
      </c>
      <c r="AJ139" s="229">
        <f>SUM(Tabla1[[#This Row],[Recursos Propios2]:[Otros7]])</f>
        <v>173800000</v>
      </c>
      <c r="AK139" s="230">
        <f>+Tabla1[[#This Row],[Total Recursos Comprometidos]]/Tabla1[[#This Row],[Total Programado]]</f>
        <v>0.82759934287278869</v>
      </c>
      <c r="AL139" s="101">
        <f>+SUMIFS('Anexo PA'!$J$4:$J$909,'Anexo PA'!$M$4:$M$909,Tabla1[[#This Row],[ Consecutivo PDM]],'Anexo PA'!$O$4:$O$909,Tabla1[[#This Row],[Código BPIN]],'Anexo PA'!$C$4:$C$909,Tabla1[[#This Row],[Rubro]])</f>
        <v>78266666.670000002</v>
      </c>
      <c r="AM139" s="101">
        <f>+SUMIFS('Anexo PA'!$K$4:$K$909,'Anexo PA'!$M$4:$M$909,Tabla1[[#This Row],[ Consecutivo PDM]],'Anexo PA'!$O$4:$O$909,Tabla1[[#This Row],[Código BPIN]],'Anexo PA'!$C$4:$C$909,Tabla1[[#This Row],[Rubro]])</f>
        <v>64396666.670000002</v>
      </c>
      <c r="AN139" s="231">
        <v>0</v>
      </c>
      <c r="AO139" s="216" t="s">
        <v>196</v>
      </c>
      <c r="AP139" s="216" t="s">
        <v>197</v>
      </c>
      <c r="AQ139" s="422">
        <v>16</v>
      </c>
    </row>
    <row r="140" spans="1:43" s="236" customFormat="1" ht="15.4" customHeight="1" x14ac:dyDescent="0.25">
      <c r="A140" s="421">
        <v>254</v>
      </c>
      <c r="B140" s="422" t="s">
        <v>154</v>
      </c>
      <c r="C140" s="553" t="s">
        <v>91</v>
      </c>
      <c r="D140" s="421" t="s">
        <v>155</v>
      </c>
      <c r="E140" s="216" t="s">
        <v>156</v>
      </c>
      <c r="F140" s="421" t="s">
        <v>157</v>
      </c>
      <c r="G140" s="423" t="s">
        <v>158</v>
      </c>
      <c r="H140" s="421">
        <v>459903100</v>
      </c>
      <c r="I140" s="423" t="s">
        <v>159</v>
      </c>
      <c r="J140" s="562">
        <v>1</v>
      </c>
      <c r="K140" s="421" t="s">
        <v>97</v>
      </c>
      <c r="L140" s="421" t="s">
        <v>195</v>
      </c>
      <c r="M140" s="562">
        <v>1</v>
      </c>
      <c r="N140" s="424">
        <v>1</v>
      </c>
      <c r="O140" s="220">
        <v>1</v>
      </c>
      <c r="P140" s="221">
        <f>+Tabla1[[#This Row],[Meta Ejecutada Vigencia4]]/Tabla1[[#This Row],[Meta Programada Vigencia]]</f>
        <v>1</v>
      </c>
      <c r="Q140" s="221">
        <f>+Tabla1[[#This Row],[Meta Ejecutada Vigencia4]]/Tabla1[[#This Row],[Meta Programada Cuatrienio3]]</f>
        <v>1</v>
      </c>
      <c r="R140" s="222">
        <v>2024680010068</v>
      </c>
      <c r="S140" s="425" t="s">
        <v>245</v>
      </c>
      <c r="T140" s="426"/>
      <c r="U140" s="233"/>
      <c r="V140" s="427" t="s">
        <v>1307</v>
      </c>
      <c r="W140" s="427" t="s">
        <v>1308</v>
      </c>
      <c r="X140" s="428">
        <v>22000</v>
      </c>
      <c r="Y140" s="427" t="s">
        <v>1309</v>
      </c>
      <c r="Z140" s="427" t="s">
        <v>330</v>
      </c>
      <c r="AA140" s="228">
        <v>642150000</v>
      </c>
      <c r="AB140" s="228">
        <v>0</v>
      </c>
      <c r="AC140" s="228">
        <v>0</v>
      </c>
      <c r="AD140" s="228">
        <v>0</v>
      </c>
      <c r="AE140" s="228">
        <f>SUM(Tabla1[[#This Row],[Recursos Propios]:[Otros]])</f>
        <v>642150000</v>
      </c>
      <c r="AF140" s="685">
        <f>+SUMIFS('Anexo PA'!$I$4:$I$909,'Anexo PA'!$M$4:$M$909,Tabla1[[#This Row],[ Consecutivo PDM]],'Anexo PA'!$O$4:$O$909,Tabla1[[#This Row],[Código BPIN]],'Anexo PA'!$C$4:$C$909,Tabla1[[#This Row],[Rubro]])</f>
        <v>596579999.9799999</v>
      </c>
      <c r="AG140" s="228">
        <v>0</v>
      </c>
      <c r="AH140" s="228">
        <v>0</v>
      </c>
      <c r="AI140" s="228">
        <v>0</v>
      </c>
      <c r="AJ140" s="229">
        <f>SUM(Tabla1[[#This Row],[Recursos Propios2]:[Otros7]])</f>
        <v>596579999.9799999</v>
      </c>
      <c r="AK140" s="230">
        <f>+Tabla1[[#This Row],[Total Recursos Comprometidos]]/Tabla1[[#This Row],[Total Programado]]</f>
        <v>0.9290352721015338</v>
      </c>
      <c r="AL140" s="101">
        <f>+SUMIFS('Anexo PA'!$J$4:$J$909,'Anexo PA'!$M$4:$M$909,Tabla1[[#This Row],[ Consecutivo PDM]],'Anexo PA'!$O$4:$O$909,Tabla1[[#This Row],[Código BPIN]],'Anexo PA'!$C$4:$C$909,Tabla1[[#This Row],[Rubro]])</f>
        <v>248923440.86999997</v>
      </c>
      <c r="AM140" s="101">
        <f>+SUMIFS('Anexo PA'!$K$4:$K$909,'Anexo PA'!$M$4:$M$909,Tabla1[[#This Row],[ Consecutivo PDM]],'Anexo PA'!$O$4:$O$909,Tabla1[[#This Row],[Código BPIN]],'Anexo PA'!$C$4:$C$909,Tabla1[[#This Row],[Rubro]])</f>
        <v>248923440.86999997</v>
      </c>
      <c r="AN140" s="231">
        <v>0</v>
      </c>
      <c r="AO140" s="216" t="s">
        <v>196</v>
      </c>
      <c r="AP140" s="216" t="s">
        <v>197</v>
      </c>
      <c r="AQ140" s="422">
        <v>16</v>
      </c>
    </row>
    <row r="141" spans="1:43" s="468" customFormat="1" ht="15.4" customHeight="1" x14ac:dyDescent="0.25">
      <c r="A141" s="448">
        <v>256</v>
      </c>
      <c r="B141" s="449" t="s">
        <v>154</v>
      </c>
      <c r="C141" s="450" t="s">
        <v>91</v>
      </c>
      <c r="D141" s="448" t="s">
        <v>92</v>
      </c>
      <c r="E141" s="451" t="s">
        <v>93</v>
      </c>
      <c r="F141" s="448" t="s">
        <v>103</v>
      </c>
      <c r="G141" s="452" t="s">
        <v>160</v>
      </c>
      <c r="H141" s="448">
        <v>450203800</v>
      </c>
      <c r="I141" s="452" t="s">
        <v>105</v>
      </c>
      <c r="J141" s="453">
        <v>1</v>
      </c>
      <c r="K141" s="448" t="s">
        <v>97</v>
      </c>
      <c r="L141" s="448" t="s">
        <v>195</v>
      </c>
      <c r="M141" s="453">
        <v>1</v>
      </c>
      <c r="N141" s="454">
        <v>1</v>
      </c>
      <c r="O141" s="455">
        <v>0.5</v>
      </c>
      <c r="P141" s="456">
        <f>+Tabla1[[#This Row],[Meta Ejecutada Vigencia4]]/Tabla1[[#This Row],[Meta Programada Vigencia]]</f>
        <v>0.5</v>
      </c>
      <c r="Q141" s="456">
        <f>+Tabla1[[#This Row],[Meta Ejecutada Vigencia4]]/Tabla1[[#This Row],[Meta Programada Cuatrienio3]]</f>
        <v>0.5</v>
      </c>
      <c r="R141" s="686">
        <v>2022680010029</v>
      </c>
      <c r="S141" s="458" t="s">
        <v>246</v>
      </c>
      <c r="T141" s="459">
        <v>1107411753.96</v>
      </c>
      <c r="U141" s="459">
        <v>1107411753.96</v>
      </c>
      <c r="V141" s="461" t="s">
        <v>1310</v>
      </c>
      <c r="W141" s="461" t="s">
        <v>1311</v>
      </c>
      <c r="X141" s="462">
        <v>1290</v>
      </c>
      <c r="Y141" s="461" t="s">
        <v>1312</v>
      </c>
      <c r="Z141" s="461" t="s">
        <v>337</v>
      </c>
      <c r="AA141" s="463">
        <v>288726666.67000002</v>
      </c>
      <c r="AB141" s="463">
        <v>0</v>
      </c>
      <c r="AC141" s="463">
        <v>0</v>
      </c>
      <c r="AD141" s="463">
        <v>0</v>
      </c>
      <c r="AE141" s="463">
        <v>288726666.67000002</v>
      </c>
      <c r="AF141" s="687">
        <f>+SUMIFS('Anexo PA'!$I$4:$I$909,'Anexo PA'!$M$4:$M$909,Tabla1[[#This Row],[ Consecutivo PDM]],'Anexo PA'!$O$4:$O$909,Tabla1[[#This Row],[Código BPIN]],'Anexo PA'!$C$4:$C$909,Tabla1[[#This Row],[Rubro]])</f>
        <v>288726666.67000008</v>
      </c>
      <c r="AG141" s="463">
        <v>0</v>
      </c>
      <c r="AH141" s="463">
        <v>0</v>
      </c>
      <c r="AI141" s="463">
        <v>0</v>
      </c>
      <c r="AJ141" s="465">
        <f>SUM(Tabla1[[#This Row],[Recursos Propios2]:[Otros7]])</f>
        <v>288726666.67000008</v>
      </c>
      <c r="AK141" s="466">
        <v>1</v>
      </c>
      <c r="AL141" s="464">
        <f>+SUMIFS('Anexo PA'!$J$4:$J$909,'Anexo PA'!$M$4:$M$909,Tabla1[[#This Row],[ Consecutivo PDM]],'Anexo PA'!$O$4:$O$909,Tabla1[[#This Row],[Código BPIN]],'Anexo PA'!$C$4:$C$909,Tabla1[[#This Row],[Rubro]])</f>
        <v>288726666.67000002</v>
      </c>
      <c r="AM141" s="464">
        <f>+SUMIFS('Anexo PA'!$K$4:$K$909,'Anexo PA'!$M$4:$M$909,Tabla1[[#This Row],[ Consecutivo PDM]],'Anexo PA'!$O$4:$O$909,Tabla1[[#This Row],[Código BPIN]],'Anexo PA'!$C$4:$C$909,Tabla1[[#This Row],[Rubro]])</f>
        <v>288726666.67000002</v>
      </c>
      <c r="AN141" s="467">
        <v>0</v>
      </c>
      <c r="AO141" s="451" t="s">
        <v>196</v>
      </c>
      <c r="AP141" s="451" t="s">
        <v>197</v>
      </c>
      <c r="AQ141" s="449">
        <v>16</v>
      </c>
    </row>
    <row r="142" spans="1:43" s="468" customFormat="1" ht="15.4" customHeight="1" x14ac:dyDescent="0.25">
      <c r="A142" s="448">
        <v>256</v>
      </c>
      <c r="B142" s="449" t="s">
        <v>154</v>
      </c>
      <c r="C142" s="450" t="s">
        <v>91</v>
      </c>
      <c r="D142" s="448" t="s">
        <v>92</v>
      </c>
      <c r="E142" s="451" t="s">
        <v>93</v>
      </c>
      <c r="F142" s="448" t="s">
        <v>103</v>
      </c>
      <c r="G142" s="452" t="s">
        <v>160</v>
      </c>
      <c r="H142" s="448">
        <v>450203800</v>
      </c>
      <c r="I142" s="452" t="s">
        <v>105</v>
      </c>
      <c r="J142" s="453">
        <v>1</v>
      </c>
      <c r="K142" s="448" t="s">
        <v>97</v>
      </c>
      <c r="L142" s="448" t="s">
        <v>195</v>
      </c>
      <c r="M142" s="453">
        <v>1</v>
      </c>
      <c r="N142" s="454">
        <v>1</v>
      </c>
      <c r="O142" s="455">
        <v>0.5</v>
      </c>
      <c r="P142" s="456">
        <f>+Tabla1[[#This Row],[Meta Ejecutada Vigencia4]]/Tabla1[[#This Row],[Meta Programada Vigencia]]</f>
        <v>0.5</v>
      </c>
      <c r="Q142" s="456">
        <f>+Tabla1[[#This Row],[Meta Ejecutada Vigencia4]]/Tabla1[[#This Row],[Meta Programada Cuatrienio3]]</f>
        <v>0.5</v>
      </c>
      <c r="R142" s="688">
        <v>2022680010029</v>
      </c>
      <c r="S142" s="452" t="s">
        <v>246</v>
      </c>
      <c r="T142" s="459"/>
      <c r="U142" s="689"/>
      <c r="V142" s="461" t="s">
        <v>1310</v>
      </c>
      <c r="W142" s="461" t="s">
        <v>1311</v>
      </c>
      <c r="X142" s="462">
        <v>1290</v>
      </c>
      <c r="Y142" s="461" t="s">
        <v>1312</v>
      </c>
      <c r="Z142" s="450" t="s">
        <v>338</v>
      </c>
      <c r="AA142" s="463">
        <v>40000000</v>
      </c>
      <c r="AB142" s="463">
        <v>0</v>
      </c>
      <c r="AC142" s="463">
        <v>0</v>
      </c>
      <c r="AD142" s="463">
        <v>0</v>
      </c>
      <c r="AE142" s="463">
        <v>40000000</v>
      </c>
      <c r="AF142" s="687">
        <f>+SUMIFS('Anexo PA'!$I$4:$I$909,'Anexo PA'!$M$4:$M$909,Tabla1[[#This Row],[ Consecutivo PDM]],'Anexo PA'!$O$4:$O$909,Tabla1[[#This Row],[Código BPIN]],'Anexo PA'!$C$4:$C$909,Tabla1[[#This Row],[Rubro]])</f>
        <v>40000000</v>
      </c>
      <c r="AG142" s="463">
        <v>0</v>
      </c>
      <c r="AH142" s="463">
        <v>0</v>
      </c>
      <c r="AI142" s="463">
        <v>0</v>
      </c>
      <c r="AJ142" s="465">
        <f>SUM(Tabla1[[#This Row],[Recursos Propios2]:[Otros7]])</f>
        <v>40000000</v>
      </c>
      <c r="AK142" s="690">
        <v>1</v>
      </c>
      <c r="AL142" s="464">
        <f>+SUMIFS('Anexo PA'!$J$4:$J$909,'Anexo PA'!$M$4:$M$909,Tabla1[[#This Row],[ Consecutivo PDM]],'Anexo PA'!$O$4:$O$909,Tabla1[[#This Row],[Código BPIN]],'Anexo PA'!$C$4:$C$909,Tabla1[[#This Row],[Rubro]])</f>
        <v>5437345</v>
      </c>
      <c r="AM142" s="464">
        <f>+SUMIFS('Anexo PA'!$K$4:$K$909,'Anexo PA'!$M$4:$M$909,Tabla1[[#This Row],[ Consecutivo PDM]],'Anexo PA'!$O$4:$O$909,Tabla1[[#This Row],[Código BPIN]],'Anexo PA'!$C$4:$C$909,Tabla1[[#This Row],[Rubro]])</f>
        <v>5437345</v>
      </c>
      <c r="AN142" s="467">
        <v>0</v>
      </c>
      <c r="AO142" s="451" t="s">
        <v>196</v>
      </c>
      <c r="AP142" s="451" t="s">
        <v>197</v>
      </c>
      <c r="AQ142" s="449">
        <v>16</v>
      </c>
    </row>
    <row r="143" spans="1:43" s="468" customFormat="1" ht="15.4" customHeight="1" x14ac:dyDescent="0.25">
      <c r="A143" s="448">
        <v>256</v>
      </c>
      <c r="B143" s="449" t="s">
        <v>154</v>
      </c>
      <c r="C143" s="450" t="s">
        <v>91</v>
      </c>
      <c r="D143" s="448" t="s">
        <v>92</v>
      </c>
      <c r="E143" s="451" t="s">
        <v>93</v>
      </c>
      <c r="F143" s="448" t="s">
        <v>103</v>
      </c>
      <c r="G143" s="452" t="s">
        <v>160</v>
      </c>
      <c r="H143" s="448">
        <v>450203800</v>
      </c>
      <c r="I143" s="452" t="s">
        <v>105</v>
      </c>
      <c r="J143" s="453">
        <v>1</v>
      </c>
      <c r="K143" s="448" t="s">
        <v>97</v>
      </c>
      <c r="L143" s="448" t="s">
        <v>195</v>
      </c>
      <c r="M143" s="453">
        <v>1</v>
      </c>
      <c r="N143" s="454">
        <v>1</v>
      </c>
      <c r="O143" s="455">
        <v>0.5</v>
      </c>
      <c r="P143" s="456">
        <f>+Tabla1[[#This Row],[Meta Ejecutada Vigencia4]]/Tabla1[[#This Row],[Meta Programada Vigencia]]</f>
        <v>0.5</v>
      </c>
      <c r="Q143" s="456">
        <f>+Tabla1[[#This Row],[Meta Ejecutada Vigencia4]]/Tabla1[[#This Row],[Meta Programada Cuatrienio3]]</f>
        <v>0.5</v>
      </c>
      <c r="R143" s="457">
        <v>2022680010029</v>
      </c>
      <c r="S143" s="458" t="s">
        <v>246</v>
      </c>
      <c r="T143" s="459"/>
      <c r="U143" s="691"/>
      <c r="V143" s="461" t="s">
        <v>1310</v>
      </c>
      <c r="W143" s="461" t="s">
        <v>1311</v>
      </c>
      <c r="X143" s="462">
        <v>1290</v>
      </c>
      <c r="Y143" s="461" t="s">
        <v>1312</v>
      </c>
      <c r="Z143" s="461" t="s">
        <v>339</v>
      </c>
      <c r="AA143" s="463">
        <v>1713371</v>
      </c>
      <c r="AB143" s="463">
        <v>0</v>
      </c>
      <c r="AC143" s="463">
        <v>0</v>
      </c>
      <c r="AD143" s="463">
        <v>0</v>
      </c>
      <c r="AE143" s="463">
        <v>1713371</v>
      </c>
      <c r="AF143" s="687">
        <f>+SUMIFS('Anexo PA'!$I$4:$I$909,'Anexo PA'!$M$4:$M$909,Tabla1[[#This Row],[ Consecutivo PDM]],'Anexo PA'!$O$4:$O$909,Tabla1[[#This Row],[Código BPIN]],'Anexo PA'!$C$4:$C$909,Tabla1[[#This Row],[Rubro]])</f>
        <v>1713371</v>
      </c>
      <c r="AG143" s="463">
        <v>0</v>
      </c>
      <c r="AH143" s="463">
        <v>0</v>
      </c>
      <c r="AI143" s="463">
        <v>0</v>
      </c>
      <c r="AJ143" s="465">
        <f>SUM(Tabla1[[#This Row],[Recursos Propios2]:[Otros7]])</f>
        <v>1713371</v>
      </c>
      <c r="AK143" s="466">
        <v>1</v>
      </c>
      <c r="AL143" s="464">
        <f>+SUMIFS('Anexo PA'!$J$4:$J$909,'Anexo PA'!$M$4:$M$909,Tabla1[[#This Row],[ Consecutivo PDM]],'Anexo PA'!$O$4:$O$909,Tabla1[[#This Row],[Código BPIN]],'Anexo PA'!$C$4:$C$909,Tabla1[[#This Row],[Rubro]])</f>
        <v>1713371</v>
      </c>
      <c r="AM143" s="464">
        <f>+SUMIFS('Anexo PA'!$K$4:$K$909,'Anexo PA'!$M$4:$M$909,Tabla1[[#This Row],[ Consecutivo PDM]],'Anexo PA'!$O$4:$O$909,Tabla1[[#This Row],[Código BPIN]],'Anexo PA'!$C$4:$C$909,Tabla1[[#This Row],[Rubro]])</f>
        <v>1713371</v>
      </c>
      <c r="AN143" s="467">
        <v>0</v>
      </c>
      <c r="AO143" s="451" t="s">
        <v>196</v>
      </c>
      <c r="AP143" s="451" t="s">
        <v>197</v>
      </c>
      <c r="AQ143" s="449">
        <v>16</v>
      </c>
    </row>
    <row r="144" spans="1:43" s="468" customFormat="1" ht="15.4" customHeight="1" x14ac:dyDescent="0.25">
      <c r="A144" s="448">
        <v>256</v>
      </c>
      <c r="B144" s="449" t="s">
        <v>154</v>
      </c>
      <c r="C144" s="450" t="s">
        <v>91</v>
      </c>
      <c r="D144" s="448" t="s">
        <v>92</v>
      </c>
      <c r="E144" s="451" t="s">
        <v>93</v>
      </c>
      <c r="F144" s="448" t="s">
        <v>103</v>
      </c>
      <c r="G144" s="452" t="s">
        <v>160</v>
      </c>
      <c r="H144" s="448">
        <v>450203800</v>
      </c>
      <c r="I144" s="452" t="s">
        <v>105</v>
      </c>
      <c r="J144" s="453">
        <v>1</v>
      </c>
      <c r="K144" s="448" t="s">
        <v>97</v>
      </c>
      <c r="L144" s="448" t="s">
        <v>195</v>
      </c>
      <c r="M144" s="453">
        <v>1</v>
      </c>
      <c r="N144" s="454">
        <v>1</v>
      </c>
      <c r="O144" s="455">
        <v>0.5</v>
      </c>
      <c r="P144" s="456">
        <f>+Tabla1[[#This Row],[Meta Ejecutada Vigencia4]]/Tabla1[[#This Row],[Meta Programada Vigencia]]</f>
        <v>0.5</v>
      </c>
      <c r="Q144" s="456">
        <f>+Tabla1[[#This Row],[Meta Ejecutada Vigencia4]]/Tabla1[[#This Row],[Meta Programada Cuatrienio3]]</f>
        <v>0.5</v>
      </c>
      <c r="R144" s="692">
        <v>2022680010029</v>
      </c>
      <c r="S144" s="452" t="s">
        <v>246</v>
      </c>
      <c r="T144" s="459"/>
      <c r="U144" s="693"/>
      <c r="V144" s="461" t="s">
        <v>1310</v>
      </c>
      <c r="W144" s="461" t="s">
        <v>1311</v>
      </c>
      <c r="X144" s="462">
        <v>1290</v>
      </c>
      <c r="Y144" s="461" t="s">
        <v>1312</v>
      </c>
      <c r="Z144" s="450" t="s">
        <v>340</v>
      </c>
      <c r="AA144" s="463">
        <v>1468740</v>
      </c>
      <c r="AB144" s="463">
        <v>0</v>
      </c>
      <c r="AC144" s="463">
        <v>0</v>
      </c>
      <c r="AD144" s="463">
        <v>0</v>
      </c>
      <c r="AE144" s="463">
        <v>1468740</v>
      </c>
      <c r="AF144" s="687">
        <f>+SUMIFS('Anexo PA'!$I$4:$I$909,'Anexo PA'!$M$4:$M$909,Tabla1[[#This Row],[ Consecutivo PDM]],'Anexo PA'!$O$4:$O$909,Tabla1[[#This Row],[Código BPIN]],'Anexo PA'!$C$4:$C$909,Tabla1[[#This Row],[Rubro]])</f>
        <v>1468740</v>
      </c>
      <c r="AG144" s="463">
        <v>0</v>
      </c>
      <c r="AH144" s="463">
        <v>0</v>
      </c>
      <c r="AI144" s="463">
        <v>0</v>
      </c>
      <c r="AJ144" s="465">
        <f>SUM(Tabla1[[#This Row],[Recursos Propios2]:[Otros7]])</f>
        <v>1468740</v>
      </c>
      <c r="AK144" s="690">
        <v>1</v>
      </c>
      <c r="AL144" s="464">
        <f>+SUMIFS('Anexo PA'!$J$4:$J$909,'Anexo PA'!$M$4:$M$909,Tabla1[[#This Row],[ Consecutivo PDM]],'Anexo PA'!$O$4:$O$909,Tabla1[[#This Row],[Código BPIN]],'Anexo PA'!$C$4:$C$909,Tabla1[[#This Row],[Rubro]])</f>
        <v>1468740</v>
      </c>
      <c r="AM144" s="464">
        <f>+SUMIFS('Anexo PA'!$K$4:$K$909,'Anexo PA'!$M$4:$M$909,Tabla1[[#This Row],[ Consecutivo PDM]],'Anexo PA'!$O$4:$O$909,Tabla1[[#This Row],[Código BPIN]],'Anexo PA'!$C$4:$C$909,Tabla1[[#This Row],[Rubro]])</f>
        <v>1468740</v>
      </c>
      <c r="AN144" s="467">
        <v>0</v>
      </c>
      <c r="AO144" s="451" t="s">
        <v>196</v>
      </c>
      <c r="AP144" s="451" t="s">
        <v>197</v>
      </c>
      <c r="AQ144" s="449">
        <v>16</v>
      </c>
    </row>
    <row r="145" spans="1:43" s="468" customFormat="1" ht="15.4" customHeight="1" x14ac:dyDescent="0.25">
      <c r="A145" s="448">
        <v>256</v>
      </c>
      <c r="B145" s="449" t="s">
        <v>154</v>
      </c>
      <c r="C145" s="450" t="s">
        <v>91</v>
      </c>
      <c r="D145" s="448" t="s">
        <v>92</v>
      </c>
      <c r="E145" s="451" t="s">
        <v>93</v>
      </c>
      <c r="F145" s="448" t="s">
        <v>103</v>
      </c>
      <c r="G145" s="452" t="s">
        <v>160</v>
      </c>
      <c r="H145" s="448">
        <v>450203800</v>
      </c>
      <c r="I145" s="452" t="s">
        <v>105</v>
      </c>
      <c r="J145" s="453">
        <v>1</v>
      </c>
      <c r="K145" s="448" t="s">
        <v>97</v>
      </c>
      <c r="L145" s="448" t="s">
        <v>195</v>
      </c>
      <c r="M145" s="453">
        <v>1</v>
      </c>
      <c r="N145" s="454">
        <v>1</v>
      </c>
      <c r="O145" s="455">
        <v>0.5</v>
      </c>
      <c r="P145" s="456">
        <f>+Tabla1[[#This Row],[Meta Ejecutada Vigencia4]]/Tabla1[[#This Row],[Meta Programada Vigencia]]</f>
        <v>0.5</v>
      </c>
      <c r="Q145" s="456">
        <f>+Tabla1[[#This Row],[Meta Ejecutada Vigencia4]]/Tabla1[[#This Row],[Meta Programada Cuatrienio3]]</f>
        <v>0.5</v>
      </c>
      <c r="R145" s="686">
        <v>2022680010029</v>
      </c>
      <c r="S145" s="458" t="s">
        <v>246</v>
      </c>
      <c r="T145" s="459"/>
      <c r="U145" s="694"/>
      <c r="V145" s="461" t="s">
        <v>1310</v>
      </c>
      <c r="W145" s="461" t="s">
        <v>1311</v>
      </c>
      <c r="X145" s="462">
        <v>1290</v>
      </c>
      <c r="Y145" s="461" t="s">
        <v>1312</v>
      </c>
      <c r="Z145" s="461" t="s">
        <v>341</v>
      </c>
      <c r="AA145" s="463">
        <v>325413.28999999998</v>
      </c>
      <c r="AB145" s="463">
        <v>0</v>
      </c>
      <c r="AC145" s="463">
        <v>0</v>
      </c>
      <c r="AD145" s="463">
        <v>0</v>
      </c>
      <c r="AE145" s="463">
        <v>325413.28999999998</v>
      </c>
      <c r="AF145" s="687">
        <f>+SUMIFS('Anexo PA'!$I$4:$I$909,'Anexo PA'!$M$4:$M$909,Tabla1[[#This Row],[ Consecutivo PDM]],'Anexo PA'!$O$4:$O$909,Tabla1[[#This Row],[Código BPIN]],'Anexo PA'!$C$4:$C$909,Tabla1[[#This Row],[Rubro]])</f>
        <v>325413.28999999998</v>
      </c>
      <c r="AG145" s="463">
        <v>0</v>
      </c>
      <c r="AH145" s="463">
        <v>0</v>
      </c>
      <c r="AI145" s="463">
        <v>0</v>
      </c>
      <c r="AJ145" s="465">
        <f>SUM(Tabla1[[#This Row],[Recursos Propios2]:[Otros7]])</f>
        <v>325413.28999999998</v>
      </c>
      <c r="AK145" s="466">
        <v>1</v>
      </c>
      <c r="AL145" s="464">
        <f>+SUMIFS('Anexo PA'!$J$4:$J$909,'Anexo PA'!$M$4:$M$909,Tabla1[[#This Row],[ Consecutivo PDM]],'Anexo PA'!$O$4:$O$909,Tabla1[[#This Row],[Código BPIN]],'Anexo PA'!$C$4:$C$909,Tabla1[[#This Row],[Rubro]])</f>
        <v>325413.28999999998</v>
      </c>
      <c r="AM145" s="464">
        <f>+SUMIFS('Anexo PA'!$K$4:$K$909,'Anexo PA'!$M$4:$M$909,Tabla1[[#This Row],[ Consecutivo PDM]],'Anexo PA'!$O$4:$O$909,Tabla1[[#This Row],[Código BPIN]],'Anexo PA'!$C$4:$C$909,Tabla1[[#This Row],[Rubro]])</f>
        <v>325413.28999999998</v>
      </c>
      <c r="AN145" s="467">
        <v>0</v>
      </c>
      <c r="AO145" s="451" t="s">
        <v>196</v>
      </c>
      <c r="AP145" s="451" t="s">
        <v>197</v>
      </c>
      <c r="AQ145" s="449">
        <v>16</v>
      </c>
    </row>
    <row r="146" spans="1:43" s="468" customFormat="1" ht="15.4" customHeight="1" x14ac:dyDescent="0.25">
      <c r="A146" s="448">
        <v>256</v>
      </c>
      <c r="B146" s="449" t="s">
        <v>154</v>
      </c>
      <c r="C146" s="450" t="s">
        <v>91</v>
      </c>
      <c r="D146" s="448" t="s">
        <v>92</v>
      </c>
      <c r="E146" s="451" t="s">
        <v>93</v>
      </c>
      <c r="F146" s="448" t="s">
        <v>103</v>
      </c>
      <c r="G146" s="452" t="s">
        <v>160</v>
      </c>
      <c r="H146" s="448">
        <v>450203800</v>
      </c>
      <c r="I146" s="452" t="s">
        <v>105</v>
      </c>
      <c r="J146" s="453">
        <v>1</v>
      </c>
      <c r="K146" s="448" t="s">
        <v>97</v>
      </c>
      <c r="L146" s="448" t="s">
        <v>195</v>
      </c>
      <c r="M146" s="453">
        <v>1</v>
      </c>
      <c r="N146" s="454">
        <v>1</v>
      </c>
      <c r="O146" s="455">
        <v>0.5</v>
      </c>
      <c r="P146" s="456">
        <f>+Tabla1[[#This Row],[Meta Ejecutada Vigencia4]]/Tabla1[[#This Row],[Meta Programada Vigencia]]</f>
        <v>0.5</v>
      </c>
      <c r="Q146" s="456">
        <f>+Tabla1[[#This Row],[Meta Ejecutada Vigencia4]]/Tabla1[[#This Row],[Meta Programada Cuatrienio3]]</f>
        <v>0.5</v>
      </c>
      <c r="R146" s="692">
        <v>2022680010029</v>
      </c>
      <c r="S146" s="452" t="s">
        <v>246</v>
      </c>
      <c r="T146" s="459"/>
      <c r="U146" s="695"/>
      <c r="V146" s="461" t="s">
        <v>1310</v>
      </c>
      <c r="W146" s="461" t="s">
        <v>1311</v>
      </c>
      <c r="X146" s="462">
        <v>1290</v>
      </c>
      <c r="Y146" s="461" t="s">
        <v>1312</v>
      </c>
      <c r="Z146" s="450" t="s">
        <v>342</v>
      </c>
      <c r="AA146" s="463">
        <v>8753282</v>
      </c>
      <c r="AB146" s="463">
        <v>0</v>
      </c>
      <c r="AC146" s="463">
        <v>0</v>
      </c>
      <c r="AD146" s="463">
        <v>0</v>
      </c>
      <c r="AE146" s="463">
        <v>8753282</v>
      </c>
      <c r="AF146" s="687">
        <f>+SUMIFS('Anexo PA'!$I$4:$I$909,'Anexo PA'!$M$4:$M$909,Tabla1[[#This Row],[ Consecutivo PDM]],'Anexo PA'!$O$4:$O$909,Tabla1[[#This Row],[Código BPIN]],'Anexo PA'!$C$4:$C$909,Tabla1[[#This Row],[Rubro]])</f>
        <v>8753282</v>
      </c>
      <c r="AG146" s="463">
        <v>0</v>
      </c>
      <c r="AH146" s="463">
        <v>0</v>
      </c>
      <c r="AI146" s="463">
        <v>0</v>
      </c>
      <c r="AJ146" s="465">
        <f>SUM(Tabla1[[#This Row],[Recursos Propios2]:[Otros7]])</f>
        <v>8753282</v>
      </c>
      <c r="AK146" s="690">
        <v>1</v>
      </c>
      <c r="AL146" s="464">
        <f>+SUMIFS('Anexo PA'!$J$4:$J$909,'Anexo PA'!$M$4:$M$909,Tabla1[[#This Row],[ Consecutivo PDM]],'Anexo PA'!$O$4:$O$909,Tabla1[[#This Row],[Código BPIN]],'Anexo PA'!$C$4:$C$909,Tabla1[[#This Row],[Rubro]])</f>
        <v>8753282</v>
      </c>
      <c r="AM146" s="464">
        <f>+SUMIFS('Anexo PA'!$K$4:$K$909,'Anexo PA'!$M$4:$M$909,Tabla1[[#This Row],[ Consecutivo PDM]],'Anexo PA'!$O$4:$O$909,Tabla1[[#This Row],[Código BPIN]],'Anexo PA'!$C$4:$C$909,Tabla1[[#This Row],[Rubro]])</f>
        <v>8753282</v>
      </c>
      <c r="AN146" s="467">
        <v>0</v>
      </c>
      <c r="AO146" s="451" t="s">
        <v>196</v>
      </c>
      <c r="AP146" s="451" t="s">
        <v>197</v>
      </c>
      <c r="AQ146" s="449">
        <v>16</v>
      </c>
    </row>
    <row r="147" spans="1:43" s="552" customFormat="1" ht="15.4" customHeight="1" x14ac:dyDescent="0.25">
      <c r="A147" s="533">
        <v>256</v>
      </c>
      <c r="B147" s="534" t="s">
        <v>154</v>
      </c>
      <c r="C147" s="535" t="s">
        <v>91</v>
      </c>
      <c r="D147" s="533" t="s">
        <v>92</v>
      </c>
      <c r="E147" s="536" t="s">
        <v>93</v>
      </c>
      <c r="F147" s="533" t="s">
        <v>103</v>
      </c>
      <c r="G147" s="537" t="s">
        <v>160</v>
      </c>
      <c r="H147" s="533">
        <v>450203800</v>
      </c>
      <c r="I147" s="537" t="s">
        <v>105</v>
      </c>
      <c r="J147" s="538">
        <v>1</v>
      </c>
      <c r="K147" s="533" t="s">
        <v>97</v>
      </c>
      <c r="L147" s="533" t="s">
        <v>195</v>
      </c>
      <c r="M147" s="538">
        <v>1</v>
      </c>
      <c r="N147" s="539">
        <v>1</v>
      </c>
      <c r="O147" s="540"/>
      <c r="P147" s="541">
        <f>+Tabla1[[#This Row],[Meta Ejecutada Vigencia4]]/Tabla1[[#This Row],[Meta Programada Vigencia]]</f>
        <v>0</v>
      </c>
      <c r="Q147" s="541">
        <f>+Tabla1[[#This Row],[Meta Ejecutada Vigencia4]]/Tabla1[[#This Row],[Meta Programada Cuatrienio3]]</f>
        <v>0</v>
      </c>
      <c r="R147" s="675">
        <v>2024680010149</v>
      </c>
      <c r="S147" s="543" t="s">
        <v>247</v>
      </c>
      <c r="T147" s="678">
        <v>8145139452.25</v>
      </c>
      <c r="U147" s="545">
        <v>1132757439.3699999</v>
      </c>
      <c r="V147" s="546" t="s">
        <v>1310</v>
      </c>
      <c r="W147" s="546" t="s">
        <v>1311</v>
      </c>
      <c r="X147" s="547">
        <v>1290</v>
      </c>
      <c r="Y147" s="546" t="s">
        <v>1312</v>
      </c>
      <c r="Z147" s="546" t="s">
        <v>343</v>
      </c>
      <c r="AA147" s="548">
        <v>312212527.03999996</v>
      </c>
      <c r="AB147" s="548">
        <v>0</v>
      </c>
      <c r="AC147" s="548">
        <v>0</v>
      </c>
      <c r="AD147" s="548">
        <v>0</v>
      </c>
      <c r="AE147" s="548">
        <v>312212527.03999996</v>
      </c>
      <c r="AF147" s="669">
        <f>+SUMIFS('Anexo PA'!$I$4:$I$909,'Anexo PA'!$M$4:$M$909,Tabla1[[#This Row],[ Consecutivo PDM]],'Anexo PA'!$O$4:$O$909,Tabla1[[#This Row],[Código BPIN]],'Anexo PA'!$C$4:$C$909,Tabla1[[#This Row],[Rubro]])</f>
        <v>284286666.60000002</v>
      </c>
      <c r="AG147" s="548">
        <v>0</v>
      </c>
      <c r="AH147" s="548">
        <v>0</v>
      </c>
      <c r="AI147" s="548">
        <v>0</v>
      </c>
      <c r="AJ147" s="670">
        <f>SUM(Tabla1[[#This Row],[Recursos Propios2]:[Otros7]])</f>
        <v>284286666.60000002</v>
      </c>
      <c r="AK147" s="671">
        <v>0</v>
      </c>
      <c r="AL147" s="549">
        <f>+SUMIFS('Anexo PA'!$J$4:$J$909,'Anexo PA'!$M$4:$M$909,Tabla1[[#This Row],[ Consecutivo PDM]],'Anexo PA'!$O$4:$O$909,Tabla1[[#This Row],[Código BPIN]],'Anexo PA'!$C$4:$C$909,Tabla1[[#This Row],[Rubro]])</f>
        <v>104623333.33</v>
      </c>
      <c r="AM147" s="549">
        <f>+SUMIFS('Anexo PA'!$K$4:$K$909,'Anexo PA'!$M$4:$M$909,Tabla1[[#This Row],[ Consecutivo PDM]],'Anexo PA'!$O$4:$O$909,Tabla1[[#This Row],[Código BPIN]],'Anexo PA'!$C$4:$C$909,Tabla1[[#This Row],[Rubro]])</f>
        <v>104090000</v>
      </c>
      <c r="AN147" s="551">
        <v>0</v>
      </c>
      <c r="AO147" s="536" t="s">
        <v>196</v>
      </c>
      <c r="AP147" s="536" t="s">
        <v>197</v>
      </c>
      <c r="AQ147" s="534">
        <v>16</v>
      </c>
    </row>
    <row r="148" spans="1:43" s="552" customFormat="1" ht="15.4" customHeight="1" x14ac:dyDescent="0.25">
      <c r="A148" s="533">
        <v>256</v>
      </c>
      <c r="B148" s="534" t="s">
        <v>154</v>
      </c>
      <c r="C148" s="535" t="s">
        <v>91</v>
      </c>
      <c r="D148" s="533" t="s">
        <v>92</v>
      </c>
      <c r="E148" s="536" t="s">
        <v>93</v>
      </c>
      <c r="F148" s="533" t="s">
        <v>103</v>
      </c>
      <c r="G148" s="537" t="s">
        <v>160</v>
      </c>
      <c r="H148" s="533">
        <v>450203800</v>
      </c>
      <c r="I148" s="537" t="s">
        <v>105</v>
      </c>
      <c r="J148" s="538">
        <v>1</v>
      </c>
      <c r="K148" s="533" t="s">
        <v>97</v>
      </c>
      <c r="L148" s="533" t="s">
        <v>195</v>
      </c>
      <c r="M148" s="538">
        <v>1</v>
      </c>
      <c r="N148" s="539">
        <v>1</v>
      </c>
      <c r="O148" s="540"/>
      <c r="P148" s="541">
        <f>+Tabla1[[#This Row],[Meta Ejecutada Vigencia4]]/Tabla1[[#This Row],[Meta Programada Vigencia]]</f>
        <v>0</v>
      </c>
      <c r="Q148" s="541">
        <f>+Tabla1[[#This Row],[Meta Ejecutada Vigencia4]]/Tabla1[[#This Row],[Meta Programada Cuatrienio3]]</f>
        <v>0</v>
      </c>
      <c r="R148" s="696">
        <v>2024680010149</v>
      </c>
      <c r="S148" s="537" t="s">
        <v>247</v>
      </c>
      <c r="T148" s="679"/>
      <c r="U148" s="697"/>
      <c r="V148" s="546" t="s">
        <v>1310</v>
      </c>
      <c r="W148" s="546" t="s">
        <v>1311</v>
      </c>
      <c r="X148" s="547">
        <v>1290</v>
      </c>
      <c r="Y148" s="546" t="s">
        <v>1312</v>
      </c>
      <c r="Z148" s="535" t="s">
        <v>344</v>
      </c>
      <c r="AA148" s="548">
        <v>73200000</v>
      </c>
      <c r="AB148" s="548">
        <v>0</v>
      </c>
      <c r="AC148" s="548">
        <v>0</v>
      </c>
      <c r="AD148" s="548">
        <v>0</v>
      </c>
      <c r="AE148" s="548">
        <v>73200000</v>
      </c>
      <c r="AF148" s="669">
        <f>+SUMIFS('Anexo PA'!$I$4:$I$909,'Anexo PA'!$M$4:$M$909,Tabla1[[#This Row],[ Consecutivo PDM]],'Anexo PA'!$O$4:$O$909,Tabla1[[#This Row],[Código BPIN]],'Anexo PA'!$C$4:$C$909,Tabla1[[#This Row],[Rubro]])</f>
        <v>57356666.659999996</v>
      </c>
      <c r="AG148" s="548">
        <v>0</v>
      </c>
      <c r="AH148" s="548">
        <v>0</v>
      </c>
      <c r="AI148" s="548">
        <v>0</v>
      </c>
      <c r="AJ148" s="670">
        <f>SUM(Tabla1[[#This Row],[Recursos Propios2]:[Otros7]])</f>
        <v>57356666.659999996</v>
      </c>
      <c r="AK148" s="674">
        <v>0</v>
      </c>
      <c r="AL148" s="549">
        <f>+SUMIFS('Anexo PA'!$J$4:$J$909,'Anexo PA'!$M$4:$M$909,Tabla1[[#This Row],[ Consecutivo PDM]],'Anexo PA'!$O$4:$O$909,Tabla1[[#This Row],[Código BPIN]],'Anexo PA'!$C$4:$C$909,Tabla1[[#This Row],[Rubro]])</f>
        <v>22496666.670000002</v>
      </c>
      <c r="AM148" s="549">
        <f>+SUMIFS('Anexo PA'!$K$4:$K$909,'Anexo PA'!$M$4:$M$909,Tabla1[[#This Row],[ Consecutivo PDM]],'Anexo PA'!$O$4:$O$909,Tabla1[[#This Row],[Código BPIN]],'Anexo PA'!$C$4:$C$909,Tabla1[[#This Row],[Rubro]])</f>
        <v>22496666.670000002</v>
      </c>
      <c r="AN148" s="551">
        <v>0</v>
      </c>
      <c r="AO148" s="536" t="s">
        <v>196</v>
      </c>
      <c r="AP148" s="536" t="s">
        <v>197</v>
      </c>
      <c r="AQ148" s="534">
        <v>16</v>
      </c>
    </row>
    <row r="149" spans="1:43" s="552" customFormat="1" ht="15.4" customHeight="1" x14ac:dyDescent="0.25">
      <c r="A149" s="533">
        <v>256</v>
      </c>
      <c r="B149" s="534" t="s">
        <v>154</v>
      </c>
      <c r="C149" s="535" t="s">
        <v>91</v>
      </c>
      <c r="D149" s="533" t="s">
        <v>92</v>
      </c>
      <c r="E149" s="536" t="s">
        <v>93</v>
      </c>
      <c r="F149" s="533" t="s">
        <v>103</v>
      </c>
      <c r="G149" s="537" t="s">
        <v>160</v>
      </c>
      <c r="H149" s="533">
        <v>450203800</v>
      </c>
      <c r="I149" s="537" t="s">
        <v>105</v>
      </c>
      <c r="J149" s="538">
        <v>1</v>
      </c>
      <c r="K149" s="533" t="s">
        <v>97</v>
      </c>
      <c r="L149" s="533" t="s">
        <v>195</v>
      </c>
      <c r="M149" s="538">
        <v>1</v>
      </c>
      <c r="N149" s="539">
        <v>1</v>
      </c>
      <c r="O149" s="540"/>
      <c r="P149" s="541">
        <f>+Tabla1[[#This Row],[Meta Ejecutada Vigencia4]]/Tabla1[[#This Row],[Meta Programada Vigencia]]</f>
        <v>0</v>
      </c>
      <c r="Q149" s="541">
        <f>+Tabla1[[#This Row],[Meta Ejecutada Vigencia4]]/Tabla1[[#This Row],[Meta Programada Cuatrienio3]]</f>
        <v>0</v>
      </c>
      <c r="R149" s="675">
        <v>2024680010149</v>
      </c>
      <c r="S149" s="543" t="s">
        <v>247</v>
      </c>
      <c r="T149" s="679"/>
      <c r="U149" s="680"/>
      <c r="V149" s="546" t="s">
        <v>1310</v>
      </c>
      <c r="W149" s="546" t="s">
        <v>1311</v>
      </c>
      <c r="X149" s="547">
        <v>1290</v>
      </c>
      <c r="Y149" s="546" t="s">
        <v>1312</v>
      </c>
      <c r="Z149" s="546" t="s">
        <v>345</v>
      </c>
      <c r="AA149" s="548">
        <v>23500000</v>
      </c>
      <c r="AB149" s="548">
        <v>0</v>
      </c>
      <c r="AC149" s="548">
        <v>0</v>
      </c>
      <c r="AD149" s="548">
        <v>0</v>
      </c>
      <c r="AE149" s="548">
        <v>23500000</v>
      </c>
      <c r="AF149" s="669">
        <f>+SUMIFS('Anexo PA'!$I$4:$I$909,'Anexo PA'!$M$4:$M$909,Tabla1[[#This Row],[ Consecutivo PDM]],'Anexo PA'!$O$4:$O$909,Tabla1[[#This Row],[Código BPIN]],'Anexo PA'!$C$4:$C$909,Tabla1[[#This Row],[Rubro]])</f>
        <v>23145696</v>
      </c>
      <c r="AG149" s="548">
        <v>0</v>
      </c>
      <c r="AH149" s="548">
        <v>0</v>
      </c>
      <c r="AI149" s="548">
        <v>0</v>
      </c>
      <c r="AJ149" s="670">
        <f>SUM(Tabla1[[#This Row],[Recursos Propios2]:[Otros7]])</f>
        <v>23145696</v>
      </c>
      <c r="AK149" s="671">
        <v>0</v>
      </c>
      <c r="AL149" s="549">
        <f>+SUMIFS('Anexo PA'!$J$4:$J$909,'Anexo PA'!$M$4:$M$909,Tabla1[[#This Row],[ Consecutivo PDM]],'Anexo PA'!$O$4:$O$909,Tabla1[[#This Row],[Código BPIN]],'Anexo PA'!$C$4:$C$909,Tabla1[[#This Row],[Rubro]])</f>
        <v>23145696</v>
      </c>
      <c r="AM149" s="549">
        <f>+SUMIFS('Anexo PA'!$K$4:$K$909,'Anexo PA'!$M$4:$M$909,Tabla1[[#This Row],[ Consecutivo PDM]],'Anexo PA'!$O$4:$O$909,Tabla1[[#This Row],[Código BPIN]],'Anexo PA'!$C$4:$C$909,Tabla1[[#This Row],[Rubro]])</f>
        <v>23145696</v>
      </c>
      <c r="AN149" s="551">
        <v>0</v>
      </c>
      <c r="AO149" s="536" t="s">
        <v>196</v>
      </c>
      <c r="AP149" s="536" t="s">
        <v>197</v>
      </c>
      <c r="AQ149" s="534">
        <v>16</v>
      </c>
    </row>
    <row r="150" spans="1:43" s="6" customFormat="1" ht="15.4" customHeight="1" x14ac:dyDescent="0.25">
      <c r="A150" s="41">
        <v>257</v>
      </c>
      <c r="B150" s="55" t="s">
        <v>154</v>
      </c>
      <c r="C150" s="60" t="s">
        <v>91</v>
      </c>
      <c r="D150" s="41" t="s">
        <v>92</v>
      </c>
      <c r="E150" s="59" t="s">
        <v>93</v>
      </c>
      <c r="F150" s="41" t="s">
        <v>161</v>
      </c>
      <c r="G150" s="57" t="s">
        <v>162</v>
      </c>
      <c r="H150" s="41">
        <v>450200200</v>
      </c>
      <c r="I150" s="57" t="s">
        <v>163</v>
      </c>
      <c r="J150" s="41">
        <v>13</v>
      </c>
      <c r="K150" s="41" t="s">
        <v>62</v>
      </c>
      <c r="L150" s="41" t="s">
        <v>194</v>
      </c>
      <c r="M150" s="41">
        <v>4</v>
      </c>
      <c r="N150" s="210">
        <v>0</v>
      </c>
      <c r="O150" s="208">
        <v>0</v>
      </c>
      <c r="P150" s="38" t="e">
        <f>+Tabla1[[#This Row],[Meta Ejecutada Vigencia4]]/Tabla1[[#This Row],[Meta Programada Vigencia]]</f>
        <v>#DIV/0!</v>
      </c>
      <c r="Q150" s="38">
        <f>+Tabla1[[#This Row],[Meta Ejecutada Vigencia4]]/Tabla1[[#This Row],[Meta Programada Cuatrienio3]]</f>
        <v>0</v>
      </c>
      <c r="R150" s="51"/>
      <c r="S150" s="57"/>
      <c r="T150" s="65"/>
      <c r="U150" s="47">
        <v>0</v>
      </c>
      <c r="V150" s="61" t="s">
        <v>1273</v>
      </c>
      <c r="W150" s="61" t="s">
        <v>1273</v>
      </c>
      <c r="X150" s="70" t="s">
        <v>1273</v>
      </c>
      <c r="Y150" s="61" t="s">
        <v>1273</v>
      </c>
      <c r="Z150" s="60"/>
      <c r="AA150" s="65">
        <v>0</v>
      </c>
      <c r="AB150" s="65">
        <v>0</v>
      </c>
      <c r="AC150" s="65">
        <v>0</v>
      </c>
      <c r="AD150" s="65">
        <v>0</v>
      </c>
      <c r="AE150" s="65">
        <v>0</v>
      </c>
      <c r="AF150" s="87">
        <f>+SUMIFS('Anexo PA'!$I$4:$I$909,'Anexo PA'!$M$4:$M$909,Tabla1[[#This Row],[ Consecutivo PDM]],'Anexo PA'!$O$4:$O$909,Tabla1[[#This Row],[Código BPIN]],'Anexo PA'!$C$4:$C$909,Tabla1[[#This Row],[Rubro]])</f>
        <v>0</v>
      </c>
      <c r="AG150" s="65">
        <v>0</v>
      </c>
      <c r="AH150" s="65">
        <v>0</v>
      </c>
      <c r="AI150" s="65">
        <v>0</v>
      </c>
      <c r="AJ150" s="67">
        <f>SUM(Tabla1[[#This Row],[Recursos Propios2]:[Otros7]])</f>
        <v>0</v>
      </c>
      <c r="AK150" s="45" t="e">
        <v>#DIV/0!</v>
      </c>
      <c r="AL150" s="86">
        <f>+SUMIFS('Anexo PA'!$J$4:$J$909,'Anexo PA'!$M$4:$M$909,Tabla1[[#This Row],[ Consecutivo PDM]],'Anexo PA'!$O$4:$O$909,Tabla1[[#This Row],[Código BPIN]],'Anexo PA'!$C$4:$C$909,Tabla1[[#This Row],[Rubro]])</f>
        <v>0</v>
      </c>
      <c r="AM150" s="86">
        <f>+SUMIFS('Anexo PA'!$K$4:$K$909,'Anexo PA'!$M$4:$M$909,Tabla1[[#This Row],[ Consecutivo PDM]],'Anexo PA'!$O$4:$O$909,Tabla1[[#This Row],[Código BPIN]],'Anexo PA'!$C$4:$C$909,Tabla1[[#This Row],[Rubro]])</f>
        <v>0</v>
      </c>
      <c r="AN150" s="42">
        <v>0</v>
      </c>
      <c r="AO150" s="59" t="s">
        <v>196</v>
      </c>
      <c r="AP150" s="59" t="s">
        <v>197</v>
      </c>
      <c r="AQ150" s="55">
        <v>16</v>
      </c>
    </row>
    <row r="151" spans="1:43" s="6" customFormat="1" ht="15.4" customHeight="1" x14ac:dyDescent="0.25">
      <c r="A151" s="212">
        <v>258</v>
      </c>
      <c r="B151" s="55" t="s">
        <v>154</v>
      </c>
      <c r="C151" s="60" t="s">
        <v>91</v>
      </c>
      <c r="D151" s="41" t="s">
        <v>92</v>
      </c>
      <c r="E151" s="59" t="s">
        <v>93</v>
      </c>
      <c r="F151" s="41" t="s">
        <v>164</v>
      </c>
      <c r="G151" s="57" t="s">
        <v>165</v>
      </c>
      <c r="H151" s="41">
        <v>450200100</v>
      </c>
      <c r="I151" s="57" t="s">
        <v>166</v>
      </c>
      <c r="J151" s="43">
        <v>130</v>
      </c>
      <c r="K151" s="41" t="s">
        <v>97</v>
      </c>
      <c r="L151" s="41" t="s">
        <v>195</v>
      </c>
      <c r="M151" s="43">
        <v>130</v>
      </c>
      <c r="N151" s="210">
        <v>130</v>
      </c>
      <c r="O151" s="208">
        <v>130</v>
      </c>
      <c r="P151" s="38">
        <f>+Tabla1[[#This Row],[Meta Ejecutada Vigencia4]]/Tabla1[[#This Row],[Meta Programada Vigencia]]</f>
        <v>1</v>
      </c>
      <c r="Q151" s="38">
        <f>+Tabla1[[#This Row],[Meta Ejecutada Vigencia4]]/Tabla1[[#This Row],[Meta Programada Cuatrienio3]]</f>
        <v>1</v>
      </c>
      <c r="R151" s="49">
        <v>2022680010029</v>
      </c>
      <c r="S151" s="58" t="s">
        <v>246</v>
      </c>
      <c r="T151" s="64"/>
      <c r="U151" s="48"/>
      <c r="V151" s="61" t="s">
        <v>1310</v>
      </c>
      <c r="W151" s="61" t="s">
        <v>1313</v>
      </c>
      <c r="X151" s="70">
        <v>130</v>
      </c>
      <c r="Y151" s="61" t="s">
        <v>453</v>
      </c>
      <c r="Z151" s="61" t="s">
        <v>346</v>
      </c>
      <c r="AA151" s="65">
        <v>704187765</v>
      </c>
      <c r="AB151" s="65">
        <v>0</v>
      </c>
      <c r="AC151" s="65">
        <v>0</v>
      </c>
      <c r="AD151" s="65">
        <v>0</v>
      </c>
      <c r="AE151" s="65">
        <v>704187765</v>
      </c>
      <c r="AF151" s="87">
        <f>+SUMIFS('Anexo PA'!$I$4:$I$909,'Anexo PA'!$M$4:$M$909,Tabla1[[#This Row],[ Consecutivo PDM]],'Anexo PA'!$O$4:$O$909,Tabla1[[#This Row],[Código BPIN]],'Anexo PA'!$C$4:$C$909,Tabla1[[#This Row],[Rubro]])</f>
        <v>704187765</v>
      </c>
      <c r="AG151" s="65">
        <v>0</v>
      </c>
      <c r="AH151" s="65">
        <v>0</v>
      </c>
      <c r="AI151" s="65">
        <v>0</v>
      </c>
      <c r="AJ151" s="67">
        <f>SUM(Tabla1[[#This Row],[Recursos Propios2]:[Otros7]])</f>
        <v>704187765</v>
      </c>
      <c r="AK151" s="20">
        <v>1</v>
      </c>
      <c r="AL151" s="86">
        <f>+SUMIFS('Anexo PA'!$J$4:$J$909,'Anexo PA'!$M$4:$M$909,Tabla1[[#This Row],[ Consecutivo PDM]],'Anexo PA'!$O$4:$O$909,Tabla1[[#This Row],[Código BPIN]],'Anexo PA'!$C$4:$C$909,Tabla1[[#This Row],[Rubro]])</f>
        <v>663722757</v>
      </c>
      <c r="AM151" s="86">
        <f>+SUMIFS('Anexo PA'!$K$4:$K$909,'Anexo PA'!$M$4:$M$909,Tabla1[[#This Row],[ Consecutivo PDM]],'Anexo PA'!$O$4:$O$909,Tabla1[[#This Row],[Código BPIN]],'Anexo PA'!$C$4:$C$909,Tabla1[[#This Row],[Rubro]])</f>
        <v>663722757</v>
      </c>
      <c r="AN151" s="42">
        <v>0</v>
      </c>
      <c r="AO151" s="59" t="s">
        <v>196</v>
      </c>
      <c r="AP151" s="59" t="s">
        <v>197</v>
      </c>
      <c r="AQ151" s="55">
        <v>16</v>
      </c>
    </row>
    <row r="152" spans="1:43" s="552" customFormat="1" ht="15.4" customHeight="1" x14ac:dyDescent="0.25">
      <c r="A152" s="533">
        <v>258</v>
      </c>
      <c r="B152" s="534" t="s">
        <v>154</v>
      </c>
      <c r="C152" s="535" t="s">
        <v>91</v>
      </c>
      <c r="D152" s="533" t="s">
        <v>92</v>
      </c>
      <c r="E152" s="536" t="s">
        <v>93</v>
      </c>
      <c r="F152" s="533" t="s">
        <v>164</v>
      </c>
      <c r="G152" s="537" t="s">
        <v>165</v>
      </c>
      <c r="H152" s="533">
        <v>450200100</v>
      </c>
      <c r="I152" s="537" t="s">
        <v>166</v>
      </c>
      <c r="J152" s="538">
        <v>130</v>
      </c>
      <c r="K152" s="533" t="s">
        <v>97</v>
      </c>
      <c r="L152" s="533" t="s">
        <v>195</v>
      </c>
      <c r="M152" s="538">
        <v>130</v>
      </c>
      <c r="N152" s="539">
        <v>130</v>
      </c>
      <c r="O152" s="540"/>
      <c r="P152" s="541">
        <f>+Tabla1[[#This Row],[Meta Ejecutada Vigencia4]]/Tabla1[[#This Row],[Meta Programada Vigencia]]</f>
        <v>0</v>
      </c>
      <c r="Q152" s="541">
        <f>+Tabla1[[#This Row],[Meta Ejecutada Vigencia4]]/Tabla1[[#This Row],[Meta Programada Cuatrienio3]]</f>
        <v>0</v>
      </c>
      <c r="R152" s="672">
        <v>2024680010149</v>
      </c>
      <c r="S152" s="537" t="s">
        <v>247</v>
      </c>
      <c r="T152" s="679"/>
      <c r="U152" s="697"/>
      <c r="V152" s="546" t="s">
        <v>1310</v>
      </c>
      <c r="W152" s="546" t="s">
        <v>1313</v>
      </c>
      <c r="X152" s="547">
        <v>130</v>
      </c>
      <c r="Y152" s="546" t="s">
        <v>453</v>
      </c>
      <c r="Z152" s="535" t="s">
        <v>347</v>
      </c>
      <c r="AA152" s="548">
        <v>185812235</v>
      </c>
      <c r="AB152" s="548">
        <v>0</v>
      </c>
      <c r="AC152" s="548">
        <v>0</v>
      </c>
      <c r="AD152" s="548">
        <v>0</v>
      </c>
      <c r="AE152" s="548">
        <v>185812235</v>
      </c>
      <c r="AF152" s="669">
        <f>+SUMIFS('Anexo PA'!$I$4:$I$909,'Anexo PA'!$M$4:$M$909,Tabla1[[#This Row],[ Consecutivo PDM]],'Anexo PA'!$O$4:$O$909,Tabla1[[#This Row],[Código BPIN]],'Anexo PA'!$C$4:$C$909,Tabla1[[#This Row],[Rubro]])</f>
        <v>111805600</v>
      </c>
      <c r="AG152" s="548">
        <v>0</v>
      </c>
      <c r="AH152" s="548">
        <v>0</v>
      </c>
      <c r="AI152" s="548">
        <v>0</v>
      </c>
      <c r="AJ152" s="670">
        <f>SUM(Tabla1[[#This Row],[Recursos Propios2]:[Otros7]])</f>
        <v>111805600</v>
      </c>
      <c r="AK152" s="674">
        <v>0</v>
      </c>
      <c r="AL152" s="549">
        <f>+SUMIFS('Anexo PA'!$J$4:$J$909,'Anexo PA'!$M$4:$M$909,Tabla1[[#This Row],[ Consecutivo PDM]],'Anexo PA'!$O$4:$O$909,Tabla1[[#This Row],[Código BPIN]],'Anexo PA'!$C$4:$C$909,Tabla1[[#This Row],[Rubro]])</f>
        <v>111805600</v>
      </c>
      <c r="AM152" s="549">
        <f>+SUMIFS('Anexo PA'!$K$4:$K$909,'Anexo PA'!$M$4:$M$909,Tabla1[[#This Row],[ Consecutivo PDM]],'Anexo PA'!$O$4:$O$909,Tabla1[[#This Row],[Código BPIN]],'Anexo PA'!$C$4:$C$909,Tabla1[[#This Row],[Rubro]])</f>
        <v>111805600</v>
      </c>
      <c r="AN152" s="551">
        <v>0</v>
      </c>
      <c r="AO152" s="536" t="s">
        <v>196</v>
      </c>
      <c r="AP152" s="536" t="s">
        <v>197</v>
      </c>
      <c r="AQ152" s="534">
        <v>16</v>
      </c>
    </row>
    <row r="153" spans="1:43" s="552" customFormat="1" ht="15.4" customHeight="1" x14ac:dyDescent="0.25">
      <c r="A153" s="533">
        <v>258</v>
      </c>
      <c r="B153" s="534" t="s">
        <v>154</v>
      </c>
      <c r="C153" s="535" t="s">
        <v>91</v>
      </c>
      <c r="D153" s="533" t="s">
        <v>92</v>
      </c>
      <c r="E153" s="536" t="s">
        <v>93</v>
      </c>
      <c r="F153" s="533" t="s">
        <v>164</v>
      </c>
      <c r="G153" s="537" t="s">
        <v>165</v>
      </c>
      <c r="H153" s="533">
        <v>450200100</v>
      </c>
      <c r="I153" s="537" t="s">
        <v>166</v>
      </c>
      <c r="J153" s="538">
        <v>130</v>
      </c>
      <c r="K153" s="533" t="s">
        <v>97</v>
      </c>
      <c r="L153" s="533" t="s">
        <v>195</v>
      </c>
      <c r="M153" s="538">
        <v>130</v>
      </c>
      <c r="N153" s="539">
        <v>130</v>
      </c>
      <c r="O153" s="540"/>
      <c r="P153" s="541">
        <f>+Tabla1[[#This Row],[Meta Ejecutada Vigencia4]]/Tabla1[[#This Row],[Meta Programada Vigencia]]</f>
        <v>0</v>
      </c>
      <c r="Q153" s="541">
        <f>+Tabla1[[#This Row],[Meta Ejecutada Vigencia4]]/Tabla1[[#This Row],[Meta Programada Cuatrienio3]]</f>
        <v>0</v>
      </c>
      <c r="R153" s="542">
        <v>2024680010149</v>
      </c>
      <c r="S153" s="543" t="s">
        <v>247</v>
      </c>
      <c r="T153" s="679"/>
      <c r="U153" s="680"/>
      <c r="V153" s="546" t="s">
        <v>1310</v>
      </c>
      <c r="W153" s="546" t="s">
        <v>1313</v>
      </c>
      <c r="X153" s="547">
        <v>130</v>
      </c>
      <c r="Y153" s="546" t="s">
        <v>453</v>
      </c>
      <c r="Z153" s="546" t="s">
        <v>348</v>
      </c>
      <c r="AA153" s="548">
        <v>152900000</v>
      </c>
      <c r="AB153" s="548">
        <v>0</v>
      </c>
      <c r="AC153" s="548">
        <v>0</v>
      </c>
      <c r="AD153" s="548">
        <v>0</v>
      </c>
      <c r="AE153" s="548">
        <v>152900000</v>
      </c>
      <c r="AF153" s="669">
        <f>+SUMIFS('Anexo PA'!$I$4:$I$909,'Anexo PA'!$M$4:$M$909,Tabla1[[#This Row],[ Consecutivo PDM]],'Anexo PA'!$O$4:$O$909,Tabla1[[#This Row],[Código BPIN]],'Anexo PA'!$C$4:$C$909,Tabla1[[#This Row],[Rubro]])</f>
        <v>150860044</v>
      </c>
      <c r="AG153" s="548">
        <v>0</v>
      </c>
      <c r="AH153" s="548">
        <v>0</v>
      </c>
      <c r="AI153" s="548">
        <v>0</v>
      </c>
      <c r="AJ153" s="670">
        <f>SUM(Tabla1[[#This Row],[Recursos Propios2]:[Otros7]])</f>
        <v>150860044</v>
      </c>
      <c r="AK153" s="671">
        <v>0</v>
      </c>
      <c r="AL153" s="549">
        <f>+SUMIFS('Anexo PA'!$J$4:$J$909,'Anexo PA'!$M$4:$M$909,Tabla1[[#This Row],[ Consecutivo PDM]],'Anexo PA'!$O$4:$O$909,Tabla1[[#This Row],[Código BPIN]],'Anexo PA'!$C$4:$C$909,Tabla1[[#This Row],[Rubro]])</f>
        <v>0</v>
      </c>
      <c r="AM153" s="549">
        <f>+SUMIFS('Anexo PA'!$K$4:$K$909,'Anexo PA'!$M$4:$M$909,Tabla1[[#This Row],[ Consecutivo PDM]],'Anexo PA'!$O$4:$O$909,Tabla1[[#This Row],[Código BPIN]],'Anexo PA'!$C$4:$C$909,Tabla1[[#This Row],[Rubro]])</f>
        <v>0</v>
      </c>
      <c r="AN153" s="551">
        <v>0</v>
      </c>
      <c r="AO153" s="536" t="s">
        <v>196</v>
      </c>
      <c r="AP153" s="536" t="s">
        <v>197</v>
      </c>
      <c r="AQ153" s="534">
        <v>16</v>
      </c>
    </row>
    <row r="154" spans="1:43" s="552" customFormat="1" ht="15.4" customHeight="1" x14ac:dyDescent="0.25">
      <c r="A154" s="533">
        <v>258</v>
      </c>
      <c r="B154" s="534" t="s">
        <v>154</v>
      </c>
      <c r="C154" s="535" t="s">
        <v>91</v>
      </c>
      <c r="D154" s="533" t="s">
        <v>92</v>
      </c>
      <c r="E154" s="536" t="s">
        <v>93</v>
      </c>
      <c r="F154" s="533" t="s">
        <v>164</v>
      </c>
      <c r="G154" s="537" t="s">
        <v>165</v>
      </c>
      <c r="H154" s="533">
        <v>450200100</v>
      </c>
      <c r="I154" s="537" t="s">
        <v>166</v>
      </c>
      <c r="J154" s="538">
        <v>130</v>
      </c>
      <c r="K154" s="533" t="s">
        <v>97</v>
      </c>
      <c r="L154" s="533" t="s">
        <v>195</v>
      </c>
      <c r="M154" s="538">
        <v>130</v>
      </c>
      <c r="N154" s="539">
        <v>130</v>
      </c>
      <c r="O154" s="540"/>
      <c r="P154" s="541">
        <f>+Tabla1[[#This Row],[Meta Ejecutada Vigencia4]]/Tabla1[[#This Row],[Meta Programada Vigencia]]</f>
        <v>0</v>
      </c>
      <c r="Q154" s="541">
        <f>+Tabla1[[#This Row],[Meta Ejecutada Vigencia4]]/Tabla1[[#This Row],[Meta Programada Cuatrienio3]]</f>
        <v>0</v>
      </c>
      <c r="R154" s="672">
        <v>2024680010149</v>
      </c>
      <c r="S154" s="537" t="s">
        <v>247</v>
      </c>
      <c r="T154" s="679"/>
      <c r="U154" s="697"/>
      <c r="V154" s="546" t="s">
        <v>1310</v>
      </c>
      <c r="W154" s="546" t="s">
        <v>1313</v>
      </c>
      <c r="X154" s="547">
        <v>130</v>
      </c>
      <c r="Y154" s="546" t="s">
        <v>453</v>
      </c>
      <c r="Z154" s="535" t="s">
        <v>349</v>
      </c>
      <c r="AA154" s="548">
        <v>87100000</v>
      </c>
      <c r="AB154" s="548">
        <v>0</v>
      </c>
      <c r="AC154" s="548">
        <v>0</v>
      </c>
      <c r="AD154" s="548">
        <v>0</v>
      </c>
      <c r="AE154" s="548">
        <v>87100000</v>
      </c>
      <c r="AF154" s="669">
        <f>+SUMIFS('Anexo PA'!$I$4:$I$909,'Anexo PA'!$M$4:$M$909,Tabla1[[#This Row],[ Consecutivo PDM]],'Anexo PA'!$O$4:$O$909,Tabla1[[#This Row],[Código BPIN]],'Anexo PA'!$C$4:$C$909,Tabla1[[#This Row],[Rubro]])</f>
        <v>87100000</v>
      </c>
      <c r="AG154" s="548">
        <v>0</v>
      </c>
      <c r="AH154" s="548">
        <v>0</v>
      </c>
      <c r="AI154" s="548">
        <v>0</v>
      </c>
      <c r="AJ154" s="670">
        <f>SUM(Tabla1[[#This Row],[Recursos Propios2]:[Otros7]])</f>
        <v>87100000</v>
      </c>
      <c r="AK154" s="674">
        <v>0</v>
      </c>
      <c r="AL154" s="549">
        <f>+SUMIFS('Anexo PA'!$J$4:$J$909,'Anexo PA'!$M$4:$M$909,Tabla1[[#This Row],[ Consecutivo PDM]],'Anexo PA'!$O$4:$O$909,Tabla1[[#This Row],[Código BPIN]],'Anexo PA'!$C$4:$C$909,Tabla1[[#This Row],[Rubro]])</f>
        <v>0</v>
      </c>
      <c r="AM154" s="549">
        <f>+SUMIFS('Anexo PA'!$K$4:$K$909,'Anexo PA'!$M$4:$M$909,Tabla1[[#This Row],[ Consecutivo PDM]],'Anexo PA'!$O$4:$O$909,Tabla1[[#This Row],[Código BPIN]],'Anexo PA'!$C$4:$C$909,Tabla1[[#This Row],[Rubro]])</f>
        <v>0</v>
      </c>
      <c r="AN154" s="551">
        <v>0</v>
      </c>
      <c r="AO154" s="536" t="s">
        <v>196</v>
      </c>
      <c r="AP154" s="536" t="s">
        <v>197</v>
      </c>
      <c r="AQ154" s="534">
        <v>16</v>
      </c>
    </row>
    <row r="155" spans="1:43" s="236" customFormat="1" ht="15.4" customHeight="1" x14ac:dyDescent="0.25">
      <c r="A155" s="421">
        <v>259</v>
      </c>
      <c r="B155" s="422" t="s">
        <v>154</v>
      </c>
      <c r="C155" s="553" t="s">
        <v>91</v>
      </c>
      <c r="D155" s="421" t="s">
        <v>92</v>
      </c>
      <c r="E155" s="216" t="s">
        <v>93</v>
      </c>
      <c r="F155" s="421" t="s">
        <v>164</v>
      </c>
      <c r="G155" s="423" t="s">
        <v>167</v>
      </c>
      <c r="H155" s="421">
        <v>450200100</v>
      </c>
      <c r="I155" s="423" t="s">
        <v>166</v>
      </c>
      <c r="J155" s="421">
        <v>0</v>
      </c>
      <c r="K155" s="421" t="s">
        <v>97</v>
      </c>
      <c r="L155" s="421" t="s">
        <v>194</v>
      </c>
      <c r="M155" s="421">
        <v>254</v>
      </c>
      <c r="N155" s="424">
        <v>50</v>
      </c>
      <c r="O155" s="220">
        <v>20</v>
      </c>
      <c r="P155" s="221">
        <f>+Tabla1[[#This Row],[Meta Ejecutada Vigencia4]]/Tabla1[[#This Row],[Meta Programada Vigencia]]</f>
        <v>0.4</v>
      </c>
      <c r="Q155" s="221">
        <f>+Tabla1[[#This Row],[Meta Ejecutada Vigencia4]]/Tabla1[[#This Row],[Meta Programada Cuatrienio3]]</f>
        <v>7.874015748031496E-2</v>
      </c>
      <c r="R155" s="222">
        <v>2022680010029</v>
      </c>
      <c r="S155" s="425" t="s">
        <v>246</v>
      </c>
      <c r="T155" s="426"/>
      <c r="U155" s="698"/>
      <c r="V155" s="427" t="s">
        <v>1310</v>
      </c>
      <c r="W155" s="427" t="s">
        <v>1314</v>
      </c>
      <c r="X155" s="428">
        <v>1290</v>
      </c>
      <c r="Y155" s="427" t="s">
        <v>1315</v>
      </c>
      <c r="Z155" s="427" t="s">
        <v>350</v>
      </c>
      <c r="AA155" s="228">
        <v>35088000</v>
      </c>
      <c r="AB155" s="228">
        <v>0</v>
      </c>
      <c r="AC155" s="228">
        <v>0</v>
      </c>
      <c r="AD155" s="228">
        <v>0</v>
      </c>
      <c r="AE155" s="228">
        <v>35088000</v>
      </c>
      <c r="AF155" s="685">
        <f>+SUMIFS('Anexo PA'!$I$4:$I$909,'Anexo PA'!$M$4:$M$909,Tabla1[[#This Row],[ Consecutivo PDM]],'Anexo PA'!$O$4:$O$909,Tabla1[[#This Row],[Código BPIN]],'Anexo PA'!$C$4:$C$909,Tabla1[[#This Row],[Rubro]])</f>
        <v>34386240</v>
      </c>
      <c r="AG155" s="228">
        <v>0</v>
      </c>
      <c r="AH155" s="228">
        <v>0</v>
      </c>
      <c r="AI155" s="228">
        <v>0</v>
      </c>
      <c r="AJ155" s="229">
        <f>SUM(Tabla1[[#This Row],[Recursos Propios2]:[Otros7]])</f>
        <v>34386240</v>
      </c>
      <c r="AK155" s="230">
        <v>1</v>
      </c>
      <c r="AL155" s="101">
        <f>+SUMIFS('Anexo PA'!$J$4:$J$909,'Anexo PA'!$M$4:$M$909,Tabla1[[#This Row],[ Consecutivo PDM]],'Anexo PA'!$O$4:$O$909,Tabla1[[#This Row],[Código BPIN]],'Anexo PA'!$C$4:$C$909,Tabla1[[#This Row],[Rubro]])</f>
        <v>0</v>
      </c>
      <c r="AM155" s="101">
        <f>+SUMIFS('Anexo PA'!$K$4:$K$909,'Anexo PA'!$M$4:$M$909,Tabla1[[#This Row],[ Consecutivo PDM]],'Anexo PA'!$O$4:$O$909,Tabla1[[#This Row],[Código BPIN]],'Anexo PA'!$C$4:$C$909,Tabla1[[#This Row],[Rubro]])</f>
        <v>0</v>
      </c>
      <c r="AN155" s="231">
        <v>0</v>
      </c>
      <c r="AO155" s="216" t="s">
        <v>196</v>
      </c>
      <c r="AP155" s="216" t="s">
        <v>197</v>
      </c>
      <c r="AQ155" s="422">
        <v>16</v>
      </c>
    </row>
    <row r="156" spans="1:43" s="236" customFormat="1" ht="15.4" customHeight="1" x14ac:dyDescent="0.25">
      <c r="A156" s="421">
        <v>259</v>
      </c>
      <c r="B156" s="422" t="s">
        <v>154</v>
      </c>
      <c r="C156" s="553" t="s">
        <v>91</v>
      </c>
      <c r="D156" s="421" t="s">
        <v>92</v>
      </c>
      <c r="E156" s="216" t="s">
        <v>93</v>
      </c>
      <c r="F156" s="421" t="s">
        <v>164</v>
      </c>
      <c r="G156" s="423" t="s">
        <v>167</v>
      </c>
      <c r="H156" s="421">
        <v>450200100</v>
      </c>
      <c r="I156" s="423" t="s">
        <v>166</v>
      </c>
      <c r="J156" s="421">
        <v>0</v>
      </c>
      <c r="K156" s="421" t="s">
        <v>97</v>
      </c>
      <c r="L156" s="421" t="s">
        <v>194</v>
      </c>
      <c r="M156" s="421">
        <v>254</v>
      </c>
      <c r="N156" s="424">
        <v>50</v>
      </c>
      <c r="O156" s="220">
        <v>20</v>
      </c>
      <c r="P156" s="221">
        <f>+Tabla1[[#This Row],[Meta Ejecutada Vigencia4]]/Tabla1[[#This Row],[Meta Programada Vigencia]]</f>
        <v>0.4</v>
      </c>
      <c r="Q156" s="221">
        <f>+Tabla1[[#This Row],[Meta Ejecutada Vigencia4]]/Tabla1[[#This Row],[Meta Programada Cuatrienio3]]</f>
        <v>7.874015748031496E-2</v>
      </c>
      <c r="R156" s="699">
        <v>2022680010029</v>
      </c>
      <c r="S156" s="423" t="s">
        <v>246</v>
      </c>
      <c r="T156" s="426"/>
      <c r="U156" s="700"/>
      <c r="V156" s="427" t="s">
        <v>1310</v>
      </c>
      <c r="W156" s="427" t="s">
        <v>1314</v>
      </c>
      <c r="X156" s="428">
        <v>1290</v>
      </c>
      <c r="Y156" s="427" t="s">
        <v>1315</v>
      </c>
      <c r="Z156" s="553" t="s">
        <v>351</v>
      </c>
      <c r="AA156" s="228">
        <v>7148516</v>
      </c>
      <c r="AB156" s="228">
        <v>0</v>
      </c>
      <c r="AC156" s="228">
        <v>0</v>
      </c>
      <c r="AD156" s="228">
        <v>0</v>
      </c>
      <c r="AE156" s="228">
        <v>7148516</v>
      </c>
      <c r="AF156" s="685">
        <f>+SUMIFS('Anexo PA'!$I$4:$I$909,'Anexo PA'!$M$4:$M$909,Tabla1[[#This Row],[ Consecutivo PDM]],'Anexo PA'!$O$4:$O$909,Tabla1[[#This Row],[Código BPIN]],'Anexo PA'!$C$4:$C$909,Tabla1[[#This Row],[Rubro]])</f>
        <v>7005432</v>
      </c>
      <c r="AG156" s="228">
        <v>0</v>
      </c>
      <c r="AH156" s="228">
        <v>0</v>
      </c>
      <c r="AI156" s="228">
        <v>0</v>
      </c>
      <c r="AJ156" s="229">
        <f>SUM(Tabla1[[#This Row],[Recursos Propios2]:[Otros7]])</f>
        <v>7005432</v>
      </c>
      <c r="AK156" s="701">
        <v>1</v>
      </c>
      <c r="AL156" s="101">
        <f>+SUMIFS('Anexo PA'!$J$4:$J$909,'Anexo PA'!$M$4:$M$909,Tabla1[[#This Row],[ Consecutivo PDM]],'Anexo PA'!$O$4:$O$909,Tabla1[[#This Row],[Código BPIN]],'Anexo PA'!$C$4:$C$909,Tabla1[[#This Row],[Rubro]])</f>
        <v>7005432</v>
      </c>
      <c r="AM156" s="101">
        <f>+SUMIFS('Anexo PA'!$K$4:$K$909,'Anexo PA'!$M$4:$M$909,Tabla1[[#This Row],[ Consecutivo PDM]],'Anexo PA'!$O$4:$O$909,Tabla1[[#This Row],[Código BPIN]],'Anexo PA'!$C$4:$C$909,Tabla1[[#This Row],[Rubro]])</f>
        <v>7005432</v>
      </c>
      <c r="AN156" s="231">
        <v>0</v>
      </c>
      <c r="AO156" s="216" t="s">
        <v>196</v>
      </c>
      <c r="AP156" s="216" t="s">
        <v>197</v>
      </c>
      <c r="AQ156" s="422">
        <v>16</v>
      </c>
    </row>
    <row r="157" spans="1:43" s="236" customFormat="1" ht="15.4" customHeight="1" x14ac:dyDescent="0.25">
      <c r="A157" s="421">
        <v>259</v>
      </c>
      <c r="B157" s="422" t="s">
        <v>154</v>
      </c>
      <c r="C157" s="553" t="s">
        <v>91</v>
      </c>
      <c r="D157" s="421" t="s">
        <v>92</v>
      </c>
      <c r="E157" s="216" t="s">
        <v>93</v>
      </c>
      <c r="F157" s="421" t="s">
        <v>164</v>
      </c>
      <c r="G157" s="423" t="s">
        <v>167</v>
      </c>
      <c r="H157" s="421">
        <v>450200100</v>
      </c>
      <c r="I157" s="423" t="s">
        <v>166</v>
      </c>
      <c r="J157" s="421">
        <v>0</v>
      </c>
      <c r="K157" s="421" t="s">
        <v>97</v>
      </c>
      <c r="L157" s="421" t="s">
        <v>194</v>
      </c>
      <c r="M157" s="421">
        <v>254</v>
      </c>
      <c r="N157" s="424">
        <v>50</v>
      </c>
      <c r="O157" s="220">
        <v>20</v>
      </c>
      <c r="P157" s="221">
        <f>+Tabla1[[#This Row],[Meta Ejecutada Vigencia4]]/Tabla1[[#This Row],[Meta Programada Vigencia]]</f>
        <v>0.4</v>
      </c>
      <c r="Q157" s="221">
        <f>+Tabla1[[#This Row],[Meta Ejecutada Vigencia4]]/Tabla1[[#This Row],[Meta Programada Cuatrienio3]]</f>
        <v>7.874015748031496E-2</v>
      </c>
      <c r="R157" s="222">
        <v>2022680010029</v>
      </c>
      <c r="S157" s="425" t="s">
        <v>246</v>
      </c>
      <c r="T157" s="426"/>
      <c r="U157" s="698"/>
      <c r="V157" s="427" t="s">
        <v>1310</v>
      </c>
      <c r="W157" s="427" t="s">
        <v>1314</v>
      </c>
      <c r="X157" s="428">
        <v>1290</v>
      </c>
      <c r="Y157" s="427" t="s">
        <v>1315</v>
      </c>
      <c r="Z157" s="427" t="s">
        <v>352</v>
      </c>
      <c r="AA157" s="228">
        <v>20000000</v>
      </c>
      <c r="AB157" s="228">
        <v>0</v>
      </c>
      <c r="AC157" s="228">
        <v>0</v>
      </c>
      <c r="AD157" s="228">
        <v>0</v>
      </c>
      <c r="AE157" s="228">
        <v>20000000</v>
      </c>
      <c r="AF157" s="685">
        <f>+SUMIFS('Anexo PA'!$I$4:$I$909,'Anexo PA'!$M$4:$M$909,Tabla1[[#This Row],[ Consecutivo PDM]],'Anexo PA'!$O$4:$O$909,Tabla1[[#This Row],[Código BPIN]],'Anexo PA'!$C$4:$C$909,Tabla1[[#This Row],[Rubro]])</f>
        <v>18560000</v>
      </c>
      <c r="AG157" s="228">
        <v>0</v>
      </c>
      <c r="AH157" s="228">
        <v>0</v>
      </c>
      <c r="AI157" s="228">
        <v>0</v>
      </c>
      <c r="AJ157" s="229">
        <f>SUM(Tabla1[[#This Row],[Recursos Propios2]:[Otros7]])</f>
        <v>18560000</v>
      </c>
      <c r="AK157" s="230">
        <v>1</v>
      </c>
      <c r="AL157" s="101">
        <f>+SUMIFS('Anexo PA'!$J$4:$J$909,'Anexo PA'!$M$4:$M$909,Tabla1[[#This Row],[ Consecutivo PDM]],'Anexo PA'!$O$4:$O$909,Tabla1[[#This Row],[Código BPIN]],'Anexo PA'!$C$4:$C$909,Tabla1[[#This Row],[Rubro]])</f>
        <v>18560000</v>
      </c>
      <c r="AM157" s="101">
        <f>+SUMIFS('Anexo PA'!$K$4:$K$909,'Anexo PA'!$M$4:$M$909,Tabla1[[#This Row],[ Consecutivo PDM]],'Anexo PA'!$O$4:$O$909,Tabla1[[#This Row],[Código BPIN]],'Anexo PA'!$C$4:$C$909,Tabla1[[#This Row],[Rubro]])</f>
        <v>18560000</v>
      </c>
      <c r="AN157" s="231">
        <v>0</v>
      </c>
      <c r="AO157" s="216" t="s">
        <v>196</v>
      </c>
      <c r="AP157" s="216" t="s">
        <v>197</v>
      </c>
      <c r="AQ157" s="422">
        <v>16</v>
      </c>
    </row>
    <row r="158" spans="1:43" s="721" customFormat="1" ht="15.4" customHeight="1" x14ac:dyDescent="0.25">
      <c r="A158" s="702">
        <v>259</v>
      </c>
      <c r="B158" s="703" t="s">
        <v>154</v>
      </c>
      <c r="C158" s="704" t="s">
        <v>91</v>
      </c>
      <c r="D158" s="702" t="s">
        <v>92</v>
      </c>
      <c r="E158" s="705" t="s">
        <v>93</v>
      </c>
      <c r="F158" s="702" t="s">
        <v>164</v>
      </c>
      <c r="G158" s="706" t="s">
        <v>167</v>
      </c>
      <c r="H158" s="702">
        <v>450200100</v>
      </c>
      <c r="I158" s="706" t="s">
        <v>166</v>
      </c>
      <c r="J158" s="702">
        <v>0</v>
      </c>
      <c r="K158" s="702" t="s">
        <v>97</v>
      </c>
      <c r="L158" s="702" t="s">
        <v>194</v>
      </c>
      <c r="M158" s="702">
        <v>254</v>
      </c>
      <c r="N158" s="707">
        <v>50</v>
      </c>
      <c r="O158" s="708">
        <v>20</v>
      </c>
      <c r="P158" s="709">
        <f>+Tabla1[[#This Row],[Meta Ejecutada Vigencia4]]/Tabla1[[#This Row],[Meta Programada Vigencia]]</f>
        <v>0.4</v>
      </c>
      <c r="Q158" s="709">
        <f>+Tabla1[[#This Row],[Meta Ejecutada Vigencia4]]/Tabla1[[#This Row],[Meta Programada Cuatrienio3]]</f>
        <v>7.874015748031496E-2</v>
      </c>
      <c r="R158" s="710">
        <v>2024680010149</v>
      </c>
      <c r="S158" s="706" t="s">
        <v>247</v>
      </c>
      <c r="T158" s="711"/>
      <c r="U158" s="712"/>
      <c r="V158" s="713" t="s">
        <v>1310</v>
      </c>
      <c r="W158" s="713" t="s">
        <v>1314</v>
      </c>
      <c r="X158" s="714">
        <v>1290</v>
      </c>
      <c r="Y158" s="713" t="s">
        <v>1315</v>
      </c>
      <c r="Z158" s="704" t="s">
        <v>353</v>
      </c>
      <c r="AA158" s="715">
        <v>87763484</v>
      </c>
      <c r="AB158" s="715">
        <v>0</v>
      </c>
      <c r="AC158" s="715">
        <v>0</v>
      </c>
      <c r="AD158" s="715">
        <v>0</v>
      </c>
      <c r="AE158" s="715">
        <v>87763484</v>
      </c>
      <c r="AF158" s="716">
        <f>+SUMIFS('Anexo PA'!$I$4:$I$909,'Anexo PA'!$M$4:$M$909,Tabla1[[#This Row],[ Consecutivo PDM]],'Anexo PA'!$O$4:$O$909,Tabla1[[#This Row],[Código BPIN]],'Anexo PA'!$C$4:$C$909,Tabla1[[#This Row],[Rubro]])</f>
        <v>74633333.309999987</v>
      </c>
      <c r="AG158" s="715">
        <v>0</v>
      </c>
      <c r="AH158" s="715">
        <v>0</v>
      </c>
      <c r="AI158" s="715">
        <v>0</v>
      </c>
      <c r="AJ158" s="717">
        <f>SUM(Tabla1[[#This Row],[Recursos Propios2]:[Otros7]])</f>
        <v>74633333.309999987</v>
      </c>
      <c r="AK158" s="718">
        <v>0</v>
      </c>
      <c r="AL158" s="719">
        <f>+SUMIFS('Anexo PA'!$J$4:$J$909,'Anexo PA'!$M$4:$M$909,Tabla1[[#This Row],[ Consecutivo PDM]],'Anexo PA'!$O$4:$O$909,Tabla1[[#This Row],[Código BPIN]],'Anexo PA'!$C$4:$C$909,Tabla1[[#This Row],[Rubro]])</f>
        <v>25253333.340000004</v>
      </c>
      <c r="AM158" s="719">
        <f>+SUMIFS('Anexo PA'!$K$4:$K$909,'Anexo PA'!$M$4:$M$909,Tabla1[[#This Row],[ Consecutivo PDM]],'Anexo PA'!$O$4:$O$909,Tabla1[[#This Row],[Código BPIN]],'Anexo PA'!$C$4:$C$909,Tabla1[[#This Row],[Rubro]])</f>
        <v>25253333.340000004</v>
      </c>
      <c r="AN158" s="720">
        <v>0</v>
      </c>
      <c r="AO158" s="705" t="s">
        <v>196</v>
      </c>
      <c r="AP158" s="705" t="s">
        <v>197</v>
      </c>
      <c r="AQ158" s="703">
        <v>16</v>
      </c>
    </row>
    <row r="159" spans="1:43" s="721" customFormat="1" ht="15.4" customHeight="1" x14ac:dyDescent="0.25">
      <c r="A159" s="702">
        <v>259</v>
      </c>
      <c r="B159" s="703" t="s">
        <v>154</v>
      </c>
      <c r="C159" s="704" t="s">
        <v>91</v>
      </c>
      <c r="D159" s="702" t="s">
        <v>92</v>
      </c>
      <c r="E159" s="705" t="s">
        <v>93</v>
      </c>
      <c r="F159" s="702" t="s">
        <v>164</v>
      </c>
      <c r="G159" s="706" t="s">
        <v>167</v>
      </c>
      <c r="H159" s="702">
        <v>450200100</v>
      </c>
      <c r="I159" s="706" t="s">
        <v>166</v>
      </c>
      <c r="J159" s="702">
        <v>0</v>
      </c>
      <c r="K159" s="702" t="s">
        <v>97</v>
      </c>
      <c r="L159" s="702" t="s">
        <v>194</v>
      </c>
      <c r="M159" s="702">
        <v>254</v>
      </c>
      <c r="N159" s="707">
        <v>50</v>
      </c>
      <c r="O159" s="708"/>
      <c r="P159" s="709">
        <f>+Tabla1[[#This Row],[Meta Ejecutada Vigencia4]]/Tabla1[[#This Row],[Meta Programada Vigencia]]</f>
        <v>0</v>
      </c>
      <c r="Q159" s="709">
        <f>+Tabla1[[#This Row],[Meta Ejecutada Vigencia4]]/Tabla1[[#This Row],[Meta Programada Cuatrienio3]]</f>
        <v>0</v>
      </c>
      <c r="R159" s="722">
        <v>2024680010149</v>
      </c>
      <c r="S159" s="723" t="s">
        <v>247</v>
      </c>
      <c r="T159" s="711"/>
      <c r="U159" s="724"/>
      <c r="V159" s="713" t="s">
        <v>1310</v>
      </c>
      <c r="W159" s="713" t="s">
        <v>1314</v>
      </c>
      <c r="X159" s="714">
        <v>1290</v>
      </c>
      <c r="Y159" s="713" t="s">
        <v>1315</v>
      </c>
      <c r="Z159" s="713" t="s">
        <v>354</v>
      </c>
      <c r="AA159" s="715">
        <v>130000000</v>
      </c>
      <c r="AB159" s="715">
        <v>0</v>
      </c>
      <c r="AC159" s="715">
        <v>0</v>
      </c>
      <c r="AD159" s="715">
        <v>0</v>
      </c>
      <c r="AE159" s="715">
        <v>130000000</v>
      </c>
      <c r="AF159" s="716">
        <f>+SUMIFS('Anexo PA'!$I$4:$I$909,'Anexo PA'!$M$4:$M$909,Tabla1[[#This Row],[ Consecutivo PDM]],'Anexo PA'!$O$4:$O$909,Tabla1[[#This Row],[Código BPIN]],'Anexo PA'!$C$4:$C$909,Tabla1[[#This Row],[Rubro]])</f>
        <v>96209700</v>
      </c>
      <c r="AG159" s="715">
        <v>0</v>
      </c>
      <c r="AH159" s="715">
        <v>0</v>
      </c>
      <c r="AI159" s="715">
        <v>0</v>
      </c>
      <c r="AJ159" s="717">
        <f>SUM(Tabla1[[#This Row],[Recursos Propios2]:[Otros7]])</f>
        <v>96209700</v>
      </c>
      <c r="AK159" s="725">
        <v>0</v>
      </c>
      <c r="AL159" s="719">
        <f>+SUMIFS('Anexo PA'!$J$4:$J$909,'Anexo PA'!$M$4:$M$909,Tabla1[[#This Row],[ Consecutivo PDM]],'Anexo PA'!$O$4:$O$909,Tabla1[[#This Row],[Código BPIN]],'Anexo PA'!$C$4:$C$909,Tabla1[[#This Row],[Rubro]])</f>
        <v>55903500</v>
      </c>
      <c r="AM159" s="719">
        <f>+SUMIFS('Anexo PA'!$K$4:$K$909,'Anexo PA'!$M$4:$M$909,Tabla1[[#This Row],[ Consecutivo PDM]],'Anexo PA'!$O$4:$O$909,Tabla1[[#This Row],[Código BPIN]],'Anexo PA'!$C$4:$C$909,Tabla1[[#This Row],[Rubro]])</f>
        <v>55903500</v>
      </c>
      <c r="AN159" s="720">
        <v>0</v>
      </c>
      <c r="AO159" s="705" t="s">
        <v>196</v>
      </c>
      <c r="AP159" s="705" t="s">
        <v>197</v>
      </c>
      <c r="AQ159" s="703">
        <v>16</v>
      </c>
    </row>
    <row r="160" spans="1:43" s="6" customFormat="1" ht="15.4" customHeight="1" x14ac:dyDescent="0.25">
      <c r="A160" s="212">
        <v>260</v>
      </c>
      <c r="B160" s="55" t="s">
        <v>154</v>
      </c>
      <c r="C160" s="60" t="s">
        <v>91</v>
      </c>
      <c r="D160" s="41" t="s">
        <v>92</v>
      </c>
      <c r="E160" s="59" t="s">
        <v>93</v>
      </c>
      <c r="F160" s="41" t="s">
        <v>164</v>
      </c>
      <c r="G160" s="57" t="s">
        <v>168</v>
      </c>
      <c r="H160" s="41">
        <v>450200100</v>
      </c>
      <c r="I160" s="57" t="s">
        <v>169</v>
      </c>
      <c r="J160" s="43">
        <v>0</v>
      </c>
      <c r="K160" s="41" t="s">
        <v>62</v>
      </c>
      <c r="L160" s="41" t="s">
        <v>195</v>
      </c>
      <c r="M160" s="43">
        <v>1</v>
      </c>
      <c r="N160" s="210">
        <v>1</v>
      </c>
      <c r="O160" s="208">
        <v>0.5</v>
      </c>
      <c r="P160" s="38">
        <f>+Tabla1[[#This Row],[Meta Ejecutada Vigencia4]]/Tabla1[[#This Row],[Meta Programada Vigencia]]</f>
        <v>0.5</v>
      </c>
      <c r="Q160" s="38">
        <f>+Tabla1[[#This Row],[Meta Ejecutada Vigencia4]]/Tabla1[[#This Row],[Meta Programada Cuatrienio3]]</f>
        <v>0.5</v>
      </c>
      <c r="R160" s="51">
        <v>2022680010035</v>
      </c>
      <c r="S160" s="57" t="s">
        <v>248</v>
      </c>
      <c r="T160" s="65">
        <v>98566666.670000002</v>
      </c>
      <c r="U160" s="65">
        <v>98566666.670000002</v>
      </c>
      <c r="V160" s="61" t="s">
        <v>1310</v>
      </c>
      <c r="W160" s="61" t="s">
        <v>1316</v>
      </c>
      <c r="X160" s="70">
        <v>400</v>
      </c>
      <c r="Y160" s="61" t="s">
        <v>1317</v>
      </c>
      <c r="Z160" s="60" t="s">
        <v>355</v>
      </c>
      <c r="AA160" s="65">
        <v>16566666.67</v>
      </c>
      <c r="AB160" s="65">
        <v>0</v>
      </c>
      <c r="AC160" s="65">
        <v>0</v>
      </c>
      <c r="AD160" s="65">
        <v>0</v>
      </c>
      <c r="AE160" s="65">
        <v>16566666.67</v>
      </c>
      <c r="AF160" s="87">
        <f>+SUMIFS('Anexo PA'!$I$4:$I$909,'Anexo PA'!$M$4:$M$909,Tabla1[[#This Row],[ Consecutivo PDM]],'Anexo PA'!$O$4:$O$909,Tabla1[[#This Row],[Código BPIN]],'Anexo PA'!$C$4:$C$909,Tabla1[[#This Row],[Rubro]])</f>
        <v>16566666.67</v>
      </c>
      <c r="AG160" s="65">
        <v>0</v>
      </c>
      <c r="AH160" s="65">
        <v>0</v>
      </c>
      <c r="AI160" s="65">
        <v>0</v>
      </c>
      <c r="AJ160" s="67">
        <f>SUM(Tabla1[[#This Row],[Recursos Propios2]:[Otros7]])</f>
        <v>16566666.67</v>
      </c>
      <c r="AK160" s="45">
        <v>1</v>
      </c>
      <c r="AL160" s="86">
        <f>+SUMIFS('Anexo PA'!$J$4:$J$909,'Anexo PA'!$M$4:$M$909,Tabla1[[#This Row],[ Consecutivo PDM]],'Anexo PA'!$O$4:$O$909,Tabla1[[#This Row],[Código BPIN]],'Anexo PA'!$C$4:$C$909,Tabla1[[#This Row],[Rubro]])</f>
        <v>16566666.67</v>
      </c>
      <c r="AM160" s="86">
        <f>+SUMIFS('Anexo PA'!$K$4:$K$909,'Anexo PA'!$M$4:$M$909,Tabla1[[#This Row],[ Consecutivo PDM]],'Anexo PA'!$O$4:$O$909,Tabla1[[#This Row],[Código BPIN]],'Anexo PA'!$C$4:$C$909,Tabla1[[#This Row],[Rubro]])</f>
        <v>16566666.67</v>
      </c>
      <c r="AN160" s="42">
        <v>0</v>
      </c>
      <c r="AO160" s="59" t="s">
        <v>196</v>
      </c>
      <c r="AP160" s="59" t="s">
        <v>197</v>
      </c>
      <c r="AQ160" s="55">
        <v>16</v>
      </c>
    </row>
    <row r="161" spans="1:43" s="721" customFormat="1" ht="15.4" customHeight="1" x14ac:dyDescent="0.25">
      <c r="A161" s="702">
        <v>260</v>
      </c>
      <c r="B161" s="703" t="s">
        <v>154</v>
      </c>
      <c r="C161" s="704" t="s">
        <v>91</v>
      </c>
      <c r="D161" s="702" t="s">
        <v>92</v>
      </c>
      <c r="E161" s="705" t="s">
        <v>93</v>
      </c>
      <c r="F161" s="702" t="s">
        <v>164</v>
      </c>
      <c r="G161" s="706" t="s">
        <v>168</v>
      </c>
      <c r="H161" s="702">
        <v>450200100</v>
      </c>
      <c r="I161" s="706" t="s">
        <v>169</v>
      </c>
      <c r="J161" s="726">
        <v>0</v>
      </c>
      <c r="K161" s="702" t="s">
        <v>62</v>
      </c>
      <c r="L161" s="702" t="s">
        <v>195</v>
      </c>
      <c r="M161" s="726">
        <v>1</v>
      </c>
      <c r="N161" s="707">
        <v>1</v>
      </c>
      <c r="O161" s="708"/>
      <c r="P161" s="709">
        <f>+Tabla1[[#This Row],[Meta Ejecutada Vigencia4]]/Tabla1[[#This Row],[Meta Programada Vigencia]]</f>
        <v>0</v>
      </c>
      <c r="Q161" s="709">
        <f>+Tabla1[[#This Row],[Meta Ejecutada Vigencia4]]/Tabla1[[#This Row],[Meta Programada Cuatrienio3]]</f>
        <v>0</v>
      </c>
      <c r="R161" s="727">
        <v>2024680010149</v>
      </c>
      <c r="S161" s="723" t="s">
        <v>247</v>
      </c>
      <c r="T161" s="711"/>
      <c r="U161" s="724"/>
      <c r="V161" s="713" t="s">
        <v>1310</v>
      </c>
      <c r="W161" s="713" t="s">
        <v>1316</v>
      </c>
      <c r="X161" s="714">
        <v>400</v>
      </c>
      <c r="Y161" s="713" t="s">
        <v>1317</v>
      </c>
      <c r="Z161" s="713" t="s">
        <v>356</v>
      </c>
      <c r="AA161" s="715">
        <v>14535860</v>
      </c>
      <c r="AB161" s="715">
        <v>0</v>
      </c>
      <c r="AC161" s="715">
        <v>0</v>
      </c>
      <c r="AD161" s="715">
        <v>0</v>
      </c>
      <c r="AE161" s="715">
        <v>14535860</v>
      </c>
      <c r="AF161" s="716">
        <f>+SUMIFS('Anexo PA'!$I$4:$I$909,'Anexo PA'!$M$4:$M$909,Tabla1[[#This Row],[ Consecutivo PDM]],'Anexo PA'!$O$4:$O$909,Tabla1[[#This Row],[Código BPIN]],'Anexo PA'!$C$4:$C$909,Tabla1[[#This Row],[Rubro]])</f>
        <v>14535860</v>
      </c>
      <c r="AG161" s="715">
        <v>0</v>
      </c>
      <c r="AH161" s="715">
        <v>0</v>
      </c>
      <c r="AI161" s="715">
        <v>0</v>
      </c>
      <c r="AJ161" s="717">
        <f>SUM(Tabla1[[#This Row],[Recursos Propios2]:[Otros7]])</f>
        <v>14535860</v>
      </c>
      <c r="AK161" s="725">
        <v>0</v>
      </c>
      <c r="AL161" s="719">
        <f>+SUMIFS('Anexo PA'!$J$4:$J$909,'Anexo PA'!$M$4:$M$909,Tabla1[[#This Row],[ Consecutivo PDM]],'Anexo PA'!$O$4:$O$909,Tabla1[[#This Row],[Código BPIN]],'Anexo PA'!$C$4:$C$909,Tabla1[[#This Row],[Rubro]])</f>
        <v>0</v>
      </c>
      <c r="AM161" s="719">
        <f>+SUMIFS('Anexo PA'!$K$4:$K$909,'Anexo PA'!$M$4:$M$909,Tabla1[[#This Row],[ Consecutivo PDM]],'Anexo PA'!$O$4:$O$909,Tabla1[[#This Row],[Código BPIN]],'Anexo PA'!$C$4:$C$909,Tabla1[[#This Row],[Rubro]])</f>
        <v>0</v>
      </c>
      <c r="AN161" s="720">
        <v>0</v>
      </c>
      <c r="AO161" s="705" t="s">
        <v>196</v>
      </c>
      <c r="AP161" s="705" t="s">
        <v>197</v>
      </c>
      <c r="AQ161" s="703">
        <v>16</v>
      </c>
    </row>
    <row r="162" spans="1:43" s="721" customFormat="1" ht="15.4" customHeight="1" x14ac:dyDescent="0.25">
      <c r="A162" s="702">
        <v>260</v>
      </c>
      <c r="B162" s="703" t="s">
        <v>154</v>
      </c>
      <c r="C162" s="704" t="s">
        <v>91</v>
      </c>
      <c r="D162" s="702" t="s">
        <v>92</v>
      </c>
      <c r="E162" s="705" t="s">
        <v>93</v>
      </c>
      <c r="F162" s="702" t="s">
        <v>164</v>
      </c>
      <c r="G162" s="706" t="s">
        <v>168</v>
      </c>
      <c r="H162" s="702">
        <v>450200100</v>
      </c>
      <c r="I162" s="706" t="s">
        <v>169</v>
      </c>
      <c r="J162" s="726">
        <v>0</v>
      </c>
      <c r="K162" s="702" t="s">
        <v>62</v>
      </c>
      <c r="L162" s="702" t="s">
        <v>195</v>
      </c>
      <c r="M162" s="726">
        <v>1</v>
      </c>
      <c r="N162" s="707">
        <v>1</v>
      </c>
      <c r="O162" s="708"/>
      <c r="P162" s="709">
        <f>+Tabla1[[#This Row],[Meta Ejecutada Vigencia4]]/Tabla1[[#This Row],[Meta Programada Vigencia]]</f>
        <v>0</v>
      </c>
      <c r="Q162" s="709">
        <f>+Tabla1[[#This Row],[Meta Ejecutada Vigencia4]]/Tabla1[[#This Row],[Meta Programada Cuatrienio3]]</f>
        <v>0</v>
      </c>
      <c r="R162" s="728">
        <v>2024680010149</v>
      </c>
      <c r="S162" s="706" t="s">
        <v>247</v>
      </c>
      <c r="T162" s="711"/>
      <c r="U162" s="712"/>
      <c r="V162" s="713" t="s">
        <v>1310</v>
      </c>
      <c r="W162" s="713" t="s">
        <v>1316</v>
      </c>
      <c r="X162" s="714">
        <v>400</v>
      </c>
      <c r="Y162" s="713" t="s">
        <v>1317</v>
      </c>
      <c r="Z162" s="704" t="s">
        <v>357</v>
      </c>
      <c r="AA162" s="715">
        <v>20183333.329999998</v>
      </c>
      <c r="AB162" s="715">
        <v>0</v>
      </c>
      <c r="AC162" s="715">
        <v>0</v>
      </c>
      <c r="AD162" s="715">
        <v>0</v>
      </c>
      <c r="AE162" s="715">
        <v>20183333.329999998</v>
      </c>
      <c r="AF162" s="716">
        <f>+SUMIFS('Anexo PA'!$I$4:$I$909,'Anexo PA'!$M$4:$M$909,Tabla1[[#This Row],[ Consecutivo PDM]],'Anexo PA'!$O$4:$O$909,Tabla1[[#This Row],[Código BPIN]],'Anexo PA'!$C$4:$C$909,Tabla1[[#This Row],[Rubro]])</f>
        <v>13416666.67</v>
      </c>
      <c r="AG162" s="715">
        <v>0</v>
      </c>
      <c r="AH162" s="715">
        <v>0</v>
      </c>
      <c r="AI162" s="715">
        <v>0</v>
      </c>
      <c r="AJ162" s="717">
        <f>SUM(Tabla1[[#This Row],[Recursos Propios2]:[Otros7]])</f>
        <v>13416666.67</v>
      </c>
      <c r="AK162" s="718">
        <v>0</v>
      </c>
      <c r="AL162" s="719">
        <f>+SUMIFS('Anexo PA'!$J$4:$J$909,'Anexo PA'!$M$4:$M$909,Tabla1[[#This Row],[ Consecutivo PDM]],'Anexo PA'!$O$4:$O$909,Tabla1[[#This Row],[Código BPIN]],'Anexo PA'!$C$4:$C$909,Tabla1[[#This Row],[Rubro]])</f>
        <v>3850000</v>
      </c>
      <c r="AM162" s="719">
        <f>+SUMIFS('Anexo PA'!$K$4:$K$909,'Anexo PA'!$M$4:$M$909,Tabla1[[#This Row],[ Consecutivo PDM]],'Anexo PA'!$O$4:$O$909,Tabla1[[#This Row],[Código BPIN]],'Anexo PA'!$C$4:$C$909,Tabla1[[#This Row],[Rubro]])</f>
        <v>3850000</v>
      </c>
      <c r="AN162" s="720">
        <v>0</v>
      </c>
      <c r="AO162" s="705" t="s">
        <v>196</v>
      </c>
      <c r="AP162" s="705" t="s">
        <v>197</v>
      </c>
      <c r="AQ162" s="703">
        <v>16</v>
      </c>
    </row>
    <row r="163" spans="1:43" s="512" customFormat="1" ht="15.4" customHeight="1" x14ac:dyDescent="0.25">
      <c r="A163" s="493">
        <v>261</v>
      </c>
      <c r="B163" s="494" t="s">
        <v>154</v>
      </c>
      <c r="C163" s="495" t="s">
        <v>91</v>
      </c>
      <c r="D163" s="493" t="s">
        <v>92</v>
      </c>
      <c r="E163" s="496" t="s">
        <v>93</v>
      </c>
      <c r="F163" s="493" t="s">
        <v>170</v>
      </c>
      <c r="G163" s="497" t="s">
        <v>171</v>
      </c>
      <c r="H163" s="493">
        <v>450203400</v>
      </c>
      <c r="I163" s="497" t="s">
        <v>172</v>
      </c>
      <c r="J163" s="493">
        <v>5800</v>
      </c>
      <c r="K163" s="493" t="s">
        <v>97</v>
      </c>
      <c r="L163" s="493" t="s">
        <v>194</v>
      </c>
      <c r="M163" s="493">
        <v>8000</v>
      </c>
      <c r="N163" s="498">
        <v>2000</v>
      </c>
      <c r="O163" s="499">
        <v>3091</v>
      </c>
      <c r="P163" s="500">
        <f>+Tabla1[[#This Row],[Meta Ejecutada Vigencia4]]/Tabla1[[#This Row],[Meta Programada Vigencia]]</f>
        <v>1.5455000000000001</v>
      </c>
      <c r="Q163" s="500">
        <f>+Tabla1[[#This Row],[Meta Ejecutada Vigencia4]]/Tabla1[[#This Row],[Meta Programada Cuatrienio3]]</f>
        <v>0.38637500000000002</v>
      </c>
      <c r="R163" s="501">
        <v>2022680010035</v>
      </c>
      <c r="S163" s="502" t="s">
        <v>248</v>
      </c>
      <c r="T163" s="507"/>
      <c r="U163" s="729"/>
      <c r="V163" s="505" t="s">
        <v>1310</v>
      </c>
      <c r="W163" s="505" t="s">
        <v>1316</v>
      </c>
      <c r="X163" s="506">
        <v>8000</v>
      </c>
      <c r="Y163" s="505" t="s">
        <v>701</v>
      </c>
      <c r="Z163" s="505" t="s">
        <v>355</v>
      </c>
      <c r="AA163" s="507">
        <v>42000000</v>
      </c>
      <c r="AB163" s="507">
        <v>0</v>
      </c>
      <c r="AC163" s="507">
        <v>0</v>
      </c>
      <c r="AD163" s="507">
        <v>0</v>
      </c>
      <c r="AE163" s="507">
        <v>42000000</v>
      </c>
      <c r="AF163" s="730">
        <f>+SUMIFS('Anexo PA'!$I$4:$I$909,'Anexo PA'!$M$4:$M$909,Tabla1[[#This Row],[ Consecutivo PDM]],'Anexo PA'!$O$4:$O$909,Tabla1[[#This Row],[Código BPIN]],'Anexo PA'!$C$4:$C$909,Tabla1[[#This Row],[Rubro]])</f>
        <v>42000000</v>
      </c>
      <c r="AG163" s="507">
        <v>0</v>
      </c>
      <c r="AH163" s="507">
        <v>0</v>
      </c>
      <c r="AI163" s="507">
        <v>0</v>
      </c>
      <c r="AJ163" s="509">
        <f>SUM(Tabla1[[#This Row],[Recursos Propios2]:[Otros7]])</f>
        <v>42000000</v>
      </c>
      <c r="AK163" s="510">
        <v>1</v>
      </c>
      <c r="AL163" s="508">
        <f>+SUMIFS('Anexo PA'!$J$4:$J$909,'Anexo PA'!$M$4:$M$909,Tabla1[[#This Row],[ Consecutivo PDM]],'Anexo PA'!$O$4:$O$909,Tabla1[[#This Row],[Código BPIN]],'Anexo PA'!$C$4:$C$909,Tabla1[[#This Row],[Rubro]])</f>
        <v>42000000</v>
      </c>
      <c r="AM163" s="508">
        <f>+SUMIFS('Anexo PA'!$K$4:$K$909,'Anexo PA'!$M$4:$M$909,Tabla1[[#This Row],[ Consecutivo PDM]],'Anexo PA'!$O$4:$O$909,Tabla1[[#This Row],[Código BPIN]],'Anexo PA'!$C$4:$C$909,Tabla1[[#This Row],[Rubro]])</f>
        <v>42000000</v>
      </c>
      <c r="AN163" s="511">
        <v>0</v>
      </c>
      <c r="AO163" s="496" t="s">
        <v>196</v>
      </c>
      <c r="AP163" s="496" t="s">
        <v>197</v>
      </c>
      <c r="AQ163" s="494">
        <v>16</v>
      </c>
    </row>
    <row r="164" spans="1:43" s="512" customFormat="1" ht="15.4" customHeight="1" x14ac:dyDescent="0.25">
      <c r="A164" s="493">
        <v>261</v>
      </c>
      <c r="B164" s="494" t="s">
        <v>154</v>
      </c>
      <c r="C164" s="495" t="s">
        <v>91</v>
      </c>
      <c r="D164" s="493" t="s">
        <v>92</v>
      </c>
      <c r="E164" s="496" t="s">
        <v>93</v>
      </c>
      <c r="F164" s="493" t="s">
        <v>170</v>
      </c>
      <c r="G164" s="497" t="s">
        <v>171</v>
      </c>
      <c r="H164" s="493">
        <v>450203400</v>
      </c>
      <c r="I164" s="497" t="s">
        <v>172</v>
      </c>
      <c r="J164" s="493">
        <v>5800</v>
      </c>
      <c r="K164" s="493" t="s">
        <v>97</v>
      </c>
      <c r="L164" s="493" t="s">
        <v>194</v>
      </c>
      <c r="M164" s="493">
        <v>8000</v>
      </c>
      <c r="N164" s="498">
        <v>2000</v>
      </c>
      <c r="O164" s="499">
        <v>3091</v>
      </c>
      <c r="P164" s="500">
        <f>+Tabla1[[#This Row],[Meta Ejecutada Vigencia4]]/Tabla1[[#This Row],[Meta Programada Vigencia]]</f>
        <v>1.5455000000000001</v>
      </c>
      <c r="Q164" s="500">
        <f>+Tabla1[[#This Row],[Meta Ejecutada Vigencia4]]/Tabla1[[#This Row],[Meta Programada Cuatrienio3]]</f>
        <v>0.38637500000000002</v>
      </c>
      <c r="R164" s="731">
        <v>2022680010035</v>
      </c>
      <c r="S164" s="497" t="s">
        <v>248</v>
      </c>
      <c r="T164" s="507"/>
      <c r="U164" s="732"/>
      <c r="V164" s="505" t="s">
        <v>1310</v>
      </c>
      <c r="W164" s="505" t="s">
        <v>1316</v>
      </c>
      <c r="X164" s="506">
        <v>8000</v>
      </c>
      <c r="Y164" s="505" t="s">
        <v>701</v>
      </c>
      <c r="Z164" s="495" t="s">
        <v>358</v>
      </c>
      <c r="AA164" s="507">
        <v>40000000</v>
      </c>
      <c r="AB164" s="507">
        <v>0</v>
      </c>
      <c r="AC164" s="507">
        <v>0</v>
      </c>
      <c r="AD164" s="507">
        <v>0</v>
      </c>
      <c r="AE164" s="507">
        <v>40000000</v>
      </c>
      <c r="AF164" s="730">
        <f>+SUMIFS('Anexo PA'!$I$4:$I$909,'Anexo PA'!$M$4:$M$909,Tabla1[[#This Row],[ Consecutivo PDM]],'Anexo PA'!$O$4:$O$909,Tabla1[[#This Row],[Código BPIN]],'Anexo PA'!$C$4:$C$909,Tabla1[[#This Row],[Rubro]])</f>
        <v>40000000</v>
      </c>
      <c r="AG164" s="507">
        <v>0</v>
      </c>
      <c r="AH164" s="507">
        <v>0</v>
      </c>
      <c r="AI164" s="507">
        <v>0</v>
      </c>
      <c r="AJ164" s="509">
        <f>SUM(Tabla1[[#This Row],[Recursos Propios2]:[Otros7]])</f>
        <v>40000000</v>
      </c>
      <c r="AK164" s="733">
        <v>1</v>
      </c>
      <c r="AL164" s="508">
        <f>+SUMIFS('Anexo PA'!$J$4:$J$909,'Anexo PA'!$M$4:$M$909,Tabla1[[#This Row],[ Consecutivo PDM]],'Anexo PA'!$O$4:$O$909,Tabla1[[#This Row],[Código BPIN]],'Anexo PA'!$C$4:$C$909,Tabla1[[#This Row],[Rubro]])</f>
        <v>15518642</v>
      </c>
      <c r="AM164" s="508">
        <f>+SUMIFS('Anexo PA'!$K$4:$K$909,'Anexo PA'!$M$4:$M$909,Tabla1[[#This Row],[ Consecutivo PDM]],'Anexo PA'!$O$4:$O$909,Tabla1[[#This Row],[Código BPIN]],'Anexo PA'!$C$4:$C$909,Tabla1[[#This Row],[Rubro]])</f>
        <v>15518642</v>
      </c>
      <c r="AN164" s="511">
        <v>0</v>
      </c>
      <c r="AO164" s="496" t="s">
        <v>196</v>
      </c>
      <c r="AP164" s="496" t="s">
        <v>197</v>
      </c>
      <c r="AQ164" s="494">
        <v>16</v>
      </c>
    </row>
    <row r="165" spans="1:43" s="582" customFormat="1" ht="15.4" customHeight="1" x14ac:dyDescent="0.25">
      <c r="A165" s="563">
        <v>261</v>
      </c>
      <c r="B165" s="564" t="s">
        <v>154</v>
      </c>
      <c r="C165" s="734" t="s">
        <v>91</v>
      </c>
      <c r="D165" s="563" t="s">
        <v>92</v>
      </c>
      <c r="E165" s="565" t="s">
        <v>93</v>
      </c>
      <c r="F165" s="563" t="s">
        <v>170</v>
      </c>
      <c r="G165" s="566" t="s">
        <v>171</v>
      </c>
      <c r="H165" s="563">
        <v>450203400</v>
      </c>
      <c r="I165" s="566" t="s">
        <v>172</v>
      </c>
      <c r="J165" s="563">
        <v>5800</v>
      </c>
      <c r="K165" s="563" t="s">
        <v>97</v>
      </c>
      <c r="L165" s="563" t="s">
        <v>194</v>
      </c>
      <c r="M165" s="563">
        <v>8000</v>
      </c>
      <c r="N165" s="568">
        <v>2000</v>
      </c>
      <c r="O165" s="569"/>
      <c r="P165" s="570">
        <f>+Tabla1[[#This Row],[Meta Ejecutada Vigencia4]]/Tabla1[[#This Row],[Meta Programada Vigencia]]</f>
        <v>0</v>
      </c>
      <c r="Q165" s="570">
        <f>+Tabla1[[#This Row],[Meta Ejecutada Vigencia4]]/Tabla1[[#This Row],[Meta Programada Cuatrienio3]]</f>
        <v>0</v>
      </c>
      <c r="R165" s="735">
        <v>2024680010149</v>
      </c>
      <c r="S165" s="572" t="s">
        <v>247</v>
      </c>
      <c r="T165" s="573"/>
      <c r="U165" s="736"/>
      <c r="V165" s="575" t="s">
        <v>1310</v>
      </c>
      <c r="W165" s="575" t="s">
        <v>1316</v>
      </c>
      <c r="X165" s="576">
        <v>8000</v>
      </c>
      <c r="Y165" s="575" t="s">
        <v>701</v>
      </c>
      <c r="Z165" s="575" t="s">
        <v>359</v>
      </c>
      <c r="AA165" s="577">
        <v>19250000</v>
      </c>
      <c r="AB165" s="577">
        <v>0</v>
      </c>
      <c r="AC165" s="577">
        <v>0</v>
      </c>
      <c r="AD165" s="577">
        <v>0</v>
      </c>
      <c r="AE165" s="577">
        <v>19250000</v>
      </c>
      <c r="AF165" s="737">
        <f>+SUMIFS('Anexo PA'!$I$4:$I$909,'Anexo PA'!$M$4:$M$909,Tabla1[[#This Row],[ Consecutivo PDM]],'Anexo PA'!$O$4:$O$909,Tabla1[[#This Row],[Código BPIN]],'Anexo PA'!$C$4:$C$909,Tabla1[[#This Row],[Rubro]])</f>
        <v>16333333.33</v>
      </c>
      <c r="AG165" s="577">
        <v>0</v>
      </c>
      <c r="AH165" s="577">
        <v>0</v>
      </c>
      <c r="AI165" s="577">
        <v>0</v>
      </c>
      <c r="AJ165" s="579">
        <f>SUM(Tabla1[[#This Row],[Recursos Propios2]:[Otros7]])</f>
        <v>16333333.33</v>
      </c>
      <c r="AK165" s="580">
        <v>0</v>
      </c>
      <c r="AL165" s="578">
        <f>+SUMIFS('Anexo PA'!$J$4:$J$909,'Anexo PA'!$M$4:$M$909,Tabla1[[#This Row],[ Consecutivo PDM]],'Anexo PA'!$O$4:$O$909,Tabla1[[#This Row],[Código BPIN]],'Anexo PA'!$C$4:$C$909,Tabla1[[#This Row],[Rubro]])</f>
        <v>6533333.3300000001</v>
      </c>
      <c r="AM165" s="578">
        <f>+SUMIFS('Anexo PA'!$K$4:$K$909,'Anexo PA'!$M$4:$M$909,Tabla1[[#This Row],[ Consecutivo PDM]],'Anexo PA'!$O$4:$O$909,Tabla1[[#This Row],[Código BPIN]],'Anexo PA'!$C$4:$C$909,Tabla1[[#This Row],[Rubro]])</f>
        <v>6533333.3300000001</v>
      </c>
      <c r="AN165" s="581">
        <v>0</v>
      </c>
      <c r="AO165" s="565" t="s">
        <v>196</v>
      </c>
      <c r="AP165" s="565" t="s">
        <v>197</v>
      </c>
      <c r="AQ165" s="564">
        <v>16</v>
      </c>
    </row>
    <row r="166" spans="1:43" s="582" customFormat="1" ht="15.4" customHeight="1" x14ac:dyDescent="0.25">
      <c r="A166" s="563">
        <v>261</v>
      </c>
      <c r="B166" s="564" t="s">
        <v>154</v>
      </c>
      <c r="C166" s="734" t="s">
        <v>91</v>
      </c>
      <c r="D166" s="563" t="s">
        <v>92</v>
      </c>
      <c r="E166" s="565" t="s">
        <v>93</v>
      </c>
      <c r="F166" s="563" t="s">
        <v>170</v>
      </c>
      <c r="G166" s="566" t="s">
        <v>171</v>
      </c>
      <c r="H166" s="563">
        <v>450203400</v>
      </c>
      <c r="I166" s="566" t="s">
        <v>172</v>
      </c>
      <c r="J166" s="563">
        <v>5800</v>
      </c>
      <c r="K166" s="563" t="s">
        <v>97</v>
      </c>
      <c r="L166" s="563" t="s">
        <v>194</v>
      </c>
      <c r="M166" s="563">
        <v>8000</v>
      </c>
      <c r="N166" s="568">
        <v>2000</v>
      </c>
      <c r="O166" s="569"/>
      <c r="P166" s="570">
        <f>+Tabla1[[#This Row],[Meta Ejecutada Vigencia4]]/Tabla1[[#This Row],[Meta Programada Vigencia]]</f>
        <v>0</v>
      </c>
      <c r="Q166" s="570">
        <f>+Tabla1[[#This Row],[Meta Ejecutada Vigencia4]]/Tabla1[[#This Row],[Meta Programada Cuatrienio3]]</f>
        <v>0</v>
      </c>
      <c r="R166" s="738">
        <v>2024680010149</v>
      </c>
      <c r="S166" s="566" t="s">
        <v>247</v>
      </c>
      <c r="T166" s="573"/>
      <c r="U166" s="739"/>
      <c r="V166" s="575" t="s">
        <v>1310</v>
      </c>
      <c r="W166" s="575" t="s">
        <v>1316</v>
      </c>
      <c r="X166" s="576">
        <v>8000</v>
      </c>
      <c r="Y166" s="575" t="s">
        <v>701</v>
      </c>
      <c r="Z166" s="734" t="s">
        <v>360</v>
      </c>
      <c r="AA166" s="577">
        <v>20750000</v>
      </c>
      <c r="AB166" s="577">
        <v>0</v>
      </c>
      <c r="AC166" s="577">
        <v>0</v>
      </c>
      <c r="AD166" s="577">
        <v>0</v>
      </c>
      <c r="AE166" s="577">
        <v>20750000</v>
      </c>
      <c r="AF166" s="737">
        <f>+SUMIFS('Anexo PA'!$I$4:$I$909,'Anexo PA'!$M$4:$M$909,Tabla1[[#This Row],[ Consecutivo PDM]],'Anexo PA'!$O$4:$O$909,Tabla1[[#This Row],[Código BPIN]],'Anexo PA'!$C$4:$C$909,Tabla1[[#This Row],[Rubro]])</f>
        <v>0</v>
      </c>
      <c r="AG166" s="577">
        <v>0</v>
      </c>
      <c r="AH166" s="577">
        <v>0</v>
      </c>
      <c r="AI166" s="577">
        <v>0</v>
      </c>
      <c r="AJ166" s="579">
        <f>SUM(Tabla1[[#This Row],[Recursos Propios2]:[Otros7]])</f>
        <v>0</v>
      </c>
      <c r="AK166" s="740">
        <v>0</v>
      </c>
      <c r="AL166" s="578">
        <f>+SUMIFS('Anexo PA'!$J$4:$J$909,'Anexo PA'!$M$4:$M$909,Tabla1[[#This Row],[ Consecutivo PDM]],'Anexo PA'!$O$4:$O$909,Tabla1[[#This Row],[Código BPIN]],'Anexo PA'!$C$4:$C$909,Tabla1[[#This Row],[Rubro]])</f>
        <v>0</v>
      </c>
      <c r="AM166" s="578">
        <f>+SUMIFS('Anexo PA'!$K$4:$K$909,'Anexo PA'!$M$4:$M$909,Tabla1[[#This Row],[ Consecutivo PDM]],'Anexo PA'!$O$4:$O$909,Tabla1[[#This Row],[Código BPIN]],'Anexo PA'!$C$4:$C$909,Tabla1[[#This Row],[Rubro]])</f>
        <v>0</v>
      </c>
      <c r="AN166" s="581">
        <v>0</v>
      </c>
      <c r="AO166" s="565" t="s">
        <v>196</v>
      </c>
      <c r="AP166" s="565" t="s">
        <v>197</v>
      </c>
      <c r="AQ166" s="564">
        <v>16</v>
      </c>
    </row>
    <row r="167" spans="1:43" s="582" customFormat="1" ht="15.4" customHeight="1" x14ac:dyDescent="0.25">
      <c r="A167" s="563">
        <v>261</v>
      </c>
      <c r="B167" s="564" t="s">
        <v>154</v>
      </c>
      <c r="C167" s="734" t="s">
        <v>91</v>
      </c>
      <c r="D167" s="563" t="s">
        <v>92</v>
      </c>
      <c r="E167" s="565" t="s">
        <v>93</v>
      </c>
      <c r="F167" s="563" t="s">
        <v>170</v>
      </c>
      <c r="G167" s="566" t="s">
        <v>171</v>
      </c>
      <c r="H167" s="563">
        <v>450203400</v>
      </c>
      <c r="I167" s="566" t="s">
        <v>172</v>
      </c>
      <c r="J167" s="563">
        <v>5800</v>
      </c>
      <c r="K167" s="563" t="s">
        <v>97</v>
      </c>
      <c r="L167" s="563" t="s">
        <v>194</v>
      </c>
      <c r="M167" s="563">
        <v>8000</v>
      </c>
      <c r="N167" s="568">
        <v>2000</v>
      </c>
      <c r="O167" s="569"/>
      <c r="P167" s="570">
        <f>+Tabla1[[#This Row],[Meta Ejecutada Vigencia4]]/Tabla1[[#This Row],[Meta Programada Vigencia]]</f>
        <v>0</v>
      </c>
      <c r="Q167" s="570">
        <f>+Tabla1[[#This Row],[Meta Ejecutada Vigencia4]]/Tabla1[[#This Row],[Meta Programada Cuatrienio3]]</f>
        <v>0</v>
      </c>
      <c r="R167" s="571">
        <v>2024680010149</v>
      </c>
      <c r="S167" s="572" t="s">
        <v>247</v>
      </c>
      <c r="T167" s="573"/>
      <c r="U167" s="741"/>
      <c r="V167" s="575" t="s">
        <v>1310</v>
      </c>
      <c r="W167" s="575" t="s">
        <v>1316</v>
      </c>
      <c r="X167" s="576">
        <v>8000</v>
      </c>
      <c r="Y167" s="575" t="s">
        <v>701</v>
      </c>
      <c r="Z167" s="575" t="s">
        <v>361</v>
      </c>
      <c r="AA167" s="577">
        <v>5550000</v>
      </c>
      <c r="AB167" s="577">
        <v>0</v>
      </c>
      <c r="AC167" s="577">
        <v>0</v>
      </c>
      <c r="AD167" s="577">
        <v>0</v>
      </c>
      <c r="AE167" s="577">
        <v>5550000</v>
      </c>
      <c r="AF167" s="737">
        <f>+SUMIFS('Anexo PA'!$I$4:$I$909,'Anexo PA'!$M$4:$M$909,Tabla1[[#This Row],[ Consecutivo PDM]],'Anexo PA'!$O$4:$O$909,Tabla1[[#This Row],[Código BPIN]],'Anexo PA'!$C$4:$C$909,Tabla1[[#This Row],[Rubro]])</f>
        <v>0</v>
      </c>
      <c r="AG167" s="577">
        <v>0</v>
      </c>
      <c r="AH167" s="577">
        <v>0</v>
      </c>
      <c r="AI167" s="577">
        <v>0</v>
      </c>
      <c r="AJ167" s="579">
        <f>SUM(Tabla1[[#This Row],[Recursos Propios2]:[Otros7]])</f>
        <v>0</v>
      </c>
      <c r="AK167" s="580">
        <v>0</v>
      </c>
      <c r="AL167" s="578">
        <f>+SUMIFS('Anexo PA'!$J$4:$J$909,'Anexo PA'!$M$4:$M$909,Tabla1[[#This Row],[ Consecutivo PDM]],'Anexo PA'!$O$4:$O$909,Tabla1[[#This Row],[Código BPIN]],'Anexo PA'!$C$4:$C$909,Tabla1[[#This Row],[Rubro]])</f>
        <v>0</v>
      </c>
      <c r="AM167" s="578">
        <f>+SUMIFS('Anexo PA'!$K$4:$K$909,'Anexo PA'!$M$4:$M$909,Tabla1[[#This Row],[ Consecutivo PDM]],'Anexo PA'!$O$4:$O$909,Tabla1[[#This Row],[Código BPIN]],'Anexo PA'!$C$4:$C$909,Tabla1[[#This Row],[Rubro]])</f>
        <v>0</v>
      </c>
      <c r="AN167" s="581">
        <v>0</v>
      </c>
      <c r="AO167" s="565" t="s">
        <v>196</v>
      </c>
      <c r="AP167" s="565" t="s">
        <v>197</v>
      </c>
      <c r="AQ167" s="564">
        <v>16</v>
      </c>
    </row>
    <row r="168" spans="1:43" s="6" customFormat="1" ht="15.4" customHeight="1" x14ac:dyDescent="0.25">
      <c r="A168" s="212">
        <v>270</v>
      </c>
      <c r="B168" s="55" t="s">
        <v>90</v>
      </c>
      <c r="C168" s="60" t="s">
        <v>56</v>
      </c>
      <c r="D168" s="41" t="s">
        <v>98</v>
      </c>
      <c r="E168" s="59" t="s">
        <v>99</v>
      </c>
      <c r="F168" s="41" t="s">
        <v>173</v>
      </c>
      <c r="G168" s="57" t="s">
        <v>174</v>
      </c>
      <c r="H168" s="41">
        <v>410301700</v>
      </c>
      <c r="I168" s="57" t="s">
        <v>175</v>
      </c>
      <c r="J168" s="43">
        <v>0</v>
      </c>
      <c r="K168" s="41" t="s">
        <v>62</v>
      </c>
      <c r="L168" s="41" t="s">
        <v>195</v>
      </c>
      <c r="M168" s="43">
        <v>3000</v>
      </c>
      <c r="N168" s="210">
        <v>3000</v>
      </c>
      <c r="O168" s="208">
        <v>2903</v>
      </c>
      <c r="P168" s="38">
        <f>+Tabla1[[#This Row],[Meta Ejecutada Vigencia4]]/Tabla1[[#This Row],[Meta Programada Vigencia]]</f>
        <v>0.96766666666666667</v>
      </c>
      <c r="Q168" s="38">
        <f>+Tabla1[[#This Row],[Meta Ejecutada Vigencia4]]/Tabla1[[#This Row],[Meta Programada Cuatrienio3]]</f>
        <v>0.96766666666666667</v>
      </c>
      <c r="R168" s="49">
        <v>2021680010003</v>
      </c>
      <c r="S168" s="58" t="s">
        <v>216</v>
      </c>
      <c r="T168" s="63"/>
      <c r="U168" s="44"/>
      <c r="V168" s="61" t="s">
        <v>1260</v>
      </c>
      <c r="W168" s="61" t="s">
        <v>1303</v>
      </c>
      <c r="X168" s="70">
        <v>100</v>
      </c>
      <c r="Y168" s="61" t="s">
        <v>1318</v>
      </c>
      <c r="Z168" s="61" t="s">
        <v>255</v>
      </c>
      <c r="AA168" s="65">
        <v>50000000</v>
      </c>
      <c r="AB168" s="65">
        <v>0</v>
      </c>
      <c r="AC168" s="65">
        <v>0</v>
      </c>
      <c r="AD168" s="65">
        <v>0</v>
      </c>
      <c r="AE168" s="65">
        <f>SUM(Tabla1[[#This Row],[Recursos Propios]:[Otros]])</f>
        <v>50000000</v>
      </c>
      <c r="AF168" s="87">
        <f>+SUMIFS('Anexo PA'!$I$4:$I$909,'Anexo PA'!$M$4:$M$909,Tabla1[[#This Row],[ Consecutivo PDM]],'Anexo PA'!$O$4:$O$909,Tabla1[[#This Row],[Código BPIN]],'Anexo PA'!$C$4:$C$909,Tabla1[[#This Row],[Rubro]])</f>
        <v>50000000</v>
      </c>
      <c r="AG168" s="65">
        <v>0</v>
      </c>
      <c r="AH168" s="65">
        <v>0</v>
      </c>
      <c r="AI168" s="65">
        <v>0</v>
      </c>
      <c r="AJ168" s="67">
        <f>SUM(Tabla1[[#This Row],[Recursos Propios2]:[Otros7]])</f>
        <v>50000000</v>
      </c>
      <c r="AK168" s="20">
        <f>+Tabla1[[#This Row],[Total Recursos Comprometidos]]/Tabla1[[#This Row],[Total Programado]]</f>
        <v>1</v>
      </c>
      <c r="AL168" s="86">
        <f>+SUMIFS('Anexo PA'!$J$4:$J$909,'Anexo PA'!$M$4:$M$909,Tabla1[[#This Row],[ Consecutivo PDM]],'Anexo PA'!$O$4:$O$909,Tabla1[[#This Row],[Código BPIN]],'Anexo PA'!$C$4:$C$909,Tabla1[[#This Row],[Rubro]])</f>
        <v>29104320</v>
      </c>
      <c r="AM168" s="86">
        <f>+SUMIFS('Anexo PA'!$K$4:$K$909,'Anexo PA'!$M$4:$M$909,Tabla1[[#This Row],[ Consecutivo PDM]],'Anexo PA'!$O$4:$O$909,Tabla1[[#This Row],[Código BPIN]],'Anexo PA'!$C$4:$C$909,Tabla1[[#This Row],[Rubro]])</f>
        <v>29104320</v>
      </c>
      <c r="AN168" s="42">
        <v>0</v>
      </c>
      <c r="AO168" s="59" t="s">
        <v>196</v>
      </c>
      <c r="AP168" s="59" t="s">
        <v>197</v>
      </c>
      <c r="AQ168" s="55">
        <v>10</v>
      </c>
    </row>
    <row r="169" spans="1:43" s="6" customFormat="1" ht="15.4" customHeight="1" x14ac:dyDescent="0.25">
      <c r="A169" s="212">
        <v>270</v>
      </c>
      <c r="B169" s="55" t="s">
        <v>90</v>
      </c>
      <c r="C169" s="60" t="s">
        <v>56</v>
      </c>
      <c r="D169" s="41" t="s">
        <v>98</v>
      </c>
      <c r="E169" s="59" t="s">
        <v>99</v>
      </c>
      <c r="F169" s="41" t="s">
        <v>173</v>
      </c>
      <c r="G169" s="57" t="s">
        <v>174</v>
      </c>
      <c r="H169" s="41">
        <v>410301700</v>
      </c>
      <c r="I169" s="57" t="s">
        <v>175</v>
      </c>
      <c r="J169" s="43">
        <v>0</v>
      </c>
      <c r="K169" s="41" t="s">
        <v>62</v>
      </c>
      <c r="L169" s="41" t="s">
        <v>195</v>
      </c>
      <c r="M169" s="43">
        <v>3000</v>
      </c>
      <c r="N169" s="210">
        <v>3000</v>
      </c>
      <c r="O169" s="208">
        <v>2903</v>
      </c>
      <c r="P169" s="38">
        <f>+Tabla1[[#This Row],[Meta Ejecutada Vigencia4]]/Tabla1[[#This Row],[Meta Programada Vigencia]]</f>
        <v>0.96766666666666667</v>
      </c>
      <c r="Q169" s="38">
        <f>+Tabla1[[#This Row],[Meta Ejecutada Vigencia4]]/Tabla1[[#This Row],[Meta Programada Cuatrienio3]]</f>
        <v>0.96766666666666667</v>
      </c>
      <c r="R169" s="49">
        <v>2024680010164</v>
      </c>
      <c r="S169" s="58" t="s">
        <v>243</v>
      </c>
      <c r="T169" s="64"/>
      <c r="U169" s="48"/>
      <c r="V169" s="61" t="s">
        <v>1260</v>
      </c>
      <c r="W169" s="61" t="s">
        <v>1303</v>
      </c>
      <c r="X169" s="70">
        <v>100</v>
      </c>
      <c r="Y169" s="61" t="s">
        <v>1318</v>
      </c>
      <c r="Z169" s="61" t="s">
        <v>256</v>
      </c>
      <c r="AA169" s="65">
        <v>100000000</v>
      </c>
      <c r="AB169" s="65">
        <v>0</v>
      </c>
      <c r="AC169" s="65">
        <v>0</v>
      </c>
      <c r="AD169" s="65">
        <v>0</v>
      </c>
      <c r="AE169" s="65">
        <f>SUM(Tabla1[[#This Row],[Recursos Propios]:[Otros]])</f>
        <v>100000000</v>
      </c>
      <c r="AF169" s="87">
        <f>+SUMIFS('Anexo PA'!$I$4:$I$909,'Anexo PA'!$M$4:$M$909,Tabla1[[#This Row],[ Consecutivo PDM]],'Anexo PA'!$O$4:$O$909,Tabla1[[#This Row],[Código BPIN]],'Anexo PA'!$C$4:$C$909,Tabla1[[#This Row],[Rubro]])</f>
        <v>77368984</v>
      </c>
      <c r="AG169" s="65">
        <v>0</v>
      </c>
      <c r="AH169" s="65">
        <v>0</v>
      </c>
      <c r="AI169" s="65">
        <v>0</v>
      </c>
      <c r="AJ169" s="67">
        <f>SUM(Tabla1[[#This Row],[Recursos Propios2]:[Otros7]])</f>
        <v>77368984</v>
      </c>
      <c r="AK169" s="20">
        <f>+Tabla1[[#This Row],[Total Recursos Comprometidos]]/Tabla1[[#This Row],[Total Programado]]</f>
        <v>0.77368983999999996</v>
      </c>
      <c r="AL169" s="86">
        <f>+SUMIFS('Anexo PA'!$J$4:$J$909,'Anexo PA'!$M$4:$M$909,Tabla1[[#This Row],[ Consecutivo PDM]],'Anexo PA'!$O$4:$O$909,Tabla1[[#This Row],[Código BPIN]],'Anexo PA'!$C$4:$C$909,Tabla1[[#This Row],[Rubro]])</f>
        <v>0</v>
      </c>
      <c r="AM169" s="86">
        <f>+SUMIFS('Anexo PA'!$K$4:$K$909,'Anexo PA'!$M$4:$M$909,Tabla1[[#This Row],[ Consecutivo PDM]],'Anexo PA'!$O$4:$O$909,Tabla1[[#This Row],[Código BPIN]],'Anexo PA'!$C$4:$C$909,Tabla1[[#This Row],[Rubro]])</f>
        <v>0</v>
      </c>
      <c r="AN169" s="42">
        <v>0</v>
      </c>
      <c r="AO169" s="59" t="s">
        <v>196</v>
      </c>
      <c r="AP169" s="59" t="s">
        <v>197</v>
      </c>
      <c r="AQ169" s="55">
        <v>10</v>
      </c>
    </row>
    <row r="170" spans="1:43" s="349" customFormat="1" ht="15.4" customHeight="1" x14ac:dyDescent="0.25">
      <c r="A170" s="212">
        <v>270</v>
      </c>
      <c r="B170" s="332" t="s">
        <v>90</v>
      </c>
      <c r="C170" s="586" t="s">
        <v>56</v>
      </c>
      <c r="D170" s="212" t="s">
        <v>98</v>
      </c>
      <c r="E170" s="333" t="s">
        <v>99</v>
      </c>
      <c r="F170" s="212" t="s">
        <v>173</v>
      </c>
      <c r="G170" s="334" t="s">
        <v>174</v>
      </c>
      <c r="H170" s="212">
        <v>410301700</v>
      </c>
      <c r="I170" s="334" t="s">
        <v>175</v>
      </c>
      <c r="J170" s="742">
        <v>0</v>
      </c>
      <c r="K170" s="212" t="s">
        <v>62</v>
      </c>
      <c r="L170" s="212" t="s">
        <v>195</v>
      </c>
      <c r="M170" s="742">
        <v>3000</v>
      </c>
      <c r="N170" s="335">
        <v>3000</v>
      </c>
      <c r="O170" s="336">
        <v>2903</v>
      </c>
      <c r="P170" s="337">
        <f>+Tabla1[[#This Row],[Meta Ejecutada Vigencia4]]/Tabla1[[#This Row],[Meta Programada Vigencia]]</f>
        <v>0.96766666666666667</v>
      </c>
      <c r="Q170" s="337">
        <f>+Tabla1[[#This Row],[Meta Ejecutada Vigencia4]]/Tabla1[[#This Row],[Meta Programada Cuatrienio3]]</f>
        <v>0.96766666666666667</v>
      </c>
      <c r="R170" s="587">
        <v>2020680010040</v>
      </c>
      <c r="S170" s="339" t="s">
        <v>225</v>
      </c>
      <c r="T170" s="340"/>
      <c r="U170" s="743"/>
      <c r="V170" s="342" t="s">
        <v>1283</v>
      </c>
      <c r="W170" s="342" t="s">
        <v>1319</v>
      </c>
      <c r="X170" s="343">
        <v>3000</v>
      </c>
      <c r="Y170" s="342" t="s">
        <v>1320</v>
      </c>
      <c r="Z170" s="342" t="s">
        <v>323</v>
      </c>
      <c r="AA170" s="71">
        <v>0</v>
      </c>
      <c r="AB170" s="71">
        <v>0</v>
      </c>
      <c r="AC170" s="71">
        <v>0</v>
      </c>
      <c r="AD170" s="71">
        <v>847043026</v>
      </c>
      <c r="AE170" s="71">
        <f>SUM(Tabla1[[#This Row],[Recursos Propios]:[Otros]])</f>
        <v>847043026</v>
      </c>
      <c r="AF170" s="744">
        <v>0</v>
      </c>
      <c r="AG170" s="71">
        <v>0</v>
      </c>
      <c r="AH170" s="71">
        <v>0</v>
      </c>
      <c r="AI170" s="350">
        <f>+SUMIFS('Anexo PA'!$I$4:$I$909,'Anexo PA'!$M$4:$M$909,Tabla1[[#This Row],[ Consecutivo PDM]],'Anexo PA'!$O$4:$O$909,Tabla1[[#This Row],[Código BPIN]],'Anexo PA'!$C$4:$C$909,Tabla1[[#This Row],[Rubro]])</f>
        <v>847043026</v>
      </c>
      <c r="AJ170" s="346">
        <f>SUM(Tabla1[[#This Row],[Recursos Propios2]:[Otros7]])</f>
        <v>847043026</v>
      </c>
      <c r="AK170" s="347">
        <f>+Tabla1[[#This Row],[Total Recursos Comprometidos]]/Tabla1[[#This Row],[Total Programado]]</f>
        <v>1</v>
      </c>
      <c r="AL170" s="345">
        <f>+SUMIFS('Anexo PA'!$J$4:$J$909,'Anexo PA'!$M$4:$M$909,Tabla1[[#This Row],[ Consecutivo PDM]],'Anexo PA'!$O$4:$O$909,Tabla1[[#This Row],[Código BPIN]],'Anexo PA'!$C$4:$C$909,Tabla1[[#This Row],[Rubro]])</f>
        <v>847043026</v>
      </c>
      <c r="AM170" s="345">
        <f>+SUMIFS('Anexo PA'!$K$4:$K$909,'Anexo PA'!$M$4:$M$909,Tabla1[[#This Row],[ Consecutivo PDM]],'Anexo PA'!$O$4:$O$909,Tabla1[[#This Row],[Código BPIN]],'Anexo PA'!$C$4:$C$909,Tabla1[[#This Row],[Rubro]])</f>
        <v>847043026</v>
      </c>
      <c r="AN170" s="348">
        <v>0</v>
      </c>
      <c r="AO170" s="333" t="s">
        <v>196</v>
      </c>
      <c r="AP170" s="333" t="s">
        <v>197</v>
      </c>
      <c r="AQ170" s="332">
        <v>10</v>
      </c>
    </row>
    <row r="171" spans="1:43" s="349" customFormat="1" ht="15.4" customHeight="1" x14ac:dyDescent="0.25">
      <c r="A171" s="212">
        <v>270</v>
      </c>
      <c r="B171" s="332" t="s">
        <v>90</v>
      </c>
      <c r="C171" s="586" t="s">
        <v>56</v>
      </c>
      <c r="D171" s="212" t="s">
        <v>98</v>
      </c>
      <c r="E171" s="333" t="s">
        <v>99</v>
      </c>
      <c r="F171" s="212" t="s">
        <v>173</v>
      </c>
      <c r="G171" s="334" t="s">
        <v>174</v>
      </c>
      <c r="H171" s="212">
        <v>410301700</v>
      </c>
      <c r="I171" s="334" t="s">
        <v>175</v>
      </c>
      <c r="J171" s="742">
        <v>0</v>
      </c>
      <c r="K171" s="212" t="s">
        <v>62</v>
      </c>
      <c r="L171" s="212" t="s">
        <v>195</v>
      </c>
      <c r="M171" s="742">
        <v>3000</v>
      </c>
      <c r="N171" s="335">
        <v>3000</v>
      </c>
      <c r="O171" s="336">
        <v>2903</v>
      </c>
      <c r="P171" s="337">
        <f>+Tabla1[[#This Row],[Meta Ejecutada Vigencia4]]/Tabla1[[#This Row],[Meta Programada Vigencia]]</f>
        <v>0.96766666666666667</v>
      </c>
      <c r="Q171" s="337">
        <f>+Tabla1[[#This Row],[Meta Ejecutada Vigencia4]]/Tabla1[[#This Row],[Meta Programada Cuatrienio3]]</f>
        <v>0.96766666666666667</v>
      </c>
      <c r="R171" s="587">
        <v>2020680010040</v>
      </c>
      <c r="S171" s="339" t="s">
        <v>225</v>
      </c>
      <c r="T171" s="340"/>
      <c r="U171" s="743"/>
      <c r="V171" s="342" t="s">
        <v>1283</v>
      </c>
      <c r="W171" s="342" t="s">
        <v>1319</v>
      </c>
      <c r="X171" s="343">
        <v>3000</v>
      </c>
      <c r="Y171" s="342" t="s">
        <v>1320</v>
      </c>
      <c r="Z171" s="342" t="s">
        <v>324</v>
      </c>
      <c r="AA171" s="71">
        <v>952956974</v>
      </c>
      <c r="AB171" s="71">
        <v>0</v>
      </c>
      <c r="AC171" s="71">
        <v>0</v>
      </c>
      <c r="AD171" s="71">
        <v>0</v>
      </c>
      <c r="AE171" s="71">
        <f>SUM(Tabla1[[#This Row],[Recursos Propios]:[Otros]])</f>
        <v>952956974</v>
      </c>
      <c r="AF171" s="638">
        <f>+SUMIFS('Anexo PA'!$I$4:$I$909,'Anexo PA'!$M$4:$M$909,Tabla1[[#This Row],[ Consecutivo PDM]],'Anexo PA'!$O$4:$O$909,Tabla1[[#This Row],[Código BPIN]],'Anexo PA'!$C$4:$C$909,Tabla1[[#This Row],[Rubro]])</f>
        <v>952956974</v>
      </c>
      <c r="AG171" s="71">
        <v>0</v>
      </c>
      <c r="AH171" s="71">
        <v>0</v>
      </c>
      <c r="AI171" s="71">
        <v>0</v>
      </c>
      <c r="AJ171" s="346">
        <f>SUM(Tabla1[[#This Row],[Recursos Propios2]:[Otros7]])</f>
        <v>952956974</v>
      </c>
      <c r="AK171" s="347">
        <f>+Tabla1[[#This Row],[Total Recursos Comprometidos]]/Tabla1[[#This Row],[Total Programado]]</f>
        <v>1</v>
      </c>
      <c r="AL171" s="345">
        <f>+SUMIFS('Anexo PA'!$J$4:$J$909,'Anexo PA'!$M$4:$M$909,Tabla1[[#This Row],[ Consecutivo PDM]],'Anexo PA'!$O$4:$O$909,Tabla1[[#This Row],[Código BPIN]],'Anexo PA'!$C$4:$C$909,Tabla1[[#This Row],[Rubro]])</f>
        <v>157484957</v>
      </c>
      <c r="AM171" s="345">
        <f>+SUMIFS('Anexo PA'!$K$4:$K$909,'Anexo PA'!$M$4:$M$909,Tabla1[[#This Row],[ Consecutivo PDM]],'Anexo PA'!$O$4:$O$909,Tabla1[[#This Row],[Código BPIN]],'Anexo PA'!$C$4:$C$909,Tabla1[[#This Row],[Rubro]])</f>
        <v>157484957</v>
      </c>
      <c r="AN171" s="348">
        <v>0</v>
      </c>
      <c r="AO171" s="333" t="s">
        <v>196</v>
      </c>
      <c r="AP171" s="333" t="s">
        <v>197</v>
      </c>
      <c r="AQ171" s="332">
        <v>10</v>
      </c>
    </row>
    <row r="172" spans="1:43" s="6" customFormat="1" ht="15.4" customHeight="1" x14ac:dyDescent="0.25">
      <c r="A172" s="212">
        <v>270</v>
      </c>
      <c r="B172" s="55" t="s">
        <v>90</v>
      </c>
      <c r="C172" s="60" t="s">
        <v>56</v>
      </c>
      <c r="D172" s="41" t="s">
        <v>98</v>
      </c>
      <c r="E172" s="59" t="s">
        <v>99</v>
      </c>
      <c r="F172" s="41" t="s">
        <v>173</v>
      </c>
      <c r="G172" s="57" t="s">
        <v>174</v>
      </c>
      <c r="H172" s="41">
        <v>410301700</v>
      </c>
      <c r="I172" s="57" t="s">
        <v>175</v>
      </c>
      <c r="J172" s="43">
        <v>0</v>
      </c>
      <c r="K172" s="41" t="s">
        <v>62</v>
      </c>
      <c r="L172" s="41" t="s">
        <v>195</v>
      </c>
      <c r="M172" s="43">
        <v>3000</v>
      </c>
      <c r="N172" s="210">
        <v>3000</v>
      </c>
      <c r="O172" s="208">
        <v>2903</v>
      </c>
      <c r="P172" s="38">
        <f>+Tabla1[[#This Row],[Meta Ejecutada Vigencia4]]/Tabla1[[#This Row],[Meta Programada Vigencia]]</f>
        <v>0.96766666666666667</v>
      </c>
      <c r="Q172" s="38">
        <f>+Tabla1[[#This Row],[Meta Ejecutada Vigencia4]]/Tabla1[[#This Row],[Meta Programada Cuatrienio3]]</f>
        <v>0.96766666666666667</v>
      </c>
      <c r="R172" s="39">
        <v>2024680010126</v>
      </c>
      <c r="S172" s="58" t="s">
        <v>250</v>
      </c>
      <c r="T172" s="64"/>
      <c r="U172" s="40"/>
      <c r="V172" s="61" t="s">
        <v>1283</v>
      </c>
      <c r="W172" s="61" t="s">
        <v>1319</v>
      </c>
      <c r="X172" s="70">
        <v>3000</v>
      </c>
      <c r="Y172" s="61" t="s">
        <v>1320</v>
      </c>
      <c r="Z172" s="61" t="s">
        <v>325</v>
      </c>
      <c r="AA172" s="65">
        <v>0</v>
      </c>
      <c r="AB172" s="65">
        <v>0</v>
      </c>
      <c r="AC172" s="65">
        <v>0</v>
      </c>
      <c r="AD172" s="65">
        <v>1140525225</v>
      </c>
      <c r="AE172" s="65">
        <f>SUM(Tabla1[[#This Row],[Recursos Propios]:[Otros]])</f>
        <v>1140525225</v>
      </c>
      <c r="AF172" s="69">
        <v>0</v>
      </c>
      <c r="AG172" s="65">
        <v>0</v>
      </c>
      <c r="AH172" s="65">
        <v>0</v>
      </c>
      <c r="AI172" s="88">
        <f>+SUMIFS('Anexo PA'!$I$4:$I$909,'Anexo PA'!$M$4:$M$909,Tabla1[[#This Row],[ Consecutivo PDM]],'Anexo PA'!$O$4:$O$909,Tabla1[[#This Row],[Código BPIN]],'Anexo PA'!$C$4:$C$909,Tabla1[[#This Row],[Rubro]])</f>
        <v>968281118</v>
      </c>
      <c r="AJ172" s="67">
        <f>SUM(Tabla1[[#This Row],[Recursos Propios2]:[Otros7]])</f>
        <v>968281118</v>
      </c>
      <c r="AK172" s="20">
        <f>+Tabla1[[#This Row],[Total Recursos Comprometidos]]/Tabla1[[#This Row],[Total Programado]]</f>
        <v>0.8489782573638387</v>
      </c>
      <c r="AL172" s="86">
        <f>+SUMIFS('Anexo PA'!$J$4:$J$909,'Anexo PA'!$M$4:$M$909,Tabla1[[#This Row],[ Consecutivo PDM]],'Anexo PA'!$O$4:$O$909,Tabla1[[#This Row],[Código BPIN]],'Anexo PA'!$C$4:$C$909,Tabla1[[#This Row],[Rubro]])</f>
        <v>0</v>
      </c>
      <c r="AM172" s="86">
        <f>+SUMIFS('Anexo PA'!$K$4:$K$909,'Anexo PA'!$M$4:$M$909,Tabla1[[#This Row],[ Consecutivo PDM]],'Anexo PA'!$O$4:$O$909,Tabla1[[#This Row],[Código BPIN]],'Anexo PA'!$C$4:$C$909,Tabla1[[#This Row],[Rubro]])</f>
        <v>0</v>
      </c>
      <c r="AN172" s="42">
        <v>0</v>
      </c>
      <c r="AO172" s="59" t="s">
        <v>196</v>
      </c>
      <c r="AP172" s="59" t="s">
        <v>197</v>
      </c>
      <c r="AQ172" s="55">
        <v>10</v>
      </c>
    </row>
    <row r="173" spans="1:43" s="6" customFormat="1" ht="15.4" customHeight="1" x14ac:dyDescent="0.25">
      <c r="A173" s="212">
        <v>270</v>
      </c>
      <c r="B173" s="55" t="s">
        <v>90</v>
      </c>
      <c r="C173" s="60" t="s">
        <v>56</v>
      </c>
      <c r="D173" s="41" t="s">
        <v>98</v>
      </c>
      <c r="E173" s="59" t="s">
        <v>99</v>
      </c>
      <c r="F173" s="41" t="s">
        <v>173</v>
      </c>
      <c r="G173" s="57" t="s">
        <v>174</v>
      </c>
      <c r="H173" s="41">
        <v>410301700</v>
      </c>
      <c r="I173" s="57" t="s">
        <v>175</v>
      </c>
      <c r="J173" s="43">
        <v>0</v>
      </c>
      <c r="K173" s="41" t="s">
        <v>62</v>
      </c>
      <c r="L173" s="41" t="s">
        <v>195</v>
      </c>
      <c r="M173" s="43">
        <v>3000</v>
      </c>
      <c r="N173" s="210">
        <v>3000</v>
      </c>
      <c r="O173" s="208">
        <v>2903</v>
      </c>
      <c r="P173" s="38">
        <f>+Tabla1[[#This Row],[Meta Ejecutada Vigencia4]]/Tabla1[[#This Row],[Meta Programada Vigencia]]</f>
        <v>0.96766666666666667</v>
      </c>
      <c r="Q173" s="38">
        <f>+Tabla1[[#This Row],[Meta Ejecutada Vigencia4]]/Tabla1[[#This Row],[Meta Programada Cuatrienio3]]</f>
        <v>0.96766666666666667</v>
      </c>
      <c r="R173" s="51">
        <v>2020680010121</v>
      </c>
      <c r="S173" s="57" t="s">
        <v>239</v>
      </c>
      <c r="T173" s="65"/>
      <c r="U173" s="52"/>
      <c r="V173" s="61" t="s">
        <v>1283</v>
      </c>
      <c r="W173" s="61" t="s">
        <v>1298</v>
      </c>
      <c r="X173" s="70">
        <v>200</v>
      </c>
      <c r="Y173" s="61" t="s">
        <v>1321</v>
      </c>
      <c r="Z173" s="60" t="s">
        <v>362</v>
      </c>
      <c r="AA173" s="65">
        <v>241571619</v>
      </c>
      <c r="AB173" s="65">
        <v>0</v>
      </c>
      <c r="AC173" s="65">
        <v>0</v>
      </c>
      <c r="AD173" s="65">
        <v>0</v>
      </c>
      <c r="AE173" s="65">
        <f>SUM(Tabla1[[#This Row],[Recursos Propios]:[Otros]])</f>
        <v>241571619</v>
      </c>
      <c r="AF173" s="87">
        <f>+SUMIFS('Anexo PA'!$I$4:$I$909,'Anexo PA'!$M$4:$M$909,Tabla1[[#This Row],[ Consecutivo PDM]],'Anexo PA'!$O$4:$O$909,Tabla1[[#This Row],[Código BPIN]],'Anexo PA'!$C$4:$C$909,Tabla1[[#This Row],[Rubro]])</f>
        <v>241571619</v>
      </c>
      <c r="AG173" s="65">
        <v>0</v>
      </c>
      <c r="AH173" s="65">
        <v>0</v>
      </c>
      <c r="AI173" s="65">
        <v>0</v>
      </c>
      <c r="AJ173" s="67">
        <f>SUM(Tabla1[[#This Row],[Recursos Propios2]:[Otros7]])</f>
        <v>241571619</v>
      </c>
      <c r="AK173" s="45">
        <v>1</v>
      </c>
      <c r="AL173" s="86">
        <f>+SUMIFS('Anexo PA'!$J$4:$J$909,'Anexo PA'!$M$4:$M$909,Tabla1[[#This Row],[ Consecutivo PDM]],'Anexo PA'!$O$4:$O$909,Tabla1[[#This Row],[Código BPIN]],'Anexo PA'!$C$4:$C$909,Tabla1[[#This Row],[Rubro]])</f>
        <v>95559578</v>
      </c>
      <c r="AM173" s="86">
        <f>+SUMIFS('Anexo PA'!$K$4:$K$909,'Anexo PA'!$M$4:$M$909,Tabla1[[#This Row],[ Consecutivo PDM]],'Anexo PA'!$O$4:$O$909,Tabla1[[#This Row],[Código BPIN]],'Anexo PA'!$C$4:$C$909,Tabla1[[#This Row],[Rubro]])</f>
        <v>95559578</v>
      </c>
      <c r="AN173" s="42">
        <v>0</v>
      </c>
      <c r="AO173" s="59" t="s">
        <v>196</v>
      </c>
      <c r="AP173" s="59" t="s">
        <v>197</v>
      </c>
      <c r="AQ173" s="55">
        <v>10</v>
      </c>
    </row>
    <row r="174" spans="1:43" s="6" customFormat="1" ht="15.4" customHeight="1" x14ac:dyDescent="0.25">
      <c r="A174" s="212">
        <v>270</v>
      </c>
      <c r="B174" s="55" t="s">
        <v>90</v>
      </c>
      <c r="C174" s="60" t="s">
        <v>56</v>
      </c>
      <c r="D174" s="41" t="s">
        <v>98</v>
      </c>
      <c r="E174" s="59" t="s">
        <v>99</v>
      </c>
      <c r="F174" s="41" t="s">
        <v>173</v>
      </c>
      <c r="G174" s="57" t="s">
        <v>174</v>
      </c>
      <c r="H174" s="41">
        <v>410301700</v>
      </c>
      <c r="I174" s="57" t="s">
        <v>175</v>
      </c>
      <c r="J174" s="43">
        <v>0</v>
      </c>
      <c r="K174" s="41" t="s">
        <v>62</v>
      </c>
      <c r="L174" s="41" t="s">
        <v>195</v>
      </c>
      <c r="M174" s="43">
        <v>3000</v>
      </c>
      <c r="N174" s="210">
        <v>3000</v>
      </c>
      <c r="O174" s="208"/>
      <c r="P174" s="38">
        <f>+Tabla1[[#This Row],[Meta Ejecutada Vigencia4]]/Tabla1[[#This Row],[Meta Programada Vigencia]]</f>
        <v>0</v>
      </c>
      <c r="Q174" s="38">
        <f>+Tabla1[[#This Row],[Meta Ejecutada Vigencia4]]/Tabla1[[#This Row],[Meta Programada Cuatrienio3]]</f>
        <v>0</v>
      </c>
      <c r="R174" s="49">
        <v>2024680010127</v>
      </c>
      <c r="S174" s="58" t="s">
        <v>249</v>
      </c>
      <c r="T174" s="64"/>
      <c r="U174" s="44"/>
      <c r="V174" s="61" t="s">
        <v>1283</v>
      </c>
      <c r="W174" s="61" t="s">
        <v>1298</v>
      </c>
      <c r="X174" s="70">
        <v>200</v>
      </c>
      <c r="Y174" s="61" t="s">
        <v>1321</v>
      </c>
      <c r="Z174" s="61" t="s">
        <v>363</v>
      </c>
      <c r="AA174" s="65">
        <v>100000000</v>
      </c>
      <c r="AB174" s="65">
        <v>0</v>
      </c>
      <c r="AC174" s="65">
        <v>0</v>
      </c>
      <c r="AD174" s="65">
        <v>0</v>
      </c>
      <c r="AE174" s="65">
        <f>SUM(Tabla1[[#This Row],[Recursos Propios]:[Otros]])</f>
        <v>100000000</v>
      </c>
      <c r="AF174" s="87">
        <f>+SUMIFS('Anexo PA'!$I$4:$I$909,'Anexo PA'!$M$4:$M$909,Tabla1[[#This Row],[ Consecutivo PDM]],'Anexo PA'!$O$4:$O$909,Tabla1[[#This Row],[Código BPIN]],'Anexo PA'!$C$4:$C$909,Tabla1[[#This Row],[Rubro]])</f>
        <v>0</v>
      </c>
      <c r="AG174" s="65">
        <v>0</v>
      </c>
      <c r="AH174" s="65">
        <v>0</v>
      </c>
      <c r="AI174" s="65">
        <v>0</v>
      </c>
      <c r="AJ174" s="67">
        <f>SUM(Tabla1[[#This Row],[Recursos Propios2]:[Otros7]])</f>
        <v>0</v>
      </c>
      <c r="AK174" s="20">
        <v>0</v>
      </c>
      <c r="AL174" s="86">
        <f>+SUMIFS('Anexo PA'!$J$4:$J$909,'Anexo PA'!$M$4:$M$909,Tabla1[[#This Row],[ Consecutivo PDM]],'Anexo PA'!$O$4:$O$909,Tabla1[[#This Row],[Código BPIN]],'Anexo PA'!$C$4:$C$909,Tabla1[[#This Row],[Rubro]])</f>
        <v>0</v>
      </c>
      <c r="AM174" s="86">
        <f>+SUMIFS('Anexo PA'!$K$4:$K$909,'Anexo PA'!$M$4:$M$909,Tabla1[[#This Row],[ Consecutivo PDM]],'Anexo PA'!$O$4:$O$909,Tabla1[[#This Row],[Código BPIN]],'Anexo PA'!$C$4:$C$909,Tabla1[[#This Row],[Rubro]])</f>
        <v>0</v>
      </c>
      <c r="AN174" s="42">
        <v>0</v>
      </c>
      <c r="AO174" s="59" t="s">
        <v>196</v>
      </c>
      <c r="AP174" s="59" t="s">
        <v>197</v>
      </c>
      <c r="AQ174" s="55">
        <v>10</v>
      </c>
    </row>
    <row r="175" spans="1:43" s="6" customFormat="1" ht="15.4" customHeight="1" x14ac:dyDescent="0.25">
      <c r="A175" s="212">
        <v>271</v>
      </c>
      <c r="B175" s="55" t="s">
        <v>90</v>
      </c>
      <c r="C175" s="60" t="s">
        <v>56</v>
      </c>
      <c r="D175" s="41" t="s">
        <v>98</v>
      </c>
      <c r="E175" s="59" t="s">
        <v>99</v>
      </c>
      <c r="F175" s="41" t="s">
        <v>100</v>
      </c>
      <c r="G175" s="57" t="s">
        <v>176</v>
      </c>
      <c r="H175" s="41">
        <v>410305200</v>
      </c>
      <c r="I175" s="57" t="s">
        <v>107</v>
      </c>
      <c r="J175" s="41">
        <v>0</v>
      </c>
      <c r="K175" s="41" t="s">
        <v>97</v>
      </c>
      <c r="L175" s="41" t="s">
        <v>194</v>
      </c>
      <c r="M175" s="41">
        <v>550</v>
      </c>
      <c r="N175" s="210">
        <v>130</v>
      </c>
      <c r="O175" s="208">
        <v>138</v>
      </c>
      <c r="P175" s="38">
        <f>+Tabla1[[#This Row],[Meta Ejecutada Vigencia4]]/Tabla1[[#This Row],[Meta Programada Vigencia]]</f>
        <v>1.0615384615384615</v>
      </c>
      <c r="Q175" s="38">
        <f>+Tabla1[[#This Row],[Meta Ejecutada Vigencia4]]/Tabla1[[#This Row],[Meta Programada Cuatrienio3]]</f>
        <v>0.25090909090909091</v>
      </c>
      <c r="R175" s="51">
        <v>2020680010121</v>
      </c>
      <c r="S175" s="57" t="s">
        <v>239</v>
      </c>
      <c r="T175" s="65"/>
      <c r="U175" s="52"/>
      <c r="V175" s="61" t="s">
        <v>1283</v>
      </c>
      <c r="W175" s="61" t="s">
        <v>1298</v>
      </c>
      <c r="X175" s="70">
        <v>550</v>
      </c>
      <c r="Y175" s="61" t="s">
        <v>588</v>
      </c>
      <c r="Z175" s="60" t="s">
        <v>332</v>
      </c>
      <c r="AA175" s="65">
        <v>46183333.329999998</v>
      </c>
      <c r="AB175" s="65">
        <v>0</v>
      </c>
      <c r="AC175" s="65">
        <v>0</v>
      </c>
      <c r="AD175" s="65">
        <v>0</v>
      </c>
      <c r="AE175" s="65">
        <f>SUM(Tabla1[[#This Row],[Recursos Propios]:[Otros]])</f>
        <v>46183333.329999998</v>
      </c>
      <c r="AF175" s="87">
        <f>+SUMIFS('Anexo PA'!$I$4:$I$909,'Anexo PA'!$M$4:$M$909,Tabla1[[#This Row],[ Consecutivo PDM]],'Anexo PA'!$O$4:$O$909,Tabla1[[#This Row],[Código BPIN]],'Anexo PA'!$C$4:$C$909,Tabla1[[#This Row],[Rubro]])</f>
        <v>46183333.329999998</v>
      </c>
      <c r="AG175" s="65">
        <v>0</v>
      </c>
      <c r="AH175" s="65">
        <v>0</v>
      </c>
      <c r="AI175" s="65">
        <v>0</v>
      </c>
      <c r="AJ175" s="67">
        <f>SUM(Tabla1[[#This Row],[Recursos Propios2]:[Otros7]])</f>
        <v>46183333.329999998</v>
      </c>
      <c r="AK175" s="45">
        <v>1</v>
      </c>
      <c r="AL175" s="86">
        <f>+SUMIFS('Anexo PA'!$J$4:$J$909,'Anexo PA'!$M$4:$M$909,Tabla1[[#This Row],[ Consecutivo PDM]],'Anexo PA'!$O$4:$O$909,Tabla1[[#This Row],[Código BPIN]],'Anexo PA'!$C$4:$C$909,Tabla1[[#This Row],[Rubro]])</f>
        <v>46183333.329999998</v>
      </c>
      <c r="AM175" s="86">
        <f>+SUMIFS('Anexo PA'!$K$4:$K$909,'Anexo PA'!$M$4:$M$909,Tabla1[[#This Row],[ Consecutivo PDM]],'Anexo PA'!$O$4:$O$909,Tabla1[[#This Row],[Código BPIN]],'Anexo PA'!$C$4:$C$909,Tabla1[[#This Row],[Rubro]])</f>
        <v>46183333.329999998</v>
      </c>
      <c r="AN175" s="42">
        <v>0</v>
      </c>
      <c r="AO175" s="59" t="s">
        <v>196</v>
      </c>
      <c r="AP175" s="59" t="s">
        <v>197</v>
      </c>
      <c r="AQ175" s="55">
        <v>10</v>
      </c>
    </row>
    <row r="176" spans="1:43" s="349" customFormat="1" ht="15.4" customHeight="1" x14ac:dyDescent="0.25">
      <c r="A176" s="212">
        <v>271</v>
      </c>
      <c r="B176" s="332" t="s">
        <v>90</v>
      </c>
      <c r="C176" s="586" t="s">
        <v>56</v>
      </c>
      <c r="D176" s="212" t="s">
        <v>98</v>
      </c>
      <c r="E176" s="333" t="s">
        <v>99</v>
      </c>
      <c r="F176" s="212" t="s">
        <v>100</v>
      </c>
      <c r="G176" s="334" t="s">
        <v>176</v>
      </c>
      <c r="H176" s="212">
        <v>410305200</v>
      </c>
      <c r="I176" s="334" t="s">
        <v>107</v>
      </c>
      <c r="J176" s="212">
        <v>0</v>
      </c>
      <c r="K176" s="212" t="s">
        <v>97</v>
      </c>
      <c r="L176" s="212" t="s">
        <v>194</v>
      </c>
      <c r="M176" s="212">
        <v>550</v>
      </c>
      <c r="N176" s="335">
        <v>130</v>
      </c>
      <c r="O176" s="336"/>
      <c r="P176" s="337">
        <f>+Tabla1[[#This Row],[Meta Ejecutada Vigencia4]]/Tabla1[[#This Row],[Meta Programada Vigencia]]</f>
        <v>0</v>
      </c>
      <c r="Q176" s="337">
        <f>+Tabla1[[#This Row],[Meta Ejecutada Vigencia4]]/Tabla1[[#This Row],[Meta Programada Cuatrienio3]]</f>
        <v>0</v>
      </c>
      <c r="R176" s="587">
        <v>2024680010127</v>
      </c>
      <c r="S176" s="339" t="s">
        <v>241</v>
      </c>
      <c r="T176" s="340"/>
      <c r="U176" s="588"/>
      <c r="V176" s="342" t="s">
        <v>1283</v>
      </c>
      <c r="W176" s="342" t="s">
        <v>1298</v>
      </c>
      <c r="X176" s="343">
        <v>550</v>
      </c>
      <c r="Y176" s="342" t="s">
        <v>588</v>
      </c>
      <c r="Z176" s="342" t="s">
        <v>364</v>
      </c>
      <c r="AA176" s="71">
        <v>46523333.329999998</v>
      </c>
      <c r="AB176" s="71">
        <v>0</v>
      </c>
      <c r="AC176" s="71">
        <v>0</v>
      </c>
      <c r="AD176" s="71">
        <v>0</v>
      </c>
      <c r="AE176" s="71">
        <f>SUM(Tabla1[[#This Row],[Recursos Propios]:[Otros]])</f>
        <v>46523333.329999998</v>
      </c>
      <c r="AF176" s="638">
        <f>+SUMIFS('Anexo PA'!$I$4:$I$909,'Anexo PA'!$M$4:$M$909,Tabla1[[#This Row],[ Consecutivo PDM]],'Anexo PA'!$O$4:$O$909,Tabla1[[#This Row],[Código BPIN]],'Anexo PA'!$C$4:$C$909,Tabla1[[#This Row],[Rubro]])</f>
        <v>0</v>
      </c>
      <c r="AG176" s="71">
        <v>0</v>
      </c>
      <c r="AH176" s="71">
        <v>0</v>
      </c>
      <c r="AI176" s="71">
        <v>0</v>
      </c>
      <c r="AJ176" s="346">
        <f>SUM(Tabla1[[#This Row],[Recursos Propios2]:[Otros7]])</f>
        <v>0</v>
      </c>
      <c r="AK176" s="347">
        <v>0</v>
      </c>
      <c r="AL176" s="345">
        <f>+SUMIFS('Anexo PA'!$J$4:$J$909,'Anexo PA'!$M$4:$M$909,Tabla1[[#This Row],[ Consecutivo PDM]],'Anexo PA'!$O$4:$O$909,Tabla1[[#This Row],[Código BPIN]],'Anexo PA'!$C$4:$C$909,Tabla1[[#This Row],[Rubro]])</f>
        <v>0</v>
      </c>
      <c r="AM176" s="345">
        <f>+SUMIFS('Anexo PA'!$K$4:$K$909,'Anexo PA'!$M$4:$M$909,Tabla1[[#This Row],[ Consecutivo PDM]],'Anexo PA'!$O$4:$O$909,Tabla1[[#This Row],[Código BPIN]],'Anexo PA'!$C$4:$C$909,Tabla1[[#This Row],[Rubro]])</f>
        <v>0</v>
      </c>
      <c r="AN176" s="348">
        <v>0</v>
      </c>
      <c r="AO176" s="333" t="s">
        <v>196</v>
      </c>
      <c r="AP176" s="333" t="s">
        <v>197</v>
      </c>
      <c r="AQ176" s="332">
        <v>10</v>
      </c>
    </row>
    <row r="177" spans="1:43" s="349" customFormat="1" ht="15.4" customHeight="1" x14ac:dyDescent="0.25">
      <c r="A177" s="212">
        <v>271</v>
      </c>
      <c r="B177" s="332" t="s">
        <v>90</v>
      </c>
      <c r="C177" s="586" t="s">
        <v>56</v>
      </c>
      <c r="D177" s="212" t="s">
        <v>98</v>
      </c>
      <c r="E177" s="333" t="s">
        <v>99</v>
      </c>
      <c r="F177" s="212" t="s">
        <v>100</v>
      </c>
      <c r="G177" s="334" t="s">
        <v>176</v>
      </c>
      <c r="H177" s="212">
        <v>410305200</v>
      </c>
      <c r="I177" s="334" t="s">
        <v>107</v>
      </c>
      <c r="J177" s="212">
        <v>0</v>
      </c>
      <c r="K177" s="212" t="s">
        <v>97</v>
      </c>
      <c r="L177" s="212" t="s">
        <v>194</v>
      </c>
      <c r="M177" s="212">
        <v>550</v>
      </c>
      <c r="N177" s="335">
        <v>130</v>
      </c>
      <c r="O177" s="336">
        <v>138</v>
      </c>
      <c r="P177" s="337">
        <f>+Tabla1[[#This Row],[Meta Ejecutada Vigencia4]]/Tabla1[[#This Row],[Meta Programada Vigencia]]</f>
        <v>1.0615384615384615</v>
      </c>
      <c r="Q177" s="337">
        <f>+Tabla1[[#This Row],[Meta Ejecutada Vigencia4]]/Tabla1[[#This Row],[Meta Programada Cuatrienio3]]</f>
        <v>0.25090909090909091</v>
      </c>
      <c r="R177" s="745">
        <v>2024680010127</v>
      </c>
      <c r="S177" s="334" t="s">
        <v>241</v>
      </c>
      <c r="T177" s="340"/>
      <c r="U177" s="640"/>
      <c r="V177" s="342" t="s">
        <v>1283</v>
      </c>
      <c r="W177" s="342" t="s">
        <v>1298</v>
      </c>
      <c r="X177" s="343">
        <v>550</v>
      </c>
      <c r="Y177" s="342" t="s">
        <v>588</v>
      </c>
      <c r="Z177" s="586" t="s">
        <v>365</v>
      </c>
      <c r="AA177" s="71">
        <v>55100000</v>
      </c>
      <c r="AB177" s="71">
        <v>0</v>
      </c>
      <c r="AC177" s="71">
        <v>0</v>
      </c>
      <c r="AD177" s="71">
        <v>0</v>
      </c>
      <c r="AE177" s="71">
        <f>SUM(Tabla1[[#This Row],[Recursos Propios]:[Otros]])</f>
        <v>55100000</v>
      </c>
      <c r="AF177" s="638">
        <f>+SUMIFS('Anexo PA'!$I$4:$I$909,'Anexo PA'!$M$4:$M$909,Tabla1[[#This Row],[ Consecutivo PDM]],'Anexo PA'!$O$4:$O$909,Tabla1[[#This Row],[Código BPIN]],'Anexo PA'!$C$4:$C$909,Tabla1[[#This Row],[Rubro]])</f>
        <v>53499999.989999995</v>
      </c>
      <c r="AG177" s="71">
        <v>0</v>
      </c>
      <c r="AH177" s="71">
        <v>0</v>
      </c>
      <c r="AI177" s="71">
        <v>0</v>
      </c>
      <c r="AJ177" s="346">
        <f>SUM(Tabla1[[#This Row],[Recursos Propios2]:[Otros7]])</f>
        <v>53499999.989999995</v>
      </c>
      <c r="AK177" s="641">
        <v>0</v>
      </c>
      <c r="AL177" s="345">
        <f>+SUMIFS('Anexo PA'!$J$4:$J$909,'Anexo PA'!$M$4:$M$909,Tabla1[[#This Row],[ Consecutivo PDM]],'Anexo PA'!$O$4:$O$909,Tabla1[[#This Row],[Código BPIN]],'Anexo PA'!$C$4:$C$909,Tabla1[[#This Row],[Rubro]])</f>
        <v>23073333.329999998</v>
      </c>
      <c r="AM177" s="345">
        <f>+SUMIFS('Anexo PA'!$K$4:$K$909,'Anexo PA'!$M$4:$M$909,Tabla1[[#This Row],[ Consecutivo PDM]],'Anexo PA'!$O$4:$O$909,Tabla1[[#This Row],[Código BPIN]],'Anexo PA'!$C$4:$C$909,Tabla1[[#This Row],[Rubro]])</f>
        <v>23073333.329999998</v>
      </c>
      <c r="AN177" s="348">
        <v>0</v>
      </c>
      <c r="AO177" s="333" t="s">
        <v>196</v>
      </c>
      <c r="AP177" s="333" t="s">
        <v>197</v>
      </c>
      <c r="AQ177" s="332">
        <v>10</v>
      </c>
    </row>
    <row r="178" spans="1:43" s="6" customFormat="1" ht="15.4" customHeight="1" x14ac:dyDescent="0.25">
      <c r="A178" s="212">
        <v>276</v>
      </c>
      <c r="B178" s="55" t="s">
        <v>90</v>
      </c>
      <c r="C178" s="60" t="s">
        <v>177</v>
      </c>
      <c r="D178" s="41" t="s">
        <v>178</v>
      </c>
      <c r="E178" s="59" t="s">
        <v>179</v>
      </c>
      <c r="F178" s="41" t="s">
        <v>180</v>
      </c>
      <c r="G178" s="57" t="s">
        <v>181</v>
      </c>
      <c r="H178" s="41">
        <v>40600900</v>
      </c>
      <c r="I178" s="57" t="s">
        <v>182</v>
      </c>
      <c r="J178" s="43">
        <v>1</v>
      </c>
      <c r="K178" s="41" t="s">
        <v>97</v>
      </c>
      <c r="L178" s="41" t="s">
        <v>194</v>
      </c>
      <c r="M178" s="43">
        <v>1</v>
      </c>
      <c r="N178" s="210">
        <v>0</v>
      </c>
      <c r="O178" s="208">
        <v>0</v>
      </c>
      <c r="P178" s="38" t="e">
        <f>+Tabla1[[#This Row],[Meta Ejecutada Vigencia4]]/Tabla1[[#This Row],[Meta Programada Vigencia]]</f>
        <v>#DIV/0!</v>
      </c>
      <c r="Q178" s="38">
        <f>+Tabla1[[#This Row],[Meta Ejecutada Vigencia4]]/Tabla1[[#This Row],[Meta Programada Cuatrienio3]]</f>
        <v>0</v>
      </c>
      <c r="R178" s="39"/>
      <c r="S178" s="58"/>
      <c r="T178" s="64"/>
      <c r="U178" s="40">
        <v>0</v>
      </c>
      <c r="V178" s="61" t="s">
        <v>1273</v>
      </c>
      <c r="W178" s="61" t="s">
        <v>1273</v>
      </c>
      <c r="X178" s="70" t="s">
        <v>1273</v>
      </c>
      <c r="Y178" s="61" t="s">
        <v>1273</v>
      </c>
      <c r="Z178" s="61"/>
      <c r="AA178" s="65">
        <v>0</v>
      </c>
      <c r="AB178" s="65">
        <v>0</v>
      </c>
      <c r="AC178" s="65">
        <v>0</v>
      </c>
      <c r="AD178" s="65">
        <v>0</v>
      </c>
      <c r="AE178" s="65">
        <f>SUM(Tabla1[[#This Row],[Recursos Propios]:[Otros]])</f>
        <v>0</v>
      </c>
      <c r="AF178" s="87">
        <f>+SUMIFS('Anexo PA'!$I$4:$I$909,'Anexo PA'!$M$4:$M$909,Tabla1[[#This Row],[ Consecutivo PDM]],'Anexo PA'!$O$4:$O$909,Tabla1[[#This Row],[Código BPIN]],'Anexo PA'!$C$4:$C$909,Tabla1[[#This Row],[Rubro]])</f>
        <v>0</v>
      </c>
      <c r="AG178" s="65">
        <v>0</v>
      </c>
      <c r="AH178" s="65">
        <v>0</v>
      </c>
      <c r="AI178" s="65">
        <v>0</v>
      </c>
      <c r="AJ178" s="67">
        <f>SUM(Tabla1[[#This Row],[Recursos Propios2]:[Otros7]])</f>
        <v>0</v>
      </c>
      <c r="AK178" s="20" t="e">
        <v>#DIV/0!</v>
      </c>
      <c r="AL178" s="86">
        <f>+SUMIFS('Anexo PA'!$J$4:$J$909,'Anexo PA'!$M$4:$M$909,Tabla1[[#This Row],[ Consecutivo PDM]],'Anexo PA'!$O$4:$O$909,Tabla1[[#This Row],[Código BPIN]],'Anexo PA'!$C$4:$C$909,Tabla1[[#This Row],[Rubro]])</f>
        <v>0</v>
      </c>
      <c r="AM178" s="86">
        <f>+SUMIFS('Anexo PA'!$K$4:$K$909,'Anexo PA'!$M$4:$M$909,Tabla1[[#This Row],[ Consecutivo PDM]],'Anexo PA'!$O$4:$O$909,Tabla1[[#This Row],[Código BPIN]],'Anexo PA'!$C$4:$C$909,Tabla1[[#This Row],[Rubro]])</f>
        <v>0</v>
      </c>
      <c r="AN178" s="42">
        <v>0</v>
      </c>
      <c r="AO178" s="59" t="s">
        <v>196</v>
      </c>
      <c r="AP178" s="59" t="s">
        <v>197</v>
      </c>
      <c r="AQ178" s="55">
        <v>10</v>
      </c>
    </row>
    <row r="179" spans="1:43" s="6" customFormat="1" ht="15.4" customHeight="1" x14ac:dyDescent="0.25">
      <c r="A179" s="212">
        <v>278</v>
      </c>
      <c r="B179" s="55" t="s">
        <v>63</v>
      </c>
      <c r="C179" s="60" t="s">
        <v>64</v>
      </c>
      <c r="D179" s="41" t="s">
        <v>183</v>
      </c>
      <c r="E179" s="59" t="s">
        <v>184</v>
      </c>
      <c r="F179" s="41" t="s">
        <v>185</v>
      </c>
      <c r="G179" s="57" t="s">
        <v>186</v>
      </c>
      <c r="H179" s="41">
        <v>170801800</v>
      </c>
      <c r="I179" s="57" t="s">
        <v>187</v>
      </c>
      <c r="J179" s="43">
        <v>0</v>
      </c>
      <c r="K179" s="41" t="s">
        <v>62</v>
      </c>
      <c r="L179" s="41" t="s">
        <v>194</v>
      </c>
      <c r="M179" s="43">
        <v>2</v>
      </c>
      <c r="N179" s="210">
        <v>0</v>
      </c>
      <c r="O179" s="208">
        <v>0</v>
      </c>
      <c r="P179" s="38" t="e">
        <f>+Tabla1[[#This Row],[Meta Ejecutada Vigencia4]]/Tabla1[[#This Row],[Meta Programada Vigencia]]</f>
        <v>#DIV/0!</v>
      </c>
      <c r="Q179" s="38">
        <f>+Tabla1[[#This Row],[Meta Ejecutada Vigencia4]]/Tabla1[[#This Row],[Meta Programada Cuatrienio3]]</f>
        <v>0</v>
      </c>
      <c r="R179" s="39"/>
      <c r="S179" s="58"/>
      <c r="T179" s="64"/>
      <c r="U179" s="40">
        <v>0</v>
      </c>
      <c r="V179" s="61" t="s">
        <v>1273</v>
      </c>
      <c r="W179" s="61" t="s">
        <v>1273</v>
      </c>
      <c r="X179" s="70" t="s">
        <v>1273</v>
      </c>
      <c r="Y179" s="61" t="s">
        <v>1273</v>
      </c>
      <c r="Z179" s="61"/>
      <c r="AA179" s="65">
        <v>0</v>
      </c>
      <c r="AB179" s="65">
        <v>0</v>
      </c>
      <c r="AC179" s="65">
        <v>0</v>
      </c>
      <c r="AD179" s="65">
        <v>0</v>
      </c>
      <c r="AE179" s="65">
        <f>SUM(Tabla1[[#This Row],[Recursos Propios]:[Otros]])</f>
        <v>0</v>
      </c>
      <c r="AF179" s="87">
        <f>+SUMIFS('Anexo PA'!$I$4:$I$909,'Anexo PA'!$M$4:$M$909,Tabla1[[#This Row],[ Consecutivo PDM]],'Anexo PA'!$O$4:$O$909,Tabla1[[#This Row],[Código BPIN]],'Anexo PA'!$C$4:$C$909,Tabla1[[#This Row],[Rubro]])</f>
        <v>0</v>
      </c>
      <c r="AG179" s="65">
        <v>0</v>
      </c>
      <c r="AH179" s="65">
        <v>0</v>
      </c>
      <c r="AI179" s="65">
        <v>0</v>
      </c>
      <c r="AJ179" s="67">
        <f>SUM(Tabla1[[#This Row],[Recursos Propios2]:[Otros7]])</f>
        <v>0</v>
      </c>
      <c r="AK179" s="20" t="e">
        <f>+Tabla1[[#This Row],[Total Recursos Comprometidos]]/Tabla1[[#This Row],[Total Programado]]</f>
        <v>#DIV/0!</v>
      </c>
      <c r="AL179" s="86">
        <f>+SUMIFS('Anexo PA'!$J$4:$J$909,'Anexo PA'!$M$4:$M$909,Tabla1[[#This Row],[ Consecutivo PDM]],'Anexo PA'!$O$4:$O$909,Tabla1[[#This Row],[Código BPIN]],'Anexo PA'!$C$4:$C$909,Tabla1[[#This Row],[Rubro]])</f>
        <v>0</v>
      </c>
      <c r="AM179" s="86">
        <f>+SUMIFS('Anexo PA'!$K$4:$K$909,'Anexo PA'!$M$4:$M$909,Tabla1[[#This Row],[ Consecutivo PDM]],'Anexo PA'!$O$4:$O$909,Tabla1[[#This Row],[Código BPIN]],'Anexo PA'!$C$4:$C$909,Tabla1[[#This Row],[Rubro]])</f>
        <v>0</v>
      </c>
      <c r="AN179" s="42">
        <v>0</v>
      </c>
      <c r="AO179" s="59" t="s">
        <v>196</v>
      </c>
      <c r="AP179" s="59" t="s">
        <v>197</v>
      </c>
      <c r="AQ179" s="55" t="s">
        <v>198</v>
      </c>
    </row>
    <row r="180" spans="1:43" s="6" customFormat="1" ht="15.4" customHeight="1" x14ac:dyDescent="0.25">
      <c r="A180" s="212">
        <v>280</v>
      </c>
      <c r="B180" s="55" t="s">
        <v>63</v>
      </c>
      <c r="C180" s="60" t="s">
        <v>188</v>
      </c>
      <c r="D180" s="41" t="s">
        <v>189</v>
      </c>
      <c r="E180" s="59" t="s">
        <v>190</v>
      </c>
      <c r="F180" s="41" t="s">
        <v>191</v>
      </c>
      <c r="G180" s="57" t="s">
        <v>192</v>
      </c>
      <c r="H180" s="41">
        <v>360501200</v>
      </c>
      <c r="I180" s="57" t="s">
        <v>193</v>
      </c>
      <c r="J180" s="43">
        <v>0</v>
      </c>
      <c r="K180" s="41" t="s">
        <v>97</v>
      </c>
      <c r="L180" s="41" t="s">
        <v>195</v>
      </c>
      <c r="M180" s="43">
        <v>1</v>
      </c>
      <c r="N180" s="210">
        <v>1</v>
      </c>
      <c r="O180" s="208">
        <v>0.1</v>
      </c>
      <c r="P180" s="38">
        <f>+Tabla1[[#This Row],[Meta Ejecutada Vigencia4]]/Tabla1[[#This Row],[Meta Programada Vigencia]]</f>
        <v>0.1</v>
      </c>
      <c r="Q180" s="38">
        <f>+Tabla1[[#This Row],[Meta Ejecutada Vigencia4]]/Tabla1[[#This Row],[Meta Programada Cuatrienio3]]</f>
        <v>0.1</v>
      </c>
      <c r="R180" s="51">
        <v>2024680010122</v>
      </c>
      <c r="S180" s="57" t="s">
        <v>251</v>
      </c>
      <c r="T180" s="80">
        <v>103461358</v>
      </c>
      <c r="U180" s="81">
        <v>38500000</v>
      </c>
      <c r="V180" s="61" t="s">
        <v>1283</v>
      </c>
      <c r="W180" s="61" t="s">
        <v>1322</v>
      </c>
      <c r="X180" s="70">
        <v>29320</v>
      </c>
      <c r="Y180" s="61" t="s">
        <v>1323</v>
      </c>
      <c r="Z180" s="60" t="s">
        <v>366</v>
      </c>
      <c r="AA180" s="65">
        <v>19250000</v>
      </c>
      <c r="AB180" s="65">
        <v>0</v>
      </c>
      <c r="AC180" s="65">
        <v>0</v>
      </c>
      <c r="AD180" s="65">
        <v>0</v>
      </c>
      <c r="AE180" s="65">
        <f>SUM(Tabla1[[#This Row],[Recursos Propios]:[Otros]])</f>
        <v>19250000</v>
      </c>
      <c r="AF180" s="87">
        <f>+SUMIFS('Anexo PA'!$I$4:$I$909,'Anexo PA'!$M$4:$M$909,Tabla1[[#This Row],[ Consecutivo PDM]],'Anexo PA'!$O$4:$O$909,Tabla1[[#This Row],[Código BPIN]],'Anexo PA'!$C$4:$C$909,Tabla1[[#This Row],[Rubro]])</f>
        <v>0</v>
      </c>
      <c r="AG180" s="65">
        <v>0</v>
      </c>
      <c r="AH180" s="65">
        <v>0</v>
      </c>
      <c r="AI180" s="65">
        <v>0</v>
      </c>
      <c r="AJ180" s="67">
        <f>SUM(Tabla1[[#This Row],[Recursos Propios2]:[Otros7]])</f>
        <v>0</v>
      </c>
      <c r="AK180" s="45">
        <v>0</v>
      </c>
      <c r="AL180" s="86">
        <f>+SUMIFS('Anexo PA'!$J$4:$J$909,'Anexo PA'!$M$4:$M$909,Tabla1[[#This Row],[ Consecutivo PDM]],'Anexo PA'!$O$4:$O$909,Tabla1[[#This Row],[Código BPIN]],'Anexo PA'!$C$4:$C$909,Tabla1[[#This Row],[Rubro]])</f>
        <v>0</v>
      </c>
      <c r="AM180" s="101">
        <f>+SUMIFS('Anexo PA'!$K$4:$K$909,'Anexo PA'!$M$4:$M$909,Tabla1[[#This Row],[ Consecutivo PDM]],'Anexo PA'!$O$4:$O$909,Tabla1[[#This Row],[Código BPIN]],'Anexo PA'!$C$4:$C$909,Tabla1[[#This Row],[Rubro]])</f>
        <v>0</v>
      </c>
      <c r="AN180" s="42">
        <v>0</v>
      </c>
      <c r="AO180" s="59" t="s">
        <v>196</v>
      </c>
      <c r="AP180" s="59" t="s">
        <v>197</v>
      </c>
      <c r="AQ180" s="55">
        <v>10</v>
      </c>
    </row>
    <row r="181" spans="1:43" s="6" customFormat="1" ht="15.4" customHeight="1" x14ac:dyDescent="0.25">
      <c r="A181" s="212">
        <v>280</v>
      </c>
      <c r="B181" s="55" t="s">
        <v>63</v>
      </c>
      <c r="C181" s="60" t="s">
        <v>188</v>
      </c>
      <c r="D181" s="41" t="s">
        <v>189</v>
      </c>
      <c r="E181" s="59" t="s">
        <v>190</v>
      </c>
      <c r="F181" s="41" t="s">
        <v>191</v>
      </c>
      <c r="G181" s="57" t="s">
        <v>192</v>
      </c>
      <c r="H181" s="41">
        <v>360501200</v>
      </c>
      <c r="I181" s="57" t="s">
        <v>193</v>
      </c>
      <c r="J181" s="43">
        <v>0</v>
      </c>
      <c r="K181" s="41" t="s">
        <v>97</v>
      </c>
      <c r="L181" s="41" t="s">
        <v>195</v>
      </c>
      <c r="M181" s="43">
        <v>1</v>
      </c>
      <c r="N181" s="210">
        <v>1</v>
      </c>
      <c r="O181" s="208">
        <v>0.1</v>
      </c>
      <c r="P181" s="38">
        <f>+Tabla1[[#This Row],[Meta Ejecutada Vigencia4]]/Tabla1[[#This Row],[Meta Programada Vigencia]]</f>
        <v>0.1</v>
      </c>
      <c r="Q181" s="38">
        <f>+Tabla1[[#This Row],[Meta Ejecutada Vigencia4]]/Tabla1[[#This Row],[Meta Programada Cuatrienio3]]</f>
        <v>0.1</v>
      </c>
      <c r="R181" s="39">
        <v>2024680010122</v>
      </c>
      <c r="S181" s="58" t="s">
        <v>251</v>
      </c>
      <c r="T181" s="65"/>
      <c r="U181" s="40"/>
      <c r="V181" s="61" t="s">
        <v>1283</v>
      </c>
      <c r="W181" s="61" t="s">
        <v>1322</v>
      </c>
      <c r="X181" s="70">
        <v>29320</v>
      </c>
      <c r="Y181" s="61" t="s">
        <v>1323</v>
      </c>
      <c r="Z181" s="61" t="s">
        <v>367</v>
      </c>
      <c r="AA181" s="65">
        <v>19250000</v>
      </c>
      <c r="AB181" s="65">
        <v>0</v>
      </c>
      <c r="AC181" s="65">
        <v>0</v>
      </c>
      <c r="AD181" s="65">
        <v>0</v>
      </c>
      <c r="AE181" s="65">
        <f>SUM(Tabla1[[#This Row],[Recursos Propios]:[Otros]])</f>
        <v>19250000</v>
      </c>
      <c r="AF181" s="87">
        <f>+SUMIFS('Anexo PA'!$I$4:$I$909,'Anexo PA'!$M$4:$M$909,Tabla1[[#This Row],[ Consecutivo PDM]],'Anexo PA'!$O$4:$O$909,Tabla1[[#This Row],[Código BPIN]],'Anexo PA'!$C$4:$C$909,Tabla1[[#This Row],[Rubro]])</f>
        <v>5866666.6600000001</v>
      </c>
      <c r="AG181" s="65">
        <v>0</v>
      </c>
      <c r="AH181" s="65">
        <v>0</v>
      </c>
      <c r="AI181" s="65">
        <v>0</v>
      </c>
      <c r="AJ181" s="67">
        <f>SUM(Tabla1[[#This Row],[Recursos Propios2]:[Otros7]])</f>
        <v>5866666.6600000001</v>
      </c>
      <c r="AK181" s="20">
        <v>0</v>
      </c>
      <c r="AL181" s="86">
        <f>+SUMIFS('Anexo PA'!$J$4:$J$909,'Anexo PA'!$M$4:$M$909,Tabla1[[#This Row],[ Consecutivo PDM]],'Anexo PA'!$O$4:$O$909,Tabla1[[#This Row],[Código BPIN]],'Anexo PA'!$C$4:$C$909,Tabla1[[#This Row],[Rubro]])</f>
        <v>0</v>
      </c>
      <c r="AM181" s="101">
        <f>+SUMIFS('Anexo PA'!$K$4:$K$909,'Anexo PA'!$M$4:$M$909,Tabla1[[#This Row],[ Consecutivo PDM]],'Anexo PA'!$O$4:$O$909,Tabla1[[#This Row],[Código BPIN]],'Anexo PA'!$C$4:$C$909,Tabla1[[#This Row],[Rubro]])</f>
        <v>0</v>
      </c>
      <c r="AN181" s="42">
        <v>0</v>
      </c>
      <c r="AO181" s="59" t="s">
        <v>196</v>
      </c>
      <c r="AP181" s="59" t="s">
        <v>197</v>
      </c>
      <c r="AQ181" s="55">
        <v>10</v>
      </c>
    </row>
    <row r="183" spans="1:43" ht="30.4" customHeight="1" x14ac:dyDescent="0.25">
      <c r="S183" s="11" t="s">
        <v>2257</v>
      </c>
      <c r="T183" s="94">
        <f>SUM(T11:T181)</f>
        <v>105929061172.12001</v>
      </c>
      <c r="U183" s="93">
        <f>SUM(U11:U181)</f>
        <v>29757939899.91</v>
      </c>
      <c r="V183" s="22"/>
      <c r="W183" s="22"/>
      <c r="X183" s="22"/>
      <c r="Y183" s="22"/>
      <c r="Z183" s="93"/>
      <c r="AA183" s="23">
        <f t="shared" ref="AA183:AD183" si="0">SUM(AA11:AA181)</f>
        <v>16006000000</v>
      </c>
      <c r="AB183" s="23">
        <f t="shared" si="0"/>
        <v>0</v>
      </c>
      <c r="AC183" s="23">
        <f t="shared" si="0"/>
        <v>1062581</v>
      </c>
      <c r="AD183" s="23">
        <f t="shared" si="0"/>
        <v>13750877318.91</v>
      </c>
      <c r="AE183" s="23">
        <f>SUM(AE11:AE181)</f>
        <v>29757939899.91</v>
      </c>
      <c r="AF183" s="23">
        <f>SUM(AF11:AF181)</f>
        <v>12374867549.989998</v>
      </c>
      <c r="AG183" s="23"/>
      <c r="AH183" s="23">
        <f>SUM(AH11:AH181)</f>
        <v>0</v>
      </c>
      <c r="AI183" s="23">
        <f>SUM(AI11:AI181)</f>
        <v>10409887728.98</v>
      </c>
      <c r="AJ183" s="23">
        <f>SUM(AJ11:AJ181)</f>
        <v>22784755278.970001</v>
      </c>
      <c r="AK183" s="53"/>
      <c r="AL183" s="23">
        <f>SUM(AL11:AL181)</f>
        <v>14144694023.480001</v>
      </c>
      <c r="AM183" s="23">
        <f>SUM(AM11:AM181)</f>
        <v>14116914286.480001</v>
      </c>
      <c r="AN183" s="23">
        <f>SUM(AN11:AN181)</f>
        <v>5307496700</v>
      </c>
    </row>
    <row r="184" spans="1:43" ht="30.4" customHeight="1" x14ac:dyDescent="0.25">
      <c r="S184" s="11" t="s">
        <v>1257</v>
      </c>
      <c r="T184" s="96">
        <f>103701091037.47+2227970134.65</f>
        <v>105929061172.12</v>
      </c>
      <c r="U184" s="93">
        <v>29757939899.91</v>
      </c>
      <c r="V184" s="22"/>
      <c r="W184" s="22"/>
      <c r="X184" s="22"/>
      <c r="Y184" s="22"/>
      <c r="Z184" s="94"/>
      <c r="AA184" s="22">
        <f>13450000000+2556000000</f>
        <v>16006000000</v>
      </c>
      <c r="AB184" s="22"/>
      <c r="AC184" s="22">
        <v>1062581</v>
      </c>
      <c r="AD184" s="22">
        <v>13750877318.91</v>
      </c>
      <c r="AE184" s="21">
        <f>+AD184+AC184+AA184</f>
        <v>29757939899.91</v>
      </c>
      <c r="AF184" s="22">
        <v>12374867549.99</v>
      </c>
      <c r="AG184" s="22"/>
      <c r="AH184" s="22">
        <v>0</v>
      </c>
      <c r="AI184" s="22">
        <v>10409887728.980017</v>
      </c>
      <c r="AJ184" s="21">
        <v>22784755278.970001</v>
      </c>
      <c r="AK184" s="53"/>
      <c r="AL184" s="22">
        <v>14144694023.48</v>
      </c>
      <c r="AM184" s="22">
        <v>14116914286.48</v>
      </c>
    </row>
    <row r="185" spans="1:43" ht="30.4" customHeight="1" x14ac:dyDescent="0.25">
      <c r="S185" s="11" t="s">
        <v>1258</v>
      </c>
      <c r="T185" s="93">
        <f>+T184-T183</f>
        <v>0</v>
      </c>
      <c r="U185" s="93">
        <f>+U184-U183</f>
        <v>0</v>
      </c>
      <c r="V185" s="22"/>
      <c r="W185" s="22"/>
      <c r="X185" s="22"/>
      <c r="Y185" s="22"/>
      <c r="Z185" s="94"/>
      <c r="AA185" s="23">
        <f t="shared" ref="AA185:AM185" si="1">+AA184-AA183</f>
        <v>0</v>
      </c>
      <c r="AB185" s="23">
        <f t="shared" si="1"/>
        <v>0</v>
      </c>
      <c r="AC185" s="23">
        <f t="shared" si="1"/>
        <v>0</v>
      </c>
      <c r="AD185" s="23">
        <f t="shared" si="1"/>
        <v>0</v>
      </c>
      <c r="AE185" s="23">
        <f>+AE184-AE183</f>
        <v>0</v>
      </c>
      <c r="AF185" s="23">
        <f t="shared" si="1"/>
        <v>0</v>
      </c>
      <c r="AG185" s="23"/>
      <c r="AH185" s="23">
        <f t="shared" si="1"/>
        <v>0</v>
      </c>
      <c r="AI185" s="23">
        <f>+AI183-AI184</f>
        <v>-1.71661376953125E-5</v>
      </c>
      <c r="AJ185" s="23">
        <f t="shared" si="1"/>
        <v>0</v>
      </c>
      <c r="AK185" s="23"/>
      <c r="AL185" s="23">
        <f t="shared" si="1"/>
        <v>0</v>
      </c>
      <c r="AM185" s="23">
        <f t="shared" si="1"/>
        <v>0</v>
      </c>
    </row>
    <row r="186" spans="1:43" ht="30.4" customHeight="1" x14ac:dyDescent="0.3">
      <c r="T186" s="94">
        <f>+T11+T15+T21+T43+T44+T45+T47+T111+T136+T141+T160</f>
        <v>14809658065.940001</v>
      </c>
      <c r="U186" s="94">
        <f>+U11+U15+U21+U43+U44+U45+U47+U111+U136+U141+U160</f>
        <v>14809658065.940001</v>
      </c>
      <c r="AF186" s="32"/>
      <c r="AI186" s="202"/>
      <c r="AJ186" s="32"/>
    </row>
    <row r="187" spans="1:43" ht="30.4" customHeight="1" x14ac:dyDescent="0.25">
      <c r="T187" s="94">
        <f>+T17+T19+T37+T38++T46+T48+T57+T63+T68+T73+T79+T80+T91+T112+T115+T118+T128+T138+T147+T180</f>
        <v>91119403106.179993</v>
      </c>
      <c r="U187" s="94">
        <f>+U17+U19+U37+U38++U46+U48+U57+U63+U68+U73+U79+U80+U91+U112+U115+U118+U128+U138+U147+U180+U110+U109+U108+U107+U106+U105+U101+U100+U99+U94+U93+U92+U95</f>
        <v>14948281833.970001</v>
      </c>
      <c r="AF187" s="33"/>
      <c r="AI187" s="34"/>
    </row>
    <row r="188" spans="1:43" ht="30.4" customHeight="1" x14ac:dyDescent="0.25">
      <c r="T188" s="94">
        <f>SUM(T186:T187)</f>
        <v>105929061172.12</v>
      </c>
      <c r="U188" s="93">
        <f>+U187+U186</f>
        <v>29757939899.910004</v>
      </c>
      <c r="AF188" s="34"/>
      <c r="AI188" s="32"/>
    </row>
    <row r="189" spans="1:43" ht="30.4" customHeight="1" x14ac:dyDescent="0.25">
      <c r="T189" s="94">
        <f>+T188-T184</f>
        <v>0</v>
      </c>
      <c r="U189" s="94">
        <f>+U188-U184</f>
        <v>0</v>
      </c>
      <c r="AI189" s="32"/>
    </row>
  </sheetData>
  <mergeCells count="12">
    <mergeCell ref="C1:AI4"/>
    <mergeCell ref="AJ1:AQ1"/>
    <mergeCell ref="AJ2:AQ2"/>
    <mergeCell ref="AJ3:AQ3"/>
    <mergeCell ref="AO9:AP9"/>
    <mergeCell ref="AF9:AN9"/>
    <mergeCell ref="A9:N9"/>
    <mergeCell ref="O9:Q9"/>
    <mergeCell ref="AA9:AE9"/>
    <mergeCell ref="R9:Z9"/>
    <mergeCell ref="AJ4:AQ4"/>
    <mergeCell ref="A1:B4"/>
  </mergeCells>
  <phoneticPr fontId="16" type="noConversion"/>
  <pageMargins left="0.7" right="0.7" top="0.75" bottom="0.75" header="0.3" footer="0.3"/>
  <pageSetup paperSize="9" orientation="portrait" r:id="rId1"/>
  <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B2776D-0494-477A-8020-25F2425C327D}">
  <dimension ref="A3:V915"/>
  <sheetViews>
    <sheetView zoomScaleNormal="100" workbookViewId="0">
      <pane ySplit="3" topLeftCell="A817" activePane="bottomLeft" state="frozen"/>
      <selection pane="bottomLeft" activeCell="C824" sqref="C824"/>
    </sheetView>
  </sheetViews>
  <sheetFormatPr baseColWidth="10" defaultColWidth="11.42578125" defaultRowHeight="16.5" x14ac:dyDescent="0.3"/>
  <cols>
    <col min="1" max="1" width="10.5703125" style="28" bestFit="1" customWidth="1"/>
    <col min="2" max="2" width="5.42578125" style="28" customWidth="1"/>
    <col min="3" max="3" width="31.7109375" style="28" customWidth="1"/>
    <col min="4" max="4" width="17.28515625" style="28" customWidth="1"/>
    <col min="5" max="5" width="11.7109375" style="28" customWidth="1"/>
    <col min="6" max="6" width="12" style="28" customWidth="1"/>
    <col min="7" max="7" width="14.140625" style="28" customWidth="1"/>
    <col min="8" max="8" width="8.5703125" style="28" customWidth="1"/>
    <col min="9" max="9" width="17.28515625" style="28" customWidth="1"/>
    <col min="10" max="10" width="17.28515625" style="28" bestFit="1" customWidth="1"/>
    <col min="11" max="11" width="17" style="28" bestFit="1" customWidth="1"/>
    <col min="12" max="12" width="6" style="28" customWidth="1"/>
    <col min="13" max="13" width="12.140625" style="28" bestFit="1" customWidth="1"/>
    <col min="14" max="14" width="65" style="28" hidden="1" customWidth="1"/>
    <col min="15" max="15" width="15.85546875" style="28" bestFit="1" customWidth="1"/>
    <col min="16" max="16" width="34.140625" style="28" customWidth="1"/>
    <col min="17" max="17" width="28.140625" style="28" customWidth="1"/>
    <col min="18" max="18" width="11.42578125" style="28"/>
    <col min="19" max="19" width="13.42578125" style="28" customWidth="1"/>
    <col min="20" max="16384" width="11.42578125" style="28"/>
  </cols>
  <sheetData>
    <row r="3" spans="1:22" s="100" customFormat="1" ht="25.5" x14ac:dyDescent="0.3">
      <c r="A3" s="197" t="s">
        <v>368</v>
      </c>
      <c r="B3" s="97" t="s">
        <v>369</v>
      </c>
      <c r="C3" s="97" t="s">
        <v>370</v>
      </c>
      <c r="D3" s="97" t="s">
        <v>371</v>
      </c>
      <c r="E3" s="97" t="s">
        <v>372</v>
      </c>
      <c r="F3" s="97" t="s">
        <v>373</v>
      </c>
      <c r="G3" s="97" t="s">
        <v>374</v>
      </c>
      <c r="H3" s="97" t="s">
        <v>375</v>
      </c>
      <c r="I3" s="98" t="s">
        <v>376</v>
      </c>
      <c r="J3" s="98" t="s">
        <v>377</v>
      </c>
      <c r="K3" s="98" t="s">
        <v>378</v>
      </c>
      <c r="L3" s="98" t="s">
        <v>379</v>
      </c>
      <c r="M3" s="98" t="s">
        <v>380</v>
      </c>
      <c r="N3" s="98" t="s">
        <v>381</v>
      </c>
      <c r="O3" s="98" t="s">
        <v>382</v>
      </c>
      <c r="P3" s="98" t="s">
        <v>383</v>
      </c>
      <c r="Q3" s="98" t="s">
        <v>384</v>
      </c>
      <c r="R3" s="98" t="s">
        <v>1533</v>
      </c>
      <c r="S3" s="98" t="s">
        <v>1534</v>
      </c>
      <c r="T3" s="98" t="s">
        <v>1535</v>
      </c>
      <c r="U3" s="98" t="s">
        <v>1536</v>
      </c>
      <c r="V3" s="99"/>
    </row>
    <row r="4" spans="1:22" hidden="1" x14ac:dyDescent="0.3">
      <c r="A4" s="198">
        <v>45309</v>
      </c>
      <c r="B4" s="25">
        <v>43</v>
      </c>
      <c r="C4" s="25" t="s">
        <v>326</v>
      </c>
      <c r="D4" s="25" t="s">
        <v>385</v>
      </c>
      <c r="E4" s="25" t="s">
        <v>386</v>
      </c>
      <c r="F4" s="25" t="s">
        <v>387</v>
      </c>
      <c r="G4" s="25" t="s">
        <v>388</v>
      </c>
      <c r="H4" s="84">
        <v>19</v>
      </c>
      <c r="I4" s="26">
        <v>19200000</v>
      </c>
      <c r="J4" s="26">
        <v>19200000</v>
      </c>
      <c r="K4" s="26">
        <v>19200000</v>
      </c>
      <c r="L4" s="25" t="s">
        <v>369</v>
      </c>
      <c r="M4" s="27">
        <v>254</v>
      </c>
      <c r="N4" s="29" t="s">
        <v>158</v>
      </c>
      <c r="O4" s="72">
        <v>2020680010025</v>
      </c>
      <c r="P4" s="73" t="s">
        <v>244</v>
      </c>
      <c r="Q4" s="27" t="s">
        <v>389</v>
      </c>
      <c r="R4" s="27" t="s">
        <v>1537</v>
      </c>
      <c r="S4" s="27" t="s">
        <v>1538</v>
      </c>
      <c r="T4" s="27" t="s">
        <v>1539</v>
      </c>
      <c r="U4" s="27" t="s">
        <v>1540</v>
      </c>
      <c r="V4" s="28" t="s">
        <v>2256</v>
      </c>
    </row>
    <row r="5" spans="1:22" hidden="1" x14ac:dyDescent="0.3">
      <c r="A5" s="198">
        <v>45309</v>
      </c>
      <c r="B5" s="25">
        <v>44</v>
      </c>
      <c r="C5" s="25" t="s">
        <v>327</v>
      </c>
      <c r="D5" s="25" t="s">
        <v>390</v>
      </c>
      <c r="E5" s="25" t="s">
        <v>391</v>
      </c>
      <c r="F5" s="25" t="s">
        <v>392</v>
      </c>
      <c r="G5" s="25" t="s">
        <v>393</v>
      </c>
      <c r="H5" s="84">
        <v>18</v>
      </c>
      <c r="I5" s="26">
        <v>18000000</v>
      </c>
      <c r="J5" s="26">
        <v>18000000</v>
      </c>
      <c r="K5" s="26">
        <v>18000000</v>
      </c>
      <c r="L5" s="25" t="s">
        <v>369</v>
      </c>
      <c r="M5" s="27">
        <v>254</v>
      </c>
      <c r="N5" s="29" t="s">
        <v>158</v>
      </c>
      <c r="O5" s="72">
        <v>2020680010025</v>
      </c>
      <c r="P5" s="73" t="s">
        <v>244</v>
      </c>
      <c r="Q5" s="27" t="s">
        <v>389</v>
      </c>
      <c r="R5" s="27" t="s">
        <v>1537</v>
      </c>
      <c r="S5" s="27" t="s">
        <v>1538</v>
      </c>
      <c r="T5" s="27" t="s">
        <v>1539</v>
      </c>
      <c r="U5" s="27" t="s">
        <v>1541</v>
      </c>
      <c r="V5" s="28" t="s">
        <v>2256</v>
      </c>
    </row>
    <row r="6" spans="1:22" hidden="1" x14ac:dyDescent="0.3">
      <c r="A6" s="198">
        <v>45309</v>
      </c>
      <c r="B6" s="25">
        <v>45</v>
      </c>
      <c r="C6" s="25" t="s">
        <v>327</v>
      </c>
      <c r="D6" s="25" t="s">
        <v>390</v>
      </c>
      <c r="E6" s="25" t="s">
        <v>391</v>
      </c>
      <c r="F6" s="25" t="s">
        <v>394</v>
      </c>
      <c r="G6" s="25" t="s">
        <v>395</v>
      </c>
      <c r="H6" s="84">
        <v>20</v>
      </c>
      <c r="I6" s="26">
        <v>18000000</v>
      </c>
      <c r="J6" s="26">
        <v>18000000</v>
      </c>
      <c r="K6" s="26">
        <v>18000000</v>
      </c>
      <c r="L6" s="25" t="s">
        <v>369</v>
      </c>
      <c r="M6" s="27">
        <v>254</v>
      </c>
      <c r="N6" s="29" t="s">
        <v>158</v>
      </c>
      <c r="O6" s="72">
        <v>2020680010025</v>
      </c>
      <c r="P6" s="73" t="s">
        <v>244</v>
      </c>
      <c r="Q6" s="27" t="s">
        <v>389</v>
      </c>
      <c r="R6" s="27" t="s">
        <v>1537</v>
      </c>
      <c r="S6" s="27" t="s">
        <v>1538</v>
      </c>
      <c r="T6" s="27" t="s">
        <v>1539</v>
      </c>
      <c r="U6" s="27" t="s">
        <v>1541</v>
      </c>
      <c r="V6" s="28" t="s">
        <v>2256</v>
      </c>
    </row>
    <row r="7" spans="1:22" hidden="1" x14ac:dyDescent="0.3">
      <c r="A7" s="198">
        <v>45309</v>
      </c>
      <c r="B7" s="25">
        <v>46</v>
      </c>
      <c r="C7" s="25" t="s">
        <v>327</v>
      </c>
      <c r="D7" s="25" t="s">
        <v>390</v>
      </c>
      <c r="E7" s="25" t="s">
        <v>396</v>
      </c>
      <c r="F7" s="25" t="s">
        <v>397</v>
      </c>
      <c r="G7" s="25" t="s">
        <v>398</v>
      </c>
      <c r="H7" s="84">
        <v>16</v>
      </c>
      <c r="I7" s="26">
        <v>13200000</v>
      </c>
      <c r="J7" s="26">
        <v>13200000</v>
      </c>
      <c r="K7" s="26">
        <v>13200000</v>
      </c>
      <c r="L7" s="25" t="s">
        <v>369</v>
      </c>
      <c r="M7" s="27">
        <v>254</v>
      </c>
      <c r="N7" s="29" t="s">
        <v>158</v>
      </c>
      <c r="O7" s="72">
        <v>2020680010025</v>
      </c>
      <c r="P7" s="73" t="s">
        <v>244</v>
      </c>
      <c r="Q7" s="27" t="s">
        <v>389</v>
      </c>
      <c r="R7" s="27" t="s">
        <v>1537</v>
      </c>
      <c r="S7" s="27" t="s">
        <v>1538</v>
      </c>
      <c r="T7" s="27" t="s">
        <v>1539</v>
      </c>
      <c r="U7" s="27" t="s">
        <v>1540</v>
      </c>
      <c r="V7" s="28" t="s">
        <v>2256</v>
      </c>
    </row>
    <row r="8" spans="1:22" hidden="1" x14ac:dyDescent="0.3">
      <c r="A8" s="198">
        <v>45309</v>
      </c>
      <c r="B8" s="25">
        <v>47</v>
      </c>
      <c r="C8" s="25" t="s">
        <v>327</v>
      </c>
      <c r="D8" s="25" t="s">
        <v>390</v>
      </c>
      <c r="E8" s="25" t="s">
        <v>399</v>
      </c>
      <c r="F8" s="25" t="s">
        <v>400</v>
      </c>
      <c r="G8" s="25" t="s">
        <v>401</v>
      </c>
      <c r="H8" s="84">
        <v>21</v>
      </c>
      <c r="I8" s="26">
        <v>17600000</v>
      </c>
      <c r="J8" s="26">
        <v>17600000</v>
      </c>
      <c r="K8" s="26">
        <v>17600000</v>
      </c>
      <c r="L8" s="25" t="s">
        <v>369</v>
      </c>
      <c r="M8" s="27">
        <v>254</v>
      </c>
      <c r="N8" s="29" t="s">
        <v>158</v>
      </c>
      <c r="O8" s="72">
        <v>2020680010025</v>
      </c>
      <c r="P8" s="73" t="s">
        <v>244</v>
      </c>
      <c r="Q8" s="27" t="s">
        <v>389</v>
      </c>
      <c r="R8" s="27" t="s">
        <v>1542</v>
      </c>
      <c r="S8" s="27" t="s">
        <v>1543</v>
      </c>
      <c r="T8" s="27" t="s">
        <v>1544</v>
      </c>
      <c r="U8" s="27" t="s">
        <v>1545</v>
      </c>
      <c r="V8" s="28" t="s">
        <v>2256</v>
      </c>
    </row>
    <row r="9" spans="1:22" hidden="1" x14ac:dyDescent="0.3">
      <c r="A9" s="198">
        <v>45309</v>
      </c>
      <c r="B9" s="25">
        <v>48</v>
      </c>
      <c r="C9" s="25" t="s">
        <v>327</v>
      </c>
      <c r="D9" s="25" t="s">
        <v>390</v>
      </c>
      <c r="E9" s="25" t="s">
        <v>402</v>
      </c>
      <c r="F9" s="25" t="s">
        <v>403</v>
      </c>
      <c r="G9" s="25" t="s">
        <v>404</v>
      </c>
      <c r="H9" s="84">
        <v>13</v>
      </c>
      <c r="I9" s="26">
        <v>24000000</v>
      </c>
      <c r="J9" s="26">
        <v>24000000</v>
      </c>
      <c r="K9" s="26">
        <v>24000000</v>
      </c>
      <c r="L9" s="25" t="s">
        <v>369</v>
      </c>
      <c r="M9" s="27">
        <v>254</v>
      </c>
      <c r="N9" s="29" t="s">
        <v>158</v>
      </c>
      <c r="O9" s="72">
        <v>2020680010025</v>
      </c>
      <c r="P9" s="73" t="s">
        <v>244</v>
      </c>
      <c r="Q9" s="27" t="s">
        <v>389</v>
      </c>
      <c r="R9" s="27" t="s">
        <v>1537</v>
      </c>
      <c r="S9" s="27" t="s">
        <v>1538</v>
      </c>
      <c r="T9" s="27" t="s">
        <v>1539</v>
      </c>
      <c r="U9" s="27" t="s">
        <v>1541</v>
      </c>
      <c r="V9" s="28" t="s">
        <v>2256</v>
      </c>
    </row>
    <row r="10" spans="1:22" hidden="1" x14ac:dyDescent="0.3">
      <c r="A10" s="198">
        <v>45309</v>
      </c>
      <c r="B10" s="25">
        <v>49</v>
      </c>
      <c r="C10" s="25" t="s">
        <v>326</v>
      </c>
      <c r="D10" s="25" t="s">
        <v>385</v>
      </c>
      <c r="E10" s="25" t="s">
        <v>405</v>
      </c>
      <c r="F10" s="25" t="s">
        <v>406</v>
      </c>
      <c r="G10" s="25" t="s">
        <v>407</v>
      </c>
      <c r="H10" s="84">
        <v>14</v>
      </c>
      <c r="I10" s="26">
        <v>22800000</v>
      </c>
      <c r="J10" s="26">
        <v>22800000</v>
      </c>
      <c r="K10" s="26">
        <v>22800000</v>
      </c>
      <c r="L10" s="25" t="s">
        <v>369</v>
      </c>
      <c r="M10" s="27">
        <v>254</v>
      </c>
      <c r="N10" s="29" t="s">
        <v>158</v>
      </c>
      <c r="O10" s="72">
        <v>2020680010025</v>
      </c>
      <c r="P10" s="73" t="s">
        <v>244</v>
      </c>
      <c r="Q10" s="27" t="s">
        <v>389</v>
      </c>
      <c r="R10" s="27" t="s">
        <v>1537</v>
      </c>
      <c r="S10" s="27" t="s">
        <v>1538</v>
      </c>
      <c r="T10" s="27" t="s">
        <v>1539</v>
      </c>
      <c r="U10" s="27" t="s">
        <v>1541</v>
      </c>
      <c r="V10" s="28" t="s">
        <v>2256</v>
      </c>
    </row>
    <row r="11" spans="1:22" hidden="1" x14ac:dyDescent="0.3">
      <c r="A11" s="198">
        <v>45309</v>
      </c>
      <c r="B11" s="25">
        <v>50</v>
      </c>
      <c r="C11" s="25" t="s">
        <v>327</v>
      </c>
      <c r="D11" s="25" t="s">
        <v>390</v>
      </c>
      <c r="E11" s="25" t="s">
        <v>391</v>
      </c>
      <c r="F11" s="25" t="s">
        <v>408</v>
      </c>
      <c r="G11" s="25" t="s">
        <v>409</v>
      </c>
      <c r="H11" s="84">
        <v>8</v>
      </c>
      <c r="I11" s="26">
        <v>18000000</v>
      </c>
      <c r="J11" s="26">
        <v>18000000</v>
      </c>
      <c r="K11" s="26">
        <v>18000000</v>
      </c>
      <c r="L11" s="25" t="s">
        <v>369</v>
      </c>
      <c r="M11" s="27">
        <v>254</v>
      </c>
      <c r="N11" s="29" t="s">
        <v>158</v>
      </c>
      <c r="O11" s="72">
        <v>2020680010025</v>
      </c>
      <c r="P11" s="73" t="s">
        <v>244</v>
      </c>
      <c r="Q11" s="27" t="s">
        <v>389</v>
      </c>
      <c r="R11" s="27" t="s">
        <v>1546</v>
      </c>
      <c r="S11" s="27" t="s">
        <v>1547</v>
      </c>
      <c r="T11" s="27" t="s">
        <v>1548</v>
      </c>
      <c r="U11" s="27" t="s">
        <v>1549</v>
      </c>
      <c r="V11" s="28" t="s">
        <v>2256</v>
      </c>
    </row>
    <row r="12" spans="1:22" hidden="1" x14ac:dyDescent="0.3">
      <c r="A12" s="198">
        <v>45309</v>
      </c>
      <c r="B12" s="25">
        <v>51</v>
      </c>
      <c r="C12" s="25" t="s">
        <v>327</v>
      </c>
      <c r="D12" s="25" t="s">
        <v>390</v>
      </c>
      <c r="E12" s="25" t="s">
        <v>410</v>
      </c>
      <c r="F12" s="25" t="s">
        <v>411</v>
      </c>
      <c r="G12" s="25" t="s">
        <v>412</v>
      </c>
      <c r="H12" s="84">
        <v>12</v>
      </c>
      <c r="I12" s="26">
        <v>13200000</v>
      </c>
      <c r="J12" s="26">
        <v>13200000</v>
      </c>
      <c r="K12" s="26">
        <v>13200000</v>
      </c>
      <c r="L12" s="25" t="s">
        <v>369</v>
      </c>
      <c r="M12" s="27">
        <v>254</v>
      </c>
      <c r="N12" s="29" t="s">
        <v>158</v>
      </c>
      <c r="O12" s="72">
        <v>2020680010025</v>
      </c>
      <c r="P12" s="73" t="s">
        <v>244</v>
      </c>
      <c r="Q12" s="27" t="s">
        <v>389</v>
      </c>
      <c r="R12" s="27" t="s">
        <v>1537</v>
      </c>
      <c r="S12" s="27" t="s">
        <v>1538</v>
      </c>
      <c r="T12" s="27" t="s">
        <v>1539</v>
      </c>
      <c r="U12" s="27" t="s">
        <v>1540</v>
      </c>
      <c r="V12" s="28" t="s">
        <v>2256</v>
      </c>
    </row>
    <row r="13" spans="1:22" hidden="1" x14ac:dyDescent="0.3">
      <c r="A13" s="198">
        <v>45309</v>
      </c>
      <c r="B13" s="25">
        <v>52</v>
      </c>
      <c r="C13" s="25" t="s">
        <v>327</v>
      </c>
      <c r="D13" s="25" t="s">
        <v>390</v>
      </c>
      <c r="E13" s="25" t="s">
        <v>413</v>
      </c>
      <c r="F13" s="25" t="s">
        <v>414</v>
      </c>
      <c r="G13" s="25" t="s">
        <v>415</v>
      </c>
      <c r="H13" s="84">
        <v>10</v>
      </c>
      <c r="I13" s="26">
        <v>20000000</v>
      </c>
      <c r="J13" s="26">
        <v>20000000</v>
      </c>
      <c r="K13" s="26">
        <v>20000000</v>
      </c>
      <c r="L13" s="25" t="s">
        <v>369</v>
      </c>
      <c r="M13" s="27">
        <v>254</v>
      </c>
      <c r="N13" s="29" t="s">
        <v>158</v>
      </c>
      <c r="O13" s="72">
        <v>2020680010025</v>
      </c>
      <c r="P13" s="73" t="s">
        <v>244</v>
      </c>
      <c r="Q13" s="27" t="s">
        <v>389</v>
      </c>
      <c r="R13" s="27" t="s">
        <v>1537</v>
      </c>
      <c r="S13" s="27" t="s">
        <v>1538</v>
      </c>
      <c r="T13" s="27" t="s">
        <v>1539</v>
      </c>
      <c r="U13" s="27" t="s">
        <v>1540</v>
      </c>
      <c r="V13" s="28" t="s">
        <v>2256</v>
      </c>
    </row>
    <row r="14" spans="1:22" hidden="1" x14ac:dyDescent="0.3">
      <c r="A14" s="198">
        <v>45309</v>
      </c>
      <c r="B14" s="25">
        <v>53</v>
      </c>
      <c r="C14" s="25" t="s">
        <v>327</v>
      </c>
      <c r="D14" s="25" t="s">
        <v>390</v>
      </c>
      <c r="E14" s="25" t="s">
        <v>416</v>
      </c>
      <c r="F14" s="25" t="s">
        <v>417</v>
      </c>
      <c r="G14" s="25" t="s">
        <v>418</v>
      </c>
      <c r="H14" s="84">
        <v>9</v>
      </c>
      <c r="I14" s="26">
        <v>26000000</v>
      </c>
      <c r="J14" s="26">
        <v>26000000</v>
      </c>
      <c r="K14" s="26">
        <v>26000000</v>
      </c>
      <c r="L14" s="25" t="s">
        <v>369</v>
      </c>
      <c r="M14" s="27">
        <v>254</v>
      </c>
      <c r="N14" s="29" t="s">
        <v>158</v>
      </c>
      <c r="O14" s="72">
        <v>2020680010025</v>
      </c>
      <c r="P14" s="73" t="s">
        <v>244</v>
      </c>
      <c r="Q14" s="27" t="s">
        <v>389</v>
      </c>
      <c r="R14" s="27" t="s">
        <v>1537</v>
      </c>
      <c r="S14" s="27" t="s">
        <v>1538</v>
      </c>
      <c r="T14" s="27" t="s">
        <v>1539</v>
      </c>
      <c r="U14" s="27" t="s">
        <v>1540</v>
      </c>
      <c r="V14" s="28" t="s">
        <v>2256</v>
      </c>
    </row>
    <row r="15" spans="1:22" hidden="1" x14ac:dyDescent="0.3">
      <c r="A15" s="198">
        <v>45309</v>
      </c>
      <c r="B15" s="25">
        <v>54</v>
      </c>
      <c r="C15" s="25" t="s">
        <v>327</v>
      </c>
      <c r="D15" s="25" t="s">
        <v>390</v>
      </c>
      <c r="E15" s="25" t="s">
        <v>419</v>
      </c>
      <c r="F15" s="25" t="s">
        <v>420</v>
      </c>
      <c r="G15" s="25" t="s">
        <v>421</v>
      </c>
      <c r="H15" s="84">
        <v>11</v>
      </c>
      <c r="I15" s="26">
        <v>17600000</v>
      </c>
      <c r="J15" s="26">
        <v>17600000</v>
      </c>
      <c r="K15" s="26">
        <v>17600000</v>
      </c>
      <c r="L15" s="25" t="s">
        <v>369</v>
      </c>
      <c r="M15" s="27">
        <v>254</v>
      </c>
      <c r="N15" s="29" t="s">
        <v>158</v>
      </c>
      <c r="O15" s="72">
        <v>2020680010025</v>
      </c>
      <c r="P15" s="73" t="s">
        <v>244</v>
      </c>
      <c r="Q15" s="27" t="s">
        <v>389</v>
      </c>
      <c r="R15" s="27" t="s">
        <v>1537</v>
      </c>
      <c r="S15" s="27" t="s">
        <v>1538</v>
      </c>
      <c r="T15" s="27" t="s">
        <v>1539</v>
      </c>
      <c r="U15" s="27" t="s">
        <v>1540</v>
      </c>
      <c r="V15" s="28" t="s">
        <v>2256</v>
      </c>
    </row>
    <row r="16" spans="1:22" hidden="1" x14ac:dyDescent="0.3">
      <c r="A16" s="198">
        <v>45309</v>
      </c>
      <c r="B16" s="25">
        <v>55</v>
      </c>
      <c r="C16" s="25" t="s">
        <v>327</v>
      </c>
      <c r="D16" s="25" t="s">
        <v>390</v>
      </c>
      <c r="E16" s="25" t="s">
        <v>422</v>
      </c>
      <c r="F16" s="25" t="s">
        <v>423</v>
      </c>
      <c r="G16" s="25" t="s">
        <v>424</v>
      </c>
      <c r="H16" s="84">
        <v>17</v>
      </c>
      <c r="I16" s="26">
        <v>15600000</v>
      </c>
      <c r="J16" s="26">
        <v>15600000</v>
      </c>
      <c r="K16" s="26">
        <v>15600000</v>
      </c>
      <c r="L16" s="25" t="s">
        <v>369</v>
      </c>
      <c r="M16" s="27">
        <v>254</v>
      </c>
      <c r="N16" s="29" t="s">
        <v>158</v>
      </c>
      <c r="O16" s="72">
        <v>2020680010025</v>
      </c>
      <c r="P16" s="73" t="s">
        <v>244</v>
      </c>
      <c r="Q16" s="27" t="s">
        <v>389</v>
      </c>
      <c r="R16" s="27" t="s">
        <v>1537</v>
      </c>
      <c r="S16" s="27" t="s">
        <v>1538</v>
      </c>
      <c r="T16" s="27" t="s">
        <v>1539</v>
      </c>
      <c r="U16" s="27" t="s">
        <v>1541</v>
      </c>
      <c r="V16" s="28" t="s">
        <v>2256</v>
      </c>
    </row>
    <row r="17" spans="1:22" hidden="1" x14ac:dyDescent="0.3">
      <c r="A17" s="198">
        <v>45309</v>
      </c>
      <c r="B17" s="25">
        <v>56</v>
      </c>
      <c r="C17" s="25" t="s">
        <v>326</v>
      </c>
      <c r="D17" s="25" t="s">
        <v>385</v>
      </c>
      <c r="E17" s="25" t="s">
        <v>386</v>
      </c>
      <c r="F17" s="25" t="s">
        <v>425</v>
      </c>
      <c r="G17" s="25" t="s">
        <v>426</v>
      </c>
      <c r="H17" s="84">
        <v>15</v>
      </c>
      <c r="I17" s="26">
        <v>22800000</v>
      </c>
      <c r="J17" s="26">
        <v>22800000</v>
      </c>
      <c r="K17" s="26">
        <v>22800000</v>
      </c>
      <c r="L17" s="25" t="s">
        <v>369</v>
      </c>
      <c r="M17" s="27">
        <v>254</v>
      </c>
      <c r="N17" s="29" t="s">
        <v>158</v>
      </c>
      <c r="O17" s="72">
        <v>2020680010025</v>
      </c>
      <c r="P17" s="73" t="s">
        <v>244</v>
      </c>
      <c r="Q17" s="27" t="s">
        <v>389</v>
      </c>
      <c r="R17" s="27" t="s">
        <v>1537</v>
      </c>
      <c r="S17" s="27" t="s">
        <v>1538</v>
      </c>
      <c r="T17" s="27" t="s">
        <v>1539</v>
      </c>
      <c r="U17" s="27" t="s">
        <v>1541</v>
      </c>
      <c r="V17" s="28" t="s">
        <v>2256</v>
      </c>
    </row>
    <row r="18" spans="1:22" hidden="1" x14ac:dyDescent="0.3">
      <c r="A18" s="198">
        <v>45310</v>
      </c>
      <c r="B18" s="25">
        <v>70</v>
      </c>
      <c r="C18" s="25" t="s">
        <v>337</v>
      </c>
      <c r="D18" s="25" t="s">
        <v>427</v>
      </c>
      <c r="E18" s="25" t="s">
        <v>428</v>
      </c>
      <c r="F18" s="25" t="s">
        <v>429</v>
      </c>
      <c r="G18" s="25" t="s">
        <v>430</v>
      </c>
      <c r="H18" s="84">
        <v>39</v>
      </c>
      <c r="I18" s="26">
        <v>13200000</v>
      </c>
      <c r="J18" s="26">
        <v>13200000</v>
      </c>
      <c r="K18" s="26">
        <v>13200000</v>
      </c>
      <c r="L18" s="25" t="s">
        <v>369</v>
      </c>
      <c r="M18" s="27">
        <v>256</v>
      </c>
      <c r="N18" s="29" t="s">
        <v>160</v>
      </c>
      <c r="O18" s="72">
        <v>2022680010029</v>
      </c>
      <c r="P18" s="73" t="s">
        <v>246</v>
      </c>
      <c r="Q18" s="27" t="s">
        <v>431</v>
      </c>
      <c r="R18" s="27" t="s">
        <v>1537</v>
      </c>
      <c r="S18" s="27" t="s">
        <v>1538</v>
      </c>
      <c r="T18" s="27" t="s">
        <v>1550</v>
      </c>
      <c r="U18" s="27" t="s">
        <v>1551</v>
      </c>
      <c r="V18" s="28" t="s">
        <v>2256</v>
      </c>
    </row>
    <row r="19" spans="1:22" hidden="1" x14ac:dyDescent="0.3">
      <c r="A19" s="198">
        <v>45310</v>
      </c>
      <c r="B19" s="25">
        <v>71</v>
      </c>
      <c r="C19" s="25" t="s">
        <v>337</v>
      </c>
      <c r="D19" s="25" t="s">
        <v>427</v>
      </c>
      <c r="E19" s="25" t="s">
        <v>432</v>
      </c>
      <c r="F19" s="25" t="s">
        <v>433</v>
      </c>
      <c r="G19" s="25" t="s">
        <v>434</v>
      </c>
      <c r="H19" s="84">
        <v>37</v>
      </c>
      <c r="I19" s="26">
        <v>8000000</v>
      </c>
      <c r="J19" s="26">
        <v>8000000</v>
      </c>
      <c r="K19" s="26">
        <v>8000000</v>
      </c>
      <c r="L19" s="25" t="s">
        <v>369</v>
      </c>
      <c r="M19" s="27">
        <v>256</v>
      </c>
      <c r="N19" s="29" t="s">
        <v>160</v>
      </c>
      <c r="O19" s="72">
        <v>2022680010029</v>
      </c>
      <c r="P19" s="73" t="s">
        <v>246</v>
      </c>
      <c r="Q19" s="27" t="s">
        <v>431</v>
      </c>
      <c r="R19" s="27" t="s">
        <v>1537</v>
      </c>
      <c r="S19" s="27" t="s">
        <v>1538</v>
      </c>
      <c r="T19" s="27" t="s">
        <v>1552</v>
      </c>
      <c r="U19" s="27" t="s">
        <v>1553</v>
      </c>
      <c r="V19" s="28" t="s">
        <v>2256</v>
      </c>
    </row>
    <row r="20" spans="1:22" hidden="1" x14ac:dyDescent="0.3">
      <c r="A20" s="198">
        <v>45310</v>
      </c>
      <c r="B20" s="25">
        <v>72</v>
      </c>
      <c r="C20" s="25" t="s">
        <v>337</v>
      </c>
      <c r="D20" s="25" t="s">
        <v>427</v>
      </c>
      <c r="E20" s="25" t="s">
        <v>435</v>
      </c>
      <c r="F20" s="25" t="s">
        <v>436</v>
      </c>
      <c r="G20" s="25" t="s">
        <v>437</v>
      </c>
      <c r="H20" s="84">
        <v>40</v>
      </c>
      <c r="I20" s="26">
        <v>15600000</v>
      </c>
      <c r="J20" s="26">
        <v>15600000</v>
      </c>
      <c r="K20" s="26">
        <v>15600000</v>
      </c>
      <c r="L20" s="25" t="s">
        <v>369</v>
      </c>
      <c r="M20" s="27">
        <v>256</v>
      </c>
      <c r="N20" s="29" t="s">
        <v>160</v>
      </c>
      <c r="O20" s="72">
        <v>2022680010029</v>
      </c>
      <c r="P20" s="73" t="s">
        <v>246</v>
      </c>
      <c r="Q20" s="27" t="s">
        <v>431</v>
      </c>
      <c r="R20" s="27" t="s">
        <v>1542</v>
      </c>
      <c r="S20" s="27" t="s">
        <v>1543</v>
      </c>
      <c r="T20" s="27" t="s">
        <v>1554</v>
      </c>
      <c r="U20" s="27" t="s">
        <v>1555</v>
      </c>
      <c r="V20" s="28" t="s">
        <v>2256</v>
      </c>
    </row>
    <row r="21" spans="1:22" hidden="1" x14ac:dyDescent="0.3">
      <c r="A21" s="198">
        <v>45313</v>
      </c>
      <c r="B21" s="25">
        <v>75</v>
      </c>
      <c r="C21" s="25" t="s">
        <v>327</v>
      </c>
      <c r="D21" s="25" t="s">
        <v>390</v>
      </c>
      <c r="E21" s="25" t="s">
        <v>438</v>
      </c>
      <c r="F21" s="25" t="s">
        <v>439</v>
      </c>
      <c r="G21" s="25" t="s">
        <v>440</v>
      </c>
      <c r="H21" s="84">
        <v>38</v>
      </c>
      <c r="I21" s="26">
        <v>28000000</v>
      </c>
      <c r="J21" s="26">
        <v>28000000</v>
      </c>
      <c r="K21" s="26">
        <v>28000000</v>
      </c>
      <c r="L21" s="25" t="s">
        <v>369</v>
      </c>
      <c r="M21" s="27">
        <v>254</v>
      </c>
      <c r="N21" s="29" t="s">
        <v>158</v>
      </c>
      <c r="O21" s="72">
        <v>2020680010025</v>
      </c>
      <c r="P21" s="73" t="s">
        <v>244</v>
      </c>
      <c r="Q21" s="27" t="s">
        <v>389</v>
      </c>
      <c r="R21" s="27" t="s">
        <v>1537</v>
      </c>
      <c r="S21" s="27" t="s">
        <v>1538</v>
      </c>
      <c r="T21" s="27" t="s">
        <v>1556</v>
      </c>
      <c r="U21" s="27" t="s">
        <v>1557</v>
      </c>
      <c r="V21" s="28" t="s">
        <v>2256</v>
      </c>
    </row>
    <row r="22" spans="1:22" hidden="1" x14ac:dyDescent="0.3">
      <c r="A22" s="199">
        <v>45313</v>
      </c>
      <c r="B22" s="27">
        <v>83</v>
      </c>
      <c r="C22" s="27" t="s">
        <v>214</v>
      </c>
      <c r="D22" s="27" t="s">
        <v>441</v>
      </c>
      <c r="E22" s="27" t="s">
        <v>442</v>
      </c>
      <c r="F22" s="27" t="s">
        <v>443</v>
      </c>
      <c r="G22" s="27" t="s">
        <v>444</v>
      </c>
      <c r="I22" s="29">
        <v>26760</v>
      </c>
      <c r="J22" s="26">
        <v>26760</v>
      </c>
      <c r="K22" s="26">
        <v>26760</v>
      </c>
      <c r="L22" s="27" t="s">
        <v>369</v>
      </c>
      <c r="M22" s="27">
        <v>1</v>
      </c>
      <c r="N22" s="29" t="str">
        <f>+VLOOKUP(M22,[1]General!$C$25:$I$64,2)</f>
        <v>Atender a 30.000 niños, niñas, adolescentes y sus familias con un enfoque de inclusión social.</v>
      </c>
      <c r="O22" s="72">
        <v>2022680010056</v>
      </c>
      <c r="P22" s="73" t="s">
        <v>217</v>
      </c>
      <c r="Q22" s="27" t="s">
        <v>446</v>
      </c>
      <c r="R22" s="85" t="s">
        <v>2254</v>
      </c>
      <c r="S22" s="85" t="s">
        <v>2254</v>
      </c>
      <c r="T22" s="85" t="s">
        <v>2254</v>
      </c>
      <c r="U22" s="85" t="s">
        <v>2254</v>
      </c>
      <c r="V22" s="28" t="s">
        <v>2256</v>
      </c>
    </row>
    <row r="23" spans="1:22" hidden="1" x14ac:dyDescent="0.3">
      <c r="A23" s="198">
        <v>45313</v>
      </c>
      <c r="B23" s="25">
        <v>84</v>
      </c>
      <c r="C23" s="25" t="s">
        <v>306</v>
      </c>
      <c r="D23" s="25" t="s">
        <v>447</v>
      </c>
      <c r="E23" s="25" t="s">
        <v>448</v>
      </c>
      <c r="F23" s="25" t="s">
        <v>443</v>
      </c>
      <c r="G23" s="25" t="s">
        <v>444</v>
      </c>
      <c r="H23" s="85" t="s">
        <v>2254</v>
      </c>
      <c r="I23" s="26">
        <v>71140</v>
      </c>
      <c r="J23" s="26">
        <v>71140</v>
      </c>
      <c r="K23" s="26">
        <v>71140</v>
      </c>
      <c r="L23" s="25" t="s">
        <v>369</v>
      </c>
      <c r="M23" s="25">
        <v>211</v>
      </c>
      <c r="N23" s="27" t="s">
        <v>126</v>
      </c>
      <c r="O23" s="72">
        <v>2020680010040</v>
      </c>
      <c r="P23" s="73" t="s">
        <v>225</v>
      </c>
      <c r="Q23" s="27" t="s">
        <v>449</v>
      </c>
      <c r="R23" s="85" t="s">
        <v>2254</v>
      </c>
      <c r="S23" s="85" t="s">
        <v>2254</v>
      </c>
      <c r="T23" s="85" t="s">
        <v>2254</v>
      </c>
      <c r="U23" s="85" t="s">
        <v>2254</v>
      </c>
      <c r="V23" s="28" t="s">
        <v>2256</v>
      </c>
    </row>
    <row r="24" spans="1:22" hidden="1" x14ac:dyDescent="0.3">
      <c r="A24" s="198">
        <v>45314</v>
      </c>
      <c r="B24" s="25">
        <v>94</v>
      </c>
      <c r="C24" s="25" t="s">
        <v>346</v>
      </c>
      <c r="D24" s="25" t="s">
        <v>427</v>
      </c>
      <c r="E24" s="25" t="s">
        <v>450</v>
      </c>
      <c r="F24" s="25" t="s">
        <v>451</v>
      </c>
      <c r="G24" s="25" t="s">
        <v>452</v>
      </c>
      <c r="H24" s="84">
        <v>1</v>
      </c>
      <c r="I24" s="26">
        <v>109999960</v>
      </c>
      <c r="J24" s="26">
        <v>100685975</v>
      </c>
      <c r="K24" s="26">
        <v>100685975</v>
      </c>
      <c r="L24" s="25" t="s">
        <v>369</v>
      </c>
      <c r="M24" s="27">
        <v>258</v>
      </c>
      <c r="N24" s="29" t="s">
        <v>165</v>
      </c>
      <c r="O24" s="72">
        <v>2022680010029</v>
      </c>
      <c r="P24" s="73" t="s">
        <v>246</v>
      </c>
      <c r="Q24" s="27" t="s">
        <v>453</v>
      </c>
      <c r="R24" s="27" t="s">
        <v>1546</v>
      </c>
      <c r="S24" s="27" t="s">
        <v>1558</v>
      </c>
      <c r="T24" s="27" t="s">
        <v>1559</v>
      </c>
      <c r="U24" s="27" t="s">
        <v>1560</v>
      </c>
      <c r="V24" s="28" t="s">
        <v>2256</v>
      </c>
    </row>
    <row r="25" spans="1:22" hidden="1" x14ac:dyDescent="0.3">
      <c r="A25" s="199">
        <v>45315</v>
      </c>
      <c r="B25" s="27">
        <v>116</v>
      </c>
      <c r="C25" s="27" t="s">
        <v>214</v>
      </c>
      <c r="D25" s="27" t="s">
        <v>441</v>
      </c>
      <c r="E25" s="27" t="s">
        <v>454</v>
      </c>
      <c r="F25" s="27" t="s">
        <v>455</v>
      </c>
      <c r="G25" s="27" t="s">
        <v>456</v>
      </c>
      <c r="H25" s="85" t="s">
        <v>2254</v>
      </c>
      <c r="I25" s="29">
        <v>60872</v>
      </c>
      <c r="J25" s="26">
        <v>60872</v>
      </c>
      <c r="K25" s="26">
        <v>60872</v>
      </c>
      <c r="L25" s="27" t="s">
        <v>369</v>
      </c>
      <c r="M25" s="27">
        <v>1</v>
      </c>
      <c r="N25" s="29" t="str">
        <f>+VLOOKUP(M25,[1]General!$C$25:$I$64,2)</f>
        <v>Atender a 30.000 niños, niñas, adolescentes y sus familias con un enfoque de inclusión social.</v>
      </c>
      <c r="O25" s="72">
        <v>2022680010056</v>
      </c>
      <c r="P25" s="73" t="s">
        <v>217</v>
      </c>
      <c r="Q25" s="27" t="s">
        <v>446</v>
      </c>
      <c r="R25" s="85" t="s">
        <v>2254</v>
      </c>
      <c r="S25" s="85" t="s">
        <v>2254</v>
      </c>
      <c r="T25" s="85" t="s">
        <v>2254</v>
      </c>
      <c r="U25" s="85" t="s">
        <v>2254</v>
      </c>
      <c r="V25" s="28" t="s">
        <v>2256</v>
      </c>
    </row>
    <row r="26" spans="1:22" hidden="1" x14ac:dyDescent="0.3">
      <c r="A26" s="198">
        <v>45315</v>
      </c>
      <c r="B26" s="25">
        <v>117</v>
      </c>
      <c r="C26" s="25" t="s">
        <v>306</v>
      </c>
      <c r="D26" s="25" t="s">
        <v>447</v>
      </c>
      <c r="E26" s="25" t="s">
        <v>457</v>
      </c>
      <c r="F26" s="25" t="s">
        <v>455</v>
      </c>
      <c r="G26" s="25" t="s">
        <v>456</v>
      </c>
      <c r="H26" s="85" t="s">
        <v>2254</v>
      </c>
      <c r="I26" s="26">
        <v>33540</v>
      </c>
      <c r="J26" s="26">
        <v>33540</v>
      </c>
      <c r="K26" s="26">
        <v>33540</v>
      </c>
      <c r="L26" s="25" t="s">
        <v>369</v>
      </c>
      <c r="M26" s="25">
        <v>211</v>
      </c>
      <c r="N26" s="27" t="s">
        <v>126</v>
      </c>
      <c r="O26" s="72">
        <v>2020680010040</v>
      </c>
      <c r="P26" s="73" t="s">
        <v>225</v>
      </c>
      <c r="Q26" s="27" t="s">
        <v>449</v>
      </c>
      <c r="R26" s="85" t="s">
        <v>2254</v>
      </c>
      <c r="S26" s="85" t="s">
        <v>2254</v>
      </c>
      <c r="T26" s="85" t="s">
        <v>2254</v>
      </c>
      <c r="U26" s="85" t="s">
        <v>2254</v>
      </c>
      <c r="V26" s="28" t="s">
        <v>2256</v>
      </c>
    </row>
    <row r="27" spans="1:22" hidden="1" x14ac:dyDescent="0.3">
      <c r="A27" s="198">
        <v>45317</v>
      </c>
      <c r="B27" s="25">
        <v>145</v>
      </c>
      <c r="C27" s="25" t="s">
        <v>327</v>
      </c>
      <c r="D27" s="25" t="s">
        <v>390</v>
      </c>
      <c r="E27" s="25" t="s">
        <v>458</v>
      </c>
      <c r="F27" s="25" t="s">
        <v>459</v>
      </c>
      <c r="G27" s="25" t="s">
        <v>460</v>
      </c>
      <c r="H27" s="84">
        <v>89</v>
      </c>
      <c r="I27" s="26">
        <v>18000000</v>
      </c>
      <c r="J27" s="26">
        <v>18000000</v>
      </c>
      <c r="K27" s="26">
        <v>18000000</v>
      </c>
      <c r="L27" s="25" t="s">
        <v>369</v>
      </c>
      <c r="M27" s="27">
        <v>254</v>
      </c>
      <c r="N27" s="29" t="s">
        <v>158</v>
      </c>
      <c r="O27" s="72">
        <v>2020680010025</v>
      </c>
      <c r="P27" s="73" t="s">
        <v>244</v>
      </c>
      <c r="Q27" s="27" t="s">
        <v>389</v>
      </c>
      <c r="R27" s="27" t="s">
        <v>1542</v>
      </c>
      <c r="S27" s="27" t="s">
        <v>1543</v>
      </c>
      <c r="T27" s="27" t="s">
        <v>1561</v>
      </c>
      <c r="U27" s="27" t="s">
        <v>1562</v>
      </c>
      <c r="V27" s="28" t="s">
        <v>2256</v>
      </c>
    </row>
    <row r="28" spans="1:22" hidden="1" x14ac:dyDescent="0.3">
      <c r="A28" s="198">
        <v>45317</v>
      </c>
      <c r="B28" s="25">
        <v>146</v>
      </c>
      <c r="C28" s="25" t="s">
        <v>272</v>
      </c>
      <c r="D28" s="25" t="s">
        <v>461</v>
      </c>
      <c r="E28" s="25" t="s">
        <v>462</v>
      </c>
      <c r="F28" s="25" t="s">
        <v>463</v>
      </c>
      <c r="G28" s="25" t="s">
        <v>464</v>
      </c>
      <c r="H28" s="84">
        <v>100</v>
      </c>
      <c r="I28" s="26">
        <v>22800000</v>
      </c>
      <c r="J28" s="26">
        <v>22800000</v>
      </c>
      <c r="K28" s="26">
        <v>22800000</v>
      </c>
      <c r="L28" s="25" t="s">
        <v>369</v>
      </c>
      <c r="M28" s="27">
        <v>204</v>
      </c>
      <c r="N28" s="29" t="s">
        <v>111</v>
      </c>
      <c r="O28" s="72">
        <v>2020680010050</v>
      </c>
      <c r="P28" s="73" t="s">
        <v>226</v>
      </c>
      <c r="Q28" s="27" t="s">
        <v>465</v>
      </c>
      <c r="R28" s="27" t="s">
        <v>1542</v>
      </c>
      <c r="S28" s="27" t="s">
        <v>1543</v>
      </c>
      <c r="T28" s="27" t="s">
        <v>1563</v>
      </c>
      <c r="U28" s="27" t="s">
        <v>1564</v>
      </c>
      <c r="V28" s="28" t="s">
        <v>2256</v>
      </c>
    </row>
    <row r="29" spans="1:22" hidden="1" x14ac:dyDescent="0.3">
      <c r="A29" s="198">
        <v>45317</v>
      </c>
      <c r="B29" s="25">
        <v>147</v>
      </c>
      <c r="C29" s="25" t="s">
        <v>272</v>
      </c>
      <c r="D29" s="25" t="s">
        <v>461</v>
      </c>
      <c r="E29" s="25" t="s">
        <v>466</v>
      </c>
      <c r="F29" s="25" t="s">
        <v>467</v>
      </c>
      <c r="G29" s="25" t="s">
        <v>468</v>
      </c>
      <c r="H29" s="84">
        <v>98</v>
      </c>
      <c r="I29" s="26">
        <v>13200000</v>
      </c>
      <c r="J29" s="26">
        <v>13200000</v>
      </c>
      <c r="K29" s="26">
        <v>13200000</v>
      </c>
      <c r="L29" s="25" t="s">
        <v>369</v>
      </c>
      <c r="M29" s="27">
        <v>204</v>
      </c>
      <c r="N29" s="29" t="s">
        <v>111</v>
      </c>
      <c r="O29" s="72">
        <v>2020680010050</v>
      </c>
      <c r="P29" s="73" t="s">
        <v>226</v>
      </c>
      <c r="Q29" s="27" t="s">
        <v>465</v>
      </c>
      <c r="R29" s="27" t="s">
        <v>1542</v>
      </c>
      <c r="S29" s="27" t="s">
        <v>1543</v>
      </c>
      <c r="T29" s="27" t="s">
        <v>1565</v>
      </c>
      <c r="U29" s="27" t="s">
        <v>1566</v>
      </c>
      <c r="V29" s="28" t="s">
        <v>2256</v>
      </c>
    </row>
    <row r="30" spans="1:22" hidden="1" x14ac:dyDescent="0.3">
      <c r="A30" s="198">
        <v>45317</v>
      </c>
      <c r="B30" s="25">
        <v>148</v>
      </c>
      <c r="C30" s="25" t="s">
        <v>327</v>
      </c>
      <c r="D30" s="25" t="s">
        <v>390</v>
      </c>
      <c r="E30" s="25" t="s">
        <v>469</v>
      </c>
      <c r="F30" s="25" t="s">
        <v>470</v>
      </c>
      <c r="G30" s="25" t="s">
        <v>471</v>
      </c>
      <c r="H30" s="84">
        <v>94</v>
      </c>
      <c r="I30" s="26">
        <v>10200000</v>
      </c>
      <c r="J30" s="26">
        <v>10200000</v>
      </c>
      <c r="K30" s="26">
        <v>10200000</v>
      </c>
      <c r="L30" s="25" t="s">
        <v>369</v>
      </c>
      <c r="M30" s="27">
        <v>254</v>
      </c>
      <c r="N30" s="29" t="s">
        <v>158</v>
      </c>
      <c r="O30" s="72">
        <v>2020680010025</v>
      </c>
      <c r="P30" s="73" t="s">
        <v>244</v>
      </c>
      <c r="Q30" s="27" t="s">
        <v>389</v>
      </c>
      <c r="R30" s="27" t="s">
        <v>1567</v>
      </c>
      <c r="S30" s="27" t="s">
        <v>1568</v>
      </c>
      <c r="T30" s="27" t="s">
        <v>1569</v>
      </c>
      <c r="U30" s="27" t="s">
        <v>1570</v>
      </c>
      <c r="V30" s="28" t="s">
        <v>2256</v>
      </c>
    </row>
    <row r="31" spans="1:22" hidden="1" x14ac:dyDescent="0.3">
      <c r="A31" s="198">
        <v>45317</v>
      </c>
      <c r="B31" s="25">
        <v>186</v>
      </c>
      <c r="C31" s="25" t="s">
        <v>326</v>
      </c>
      <c r="D31" s="25" t="s">
        <v>385</v>
      </c>
      <c r="E31" s="25" t="s">
        <v>386</v>
      </c>
      <c r="F31" s="25" t="s">
        <v>472</v>
      </c>
      <c r="G31" s="25" t="s">
        <v>473</v>
      </c>
      <c r="H31" s="84">
        <v>125</v>
      </c>
      <c r="I31" s="26">
        <v>19200000</v>
      </c>
      <c r="J31" s="26">
        <v>18880000</v>
      </c>
      <c r="K31" s="26">
        <v>18880000</v>
      </c>
      <c r="L31" s="25" t="s">
        <v>369</v>
      </c>
      <c r="M31" s="27">
        <v>254</v>
      </c>
      <c r="N31" s="29" t="s">
        <v>158</v>
      </c>
      <c r="O31" s="72">
        <v>2020680010025</v>
      </c>
      <c r="P31" s="73" t="s">
        <v>244</v>
      </c>
      <c r="Q31" s="27" t="s">
        <v>389</v>
      </c>
      <c r="R31" s="27" t="s">
        <v>1542</v>
      </c>
      <c r="S31" s="27" t="s">
        <v>1543</v>
      </c>
      <c r="T31" s="27" t="s">
        <v>1571</v>
      </c>
      <c r="U31" s="27" t="s">
        <v>1572</v>
      </c>
      <c r="V31" s="28" t="s">
        <v>2256</v>
      </c>
    </row>
    <row r="32" spans="1:22" hidden="1" x14ac:dyDescent="0.3">
      <c r="A32" s="198">
        <v>45317</v>
      </c>
      <c r="B32" s="25">
        <v>187</v>
      </c>
      <c r="C32" s="25" t="s">
        <v>327</v>
      </c>
      <c r="D32" s="25" t="s">
        <v>390</v>
      </c>
      <c r="E32" s="25" t="s">
        <v>474</v>
      </c>
      <c r="F32" s="25" t="s">
        <v>475</v>
      </c>
      <c r="G32" s="25" t="s">
        <v>476</v>
      </c>
      <c r="H32" s="84">
        <v>132</v>
      </c>
      <c r="I32" s="26">
        <v>13200000</v>
      </c>
      <c r="J32" s="26">
        <v>2310000</v>
      </c>
      <c r="K32" s="26">
        <v>2310000</v>
      </c>
      <c r="L32" s="25" t="s">
        <v>369</v>
      </c>
      <c r="M32" s="27">
        <v>254</v>
      </c>
      <c r="N32" s="29" t="s">
        <v>158</v>
      </c>
      <c r="O32" s="72">
        <v>2020680010025</v>
      </c>
      <c r="P32" s="73" t="s">
        <v>244</v>
      </c>
      <c r="Q32" s="27" t="s">
        <v>389</v>
      </c>
      <c r="R32" s="27" t="s">
        <v>1542</v>
      </c>
      <c r="S32" s="27" t="s">
        <v>1543</v>
      </c>
      <c r="T32" s="27" t="s">
        <v>1573</v>
      </c>
      <c r="U32" s="27" t="s">
        <v>1574</v>
      </c>
      <c r="V32" s="28" t="s">
        <v>2256</v>
      </c>
    </row>
    <row r="33" spans="1:22" hidden="1" x14ac:dyDescent="0.3">
      <c r="A33" s="198">
        <v>45317</v>
      </c>
      <c r="B33" s="25">
        <v>188</v>
      </c>
      <c r="C33" s="25" t="s">
        <v>327</v>
      </c>
      <c r="D33" s="25" t="s">
        <v>390</v>
      </c>
      <c r="E33" s="25" t="s">
        <v>477</v>
      </c>
      <c r="F33" s="25" t="s">
        <v>478</v>
      </c>
      <c r="G33" s="25" t="s">
        <v>479</v>
      </c>
      <c r="H33" s="84">
        <v>135</v>
      </c>
      <c r="I33" s="26">
        <v>18000000</v>
      </c>
      <c r="J33" s="26">
        <v>18000000</v>
      </c>
      <c r="K33" s="26">
        <v>18000000</v>
      </c>
      <c r="L33" s="25" t="s">
        <v>369</v>
      </c>
      <c r="M33" s="27">
        <v>254</v>
      </c>
      <c r="N33" s="29" t="s">
        <v>158</v>
      </c>
      <c r="O33" s="72">
        <v>2020680010025</v>
      </c>
      <c r="P33" s="73" t="s">
        <v>244</v>
      </c>
      <c r="Q33" s="27" t="s">
        <v>389</v>
      </c>
      <c r="R33" s="27" t="s">
        <v>1542</v>
      </c>
      <c r="S33" s="27" t="s">
        <v>1543</v>
      </c>
      <c r="T33" s="27" t="s">
        <v>1575</v>
      </c>
      <c r="U33" s="27" t="s">
        <v>1576</v>
      </c>
      <c r="V33" s="28" t="s">
        <v>2256</v>
      </c>
    </row>
    <row r="34" spans="1:22" hidden="1" x14ac:dyDescent="0.3">
      <c r="A34" s="198">
        <v>45317</v>
      </c>
      <c r="B34" s="25">
        <v>189</v>
      </c>
      <c r="C34" s="25" t="s">
        <v>327</v>
      </c>
      <c r="D34" s="25" t="s">
        <v>390</v>
      </c>
      <c r="E34" s="25" t="s">
        <v>480</v>
      </c>
      <c r="F34" s="25" t="s">
        <v>481</v>
      </c>
      <c r="G34" s="25" t="s">
        <v>482</v>
      </c>
      <c r="H34" s="84">
        <v>136</v>
      </c>
      <c r="I34" s="26">
        <v>10200000</v>
      </c>
      <c r="J34" s="26">
        <v>10200000</v>
      </c>
      <c r="K34" s="26">
        <v>10200000</v>
      </c>
      <c r="L34" s="25" t="s">
        <v>369</v>
      </c>
      <c r="M34" s="27">
        <v>254</v>
      </c>
      <c r="N34" s="29" t="s">
        <v>158</v>
      </c>
      <c r="O34" s="72">
        <v>2020680010025</v>
      </c>
      <c r="P34" s="73" t="s">
        <v>244</v>
      </c>
      <c r="Q34" s="27" t="s">
        <v>389</v>
      </c>
      <c r="R34" s="27" t="s">
        <v>1537</v>
      </c>
      <c r="S34" s="27" t="s">
        <v>1538</v>
      </c>
      <c r="T34" s="27" t="s">
        <v>2406</v>
      </c>
      <c r="U34" t="s">
        <v>2407</v>
      </c>
      <c r="V34" s="28" t="s">
        <v>2256</v>
      </c>
    </row>
    <row r="35" spans="1:22" hidden="1" x14ac:dyDescent="0.3">
      <c r="A35" s="198">
        <v>45321</v>
      </c>
      <c r="B35" s="25">
        <v>725</v>
      </c>
      <c r="C35" s="25" t="s">
        <v>327</v>
      </c>
      <c r="D35" s="25" t="s">
        <v>390</v>
      </c>
      <c r="E35" s="25" t="s">
        <v>469</v>
      </c>
      <c r="F35" s="25" t="s">
        <v>483</v>
      </c>
      <c r="G35" s="25" t="s">
        <v>484</v>
      </c>
      <c r="H35" s="84">
        <v>171</v>
      </c>
      <c r="I35" s="26">
        <v>10200000</v>
      </c>
      <c r="J35" s="26">
        <v>10200000</v>
      </c>
      <c r="K35" s="26">
        <v>10200000</v>
      </c>
      <c r="L35" s="25" t="s">
        <v>369</v>
      </c>
      <c r="M35" s="27">
        <v>254</v>
      </c>
      <c r="N35" s="29" t="s">
        <v>158</v>
      </c>
      <c r="O35" s="72">
        <v>2020680010025</v>
      </c>
      <c r="P35" s="73" t="s">
        <v>244</v>
      </c>
      <c r="Q35" s="27" t="s">
        <v>389</v>
      </c>
      <c r="R35" s="27" t="s">
        <v>1542</v>
      </c>
      <c r="S35" s="27" t="s">
        <v>1577</v>
      </c>
      <c r="T35" s="27" t="s">
        <v>1578</v>
      </c>
      <c r="U35" s="27" t="s">
        <v>1579</v>
      </c>
      <c r="V35" s="28" t="s">
        <v>2256</v>
      </c>
    </row>
    <row r="36" spans="1:22" hidden="1" x14ac:dyDescent="0.3">
      <c r="A36" s="198">
        <v>45322</v>
      </c>
      <c r="B36" s="25">
        <v>793</v>
      </c>
      <c r="C36" s="25" t="s">
        <v>215</v>
      </c>
      <c r="D36" s="25" t="s">
        <v>485</v>
      </c>
      <c r="E36" s="25" t="s">
        <v>486</v>
      </c>
      <c r="F36" s="25" t="s">
        <v>487</v>
      </c>
      <c r="G36" s="25" t="s">
        <v>488</v>
      </c>
      <c r="H36" s="84">
        <v>192</v>
      </c>
      <c r="I36" s="26">
        <v>22800000</v>
      </c>
      <c r="J36" s="26">
        <v>22800000</v>
      </c>
      <c r="K36" s="26">
        <v>22800000</v>
      </c>
      <c r="L36" s="25" t="s">
        <v>369</v>
      </c>
      <c r="M36" s="27">
        <v>1</v>
      </c>
      <c r="N36" s="29" t="str">
        <f>+VLOOKUP(M36,[1]General!$C$25:$I$64,2)</f>
        <v>Atender a 30.000 niños, niñas, adolescentes y sus familias con un enfoque de inclusión social.</v>
      </c>
      <c r="O36" s="72">
        <v>2021680010003</v>
      </c>
      <c r="P36" s="73" t="s">
        <v>216</v>
      </c>
      <c r="Q36" s="27" t="s">
        <v>446</v>
      </c>
      <c r="R36" s="27" t="s">
        <v>1542</v>
      </c>
      <c r="S36" s="27" t="s">
        <v>1543</v>
      </c>
      <c r="T36" s="27" t="s">
        <v>1580</v>
      </c>
      <c r="U36" s="27" t="s">
        <v>1581</v>
      </c>
      <c r="V36" s="28" t="s">
        <v>2256</v>
      </c>
    </row>
    <row r="37" spans="1:22" hidden="1" x14ac:dyDescent="0.3">
      <c r="A37" s="198">
        <v>45322</v>
      </c>
      <c r="B37" s="25">
        <v>809</v>
      </c>
      <c r="C37" s="25" t="s">
        <v>282</v>
      </c>
      <c r="D37" s="25" t="s">
        <v>489</v>
      </c>
      <c r="E37" s="25" t="s">
        <v>490</v>
      </c>
      <c r="F37" s="25" t="s">
        <v>491</v>
      </c>
      <c r="G37" s="25" t="s">
        <v>492</v>
      </c>
      <c r="H37" s="84">
        <v>224</v>
      </c>
      <c r="I37" s="26">
        <v>22800000</v>
      </c>
      <c r="J37" s="26">
        <v>22800000</v>
      </c>
      <c r="K37" s="26">
        <v>22800000</v>
      </c>
      <c r="L37" s="25" t="s">
        <v>369</v>
      </c>
      <c r="M37" s="27">
        <v>217</v>
      </c>
      <c r="N37" s="27" t="s">
        <v>138</v>
      </c>
      <c r="O37" s="72">
        <v>2020680010106</v>
      </c>
      <c r="P37" s="73" t="s">
        <v>227</v>
      </c>
      <c r="Q37" s="27" t="s">
        <v>493</v>
      </c>
      <c r="R37" s="27" t="s">
        <v>1542</v>
      </c>
      <c r="S37" s="27" t="s">
        <v>1543</v>
      </c>
      <c r="T37" s="27" t="s">
        <v>1582</v>
      </c>
      <c r="U37" s="27" t="s">
        <v>1583</v>
      </c>
      <c r="V37" s="28" t="s">
        <v>2256</v>
      </c>
    </row>
    <row r="38" spans="1:22" hidden="1" x14ac:dyDescent="0.3">
      <c r="A38" s="199">
        <v>45322</v>
      </c>
      <c r="B38" s="27">
        <v>810</v>
      </c>
      <c r="C38" s="27" t="s">
        <v>213</v>
      </c>
      <c r="D38" s="27" t="s">
        <v>441</v>
      </c>
      <c r="E38" s="27" t="s">
        <v>494</v>
      </c>
      <c r="F38" s="27" t="s">
        <v>495</v>
      </c>
      <c r="G38" s="27" t="s">
        <v>496</v>
      </c>
      <c r="H38" s="85">
        <v>225</v>
      </c>
      <c r="I38" s="29">
        <v>14000000</v>
      </c>
      <c r="J38" s="26">
        <v>14000000</v>
      </c>
      <c r="K38" s="26">
        <v>14000000</v>
      </c>
      <c r="L38" s="27" t="s">
        <v>369</v>
      </c>
      <c r="M38" s="27">
        <v>1</v>
      </c>
      <c r="N38" s="29" t="str">
        <f>+VLOOKUP(M38,[1]General!$C$25:$I$64,2)</f>
        <v>Atender a 30.000 niños, niñas, adolescentes y sus familias con un enfoque de inclusión social.</v>
      </c>
      <c r="O38" s="72">
        <v>2022680010056</v>
      </c>
      <c r="P38" s="73" t="s">
        <v>217</v>
      </c>
      <c r="Q38" s="27" t="s">
        <v>446</v>
      </c>
      <c r="R38" s="27" t="s">
        <v>1542</v>
      </c>
      <c r="S38" s="27" t="s">
        <v>1543</v>
      </c>
      <c r="T38" s="27" t="s">
        <v>1584</v>
      </c>
      <c r="U38" s="27" t="s">
        <v>1585</v>
      </c>
      <c r="V38" s="28" t="s">
        <v>2256</v>
      </c>
    </row>
    <row r="39" spans="1:22" hidden="1" x14ac:dyDescent="0.3">
      <c r="A39" s="198">
        <v>45323</v>
      </c>
      <c r="B39" s="25">
        <v>811</v>
      </c>
      <c r="C39" s="25" t="s">
        <v>306</v>
      </c>
      <c r="D39" s="25" t="s">
        <v>447</v>
      </c>
      <c r="E39" s="25" t="s">
        <v>497</v>
      </c>
      <c r="F39" s="25" t="s">
        <v>498</v>
      </c>
      <c r="G39" s="25" t="s">
        <v>499</v>
      </c>
      <c r="H39" s="85" t="s">
        <v>2254</v>
      </c>
      <c r="I39" s="26">
        <v>3452919</v>
      </c>
      <c r="J39" s="26">
        <v>3452919</v>
      </c>
      <c r="K39" s="26">
        <v>3452919</v>
      </c>
      <c r="L39" s="25" t="s">
        <v>369</v>
      </c>
      <c r="M39" s="25">
        <v>211</v>
      </c>
      <c r="N39" s="27" t="s">
        <v>126</v>
      </c>
      <c r="O39" s="72">
        <v>2020680010040</v>
      </c>
      <c r="P39" s="73" t="s">
        <v>225</v>
      </c>
      <c r="Q39" s="27" t="s">
        <v>449</v>
      </c>
      <c r="R39" s="85" t="s">
        <v>2254</v>
      </c>
      <c r="S39" s="85" t="s">
        <v>2254</v>
      </c>
      <c r="T39" s="85" t="s">
        <v>2254</v>
      </c>
      <c r="U39" s="85" t="s">
        <v>2254</v>
      </c>
      <c r="V39" s="28" t="s">
        <v>2256</v>
      </c>
    </row>
    <row r="40" spans="1:22" hidden="1" x14ac:dyDescent="0.3">
      <c r="A40" s="199">
        <v>45323</v>
      </c>
      <c r="B40" s="27">
        <v>812</v>
      </c>
      <c r="C40" s="27" t="s">
        <v>214</v>
      </c>
      <c r="D40" s="27" t="s">
        <v>441</v>
      </c>
      <c r="E40" s="27" t="s">
        <v>500</v>
      </c>
      <c r="F40" s="27" t="s">
        <v>498</v>
      </c>
      <c r="G40" s="27" t="s">
        <v>499</v>
      </c>
      <c r="H40" s="85" t="s">
        <v>2254</v>
      </c>
      <c r="I40" s="29">
        <v>1465852</v>
      </c>
      <c r="J40" s="26">
        <v>1465852</v>
      </c>
      <c r="K40" s="26">
        <v>1465852</v>
      </c>
      <c r="L40" s="27" t="s">
        <v>369</v>
      </c>
      <c r="M40" s="27">
        <v>1</v>
      </c>
      <c r="N40" s="29" t="str">
        <f>+VLOOKUP(M40,[1]General!$C$25:$I$64,2)</f>
        <v>Atender a 30.000 niños, niñas, adolescentes y sus familias con un enfoque de inclusión social.</v>
      </c>
      <c r="O40" s="72">
        <v>2022680010056</v>
      </c>
      <c r="P40" s="73" t="s">
        <v>217</v>
      </c>
      <c r="Q40" s="27" t="s">
        <v>446</v>
      </c>
      <c r="R40" s="85" t="s">
        <v>2254</v>
      </c>
      <c r="S40" s="85" t="s">
        <v>2254</v>
      </c>
      <c r="T40" s="85" t="s">
        <v>2254</v>
      </c>
      <c r="U40" s="85" t="s">
        <v>2254</v>
      </c>
      <c r="V40" s="28" t="s">
        <v>2256</v>
      </c>
    </row>
    <row r="41" spans="1:22" hidden="1" x14ac:dyDescent="0.3">
      <c r="A41" s="199">
        <v>45323</v>
      </c>
      <c r="B41" s="27">
        <v>813</v>
      </c>
      <c r="C41" s="27" t="s">
        <v>214</v>
      </c>
      <c r="D41" s="27" t="s">
        <v>441</v>
      </c>
      <c r="E41" s="27" t="s">
        <v>501</v>
      </c>
      <c r="F41" s="27" t="s">
        <v>502</v>
      </c>
      <c r="G41" s="27" t="s">
        <v>503</v>
      </c>
      <c r="H41" s="85" t="s">
        <v>2254</v>
      </c>
      <c r="I41" s="29">
        <v>511760</v>
      </c>
      <c r="J41" s="26">
        <v>511760</v>
      </c>
      <c r="K41" s="26">
        <v>511760</v>
      </c>
      <c r="L41" s="27" t="s">
        <v>369</v>
      </c>
      <c r="M41" s="27">
        <v>1</v>
      </c>
      <c r="N41" s="29" t="str">
        <f>+VLOOKUP(M41,[1]General!$C$25:$I$64,2)</f>
        <v>Atender a 30.000 niños, niñas, adolescentes y sus familias con un enfoque de inclusión social.</v>
      </c>
      <c r="O41" s="72">
        <v>2022680010056</v>
      </c>
      <c r="P41" s="73" t="s">
        <v>217</v>
      </c>
      <c r="Q41" s="27" t="s">
        <v>446</v>
      </c>
      <c r="R41" s="85" t="s">
        <v>2254</v>
      </c>
      <c r="S41" s="85" t="s">
        <v>2254</v>
      </c>
      <c r="T41" s="85" t="s">
        <v>2254</v>
      </c>
      <c r="U41" s="85" t="s">
        <v>2254</v>
      </c>
      <c r="V41" s="28" t="s">
        <v>2256</v>
      </c>
    </row>
    <row r="42" spans="1:22" hidden="1" x14ac:dyDescent="0.3">
      <c r="A42" s="198">
        <v>45323</v>
      </c>
      <c r="B42" s="25">
        <v>815</v>
      </c>
      <c r="C42" s="25" t="s">
        <v>346</v>
      </c>
      <c r="D42" s="25" t="s">
        <v>427</v>
      </c>
      <c r="E42" s="25" t="s">
        <v>504</v>
      </c>
      <c r="F42" s="25" t="s">
        <v>505</v>
      </c>
      <c r="G42" s="25" t="s">
        <v>506</v>
      </c>
      <c r="H42" s="85" t="s">
        <v>2254</v>
      </c>
      <c r="I42" s="26">
        <v>856800</v>
      </c>
      <c r="J42" s="26">
        <v>856800</v>
      </c>
      <c r="K42" s="26">
        <v>856800</v>
      </c>
      <c r="L42" s="25" t="s">
        <v>369</v>
      </c>
      <c r="M42" s="27">
        <v>258</v>
      </c>
      <c r="N42" s="29" t="s">
        <v>165</v>
      </c>
      <c r="O42" s="72">
        <v>2022680010029</v>
      </c>
      <c r="P42" s="73" t="s">
        <v>246</v>
      </c>
      <c r="Q42" s="27" t="s">
        <v>453</v>
      </c>
      <c r="R42" s="85" t="s">
        <v>2254</v>
      </c>
      <c r="S42" s="85" t="s">
        <v>2254</v>
      </c>
      <c r="T42" s="85" t="s">
        <v>2254</v>
      </c>
      <c r="U42" s="85" t="s">
        <v>2254</v>
      </c>
      <c r="V42" s="28" t="s">
        <v>2256</v>
      </c>
    </row>
    <row r="43" spans="1:22" hidden="1" x14ac:dyDescent="0.3">
      <c r="A43" s="198">
        <v>45323</v>
      </c>
      <c r="B43" s="25">
        <v>816</v>
      </c>
      <c r="C43" s="25" t="s">
        <v>346</v>
      </c>
      <c r="D43" s="25" t="s">
        <v>427</v>
      </c>
      <c r="E43" s="25" t="s">
        <v>507</v>
      </c>
      <c r="F43" s="25" t="s">
        <v>508</v>
      </c>
      <c r="G43" s="25" t="s">
        <v>509</v>
      </c>
      <c r="H43" s="85" t="s">
        <v>2254</v>
      </c>
      <c r="I43" s="26">
        <v>162500</v>
      </c>
      <c r="J43" s="26">
        <v>162500</v>
      </c>
      <c r="K43" s="26">
        <v>162500</v>
      </c>
      <c r="L43" s="25" t="s">
        <v>369</v>
      </c>
      <c r="M43" s="27">
        <v>258</v>
      </c>
      <c r="N43" s="29" t="s">
        <v>165</v>
      </c>
      <c r="O43" s="72">
        <v>2022680010029</v>
      </c>
      <c r="P43" s="73" t="s">
        <v>246</v>
      </c>
      <c r="Q43" s="27" t="s">
        <v>453</v>
      </c>
      <c r="R43" s="85" t="s">
        <v>2254</v>
      </c>
      <c r="S43" s="85" t="s">
        <v>2254</v>
      </c>
      <c r="T43" s="85" t="s">
        <v>2254</v>
      </c>
      <c r="U43" s="85" t="s">
        <v>2254</v>
      </c>
      <c r="V43" s="28" t="s">
        <v>2256</v>
      </c>
    </row>
    <row r="44" spans="1:22" hidden="1" x14ac:dyDescent="0.3">
      <c r="A44" s="198">
        <v>45323</v>
      </c>
      <c r="B44" s="25">
        <v>817</v>
      </c>
      <c r="C44" s="25" t="s">
        <v>346</v>
      </c>
      <c r="D44" s="25" t="s">
        <v>427</v>
      </c>
      <c r="E44" s="25" t="s">
        <v>507</v>
      </c>
      <c r="F44" s="25" t="s">
        <v>510</v>
      </c>
      <c r="G44" s="25" t="s">
        <v>511</v>
      </c>
      <c r="H44" s="85" t="s">
        <v>2254</v>
      </c>
      <c r="I44" s="26">
        <v>1137500</v>
      </c>
      <c r="J44" s="26">
        <v>1137500</v>
      </c>
      <c r="K44" s="26">
        <v>1137500</v>
      </c>
      <c r="L44" s="25" t="s">
        <v>369</v>
      </c>
      <c r="M44" s="27">
        <v>258</v>
      </c>
      <c r="N44" s="29" t="s">
        <v>165</v>
      </c>
      <c r="O44" s="72">
        <v>2022680010029</v>
      </c>
      <c r="P44" s="73" t="s">
        <v>246</v>
      </c>
      <c r="Q44" s="27" t="s">
        <v>453</v>
      </c>
      <c r="R44" s="85" t="s">
        <v>2254</v>
      </c>
      <c r="S44" s="85" t="s">
        <v>2254</v>
      </c>
      <c r="T44" s="85" t="s">
        <v>2254</v>
      </c>
      <c r="U44" s="85" t="s">
        <v>2254</v>
      </c>
      <c r="V44" s="28" t="s">
        <v>2256</v>
      </c>
    </row>
    <row r="45" spans="1:22" hidden="1" x14ac:dyDescent="0.3">
      <c r="A45" s="198">
        <v>45323</v>
      </c>
      <c r="B45" s="25">
        <v>818</v>
      </c>
      <c r="C45" s="25" t="s">
        <v>346</v>
      </c>
      <c r="D45" s="25" t="s">
        <v>427</v>
      </c>
      <c r="E45" s="25" t="s">
        <v>507</v>
      </c>
      <c r="F45" s="25" t="s">
        <v>510</v>
      </c>
      <c r="G45" s="25" t="s">
        <v>511</v>
      </c>
      <c r="H45" s="85" t="s">
        <v>2254</v>
      </c>
      <c r="I45" s="26">
        <v>812500</v>
      </c>
      <c r="J45" s="26">
        <v>812500</v>
      </c>
      <c r="K45" s="26">
        <v>812500</v>
      </c>
      <c r="L45" s="25" t="s">
        <v>369</v>
      </c>
      <c r="M45" s="27">
        <v>258</v>
      </c>
      <c r="N45" s="29" t="s">
        <v>165</v>
      </c>
      <c r="O45" s="72">
        <v>2022680010029</v>
      </c>
      <c r="P45" s="73" t="s">
        <v>246</v>
      </c>
      <c r="Q45" s="27" t="s">
        <v>453</v>
      </c>
      <c r="R45" s="85" t="s">
        <v>2254</v>
      </c>
      <c r="S45" s="85" t="s">
        <v>2254</v>
      </c>
      <c r="T45" s="85" t="s">
        <v>2254</v>
      </c>
      <c r="U45" s="85" t="s">
        <v>2254</v>
      </c>
      <c r="V45" s="28" t="s">
        <v>2256</v>
      </c>
    </row>
    <row r="46" spans="1:22" hidden="1" x14ac:dyDescent="0.3">
      <c r="A46" s="198">
        <v>45323</v>
      </c>
      <c r="B46" s="25">
        <v>819</v>
      </c>
      <c r="C46" s="25" t="s">
        <v>346</v>
      </c>
      <c r="D46" s="25" t="s">
        <v>427</v>
      </c>
      <c r="E46" s="25" t="s">
        <v>507</v>
      </c>
      <c r="F46" s="25" t="s">
        <v>512</v>
      </c>
      <c r="G46" s="25" t="s">
        <v>513</v>
      </c>
      <c r="H46" s="85" t="s">
        <v>2254</v>
      </c>
      <c r="I46" s="26">
        <v>2275000</v>
      </c>
      <c r="J46" s="26">
        <v>2275000</v>
      </c>
      <c r="K46" s="26">
        <v>2275000</v>
      </c>
      <c r="L46" s="25" t="s">
        <v>369</v>
      </c>
      <c r="M46" s="27">
        <v>258</v>
      </c>
      <c r="N46" s="29" t="s">
        <v>165</v>
      </c>
      <c r="O46" s="72">
        <v>2022680010029</v>
      </c>
      <c r="P46" s="73" t="s">
        <v>246</v>
      </c>
      <c r="Q46" s="27" t="s">
        <v>453</v>
      </c>
      <c r="R46" s="85" t="s">
        <v>2254</v>
      </c>
      <c r="S46" s="85" t="s">
        <v>2254</v>
      </c>
      <c r="T46" s="85" t="s">
        <v>2254</v>
      </c>
      <c r="U46" s="85" t="s">
        <v>2254</v>
      </c>
      <c r="V46" s="28" t="s">
        <v>2256</v>
      </c>
    </row>
    <row r="47" spans="1:22" hidden="1" x14ac:dyDescent="0.3">
      <c r="A47" s="198">
        <v>45323</v>
      </c>
      <c r="B47" s="25">
        <v>820</v>
      </c>
      <c r="C47" s="25" t="s">
        <v>346</v>
      </c>
      <c r="D47" s="25" t="s">
        <v>427</v>
      </c>
      <c r="E47" s="25" t="s">
        <v>507</v>
      </c>
      <c r="F47" s="25" t="s">
        <v>514</v>
      </c>
      <c r="G47" s="25" t="s">
        <v>515</v>
      </c>
      <c r="H47" s="85" t="s">
        <v>2254</v>
      </c>
      <c r="I47" s="26">
        <v>1137500</v>
      </c>
      <c r="J47" s="26">
        <v>1137500</v>
      </c>
      <c r="K47" s="26">
        <v>1137500</v>
      </c>
      <c r="L47" s="25" t="s">
        <v>369</v>
      </c>
      <c r="M47" s="27">
        <v>258</v>
      </c>
      <c r="N47" s="29" t="s">
        <v>165</v>
      </c>
      <c r="O47" s="72">
        <v>2022680010029</v>
      </c>
      <c r="P47" s="73" t="s">
        <v>246</v>
      </c>
      <c r="Q47" s="27" t="s">
        <v>453</v>
      </c>
      <c r="R47" s="85" t="s">
        <v>2254</v>
      </c>
      <c r="S47" s="85" t="s">
        <v>2254</v>
      </c>
      <c r="T47" s="85" t="s">
        <v>2254</v>
      </c>
      <c r="U47" s="85" t="s">
        <v>2254</v>
      </c>
      <c r="V47" s="28" t="s">
        <v>2256</v>
      </c>
    </row>
    <row r="48" spans="1:22" hidden="1" x14ac:dyDescent="0.3">
      <c r="A48" s="198">
        <v>45323</v>
      </c>
      <c r="B48" s="25">
        <v>821</v>
      </c>
      <c r="C48" s="25" t="s">
        <v>346</v>
      </c>
      <c r="D48" s="25" t="s">
        <v>427</v>
      </c>
      <c r="E48" s="25" t="s">
        <v>507</v>
      </c>
      <c r="F48" s="25" t="s">
        <v>516</v>
      </c>
      <c r="G48" s="25" t="s">
        <v>517</v>
      </c>
      <c r="H48" s="85" t="s">
        <v>2254</v>
      </c>
      <c r="I48" s="26">
        <v>325000</v>
      </c>
      <c r="J48" s="26">
        <v>325000</v>
      </c>
      <c r="K48" s="26">
        <v>325000</v>
      </c>
      <c r="L48" s="25" t="s">
        <v>369</v>
      </c>
      <c r="M48" s="27">
        <v>258</v>
      </c>
      <c r="N48" s="29" t="s">
        <v>165</v>
      </c>
      <c r="O48" s="72">
        <v>2022680010029</v>
      </c>
      <c r="P48" s="73" t="s">
        <v>246</v>
      </c>
      <c r="Q48" s="27" t="s">
        <v>453</v>
      </c>
      <c r="R48" s="85" t="s">
        <v>2254</v>
      </c>
      <c r="S48" s="85" t="s">
        <v>2254</v>
      </c>
      <c r="T48" s="85" t="s">
        <v>2254</v>
      </c>
      <c r="U48" s="85" t="s">
        <v>2254</v>
      </c>
      <c r="V48" s="28" t="s">
        <v>2256</v>
      </c>
    </row>
    <row r="49" spans="1:22" hidden="1" x14ac:dyDescent="0.3">
      <c r="A49" s="198">
        <v>45323</v>
      </c>
      <c r="B49" s="25">
        <v>822</v>
      </c>
      <c r="C49" s="25" t="s">
        <v>346</v>
      </c>
      <c r="D49" s="25" t="s">
        <v>427</v>
      </c>
      <c r="E49" s="25" t="s">
        <v>507</v>
      </c>
      <c r="F49" s="25" t="s">
        <v>518</v>
      </c>
      <c r="G49" s="25" t="s">
        <v>519</v>
      </c>
      <c r="H49" s="85" t="s">
        <v>2254</v>
      </c>
      <c r="I49" s="26">
        <v>4550000</v>
      </c>
      <c r="J49" s="26">
        <v>4550000</v>
      </c>
      <c r="K49" s="26">
        <v>4550000</v>
      </c>
      <c r="L49" s="25" t="s">
        <v>369</v>
      </c>
      <c r="M49" s="27">
        <v>258</v>
      </c>
      <c r="N49" s="29" t="s">
        <v>165</v>
      </c>
      <c r="O49" s="72">
        <v>2022680010029</v>
      </c>
      <c r="P49" s="73" t="s">
        <v>246</v>
      </c>
      <c r="Q49" s="27" t="s">
        <v>453</v>
      </c>
      <c r="R49" s="85" t="s">
        <v>2254</v>
      </c>
      <c r="S49" s="85" t="s">
        <v>2254</v>
      </c>
      <c r="T49" s="85" t="s">
        <v>2254</v>
      </c>
      <c r="U49" s="85" t="s">
        <v>2254</v>
      </c>
      <c r="V49" s="28" t="s">
        <v>2256</v>
      </c>
    </row>
    <row r="50" spans="1:22" hidden="1" x14ac:dyDescent="0.3">
      <c r="A50" s="198">
        <v>45323</v>
      </c>
      <c r="B50" s="25">
        <v>823</v>
      </c>
      <c r="C50" s="25" t="s">
        <v>346</v>
      </c>
      <c r="D50" s="25" t="s">
        <v>427</v>
      </c>
      <c r="E50" s="25" t="s">
        <v>507</v>
      </c>
      <c r="F50" s="25" t="s">
        <v>518</v>
      </c>
      <c r="G50" s="25" t="s">
        <v>519</v>
      </c>
      <c r="H50" s="85" t="s">
        <v>2254</v>
      </c>
      <c r="I50" s="26">
        <v>2275000</v>
      </c>
      <c r="J50" s="26">
        <v>2275000</v>
      </c>
      <c r="K50" s="26">
        <v>2275000</v>
      </c>
      <c r="L50" s="25" t="s">
        <v>369</v>
      </c>
      <c r="M50" s="27">
        <v>258</v>
      </c>
      <c r="N50" s="29" t="s">
        <v>165</v>
      </c>
      <c r="O50" s="72">
        <v>2022680010029</v>
      </c>
      <c r="P50" s="73" t="s">
        <v>246</v>
      </c>
      <c r="Q50" s="27" t="s">
        <v>453</v>
      </c>
      <c r="R50" s="85" t="s">
        <v>2254</v>
      </c>
      <c r="S50" s="85" t="s">
        <v>2254</v>
      </c>
      <c r="T50" s="85" t="s">
        <v>2254</v>
      </c>
      <c r="U50" s="85" t="s">
        <v>2254</v>
      </c>
      <c r="V50" s="28" t="s">
        <v>2256</v>
      </c>
    </row>
    <row r="51" spans="1:22" hidden="1" x14ac:dyDescent="0.3">
      <c r="A51" s="198">
        <v>45323</v>
      </c>
      <c r="B51" s="25">
        <v>824</v>
      </c>
      <c r="C51" s="25" t="s">
        <v>346</v>
      </c>
      <c r="D51" s="25" t="s">
        <v>427</v>
      </c>
      <c r="E51" s="25" t="s">
        <v>507</v>
      </c>
      <c r="F51" s="25" t="s">
        <v>520</v>
      </c>
      <c r="G51" s="25" t="s">
        <v>521</v>
      </c>
      <c r="H51" s="85" t="s">
        <v>2254</v>
      </c>
      <c r="I51" s="26">
        <v>1625000</v>
      </c>
      <c r="J51" s="26">
        <v>1625000</v>
      </c>
      <c r="K51" s="26">
        <v>1625000</v>
      </c>
      <c r="L51" s="25" t="s">
        <v>369</v>
      </c>
      <c r="M51" s="27">
        <v>258</v>
      </c>
      <c r="N51" s="29" t="s">
        <v>165</v>
      </c>
      <c r="O51" s="72">
        <v>2022680010029</v>
      </c>
      <c r="P51" s="73" t="s">
        <v>246</v>
      </c>
      <c r="Q51" s="27" t="s">
        <v>453</v>
      </c>
      <c r="R51" s="85" t="s">
        <v>2254</v>
      </c>
      <c r="S51" s="85" t="s">
        <v>2254</v>
      </c>
      <c r="T51" s="85" t="s">
        <v>2254</v>
      </c>
      <c r="U51" s="85" t="s">
        <v>2254</v>
      </c>
      <c r="V51" s="28" t="s">
        <v>2256</v>
      </c>
    </row>
    <row r="52" spans="1:22" hidden="1" x14ac:dyDescent="0.3">
      <c r="A52" s="198">
        <v>45323</v>
      </c>
      <c r="B52" s="25">
        <v>825</v>
      </c>
      <c r="C52" s="25" t="s">
        <v>346</v>
      </c>
      <c r="D52" s="25" t="s">
        <v>427</v>
      </c>
      <c r="E52" s="25" t="s">
        <v>507</v>
      </c>
      <c r="F52" s="25" t="s">
        <v>522</v>
      </c>
      <c r="G52" s="25" t="s">
        <v>523</v>
      </c>
      <c r="H52" s="85" t="s">
        <v>2254</v>
      </c>
      <c r="I52" s="26">
        <v>3412500</v>
      </c>
      <c r="J52" s="26">
        <v>3412500</v>
      </c>
      <c r="K52" s="26">
        <v>3412500</v>
      </c>
      <c r="L52" s="25" t="s">
        <v>369</v>
      </c>
      <c r="M52" s="27">
        <v>258</v>
      </c>
      <c r="N52" s="29" t="s">
        <v>165</v>
      </c>
      <c r="O52" s="72">
        <v>2022680010029</v>
      </c>
      <c r="P52" s="73" t="s">
        <v>246</v>
      </c>
      <c r="Q52" s="27" t="s">
        <v>453</v>
      </c>
      <c r="R52" s="85" t="s">
        <v>2254</v>
      </c>
      <c r="S52" s="85" t="s">
        <v>2254</v>
      </c>
      <c r="T52" s="85" t="s">
        <v>2254</v>
      </c>
      <c r="U52" s="85" t="s">
        <v>2254</v>
      </c>
      <c r="V52" s="28" t="s">
        <v>2256</v>
      </c>
    </row>
    <row r="53" spans="1:22" hidden="1" x14ac:dyDescent="0.3">
      <c r="A53" s="198">
        <v>45323</v>
      </c>
      <c r="B53" s="25">
        <v>826</v>
      </c>
      <c r="C53" s="25" t="s">
        <v>346</v>
      </c>
      <c r="D53" s="25" t="s">
        <v>427</v>
      </c>
      <c r="E53" s="25" t="s">
        <v>507</v>
      </c>
      <c r="F53" s="25" t="s">
        <v>524</v>
      </c>
      <c r="G53" s="25" t="s">
        <v>525</v>
      </c>
      <c r="H53" s="85" t="s">
        <v>2254</v>
      </c>
      <c r="I53" s="26">
        <v>2762500</v>
      </c>
      <c r="J53" s="26">
        <v>2762500</v>
      </c>
      <c r="K53" s="26">
        <v>2762500</v>
      </c>
      <c r="L53" s="25" t="s">
        <v>369</v>
      </c>
      <c r="M53" s="27">
        <v>258</v>
      </c>
      <c r="N53" s="29" t="s">
        <v>165</v>
      </c>
      <c r="O53" s="72">
        <v>2022680010029</v>
      </c>
      <c r="P53" s="73" t="s">
        <v>246</v>
      </c>
      <c r="Q53" s="27" t="s">
        <v>453</v>
      </c>
      <c r="R53" s="85" t="s">
        <v>2254</v>
      </c>
      <c r="S53" s="85" t="s">
        <v>2254</v>
      </c>
      <c r="T53" s="85" t="s">
        <v>2254</v>
      </c>
      <c r="U53" s="85" t="s">
        <v>2254</v>
      </c>
      <c r="V53" s="28" t="s">
        <v>2256</v>
      </c>
    </row>
    <row r="54" spans="1:22" hidden="1" x14ac:dyDescent="0.3">
      <c r="A54" s="198">
        <v>45323</v>
      </c>
      <c r="B54" s="25">
        <v>839</v>
      </c>
      <c r="C54" s="25" t="s">
        <v>260</v>
      </c>
      <c r="D54" s="25" t="s">
        <v>485</v>
      </c>
      <c r="E54" s="25" t="s">
        <v>526</v>
      </c>
      <c r="F54" s="25" t="s">
        <v>527</v>
      </c>
      <c r="G54" s="25" t="s">
        <v>528</v>
      </c>
      <c r="H54" s="84">
        <v>8</v>
      </c>
      <c r="I54" s="26">
        <v>24000000</v>
      </c>
      <c r="J54" s="26">
        <v>12026667</v>
      </c>
      <c r="K54" s="26">
        <v>12026667</v>
      </c>
      <c r="L54" s="25" t="s">
        <v>369</v>
      </c>
      <c r="M54" s="27">
        <v>201</v>
      </c>
      <c r="N54" s="29" t="s">
        <v>101</v>
      </c>
      <c r="O54" s="72">
        <v>2021680010003</v>
      </c>
      <c r="P54" s="73" t="s">
        <v>216</v>
      </c>
      <c r="Q54" s="27" t="s">
        <v>529</v>
      </c>
      <c r="R54" s="27" t="s">
        <v>1546</v>
      </c>
      <c r="S54" s="27" t="s">
        <v>1547</v>
      </c>
      <c r="T54" s="27" t="s">
        <v>1548</v>
      </c>
      <c r="U54" s="27" t="s">
        <v>1549</v>
      </c>
      <c r="V54" s="28" t="s">
        <v>2256</v>
      </c>
    </row>
    <row r="55" spans="1:22" hidden="1" x14ac:dyDescent="0.3">
      <c r="A55" s="198">
        <v>45323</v>
      </c>
      <c r="B55" s="25">
        <v>839</v>
      </c>
      <c r="C55" s="25" t="s">
        <v>262</v>
      </c>
      <c r="D55" s="25" t="s">
        <v>530</v>
      </c>
      <c r="E55" s="25" t="s">
        <v>526</v>
      </c>
      <c r="F55" s="25" t="s">
        <v>527</v>
      </c>
      <c r="G55" s="25" t="s">
        <v>528</v>
      </c>
      <c r="H55" s="84">
        <v>8</v>
      </c>
      <c r="I55" s="26">
        <v>22500000</v>
      </c>
      <c r="J55" s="26">
        <v>19500000</v>
      </c>
      <c r="K55" s="26">
        <v>19500000</v>
      </c>
      <c r="L55" s="25" t="s">
        <v>369</v>
      </c>
      <c r="M55" s="27">
        <v>201</v>
      </c>
      <c r="N55" s="29" t="s">
        <v>101</v>
      </c>
      <c r="O55" s="72">
        <v>2020680010050</v>
      </c>
      <c r="P55" s="73" t="s">
        <v>226</v>
      </c>
      <c r="Q55" s="27" t="s">
        <v>529</v>
      </c>
      <c r="R55" s="27" t="s">
        <v>1546</v>
      </c>
      <c r="S55" s="27" t="s">
        <v>1547</v>
      </c>
      <c r="T55" s="27" t="s">
        <v>1548</v>
      </c>
      <c r="U55" s="27" t="s">
        <v>1549</v>
      </c>
      <c r="V55" s="28" t="s">
        <v>2256</v>
      </c>
    </row>
    <row r="56" spans="1:22" hidden="1" x14ac:dyDescent="0.3">
      <c r="A56" s="198">
        <v>45323</v>
      </c>
      <c r="B56" s="25">
        <v>839</v>
      </c>
      <c r="C56" s="25" t="s">
        <v>261</v>
      </c>
      <c r="D56" s="25" t="s">
        <v>447</v>
      </c>
      <c r="E56" s="25" t="s">
        <v>526</v>
      </c>
      <c r="F56" s="25" t="s">
        <v>527</v>
      </c>
      <c r="G56" s="25" t="s">
        <v>528</v>
      </c>
      <c r="H56" s="84">
        <v>8</v>
      </c>
      <c r="I56" s="26">
        <v>64000000</v>
      </c>
      <c r="J56" s="26">
        <v>64000000</v>
      </c>
      <c r="K56" s="26">
        <v>64000000</v>
      </c>
      <c r="L56" s="25" t="s">
        <v>369</v>
      </c>
      <c r="M56" s="27">
        <v>201</v>
      </c>
      <c r="N56" s="27" t="s">
        <v>101</v>
      </c>
      <c r="O56" s="72">
        <v>2020680010040</v>
      </c>
      <c r="P56" s="73" t="s">
        <v>225</v>
      </c>
      <c r="Q56" s="27" t="s">
        <v>529</v>
      </c>
      <c r="R56" s="27" t="s">
        <v>1546</v>
      </c>
      <c r="S56" s="27" t="s">
        <v>1547</v>
      </c>
      <c r="T56" s="27" t="s">
        <v>1548</v>
      </c>
      <c r="U56" s="27" t="s">
        <v>1549</v>
      </c>
      <c r="V56" s="28" t="s">
        <v>2256</v>
      </c>
    </row>
    <row r="57" spans="1:22" hidden="1" x14ac:dyDescent="0.3">
      <c r="A57" s="198">
        <v>45323</v>
      </c>
      <c r="B57" s="25">
        <v>859</v>
      </c>
      <c r="C57" s="25" t="s">
        <v>295</v>
      </c>
      <c r="D57" s="25" t="s">
        <v>447</v>
      </c>
      <c r="E57" s="25" t="s">
        <v>531</v>
      </c>
      <c r="F57" s="25" t="s">
        <v>532</v>
      </c>
      <c r="G57" s="25" t="s">
        <v>533</v>
      </c>
      <c r="H57" s="84">
        <v>257</v>
      </c>
      <c r="I57" s="26">
        <v>17600000</v>
      </c>
      <c r="J57" s="26">
        <v>17600000</v>
      </c>
      <c r="K57" s="26">
        <v>17600000</v>
      </c>
      <c r="L57" s="25" t="s">
        <v>369</v>
      </c>
      <c r="M57" s="25">
        <v>211</v>
      </c>
      <c r="N57" s="27" t="s">
        <v>126</v>
      </c>
      <c r="O57" s="72">
        <v>2020680010040</v>
      </c>
      <c r="P57" s="73" t="s">
        <v>225</v>
      </c>
      <c r="Q57" s="27" t="s">
        <v>449</v>
      </c>
      <c r="R57" s="27" t="s">
        <v>1542</v>
      </c>
      <c r="S57" s="27" t="s">
        <v>1543</v>
      </c>
      <c r="T57" s="27" t="s">
        <v>1586</v>
      </c>
      <c r="U57" s="27" t="s">
        <v>1587</v>
      </c>
      <c r="V57" s="28" t="s">
        <v>2256</v>
      </c>
    </row>
    <row r="58" spans="1:22" hidden="1" x14ac:dyDescent="0.3">
      <c r="A58" s="198">
        <v>45323</v>
      </c>
      <c r="B58" s="25">
        <v>867</v>
      </c>
      <c r="C58" s="25" t="s">
        <v>272</v>
      </c>
      <c r="D58" s="25" t="s">
        <v>461</v>
      </c>
      <c r="E58" s="25" t="s">
        <v>534</v>
      </c>
      <c r="F58" s="25" t="s">
        <v>535</v>
      </c>
      <c r="G58" s="25" t="s">
        <v>536</v>
      </c>
      <c r="H58" s="84">
        <v>267</v>
      </c>
      <c r="I58" s="26">
        <v>14000000</v>
      </c>
      <c r="J58" s="26">
        <v>14000000</v>
      </c>
      <c r="K58" s="26">
        <v>14000000</v>
      </c>
      <c r="L58" s="25" t="s">
        <v>369</v>
      </c>
      <c r="M58" s="27">
        <v>204</v>
      </c>
      <c r="N58" s="29" t="s">
        <v>111</v>
      </c>
      <c r="O58" s="72">
        <v>2020680010050</v>
      </c>
      <c r="P58" s="73" t="s">
        <v>226</v>
      </c>
      <c r="Q58" s="27" t="s">
        <v>465</v>
      </c>
      <c r="R58" s="27" t="s">
        <v>1542</v>
      </c>
      <c r="S58" s="27" t="s">
        <v>1543</v>
      </c>
      <c r="T58" s="27" t="s">
        <v>1588</v>
      </c>
      <c r="U58" s="27" t="s">
        <v>1589</v>
      </c>
      <c r="V58" s="28" t="s">
        <v>2256</v>
      </c>
    </row>
    <row r="59" spans="1:22" hidden="1" x14ac:dyDescent="0.3">
      <c r="A59" s="198">
        <v>45323</v>
      </c>
      <c r="B59" s="25">
        <v>868</v>
      </c>
      <c r="C59" s="25" t="s">
        <v>272</v>
      </c>
      <c r="D59" s="25" t="s">
        <v>461</v>
      </c>
      <c r="E59" s="25" t="s">
        <v>537</v>
      </c>
      <c r="F59" s="25" t="s">
        <v>538</v>
      </c>
      <c r="G59" s="25" t="s">
        <v>539</v>
      </c>
      <c r="H59" s="84">
        <v>269</v>
      </c>
      <c r="I59" s="26">
        <v>10200000</v>
      </c>
      <c r="J59" s="26">
        <v>10200000</v>
      </c>
      <c r="K59" s="26">
        <v>10200000</v>
      </c>
      <c r="L59" s="25" t="s">
        <v>369</v>
      </c>
      <c r="M59" s="27">
        <v>204</v>
      </c>
      <c r="N59" s="29" t="s">
        <v>111</v>
      </c>
      <c r="O59" s="72">
        <v>2020680010050</v>
      </c>
      <c r="P59" s="73" t="s">
        <v>226</v>
      </c>
      <c r="Q59" s="27" t="s">
        <v>465</v>
      </c>
      <c r="R59" s="27" t="s">
        <v>1542</v>
      </c>
      <c r="S59" s="27" t="s">
        <v>1577</v>
      </c>
      <c r="T59" s="27" t="s">
        <v>1590</v>
      </c>
      <c r="U59" s="27" t="s">
        <v>1591</v>
      </c>
      <c r="V59" s="28" t="s">
        <v>2256</v>
      </c>
    </row>
    <row r="60" spans="1:22" hidden="1" x14ac:dyDescent="0.3">
      <c r="A60" s="198">
        <v>45324</v>
      </c>
      <c r="B60" s="25">
        <v>903</v>
      </c>
      <c r="C60" s="25" t="s">
        <v>272</v>
      </c>
      <c r="D60" s="25" t="s">
        <v>461</v>
      </c>
      <c r="E60" s="25" t="s">
        <v>540</v>
      </c>
      <c r="F60" s="25" t="s">
        <v>541</v>
      </c>
      <c r="G60" s="25" t="s">
        <v>542</v>
      </c>
      <c r="H60" s="84">
        <v>277</v>
      </c>
      <c r="I60" s="26">
        <v>8800000</v>
      </c>
      <c r="J60" s="26">
        <v>8800000</v>
      </c>
      <c r="K60" s="26">
        <v>8800000</v>
      </c>
      <c r="L60" s="25" t="s">
        <v>369</v>
      </c>
      <c r="M60" s="27">
        <v>204</v>
      </c>
      <c r="N60" s="29" t="s">
        <v>111</v>
      </c>
      <c r="O60" s="72">
        <v>2020680010050</v>
      </c>
      <c r="P60" s="73" t="s">
        <v>226</v>
      </c>
      <c r="Q60" s="27" t="s">
        <v>465</v>
      </c>
      <c r="R60" s="27" t="s">
        <v>1542</v>
      </c>
      <c r="S60" s="27" t="s">
        <v>1577</v>
      </c>
      <c r="T60" s="27" t="s">
        <v>1592</v>
      </c>
      <c r="U60" s="27" t="s">
        <v>1593</v>
      </c>
      <c r="V60" s="28" t="s">
        <v>2256</v>
      </c>
    </row>
    <row r="61" spans="1:22" hidden="1" x14ac:dyDescent="0.3">
      <c r="A61" s="198">
        <v>45324</v>
      </c>
      <c r="B61" s="25">
        <v>907</v>
      </c>
      <c r="C61" s="25" t="s">
        <v>295</v>
      </c>
      <c r="D61" s="25" t="s">
        <v>447</v>
      </c>
      <c r="E61" s="25" t="s">
        <v>543</v>
      </c>
      <c r="F61" s="25" t="s">
        <v>544</v>
      </c>
      <c r="G61" s="25" t="s">
        <v>545</v>
      </c>
      <c r="H61" s="84">
        <v>282</v>
      </c>
      <c r="I61" s="26">
        <v>10000000</v>
      </c>
      <c r="J61" s="26">
        <v>10000000</v>
      </c>
      <c r="K61" s="26">
        <v>10000000</v>
      </c>
      <c r="L61" s="25" t="s">
        <v>369</v>
      </c>
      <c r="M61" s="25">
        <v>211</v>
      </c>
      <c r="N61" s="27" t="s">
        <v>126</v>
      </c>
      <c r="O61" s="72">
        <v>2020680010040</v>
      </c>
      <c r="P61" s="73" t="s">
        <v>225</v>
      </c>
      <c r="Q61" s="27" t="s">
        <v>449</v>
      </c>
      <c r="R61" s="27" t="s">
        <v>1542</v>
      </c>
      <c r="S61" s="27" t="s">
        <v>1577</v>
      </c>
      <c r="T61" s="27" t="s">
        <v>1594</v>
      </c>
      <c r="U61" s="27" t="s">
        <v>1595</v>
      </c>
      <c r="V61" s="28" t="s">
        <v>2256</v>
      </c>
    </row>
    <row r="62" spans="1:22" hidden="1" x14ac:dyDescent="0.3">
      <c r="A62" s="198">
        <v>45324</v>
      </c>
      <c r="B62" s="25">
        <v>911</v>
      </c>
      <c r="C62" s="25" t="s">
        <v>215</v>
      </c>
      <c r="D62" s="25" t="s">
        <v>485</v>
      </c>
      <c r="E62" s="25" t="s">
        <v>546</v>
      </c>
      <c r="F62" s="25" t="s">
        <v>547</v>
      </c>
      <c r="G62" s="25" t="s">
        <v>548</v>
      </c>
      <c r="H62" s="84">
        <v>294</v>
      </c>
      <c r="I62" s="26">
        <v>16000000</v>
      </c>
      <c r="J62" s="26">
        <v>16000000</v>
      </c>
      <c r="K62" s="26">
        <v>16000000</v>
      </c>
      <c r="L62" s="25" t="s">
        <v>369</v>
      </c>
      <c r="M62" s="27">
        <v>1</v>
      </c>
      <c r="N62" s="29" t="str">
        <f>+VLOOKUP(M62,[1]General!$C$25:$I$64,2)</f>
        <v>Atender a 30.000 niños, niñas, adolescentes y sus familias con un enfoque de inclusión social.</v>
      </c>
      <c r="O62" s="72">
        <v>2021680010003</v>
      </c>
      <c r="P62" s="73" t="s">
        <v>216</v>
      </c>
      <c r="Q62" s="27" t="s">
        <v>446</v>
      </c>
      <c r="R62" s="27" t="s">
        <v>1542</v>
      </c>
      <c r="S62" s="27" t="s">
        <v>1543</v>
      </c>
      <c r="T62" s="27" t="s">
        <v>1596</v>
      </c>
      <c r="U62" s="27" t="s">
        <v>1597</v>
      </c>
      <c r="V62" s="28" t="s">
        <v>2256</v>
      </c>
    </row>
    <row r="63" spans="1:22" hidden="1" x14ac:dyDescent="0.3">
      <c r="A63" s="198">
        <v>45324</v>
      </c>
      <c r="B63" s="25">
        <v>923</v>
      </c>
      <c r="C63" s="25" t="s">
        <v>322</v>
      </c>
      <c r="D63" s="25" t="s">
        <v>549</v>
      </c>
      <c r="E63" s="25" t="s">
        <v>550</v>
      </c>
      <c r="F63" s="25" t="s">
        <v>551</v>
      </c>
      <c r="G63" s="25" t="s">
        <v>552</v>
      </c>
      <c r="H63" s="84">
        <v>14</v>
      </c>
      <c r="I63" s="26">
        <v>12298500</v>
      </c>
      <c r="J63" s="26">
        <v>12298500</v>
      </c>
      <c r="K63" s="26">
        <v>12298500</v>
      </c>
      <c r="L63" s="25" t="s">
        <v>369</v>
      </c>
      <c r="M63" s="27">
        <v>213</v>
      </c>
      <c r="N63" s="27" t="s">
        <v>129</v>
      </c>
      <c r="O63" s="72">
        <v>2020680010040</v>
      </c>
      <c r="P63" s="73" t="s">
        <v>225</v>
      </c>
      <c r="Q63" s="27" t="s">
        <v>553</v>
      </c>
      <c r="R63" s="27" t="s">
        <v>1537</v>
      </c>
      <c r="S63" s="27" t="s">
        <v>1538</v>
      </c>
      <c r="T63" s="27" t="s">
        <v>1539</v>
      </c>
      <c r="U63" s="27" t="s">
        <v>1541</v>
      </c>
      <c r="V63" s="28" t="s">
        <v>2256</v>
      </c>
    </row>
    <row r="64" spans="1:22" hidden="1" x14ac:dyDescent="0.3">
      <c r="A64" s="198">
        <v>45324</v>
      </c>
      <c r="B64" s="25">
        <v>924</v>
      </c>
      <c r="C64" s="25" t="s">
        <v>312</v>
      </c>
      <c r="D64" s="25" t="s">
        <v>554</v>
      </c>
      <c r="E64" s="25" t="s">
        <v>550</v>
      </c>
      <c r="F64" s="25" t="s">
        <v>551</v>
      </c>
      <c r="G64" s="25" t="s">
        <v>552</v>
      </c>
      <c r="H64" s="84">
        <v>14</v>
      </c>
      <c r="I64" s="26">
        <v>18630000</v>
      </c>
      <c r="J64" s="26">
        <v>18630000</v>
      </c>
      <c r="K64" s="26">
        <v>18630000</v>
      </c>
      <c r="L64" s="25" t="s">
        <v>369</v>
      </c>
      <c r="M64" s="25">
        <v>212</v>
      </c>
      <c r="N64" s="27" t="s">
        <v>128</v>
      </c>
      <c r="O64" s="72">
        <v>2020680010040</v>
      </c>
      <c r="P64" s="73" t="s">
        <v>225</v>
      </c>
      <c r="Q64" s="27" t="s">
        <v>555</v>
      </c>
      <c r="R64" s="27" t="s">
        <v>1537</v>
      </c>
      <c r="S64" s="27" t="s">
        <v>1538</v>
      </c>
      <c r="T64" s="27" t="s">
        <v>1539</v>
      </c>
      <c r="U64" s="27" t="s">
        <v>1541</v>
      </c>
      <c r="V64" s="28" t="s">
        <v>2256</v>
      </c>
    </row>
    <row r="65" spans="1:22" hidden="1" x14ac:dyDescent="0.3">
      <c r="A65" s="198">
        <v>45324</v>
      </c>
      <c r="B65" s="25">
        <v>925</v>
      </c>
      <c r="C65" s="25" t="s">
        <v>304</v>
      </c>
      <c r="D65" s="25" t="s">
        <v>556</v>
      </c>
      <c r="E65" s="25" t="s">
        <v>550</v>
      </c>
      <c r="F65" s="25" t="s">
        <v>551</v>
      </c>
      <c r="G65" s="25" t="s">
        <v>552</v>
      </c>
      <c r="H65" s="84">
        <v>14</v>
      </c>
      <c r="I65" s="26">
        <v>93750000</v>
      </c>
      <c r="J65" s="26">
        <v>93330448</v>
      </c>
      <c r="K65" s="26">
        <v>93330448</v>
      </c>
      <c r="L65" s="25" t="s">
        <v>369</v>
      </c>
      <c r="M65" s="25">
        <v>212</v>
      </c>
      <c r="N65" s="27" t="s">
        <v>128</v>
      </c>
      <c r="O65" s="72">
        <v>2020680010040</v>
      </c>
      <c r="P65" s="73" t="s">
        <v>225</v>
      </c>
      <c r="Q65" s="27" t="s">
        <v>557</v>
      </c>
      <c r="R65" s="27" t="s">
        <v>1537</v>
      </c>
      <c r="S65" s="27" t="s">
        <v>1538</v>
      </c>
      <c r="T65" s="27" t="s">
        <v>1539</v>
      </c>
      <c r="U65" s="27" t="s">
        <v>1541</v>
      </c>
      <c r="V65" s="28" t="s">
        <v>2256</v>
      </c>
    </row>
    <row r="66" spans="1:22" hidden="1" x14ac:dyDescent="0.3">
      <c r="A66" s="198">
        <v>45324</v>
      </c>
      <c r="B66" s="25">
        <v>926</v>
      </c>
      <c r="C66" s="25" t="s">
        <v>322</v>
      </c>
      <c r="D66" s="25" t="s">
        <v>549</v>
      </c>
      <c r="E66" s="25" t="s">
        <v>550</v>
      </c>
      <c r="F66" s="25" t="s">
        <v>558</v>
      </c>
      <c r="G66" s="25" t="s">
        <v>559</v>
      </c>
      <c r="H66" s="84">
        <v>13</v>
      </c>
      <c r="I66" s="26">
        <v>6149250</v>
      </c>
      <c r="J66" s="26">
        <v>6149250</v>
      </c>
      <c r="K66" s="26">
        <v>6149250</v>
      </c>
      <c r="L66" s="25" t="s">
        <v>369</v>
      </c>
      <c r="M66" s="27">
        <v>213</v>
      </c>
      <c r="N66" s="27" t="s">
        <v>129</v>
      </c>
      <c r="O66" s="72">
        <v>2020680010040</v>
      </c>
      <c r="P66" s="73" t="s">
        <v>225</v>
      </c>
      <c r="Q66" s="27" t="s">
        <v>553</v>
      </c>
      <c r="R66" s="27" t="s">
        <v>1537</v>
      </c>
      <c r="S66" s="27" t="s">
        <v>1538</v>
      </c>
      <c r="T66" s="27" t="s">
        <v>1539</v>
      </c>
      <c r="U66" s="27" t="s">
        <v>1541</v>
      </c>
      <c r="V66" s="28" t="s">
        <v>2256</v>
      </c>
    </row>
    <row r="67" spans="1:22" hidden="1" x14ac:dyDescent="0.3">
      <c r="A67" s="198">
        <v>45324</v>
      </c>
      <c r="B67" s="25">
        <v>927</v>
      </c>
      <c r="C67" s="25" t="s">
        <v>312</v>
      </c>
      <c r="D67" s="25" t="s">
        <v>554</v>
      </c>
      <c r="E67" s="25" t="s">
        <v>550</v>
      </c>
      <c r="F67" s="25" t="s">
        <v>558</v>
      </c>
      <c r="G67" s="25" t="s">
        <v>559</v>
      </c>
      <c r="H67" s="84">
        <v>13</v>
      </c>
      <c r="I67" s="26">
        <v>29808000</v>
      </c>
      <c r="J67" s="26">
        <v>29808000</v>
      </c>
      <c r="K67" s="26">
        <v>29808000</v>
      </c>
      <c r="L67" s="25" t="s">
        <v>369</v>
      </c>
      <c r="M67" s="25">
        <v>212</v>
      </c>
      <c r="N67" s="27" t="s">
        <v>128</v>
      </c>
      <c r="O67" s="72">
        <v>2020680010040</v>
      </c>
      <c r="P67" s="73" t="s">
        <v>225</v>
      </c>
      <c r="Q67" s="27" t="s">
        <v>557</v>
      </c>
      <c r="R67" s="27" t="s">
        <v>1537</v>
      </c>
      <c r="S67" s="27" t="s">
        <v>1538</v>
      </c>
      <c r="T67" s="27" t="s">
        <v>1539</v>
      </c>
      <c r="U67" s="27" t="s">
        <v>1541</v>
      </c>
      <c r="V67" s="28" t="s">
        <v>2256</v>
      </c>
    </row>
    <row r="68" spans="1:22" hidden="1" x14ac:dyDescent="0.3">
      <c r="A68" s="198">
        <v>45324</v>
      </c>
      <c r="B68" s="25">
        <v>928</v>
      </c>
      <c r="C68" s="25" t="s">
        <v>320</v>
      </c>
      <c r="D68" s="25" t="s">
        <v>560</v>
      </c>
      <c r="E68" s="25" t="s">
        <v>550</v>
      </c>
      <c r="F68" s="25" t="s">
        <v>558</v>
      </c>
      <c r="G68" s="25" t="s">
        <v>559</v>
      </c>
      <c r="H68" s="84">
        <v>13</v>
      </c>
      <c r="I68" s="26">
        <v>36000000</v>
      </c>
      <c r="J68" s="26">
        <v>36000000</v>
      </c>
      <c r="K68" s="26">
        <v>36000000</v>
      </c>
      <c r="L68" s="25" t="s">
        <v>369</v>
      </c>
      <c r="M68" s="27">
        <v>213</v>
      </c>
      <c r="N68" s="27" t="s">
        <v>129</v>
      </c>
      <c r="O68" s="72">
        <v>2020680010040</v>
      </c>
      <c r="P68" s="73" t="s">
        <v>225</v>
      </c>
      <c r="Q68" s="27" t="s">
        <v>553</v>
      </c>
      <c r="R68" s="27" t="s">
        <v>1537</v>
      </c>
      <c r="S68" s="27" t="s">
        <v>1538</v>
      </c>
      <c r="T68" s="27" t="s">
        <v>1539</v>
      </c>
      <c r="U68" s="27" t="s">
        <v>1541</v>
      </c>
      <c r="V68" s="28" t="s">
        <v>2256</v>
      </c>
    </row>
    <row r="69" spans="1:22" hidden="1" x14ac:dyDescent="0.3">
      <c r="A69" s="198">
        <v>45324</v>
      </c>
      <c r="B69" s="25">
        <v>929</v>
      </c>
      <c r="C69" s="25" t="s">
        <v>304</v>
      </c>
      <c r="D69" s="25" t="s">
        <v>556</v>
      </c>
      <c r="E69" s="25" t="s">
        <v>550</v>
      </c>
      <c r="F69" s="25" t="s">
        <v>558</v>
      </c>
      <c r="G69" s="25" t="s">
        <v>559</v>
      </c>
      <c r="H69" s="84">
        <v>13</v>
      </c>
      <c r="I69" s="26">
        <v>150000000</v>
      </c>
      <c r="J69" s="26">
        <v>150000000</v>
      </c>
      <c r="K69" s="26">
        <v>150000000</v>
      </c>
      <c r="L69" s="25" t="s">
        <v>369</v>
      </c>
      <c r="M69" s="25">
        <v>212</v>
      </c>
      <c r="N69" s="27" t="s">
        <v>128</v>
      </c>
      <c r="O69" s="72">
        <v>2020680010040</v>
      </c>
      <c r="P69" s="73" t="s">
        <v>225</v>
      </c>
      <c r="Q69" s="27" t="s">
        <v>557</v>
      </c>
      <c r="R69" s="27" t="s">
        <v>1537</v>
      </c>
      <c r="S69" s="27" t="s">
        <v>1538</v>
      </c>
      <c r="T69" s="27" t="s">
        <v>1539</v>
      </c>
      <c r="U69" s="27" t="s">
        <v>1541</v>
      </c>
      <c r="V69" s="28" t="s">
        <v>2256</v>
      </c>
    </row>
    <row r="70" spans="1:22" hidden="1" x14ac:dyDescent="0.3">
      <c r="A70" s="198">
        <v>45324</v>
      </c>
      <c r="B70" s="25">
        <v>930</v>
      </c>
      <c r="C70" s="25" t="s">
        <v>320</v>
      </c>
      <c r="D70" s="25" t="s">
        <v>560</v>
      </c>
      <c r="E70" s="25" t="s">
        <v>550</v>
      </c>
      <c r="F70" s="25" t="s">
        <v>551</v>
      </c>
      <c r="G70" s="25" t="s">
        <v>552</v>
      </c>
      <c r="H70" s="84">
        <v>14</v>
      </c>
      <c r="I70" s="26">
        <v>72000000</v>
      </c>
      <c r="J70" s="26">
        <v>72000000</v>
      </c>
      <c r="K70" s="26">
        <v>72000000</v>
      </c>
      <c r="L70" s="25" t="s">
        <v>369</v>
      </c>
      <c r="M70" s="27">
        <v>213</v>
      </c>
      <c r="N70" s="27" t="s">
        <v>129</v>
      </c>
      <c r="O70" s="72">
        <v>2020680010040</v>
      </c>
      <c r="P70" s="73" t="s">
        <v>225</v>
      </c>
      <c r="Q70" s="27" t="s">
        <v>553</v>
      </c>
      <c r="R70" s="27" t="s">
        <v>1537</v>
      </c>
      <c r="S70" s="27" t="s">
        <v>1538</v>
      </c>
      <c r="T70" s="27" t="s">
        <v>1539</v>
      </c>
      <c r="U70" s="27" t="s">
        <v>1541</v>
      </c>
      <c r="V70" s="28" t="s">
        <v>2256</v>
      </c>
    </row>
    <row r="71" spans="1:22" hidden="1" x14ac:dyDescent="0.3">
      <c r="A71" s="198">
        <v>45324</v>
      </c>
      <c r="B71" s="25">
        <v>931</v>
      </c>
      <c r="C71" s="25" t="s">
        <v>304</v>
      </c>
      <c r="D71" s="25" t="s">
        <v>556</v>
      </c>
      <c r="E71" s="25" t="s">
        <v>550</v>
      </c>
      <c r="F71" s="25" t="s">
        <v>561</v>
      </c>
      <c r="G71" s="25" t="s">
        <v>562</v>
      </c>
      <c r="H71" s="84">
        <v>11</v>
      </c>
      <c r="I71" s="26">
        <v>198750000</v>
      </c>
      <c r="J71" s="26">
        <v>198750000</v>
      </c>
      <c r="K71" s="26">
        <v>198750000</v>
      </c>
      <c r="L71" s="25" t="s">
        <v>369</v>
      </c>
      <c r="M71" s="25">
        <v>212</v>
      </c>
      <c r="N71" s="27" t="s">
        <v>128</v>
      </c>
      <c r="O71" s="72">
        <v>2020680010040</v>
      </c>
      <c r="P71" s="73" t="s">
        <v>225</v>
      </c>
      <c r="Q71" s="27" t="s">
        <v>557</v>
      </c>
      <c r="R71" s="27" t="s">
        <v>1537</v>
      </c>
      <c r="S71" s="27" t="s">
        <v>1538</v>
      </c>
      <c r="T71" s="27" t="s">
        <v>1539</v>
      </c>
      <c r="U71" s="27" t="s">
        <v>1540</v>
      </c>
      <c r="V71" s="28" t="s">
        <v>2256</v>
      </c>
    </row>
    <row r="72" spans="1:22" hidden="1" x14ac:dyDescent="0.3">
      <c r="A72" s="198">
        <v>45324</v>
      </c>
      <c r="B72" s="25">
        <v>932</v>
      </c>
      <c r="C72" s="25" t="s">
        <v>312</v>
      </c>
      <c r="D72" s="25" t="s">
        <v>554</v>
      </c>
      <c r="E72" s="25" t="s">
        <v>550</v>
      </c>
      <c r="F72" s="25" t="s">
        <v>561</v>
      </c>
      <c r="G72" s="25" t="s">
        <v>562</v>
      </c>
      <c r="H72" s="84">
        <v>11</v>
      </c>
      <c r="I72" s="26">
        <v>39495600</v>
      </c>
      <c r="J72" s="26">
        <v>39495600</v>
      </c>
      <c r="K72" s="26">
        <v>39495600</v>
      </c>
      <c r="L72" s="25" t="s">
        <v>369</v>
      </c>
      <c r="M72" s="25">
        <v>212</v>
      </c>
      <c r="N72" s="27" t="s">
        <v>128</v>
      </c>
      <c r="O72" s="72">
        <v>2020680010040</v>
      </c>
      <c r="P72" s="73" t="s">
        <v>225</v>
      </c>
      <c r="Q72" s="27" t="s">
        <v>557</v>
      </c>
      <c r="R72" s="27" t="s">
        <v>1537</v>
      </c>
      <c r="S72" s="27" t="s">
        <v>1538</v>
      </c>
      <c r="T72" s="27" t="s">
        <v>1539</v>
      </c>
      <c r="U72" s="27" t="s">
        <v>1540</v>
      </c>
      <c r="V72" s="28" t="s">
        <v>2256</v>
      </c>
    </row>
    <row r="73" spans="1:22" hidden="1" x14ac:dyDescent="0.3">
      <c r="A73" s="198">
        <v>45324</v>
      </c>
      <c r="B73" s="25">
        <v>933</v>
      </c>
      <c r="C73" s="25" t="s">
        <v>322</v>
      </c>
      <c r="D73" s="25" t="s">
        <v>549</v>
      </c>
      <c r="E73" s="25" t="s">
        <v>550</v>
      </c>
      <c r="F73" s="25" t="s">
        <v>563</v>
      </c>
      <c r="G73" s="25" t="s">
        <v>564</v>
      </c>
      <c r="H73" s="84">
        <v>16</v>
      </c>
      <c r="I73" s="26">
        <v>14348250</v>
      </c>
      <c r="J73" s="26">
        <v>14348250</v>
      </c>
      <c r="K73" s="26">
        <v>14348250</v>
      </c>
      <c r="L73" s="25" t="s">
        <v>369</v>
      </c>
      <c r="M73" s="27">
        <v>213</v>
      </c>
      <c r="N73" s="27" t="s">
        <v>129</v>
      </c>
      <c r="O73" s="72">
        <v>2020680010040</v>
      </c>
      <c r="P73" s="73" t="s">
        <v>225</v>
      </c>
      <c r="Q73" s="27" t="s">
        <v>553</v>
      </c>
      <c r="R73" s="27" t="s">
        <v>1537</v>
      </c>
      <c r="S73" s="27" t="s">
        <v>1538</v>
      </c>
      <c r="T73" s="27" t="s">
        <v>1539</v>
      </c>
      <c r="U73" s="27" t="s">
        <v>1540</v>
      </c>
      <c r="V73" s="28" t="s">
        <v>2256</v>
      </c>
    </row>
    <row r="74" spans="1:22" hidden="1" x14ac:dyDescent="0.3">
      <c r="A74" s="198">
        <v>45324</v>
      </c>
      <c r="B74" s="25">
        <v>934</v>
      </c>
      <c r="C74" s="25" t="s">
        <v>312</v>
      </c>
      <c r="D74" s="25" t="s">
        <v>554</v>
      </c>
      <c r="E74" s="25" t="s">
        <v>550</v>
      </c>
      <c r="F74" s="25" t="s">
        <v>563</v>
      </c>
      <c r="G74" s="25" t="s">
        <v>564</v>
      </c>
      <c r="H74" s="84">
        <v>16</v>
      </c>
      <c r="I74" s="26">
        <v>14904000</v>
      </c>
      <c r="J74" s="26">
        <v>14904000</v>
      </c>
      <c r="K74" s="26">
        <v>14904000</v>
      </c>
      <c r="L74" s="25" t="s">
        <v>369</v>
      </c>
      <c r="M74" s="25">
        <v>212</v>
      </c>
      <c r="N74" s="27" t="s">
        <v>128</v>
      </c>
      <c r="O74" s="72">
        <v>2020680010040</v>
      </c>
      <c r="P74" s="73" t="s">
        <v>225</v>
      </c>
      <c r="Q74" s="27" t="s">
        <v>557</v>
      </c>
      <c r="R74" s="27" t="s">
        <v>1537</v>
      </c>
      <c r="S74" s="27" t="s">
        <v>1538</v>
      </c>
      <c r="T74" s="27" t="s">
        <v>1539</v>
      </c>
      <c r="U74" s="27" t="s">
        <v>1540</v>
      </c>
      <c r="V74" s="28" t="s">
        <v>2256</v>
      </c>
    </row>
    <row r="75" spans="1:22" hidden="1" x14ac:dyDescent="0.3">
      <c r="A75" s="198">
        <v>45324</v>
      </c>
      <c r="B75" s="25">
        <v>935</v>
      </c>
      <c r="C75" s="25" t="s">
        <v>320</v>
      </c>
      <c r="D75" s="25" t="s">
        <v>560</v>
      </c>
      <c r="E75" s="25" t="s">
        <v>550</v>
      </c>
      <c r="F75" s="25" t="s">
        <v>563</v>
      </c>
      <c r="G75" s="25" t="s">
        <v>564</v>
      </c>
      <c r="H75" s="84">
        <v>16</v>
      </c>
      <c r="I75" s="26">
        <v>84000000</v>
      </c>
      <c r="J75" s="26">
        <v>84000000</v>
      </c>
      <c r="K75" s="26">
        <v>84000000</v>
      </c>
      <c r="L75" s="25" t="s">
        <v>369</v>
      </c>
      <c r="M75" s="27">
        <v>213</v>
      </c>
      <c r="N75" s="27" t="s">
        <v>129</v>
      </c>
      <c r="O75" s="72">
        <v>2020680010040</v>
      </c>
      <c r="P75" s="73" t="s">
        <v>225</v>
      </c>
      <c r="Q75" s="27" t="s">
        <v>553</v>
      </c>
      <c r="R75" s="27" t="s">
        <v>1537</v>
      </c>
      <c r="S75" s="27" t="s">
        <v>1538</v>
      </c>
      <c r="T75" s="27" t="s">
        <v>1539</v>
      </c>
      <c r="U75" s="27" t="s">
        <v>1540</v>
      </c>
      <c r="V75" s="28" t="s">
        <v>2256</v>
      </c>
    </row>
    <row r="76" spans="1:22" hidden="1" x14ac:dyDescent="0.3">
      <c r="A76" s="198">
        <v>45324</v>
      </c>
      <c r="B76" s="25">
        <v>936</v>
      </c>
      <c r="C76" s="25" t="s">
        <v>304</v>
      </c>
      <c r="D76" s="25" t="s">
        <v>556</v>
      </c>
      <c r="E76" s="25" t="s">
        <v>550</v>
      </c>
      <c r="F76" s="25" t="s">
        <v>563</v>
      </c>
      <c r="G76" s="25" t="s">
        <v>564</v>
      </c>
      <c r="H76" s="84">
        <v>16</v>
      </c>
      <c r="I76" s="26">
        <v>75000000</v>
      </c>
      <c r="J76" s="26">
        <v>75000000</v>
      </c>
      <c r="K76" s="26">
        <v>75000000</v>
      </c>
      <c r="L76" s="25" t="s">
        <v>369</v>
      </c>
      <c r="M76" s="25">
        <v>212</v>
      </c>
      <c r="N76" s="27" t="s">
        <v>128</v>
      </c>
      <c r="O76" s="72">
        <v>2020680010040</v>
      </c>
      <c r="P76" s="73" t="s">
        <v>225</v>
      </c>
      <c r="Q76" s="27" t="s">
        <v>557</v>
      </c>
      <c r="R76" s="27" t="s">
        <v>1537</v>
      </c>
      <c r="S76" s="27" t="s">
        <v>1538</v>
      </c>
      <c r="T76" s="27" t="s">
        <v>1539</v>
      </c>
      <c r="U76" s="27" t="s">
        <v>1540</v>
      </c>
      <c r="V76" s="28" t="s">
        <v>2256</v>
      </c>
    </row>
    <row r="77" spans="1:22" hidden="1" x14ac:dyDescent="0.3">
      <c r="A77" s="198">
        <v>45324</v>
      </c>
      <c r="B77" s="25">
        <v>937</v>
      </c>
      <c r="C77" s="25" t="s">
        <v>322</v>
      </c>
      <c r="D77" s="25" t="s">
        <v>549</v>
      </c>
      <c r="E77" s="25" t="s">
        <v>550</v>
      </c>
      <c r="F77" s="25" t="s">
        <v>565</v>
      </c>
      <c r="G77" s="25" t="s">
        <v>566</v>
      </c>
      <c r="H77" s="84">
        <v>15</v>
      </c>
      <c r="I77" s="26">
        <v>16398000</v>
      </c>
      <c r="J77" s="26">
        <v>16398000</v>
      </c>
      <c r="K77" s="26">
        <v>16398000</v>
      </c>
      <c r="L77" s="25" t="s">
        <v>369</v>
      </c>
      <c r="M77" s="27">
        <v>213</v>
      </c>
      <c r="N77" s="27" t="s">
        <v>129</v>
      </c>
      <c r="O77" s="72">
        <v>2020680010040</v>
      </c>
      <c r="P77" s="73" t="s">
        <v>225</v>
      </c>
      <c r="Q77" s="27" t="s">
        <v>553</v>
      </c>
      <c r="R77" s="27" t="s">
        <v>1537</v>
      </c>
      <c r="S77" s="27" t="s">
        <v>1538</v>
      </c>
      <c r="T77" s="27" t="s">
        <v>1539</v>
      </c>
      <c r="U77" s="27" t="s">
        <v>1541</v>
      </c>
      <c r="V77" s="28" t="s">
        <v>2256</v>
      </c>
    </row>
    <row r="78" spans="1:22" hidden="1" x14ac:dyDescent="0.3">
      <c r="A78" s="198">
        <v>45324</v>
      </c>
      <c r="B78" s="25">
        <v>938</v>
      </c>
      <c r="C78" s="25" t="s">
        <v>312</v>
      </c>
      <c r="D78" s="25" t="s">
        <v>554</v>
      </c>
      <c r="E78" s="25" t="s">
        <v>550</v>
      </c>
      <c r="F78" s="25" t="s">
        <v>565</v>
      </c>
      <c r="G78" s="25" t="s">
        <v>566</v>
      </c>
      <c r="H78" s="84">
        <v>15</v>
      </c>
      <c r="I78" s="26">
        <v>14904000</v>
      </c>
      <c r="J78" s="26">
        <v>14904000</v>
      </c>
      <c r="K78" s="26">
        <v>14904000</v>
      </c>
      <c r="L78" s="25" t="s">
        <v>369</v>
      </c>
      <c r="M78" s="25">
        <v>212</v>
      </c>
      <c r="N78" s="27" t="s">
        <v>128</v>
      </c>
      <c r="O78" s="72">
        <v>2020680010040</v>
      </c>
      <c r="P78" s="73" t="s">
        <v>225</v>
      </c>
      <c r="Q78" s="27" t="s">
        <v>557</v>
      </c>
      <c r="R78" s="27" t="s">
        <v>1537</v>
      </c>
      <c r="S78" s="27" t="s">
        <v>1538</v>
      </c>
      <c r="T78" s="27" t="s">
        <v>1539</v>
      </c>
      <c r="U78" s="27" t="s">
        <v>1541</v>
      </c>
      <c r="V78" s="28" t="s">
        <v>2256</v>
      </c>
    </row>
    <row r="79" spans="1:22" hidden="1" x14ac:dyDescent="0.3">
      <c r="A79" s="198">
        <v>45324</v>
      </c>
      <c r="B79" s="25">
        <v>939</v>
      </c>
      <c r="C79" s="25" t="s">
        <v>320</v>
      </c>
      <c r="D79" s="25" t="s">
        <v>560</v>
      </c>
      <c r="E79" s="25" t="s">
        <v>550</v>
      </c>
      <c r="F79" s="25" t="s">
        <v>565</v>
      </c>
      <c r="G79" s="25" t="s">
        <v>566</v>
      </c>
      <c r="H79" s="84">
        <v>15</v>
      </c>
      <c r="I79" s="26">
        <v>96000000</v>
      </c>
      <c r="J79" s="26">
        <v>89721841</v>
      </c>
      <c r="K79" s="26">
        <v>89721841</v>
      </c>
      <c r="L79" s="25" t="s">
        <v>369</v>
      </c>
      <c r="M79" s="27">
        <v>213</v>
      </c>
      <c r="N79" s="27" t="s">
        <v>129</v>
      </c>
      <c r="O79" s="72">
        <v>2020680010040</v>
      </c>
      <c r="P79" s="73" t="s">
        <v>225</v>
      </c>
      <c r="Q79" s="27" t="s">
        <v>553</v>
      </c>
      <c r="R79" s="27" t="s">
        <v>1537</v>
      </c>
      <c r="S79" s="27" t="s">
        <v>1538</v>
      </c>
      <c r="T79" s="27" t="s">
        <v>1539</v>
      </c>
      <c r="U79" s="27" t="s">
        <v>1541</v>
      </c>
      <c r="V79" s="28" t="s">
        <v>2256</v>
      </c>
    </row>
    <row r="80" spans="1:22" hidden="1" x14ac:dyDescent="0.3">
      <c r="A80" s="198">
        <v>45324</v>
      </c>
      <c r="B80" s="25">
        <v>940</v>
      </c>
      <c r="C80" s="25" t="s">
        <v>304</v>
      </c>
      <c r="D80" s="25" t="s">
        <v>556</v>
      </c>
      <c r="E80" s="25" t="s">
        <v>550</v>
      </c>
      <c r="F80" s="25" t="s">
        <v>565</v>
      </c>
      <c r="G80" s="25" t="s">
        <v>566</v>
      </c>
      <c r="H80" s="84">
        <v>15</v>
      </c>
      <c r="I80" s="26">
        <v>75000000</v>
      </c>
      <c r="J80" s="26">
        <v>73841686</v>
      </c>
      <c r="K80" s="26">
        <v>73841686</v>
      </c>
      <c r="L80" s="25" t="s">
        <v>369</v>
      </c>
      <c r="M80" s="25">
        <v>212</v>
      </c>
      <c r="N80" s="27" t="s">
        <v>128</v>
      </c>
      <c r="O80" s="72">
        <v>2020680010040</v>
      </c>
      <c r="P80" s="73" t="s">
        <v>225</v>
      </c>
      <c r="Q80" s="27" t="s">
        <v>557</v>
      </c>
      <c r="R80" s="27" t="s">
        <v>1537</v>
      </c>
      <c r="S80" s="27" t="s">
        <v>1538</v>
      </c>
      <c r="T80" s="27" t="s">
        <v>1539</v>
      </c>
      <c r="U80" s="27" t="s">
        <v>1541</v>
      </c>
      <c r="V80" s="28" t="s">
        <v>2256</v>
      </c>
    </row>
    <row r="81" spans="1:22" hidden="1" x14ac:dyDescent="0.3">
      <c r="A81" s="198">
        <v>45324</v>
      </c>
      <c r="B81" s="25">
        <v>941</v>
      </c>
      <c r="C81" s="25" t="s">
        <v>312</v>
      </c>
      <c r="D81" s="25" t="s">
        <v>554</v>
      </c>
      <c r="E81" s="25" t="s">
        <v>550</v>
      </c>
      <c r="F81" s="25" t="s">
        <v>567</v>
      </c>
      <c r="G81" s="25" t="s">
        <v>568</v>
      </c>
      <c r="H81" s="84">
        <v>10</v>
      </c>
      <c r="I81" s="26">
        <v>74520000</v>
      </c>
      <c r="J81" s="26">
        <v>73436584</v>
      </c>
      <c r="K81" s="26">
        <v>73436584</v>
      </c>
      <c r="L81" s="25" t="s">
        <v>369</v>
      </c>
      <c r="M81" s="25">
        <v>212</v>
      </c>
      <c r="N81" s="27" t="s">
        <v>128</v>
      </c>
      <c r="O81" s="72">
        <v>2020680010040</v>
      </c>
      <c r="P81" s="73" t="s">
        <v>225</v>
      </c>
      <c r="Q81" s="27" t="s">
        <v>557</v>
      </c>
      <c r="R81" s="27" t="s">
        <v>1537</v>
      </c>
      <c r="S81" s="27" t="s">
        <v>1538</v>
      </c>
      <c r="T81" s="27" t="s">
        <v>1539</v>
      </c>
      <c r="U81" s="27" t="s">
        <v>1540</v>
      </c>
      <c r="V81" s="28" t="s">
        <v>2256</v>
      </c>
    </row>
    <row r="82" spans="1:22" hidden="1" x14ac:dyDescent="0.3">
      <c r="A82" s="198">
        <v>45324</v>
      </c>
      <c r="B82" s="25">
        <v>942</v>
      </c>
      <c r="C82" s="25" t="s">
        <v>322</v>
      </c>
      <c r="D82" s="25" t="s">
        <v>549</v>
      </c>
      <c r="E82" s="25" t="s">
        <v>550</v>
      </c>
      <c r="F82" s="25" t="s">
        <v>567</v>
      </c>
      <c r="G82" s="25" t="s">
        <v>568</v>
      </c>
      <c r="H82" s="84">
        <v>10</v>
      </c>
      <c r="I82" s="26">
        <v>69691500</v>
      </c>
      <c r="J82" s="26">
        <v>69691500</v>
      </c>
      <c r="K82" s="26">
        <v>69691500</v>
      </c>
      <c r="L82" s="25" t="s">
        <v>369</v>
      </c>
      <c r="M82" s="27">
        <v>213</v>
      </c>
      <c r="N82" s="27" t="s">
        <v>129</v>
      </c>
      <c r="O82" s="72">
        <v>2020680010040</v>
      </c>
      <c r="P82" s="73" t="s">
        <v>225</v>
      </c>
      <c r="Q82" s="27" t="s">
        <v>553</v>
      </c>
      <c r="R82" s="27" t="s">
        <v>1537</v>
      </c>
      <c r="S82" s="27" t="s">
        <v>1538</v>
      </c>
      <c r="T82" s="27" t="s">
        <v>1539</v>
      </c>
      <c r="U82" s="27" t="s">
        <v>1540</v>
      </c>
      <c r="V82" s="28" t="s">
        <v>2256</v>
      </c>
    </row>
    <row r="83" spans="1:22" hidden="1" x14ac:dyDescent="0.3">
      <c r="A83" s="198">
        <v>45324</v>
      </c>
      <c r="B83" s="25">
        <v>943</v>
      </c>
      <c r="C83" s="25" t="s">
        <v>304</v>
      </c>
      <c r="D83" s="25" t="s">
        <v>556</v>
      </c>
      <c r="E83" s="25" t="s">
        <v>550</v>
      </c>
      <c r="F83" s="25" t="s">
        <v>567</v>
      </c>
      <c r="G83" s="25" t="s">
        <v>568</v>
      </c>
      <c r="H83" s="84">
        <v>10</v>
      </c>
      <c r="I83" s="26">
        <v>375000000</v>
      </c>
      <c r="J83" s="26">
        <v>375000000</v>
      </c>
      <c r="K83" s="26">
        <v>375000000</v>
      </c>
      <c r="L83" s="25" t="s">
        <v>369</v>
      </c>
      <c r="M83" s="25">
        <v>212</v>
      </c>
      <c r="N83" s="27" t="s">
        <v>128</v>
      </c>
      <c r="O83" s="72">
        <v>2020680010040</v>
      </c>
      <c r="P83" s="73" t="s">
        <v>225</v>
      </c>
      <c r="Q83" s="27" t="s">
        <v>557</v>
      </c>
      <c r="R83" s="27" t="s">
        <v>1537</v>
      </c>
      <c r="S83" s="27" t="s">
        <v>1538</v>
      </c>
      <c r="T83" s="27" t="s">
        <v>1539</v>
      </c>
      <c r="U83" s="27" t="s">
        <v>1540</v>
      </c>
      <c r="V83" s="28" t="s">
        <v>2256</v>
      </c>
    </row>
    <row r="84" spans="1:22" hidden="1" x14ac:dyDescent="0.3">
      <c r="A84" s="198">
        <v>45324</v>
      </c>
      <c r="B84" s="25">
        <v>944</v>
      </c>
      <c r="C84" s="25" t="s">
        <v>320</v>
      </c>
      <c r="D84" s="25" t="s">
        <v>560</v>
      </c>
      <c r="E84" s="25" t="s">
        <v>550</v>
      </c>
      <c r="F84" s="25" t="s">
        <v>567</v>
      </c>
      <c r="G84" s="25" t="s">
        <v>568</v>
      </c>
      <c r="H84" s="84">
        <v>10</v>
      </c>
      <c r="I84" s="26">
        <v>408000000</v>
      </c>
      <c r="J84" s="26">
        <v>408000000</v>
      </c>
      <c r="K84" s="26">
        <v>408000000</v>
      </c>
      <c r="L84" s="25" t="s">
        <v>369</v>
      </c>
      <c r="M84" s="27">
        <v>213</v>
      </c>
      <c r="N84" s="27" t="s">
        <v>129</v>
      </c>
      <c r="O84" s="72">
        <v>2020680010040</v>
      </c>
      <c r="P84" s="73" t="s">
        <v>225</v>
      </c>
      <c r="Q84" s="27" t="s">
        <v>553</v>
      </c>
      <c r="R84" s="27" t="s">
        <v>1537</v>
      </c>
      <c r="S84" s="27" t="s">
        <v>1538</v>
      </c>
      <c r="T84" s="27" t="s">
        <v>1539</v>
      </c>
      <c r="U84" s="27" t="s">
        <v>1540</v>
      </c>
      <c r="V84" s="28" t="s">
        <v>2256</v>
      </c>
    </row>
    <row r="85" spans="1:22" hidden="1" x14ac:dyDescent="0.3">
      <c r="A85" s="198">
        <v>45324</v>
      </c>
      <c r="B85" s="25">
        <v>945</v>
      </c>
      <c r="C85" s="25" t="s">
        <v>322</v>
      </c>
      <c r="D85" s="25" t="s">
        <v>549</v>
      </c>
      <c r="E85" s="25" t="s">
        <v>550</v>
      </c>
      <c r="F85" s="25" t="s">
        <v>569</v>
      </c>
      <c r="G85" s="25" t="s">
        <v>570</v>
      </c>
      <c r="H85" s="84">
        <v>12</v>
      </c>
      <c r="I85" s="26">
        <v>30746250</v>
      </c>
      <c r="J85" s="26">
        <v>30746250</v>
      </c>
      <c r="K85" s="26">
        <v>30746250</v>
      </c>
      <c r="L85" s="25" t="s">
        <v>369</v>
      </c>
      <c r="M85" s="27">
        <v>213</v>
      </c>
      <c r="N85" s="27" t="s">
        <v>129</v>
      </c>
      <c r="O85" s="72">
        <v>2020680010040</v>
      </c>
      <c r="P85" s="73" t="s">
        <v>225</v>
      </c>
      <c r="Q85" s="27" t="s">
        <v>553</v>
      </c>
      <c r="R85" s="27" t="s">
        <v>1537</v>
      </c>
      <c r="S85" s="27" t="s">
        <v>1538</v>
      </c>
      <c r="T85" s="27" t="s">
        <v>1539</v>
      </c>
      <c r="U85" s="27" t="s">
        <v>1540</v>
      </c>
      <c r="V85" s="28" t="s">
        <v>2256</v>
      </c>
    </row>
    <row r="86" spans="1:22" hidden="1" x14ac:dyDescent="0.3">
      <c r="A86" s="198">
        <v>45324</v>
      </c>
      <c r="B86" s="25">
        <v>946</v>
      </c>
      <c r="C86" s="25" t="s">
        <v>320</v>
      </c>
      <c r="D86" s="25" t="s">
        <v>560</v>
      </c>
      <c r="E86" s="25" t="s">
        <v>550</v>
      </c>
      <c r="F86" s="25" t="s">
        <v>569</v>
      </c>
      <c r="G86" s="25" t="s">
        <v>570</v>
      </c>
      <c r="H86" s="84">
        <v>12</v>
      </c>
      <c r="I86" s="26">
        <v>180000000</v>
      </c>
      <c r="J86" s="26">
        <v>180000000</v>
      </c>
      <c r="K86" s="26">
        <v>180000000</v>
      </c>
      <c r="L86" s="25" t="s">
        <v>369</v>
      </c>
      <c r="M86" s="27">
        <v>213</v>
      </c>
      <c r="N86" s="27" t="s">
        <v>129</v>
      </c>
      <c r="O86" s="72">
        <v>2020680010040</v>
      </c>
      <c r="P86" s="73" t="s">
        <v>225</v>
      </c>
      <c r="Q86" s="27" t="s">
        <v>553</v>
      </c>
      <c r="R86" s="27" t="s">
        <v>1537</v>
      </c>
      <c r="S86" s="27" t="s">
        <v>1538</v>
      </c>
      <c r="T86" s="27" t="s">
        <v>1539</v>
      </c>
      <c r="U86" s="27" t="s">
        <v>1540</v>
      </c>
      <c r="V86" s="28" t="s">
        <v>2256</v>
      </c>
    </row>
    <row r="87" spans="1:22" hidden="1" x14ac:dyDescent="0.3">
      <c r="A87" s="198">
        <v>45324</v>
      </c>
      <c r="B87" s="25">
        <v>947</v>
      </c>
      <c r="C87" s="25" t="s">
        <v>322</v>
      </c>
      <c r="D87" s="25" t="s">
        <v>549</v>
      </c>
      <c r="E87" s="25" t="s">
        <v>550</v>
      </c>
      <c r="F87" s="25" t="s">
        <v>571</v>
      </c>
      <c r="G87" s="25" t="s">
        <v>572</v>
      </c>
      <c r="H87" s="84">
        <v>19</v>
      </c>
      <c r="I87" s="26">
        <v>39355200</v>
      </c>
      <c r="J87" s="26">
        <v>39355200</v>
      </c>
      <c r="K87" s="26">
        <v>39355200</v>
      </c>
      <c r="L87" s="25" t="s">
        <v>369</v>
      </c>
      <c r="M87" s="27">
        <v>213</v>
      </c>
      <c r="N87" s="27" t="s">
        <v>129</v>
      </c>
      <c r="O87" s="72">
        <v>2020680010040</v>
      </c>
      <c r="P87" s="73" t="s">
        <v>225</v>
      </c>
      <c r="Q87" s="27" t="s">
        <v>553</v>
      </c>
      <c r="R87" s="27" t="s">
        <v>1537</v>
      </c>
      <c r="S87" s="27" t="s">
        <v>1538</v>
      </c>
      <c r="T87" s="27" t="s">
        <v>1539</v>
      </c>
      <c r="U87" s="27" t="s">
        <v>1540</v>
      </c>
      <c r="V87" s="28" t="s">
        <v>2256</v>
      </c>
    </row>
    <row r="88" spans="1:22" hidden="1" x14ac:dyDescent="0.3">
      <c r="A88" s="198">
        <v>45324</v>
      </c>
      <c r="B88" s="25">
        <v>948</v>
      </c>
      <c r="C88" s="25" t="s">
        <v>312</v>
      </c>
      <c r="D88" s="25" t="s">
        <v>554</v>
      </c>
      <c r="E88" s="25" t="s">
        <v>550</v>
      </c>
      <c r="F88" s="25" t="s">
        <v>571</v>
      </c>
      <c r="G88" s="25" t="s">
        <v>572</v>
      </c>
      <c r="H88" s="84">
        <v>19</v>
      </c>
      <c r="I88" s="26">
        <v>22356000</v>
      </c>
      <c r="J88" s="26">
        <v>22356000</v>
      </c>
      <c r="K88" s="26">
        <v>22356000</v>
      </c>
      <c r="L88" s="25" t="s">
        <v>369</v>
      </c>
      <c r="M88" s="25">
        <v>212</v>
      </c>
      <c r="N88" s="27" t="s">
        <v>128</v>
      </c>
      <c r="O88" s="72">
        <v>2020680010040</v>
      </c>
      <c r="P88" s="73" t="s">
        <v>225</v>
      </c>
      <c r="Q88" s="27" t="s">
        <v>557</v>
      </c>
      <c r="R88" s="27" t="s">
        <v>1537</v>
      </c>
      <c r="S88" s="27" t="s">
        <v>1538</v>
      </c>
      <c r="T88" s="27" t="s">
        <v>1539</v>
      </c>
      <c r="U88" s="27" t="s">
        <v>1540</v>
      </c>
      <c r="V88" s="28" t="s">
        <v>2256</v>
      </c>
    </row>
    <row r="89" spans="1:22" hidden="1" x14ac:dyDescent="0.3">
      <c r="A89" s="198">
        <v>45324</v>
      </c>
      <c r="B89" s="25">
        <v>949</v>
      </c>
      <c r="C89" s="25" t="s">
        <v>320</v>
      </c>
      <c r="D89" s="25" t="s">
        <v>560</v>
      </c>
      <c r="E89" s="25" t="s">
        <v>550</v>
      </c>
      <c r="F89" s="25" t="s">
        <v>571</v>
      </c>
      <c r="G89" s="25" t="s">
        <v>572</v>
      </c>
      <c r="H89" s="84">
        <v>19</v>
      </c>
      <c r="I89" s="26">
        <v>230400000</v>
      </c>
      <c r="J89" s="26">
        <v>230400000</v>
      </c>
      <c r="K89" s="26">
        <v>230400000</v>
      </c>
      <c r="L89" s="25" t="s">
        <v>369</v>
      </c>
      <c r="M89" s="27">
        <v>213</v>
      </c>
      <c r="N89" s="27" t="s">
        <v>129</v>
      </c>
      <c r="O89" s="72">
        <v>2020680010040</v>
      </c>
      <c r="P89" s="73" t="s">
        <v>225</v>
      </c>
      <c r="Q89" s="27" t="s">
        <v>553</v>
      </c>
      <c r="R89" s="27" t="s">
        <v>1537</v>
      </c>
      <c r="S89" s="27" t="s">
        <v>1538</v>
      </c>
      <c r="T89" s="27" t="s">
        <v>1539</v>
      </c>
      <c r="U89" s="27" t="s">
        <v>1540</v>
      </c>
      <c r="V89" s="28" t="s">
        <v>2256</v>
      </c>
    </row>
    <row r="90" spans="1:22" hidden="1" x14ac:dyDescent="0.3">
      <c r="A90" s="198">
        <v>45324</v>
      </c>
      <c r="B90" s="25">
        <v>950</v>
      </c>
      <c r="C90" s="25" t="s">
        <v>304</v>
      </c>
      <c r="D90" s="25" t="s">
        <v>556</v>
      </c>
      <c r="E90" s="25" t="s">
        <v>550</v>
      </c>
      <c r="F90" s="25" t="s">
        <v>571</v>
      </c>
      <c r="G90" s="25" t="s">
        <v>572</v>
      </c>
      <c r="H90" s="84">
        <v>19</v>
      </c>
      <c r="I90" s="26">
        <v>112500000</v>
      </c>
      <c r="J90" s="26">
        <v>112350160</v>
      </c>
      <c r="K90" s="26">
        <v>112350160</v>
      </c>
      <c r="L90" s="25" t="s">
        <v>369</v>
      </c>
      <c r="M90" s="25">
        <v>212</v>
      </c>
      <c r="N90" s="27" t="s">
        <v>128</v>
      </c>
      <c r="O90" s="72">
        <v>2020680010040</v>
      </c>
      <c r="P90" s="73" t="s">
        <v>225</v>
      </c>
      <c r="Q90" s="27" t="s">
        <v>557</v>
      </c>
      <c r="R90" s="27" t="s">
        <v>1537</v>
      </c>
      <c r="S90" s="27" t="s">
        <v>1538</v>
      </c>
      <c r="T90" s="27" t="s">
        <v>1539</v>
      </c>
      <c r="U90" s="27" t="s">
        <v>1540</v>
      </c>
      <c r="V90" s="28" t="s">
        <v>2256</v>
      </c>
    </row>
    <row r="91" spans="1:22" hidden="1" x14ac:dyDescent="0.3">
      <c r="A91" s="198">
        <v>45324</v>
      </c>
      <c r="B91" s="25">
        <v>951</v>
      </c>
      <c r="C91" s="25" t="s">
        <v>322</v>
      </c>
      <c r="D91" s="25" t="s">
        <v>549</v>
      </c>
      <c r="E91" s="25" t="s">
        <v>550</v>
      </c>
      <c r="F91" s="25" t="s">
        <v>573</v>
      </c>
      <c r="G91" s="25" t="s">
        <v>574</v>
      </c>
      <c r="H91" s="84">
        <v>17</v>
      </c>
      <c r="I91" s="26">
        <v>45094500</v>
      </c>
      <c r="J91" s="26">
        <v>45094500</v>
      </c>
      <c r="K91" s="26">
        <v>45094500</v>
      </c>
      <c r="L91" s="25" t="s">
        <v>369</v>
      </c>
      <c r="M91" s="27">
        <v>213</v>
      </c>
      <c r="N91" s="27" t="s">
        <v>129</v>
      </c>
      <c r="O91" s="72">
        <v>2020680010040</v>
      </c>
      <c r="P91" s="73" t="s">
        <v>225</v>
      </c>
      <c r="Q91" s="27" t="s">
        <v>553</v>
      </c>
      <c r="R91" s="27" t="s">
        <v>1537</v>
      </c>
      <c r="S91" s="27" t="s">
        <v>1538</v>
      </c>
      <c r="T91" s="27" t="s">
        <v>1539</v>
      </c>
      <c r="U91" s="27" t="s">
        <v>1541</v>
      </c>
      <c r="V91" s="28" t="s">
        <v>2256</v>
      </c>
    </row>
    <row r="92" spans="1:22" hidden="1" x14ac:dyDescent="0.3">
      <c r="A92" s="198">
        <v>45324</v>
      </c>
      <c r="B92" s="25">
        <v>952</v>
      </c>
      <c r="C92" s="25" t="s">
        <v>312</v>
      </c>
      <c r="D92" s="25" t="s">
        <v>554</v>
      </c>
      <c r="E92" s="25" t="s">
        <v>550</v>
      </c>
      <c r="F92" s="25" t="s">
        <v>573</v>
      </c>
      <c r="G92" s="25" t="s">
        <v>574</v>
      </c>
      <c r="H92" s="84">
        <v>17</v>
      </c>
      <c r="I92" s="26">
        <v>40986000</v>
      </c>
      <c r="J92" s="26">
        <v>40986000</v>
      </c>
      <c r="K92" s="26">
        <v>40986000</v>
      </c>
      <c r="L92" s="25" t="s">
        <v>369</v>
      </c>
      <c r="M92" s="25">
        <v>212</v>
      </c>
      <c r="N92" s="27" t="s">
        <v>128</v>
      </c>
      <c r="O92" s="72">
        <v>2020680010040</v>
      </c>
      <c r="P92" s="73" t="s">
        <v>225</v>
      </c>
      <c r="Q92" s="27" t="s">
        <v>557</v>
      </c>
      <c r="R92" s="27" t="s">
        <v>1537</v>
      </c>
      <c r="S92" s="27" t="s">
        <v>1538</v>
      </c>
      <c r="T92" s="27" t="s">
        <v>1539</v>
      </c>
      <c r="U92" s="27" t="s">
        <v>1541</v>
      </c>
      <c r="V92" s="28" t="s">
        <v>2256</v>
      </c>
    </row>
    <row r="93" spans="1:22" hidden="1" x14ac:dyDescent="0.3">
      <c r="A93" s="198">
        <v>45324</v>
      </c>
      <c r="B93" s="25">
        <v>953</v>
      </c>
      <c r="C93" s="25" t="s">
        <v>320</v>
      </c>
      <c r="D93" s="25" t="s">
        <v>560</v>
      </c>
      <c r="E93" s="25" t="s">
        <v>550</v>
      </c>
      <c r="F93" s="25" t="s">
        <v>573</v>
      </c>
      <c r="G93" s="25" t="s">
        <v>574</v>
      </c>
      <c r="H93" s="84">
        <v>17</v>
      </c>
      <c r="I93" s="26">
        <v>264000000</v>
      </c>
      <c r="J93" s="26">
        <v>264000000</v>
      </c>
      <c r="K93" s="26">
        <v>264000000</v>
      </c>
      <c r="L93" s="25" t="s">
        <v>369</v>
      </c>
      <c r="M93" s="27">
        <v>213</v>
      </c>
      <c r="N93" s="27" t="s">
        <v>129</v>
      </c>
      <c r="O93" s="72">
        <v>2020680010040</v>
      </c>
      <c r="P93" s="73" t="s">
        <v>225</v>
      </c>
      <c r="Q93" s="27" t="s">
        <v>553</v>
      </c>
      <c r="R93" s="27" t="s">
        <v>1537</v>
      </c>
      <c r="S93" s="27" t="s">
        <v>1538</v>
      </c>
      <c r="T93" s="27" t="s">
        <v>1539</v>
      </c>
      <c r="U93" s="27" t="s">
        <v>1541</v>
      </c>
      <c r="V93" s="28" t="s">
        <v>2256</v>
      </c>
    </row>
    <row r="94" spans="1:22" hidden="1" x14ac:dyDescent="0.3">
      <c r="A94" s="198">
        <v>45324</v>
      </c>
      <c r="B94" s="25">
        <v>954</v>
      </c>
      <c r="C94" s="25" t="s">
        <v>304</v>
      </c>
      <c r="D94" s="25" t="s">
        <v>556</v>
      </c>
      <c r="E94" s="25" t="s">
        <v>550</v>
      </c>
      <c r="F94" s="25" t="s">
        <v>573</v>
      </c>
      <c r="G94" s="25" t="s">
        <v>574</v>
      </c>
      <c r="H94" s="84">
        <v>17</v>
      </c>
      <c r="I94" s="26">
        <v>206250000</v>
      </c>
      <c r="J94" s="26">
        <v>206250000</v>
      </c>
      <c r="K94" s="26">
        <v>206250000</v>
      </c>
      <c r="L94" s="25" t="s">
        <v>369</v>
      </c>
      <c r="M94" s="25">
        <v>212</v>
      </c>
      <c r="N94" s="27" t="s">
        <v>128</v>
      </c>
      <c r="O94" s="72">
        <v>2020680010040</v>
      </c>
      <c r="P94" s="73" t="s">
        <v>225</v>
      </c>
      <c r="Q94" s="27" t="s">
        <v>557</v>
      </c>
      <c r="R94" s="27" t="s">
        <v>1537</v>
      </c>
      <c r="S94" s="27" t="s">
        <v>1538</v>
      </c>
      <c r="T94" s="27" t="s">
        <v>1539</v>
      </c>
      <c r="U94" s="27" t="s">
        <v>1541</v>
      </c>
      <c r="V94" s="28" t="s">
        <v>2256</v>
      </c>
    </row>
    <row r="95" spans="1:22" hidden="1" x14ac:dyDescent="0.3">
      <c r="A95" s="198">
        <v>45324</v>
      </c>
      <c r="B95" s="25">
        <v>955</v>
      </c>
      <c r="C95" s="25" t="s">
        <v>322</v>
      </c>
      <c r="D95" s="25" t="s">
        <v>549</v>
      </c>
      <c r="E95" s="25" t="s">
        <v>550</v>
      </c>
      <c r="F95" s="25" t="s">
        <v>575</v>
      </c>
      <c r="G95" s="25" t="s">
        <v>576</v>
      </c>
      <c r="H95" s="84">
        <v>18</v>
      </c>
      <c r="I95" s="26">
        <v>12298500</v>
      </c>
      <c r="J95" s="26">
        <v>9035609</v>
      </c>
      <c r="K95" s="26">
        <v>9035609</v>
      </c>
      <c r="L95" s="25" t="s">
        <v>369</v>
      </c>
      <c r="M95" s="27">
        <v>213</v>
      </c>
      <c r="N95" s="27" t="s">
        <v>129</v>
      </c>
      <c r="O95" s="72">
        <v>2020680010040</v>
      </c>
      <c r="P95" s="73" t="s">
        <v>225</v>
      </c>
      <c r="Q95" s="27" t="s">
        <v>553</v>
      </c>
      <c r="R95" s="27" t="s">
        <v>1537</v>
      </c>
      <c r="S95" s="27" t="s">
        <v>1538</v>
      </c>
      <c r="T95" s="27" t="s">
        <v>1539</v>
      </c>
      <c r="U95" s="27" t="s">
        <v>1541</v>
      </c>
      <c r="V95" s="28" t="s">
        <v>2256</v>
      </c>
    </row>
    <row r="96" spans="1:22" hidden="1" x14ac:dyDescent="0.3">
      <c r="A96" s="198">
        <v>45324</v>
      </c>
      <c r="B96" s="25">
        <v>956</v>
      </c>
      <c r="C96" s="25" t="s">
        <v>312</v>
      </c>
      <c r="D96" s="25" t="s">
        <v>554</v>
      </c>
      <c r="E96" s="25" t="s">
        <v>550</v>
      </c>
      <c r="F96" s="25" t="s">
        <v>575</v>
      </c>
      <c r="G96" s="25" t="s">
        <v>576</v>
      </c>
      <c r="H96" s="84">
        <v>18</v>
      </c>
      <c r="I96" s="26">
        <v>11178000</v>
      </c>
      <c r="J96" s="26">
        <v>11178000</v>
      </c>
      <c r="K96" s="26">
        <v>11178000</v>
      </c>
      <c r="L96" s="25" t="s">
        <v>369</v>
      </c>
      <c r="M96" s="25">
        <v>212</v>
      </c>
      <c r="N96" s="27" t="s">
        <v>128</v>
      </c>
      <c r="O96" s="72">
        <v>2020680010040</v>
      </c>
      <c r="P96" s="73" t="s">
        <v>225</v>
      </c>
      <c r="Q96" s="27" t="s">
        <v>557</v>
      </c>
      <c r="R96" s="27" t="s">
        <v>1537</v>
      </c>
      <c r="S96" s="27" t="s">
        <v>1538</v>
      </c>
      <c r="T96" s="27" t="s">
        <v>1539</v>
      </c>
      <c r="U96" s="27" t="s">
        <v>1541</v>
      </c>
      <c r="V96" s="28" t="s">
        <v>2256</v>
      </c>
    </row>
    <row r="97" spans="1:22" hidden="1" x14ac:dyDescent="0.3">
      <c r="A97" s="198">
        <v>45324</v>
      </c>
      <c r="B97" s="25">
        <v>957</v>
      </c>
      <c r="C97" s="25" t="s">
        <v>320</v>
      </c>
      <c r="D97" s="25" t="s">
        <v>560</v>
      </c>
      <c r="E97" s="25" t="s">
        <v>550</v>
      </c>
      <c r="F97" s="25" t="s">
        <v>575</v>
      </c>
      <c r="G97" s="25" t="s">
        <v>576</v>
      </c>
      <c r="H97" s="84">
        <v>18</v>
      </c>
      <c r="I97" s="26">
        <v>72000000</v>
      </c>
      <c r="J97" s="26">
        <v>69688597</v>
      </c>
      <c r="K97" s="26">
        <v>69688597</v>
      </c>
      <c r="L97" s="25" t="s">
        <v>369</v>
      </c>
      <c r="M97" s="27">
        <v>213</v>
      </c>
      <c r="N97" s="27" t="s">
        <v>129</v>
      </c>
      <c r="O97" s="72">
        <v>2020680010040</v>
      </c>
      <c r="P97" s="73" t="s">
        <v>225</v>
      </c>
      <c r="Q97" s="27" t="s">
        <v>553</v>
      </c>
      <c r="R97" s="27" t="s">
        <v>1537</v>
      </c>
      <c r="S97" s="27" t="s">
        <v>1538</v>
      </c>
      <c r="T97" s="27" t="s">
        <v>1539</v>
      </c>
      <c r="U97" s="27" t="s">
        <v>1541</v>
      </c>
      <c r="V97" s="28" t="s">
        <v>2256</v>
      </c>
    </row>
    <row r="98" spans="1:22" hidden="1" x14ac:dyDescent="0.3">
      <c r="A98" s="198">
        <v>45324</v>
      </c>
      <c r="B98" s="25">
        <v>958</v>
      </c>
      <c r="C98" s="25" t="s">
        <v>304</v>
      </c>
      <c r="D98" s="25" t="s">
        <v>556</v>
      </c>
      <c r="E98" s="25" t="s">
        <v>550</v>
      </c>
      <c r="F98" s="25" t="s">
        <v>575</v>
      </c>
      <c r="G98" s="25" t="s">
        <v>576</v>
      </c>
      <c r="H98" s="84">
        <v>18</v>
      </c>
      <c r="I98" s="26">
        <v>56250000</v>
      </c>
      <c r="J98" s="26">
        <v>56250000</v>
      </c>
      <c r="K98" s="26">
        <v>56250000</v>
      </c>
      <c r="L98" s="25" t="s">
        <v>369</v>
      </c>
      <c r="M98" s="25">
        <v>212</v>
      </c>
      <c r="N98" s="27" t="s">
        <v>128</v>
      </c>
      <c r="O98" s="72">
        <v>2020680010040</v>
      </c>
      <c r="P98" s="73" t="s">
        <v>225</v>
      </c>
      <c r="Q98" s="27" t="s">
        <v>557</v>
      </c>
      <c r="R98" s="27" t="s">
        <v>1537</v>
      </c>
      <c r="S98" s="27" t="s">
        <v>1538</v>
      </c>
      <c r="T98" s="27" t="s">
        <v>1539</v>
      </c>
      <c r="U98" s="27" t="s">
        <v>1541</v>
      </c>
      <c r="V98" s="28" t="s">
        <v>2256</v>
      </c>
    </row>
    <row r="99" spans="1:22" hidden="1" x14ac:dyDescent="0.3">
      <c r="A99" s="198">
        <v>45324</v>
      </c>
      <c r="B99" s="25">
        <v>959</v>
      </c>
      <c r="C99" s="25" t="s">
        <v>322</v>
      </c>
      <c r="D99" s="25" t="s">
        <v>549</v>
      </c>
      <c r="E99" s="25" t="s">
        <v>550</v>
      </c>
      <c r="F99" s="25" t="s">
        <v>577</v>
      </c>
      <c r="G99" s="25" t="s">
        <v>578</v>
      </c>
      <c r="H99" s="84">
        <v>9</v>
      </c>
      <c r="I99" s="26">
        <v>20087550</v>
      </c>
      <c r="J99" s="26">
        <v>20087550</v>
      </c>
      <c r="K99" s="26">
        <v>20087550</v>
      </c>
      <c r="L99" s="25" t="s">
        <v>369</v>
      </c>
      <c r="M99" s="27">
        <v>213</v>
      </c>
      <c r="N99" s="27" t="s">
        <v>129</v>
      </c>
      <c r="O99" s="72">
        <v>2020680010040</v>
      </c>
      <c r="P99" s="73" t="s">
        <v>225</v>
      </c>
      <c r="Q99" s="27" t="s">
        <v>553</v>
      </c>
      <c r="R99" s="27" t="s">
        <v>1537</v>
      </c>
      <c r="S99" s="27" t="s">
        <v>1538</v>
      </c>
      <c r="T99" s="27" t="s">
        <v>1539</v>
      </c>
      <c r="U99" s="27" t="s">
        <v>1540</v>
      </c>
      <c r="V99" s="28" t="s">
        <v>2256</v>
      </c>
    </row>
    <row r="100" spans="1:22" hidden="1" x14ac:dyDescent="0.3">
      <c r="A100" s="198">
        <v>45324</v>
      </c>
      <c r="B100" s="25">
        <v>960</v>
      </c>
      <c r="C100" s="25" t="s">
        <v>320</v>
      </c>
      <c r="D100" s="25" t="s">
        <v>560</v>
      </c>
      <c r="E100" s="25" t="s">
        <v>550</v>
      </c>
      <c r="F100" s="25" t="s">
        <v>577</v>
      </c>
      <c r="G100" s="25" t="s">
        <v>578</v>
      </c>
      <c r="H100" s="84">
        <v>9</v>
      </c>
      <c r="I100" s="26">
        <v>117600000</v>
      </c>
      <c r="J100" s="26">
        <v>117600000</v>
      </c>
      <c r="K100" s="26">
        <v>117600000</v>
      </c>
      <c r="L100" s="25" t="s">
        <v>369</v>
      </c>
      <c r="M100" s="27">
        <v>213</v>
      </c>
      <c r="N100" s="27" t="s">
        <v>129</v>
      </c>
      <c r="O100" s="72">
        <v>2020680010040</v>
      </c>
      <c r="P100" s="73" t="s">
        <v>225</v>
      </c>
      <c r="Q100" s="27" t="s">
        <v>553</v>
      </c>
      <c r="R100" s="27" t="s">
        <v>1537</v>
      </c>
      <c r="S100" s="27" t="s">
        <v>1538</v>
      </c>
      <c r="T100" s="27" t="s">
        <v>1539</v>
      </c>
      <c r="U100" s="27" t="s">
        <v>1540</v>
      </c>
      <c r="V100" s="28" t="s">
        <v>2256</v>
      </c>
    </row>
    <row r="101" spans="1:22" hidden="1" x14ac:dyDescent="0.3">
      <c r="A101" s="198">
        <v>45324</v>
      </c>
      <c r="B101" s="25">
        <v>961</v>
      </c>
      <c r="C101" s="25" t="s">
        <v>322</v>
      </c>
      <c r="D101" s="25" t="s">
        <v>549</v>
      </c>
      <c r="E101" s="25" t="s">
        <v>550</v>
      </c>
      <c r="F101" s="25" t="s">
        <v>579</v>
      </c>
      <c r="G101" s="25" t="s">
        <v>580</v>
      </c>
      <c r="H101" s="84">
        <v>20</v>
      </c>
      <c r="I101" s="26">
        <v>24597000</v>
      </c>
      <c r="J101" s="26">
        <v>24597000</v>
      </c>
      <c r="K101" s="26">
        <v>24597000</v>
      </c>
      <c r="L101" s="25" t="s">
        <v>369</v>
      </c>
      <c r="M101" s="27">
        <v>213</v>
      </c>
      <c r="N101" s="27" t="s">
        <v>129</v>
      </c>
      <c r="O101" s="72">
        <v>2020680010040</v>
      </c>
      <c r="P101" s="73" t="s">
        <v>225</v>
      </c>
      <c r="Q101" s="27" t="s">
        <v>553</v>
      </c>
      <c r="R101" s="27" t="s">
        <v>1537</v>
      </c>
      <c r="S101" s="27" t="s">
        <v>1538</v>
      </c>
      <c r="T101" s="27" t="s">
        <v>1539</v>
      </c>
      <c r="U101" s="27" t="s">
        <v>1541</v>
      </c>
      <c r="V101" s="28" t="s">
        <v>2256</v>
      </c>
    </row>
    <row r="102" spans="1:22" hidden="1" x14ac:dyDescent="0.3">
      <c r="A102" s="198">
        <v>45324</v>
      </c>
      <c r="B102" s="25">
        <v>962</v>
      </c>
      <c r="C102" s="25" t="s">
        <v>312</v>
      </c>
      <c r="D102" s="25" t="s">
        <v>554</v>
      </c>
      <c r="E102" s="25" t="s">
        <v>550</v>
      </c>
      <c r="F102" s="25" t="s">
        <v>579</v>
      </c>
      <c r="G102" s="25" t="s">
        <v>580</v>
      </c>
      <c r="H102" s="84">
        <v>20</v>
      </c>
      <c r="I102" s="26">
        <v>81972000</v>
      </c>
      <c r="J102" s="26">
        <v>81972000</v>
      </c>
      <c r="K102" s="26">
        <v>81972000</v>
      </c>
      <c r="L102" s="25" t="s">
        <v>369</v>
      </c>
      <c r="M102" s="25">
        <v>212</v>
      </c>
      <c r="N102" s="27" t="s">
        <v>128</v>
      </c>
      <c r="O102" s="72">
        <v>2020680010040</v>
      </c>
      <c r="P102" s="73" t="s">
        <v>225</v>
      </c>
      <c r="Q102" s="27" t="s">
        <v>557</v>
      </c>
      <c r="R102" s="27" t="s">
        <v>1537</v>
      </c>
      <c r="S102" s="27" t="s">
        <v>1538</v>
      </c>
      <c r="T102" s="27" t="s">
        <v>1539</v>
      </c>
      <c r="U102" s="27" t="s">
        <v>1541</v>
      </c>
      <c r="V102" s="28" t="s">
        <v>2256</v>
      </c>
    </row>
    <row r="103" spans="1:22" hidden="1" x14ac:dyDescent="0.3">
      <c r="A103" s="198">
        <v>45324</v>
      </c>
      <c r="B103" s="25">
        <v>963</v>
      </c>
      <c r="C103" s="25" t="s">
        <v>320</v>
      </c>
      <c r="D103" s="25" t="s">
        <v>560</v>
      </c>
      <c r="E103" s="25" t="s">
        <v>550</v>
      </c>
      <c r="F103" s="25" t="s">
        <v>579</v>
      </c>
      <c r="G103" s="25" t="s">
        <v>580</v>
      </c>
      <c r="H103" s="84">
        <v>20</v>
      </c>
      <c r="I103" s="26">
        <v>144000000</v>
      </c>
      <c r="J103" s="26">
        <v>144000000</v>
      </c>
      <c r="K103" s="26">
        <v>144000000</v>
      </c>
      <c r="L103" s="25" t="s">
        <v>369</v>
      </c>
      <c r="M103" s="27">
        <v>213</v>
      </c>
      <c r="N103" s="27" t="s">
        <v>129</v>
      </c>
      <c r="O103" s="72">
        <v>2020680010040</v>
      </c>
      <c r="P103" s="73" t="s">
        <v>225</v>
      </c>
      <c r="Q103" s="27" t="s">
        <v>553</v>
      </c>
      <c r="R103" s="27" t="s">
        <v>1537</v>
      </c>
      <c r="S103" s="27" t="s">
        <v>1538</v>
      </c>
      <c r="T103" s="27" t="s">
        <v>1539</v>
      </c>
      <c r="U103" s="27" t="s">
        <v>1541</v>
      </c>
      <c r="V103" s="28" t="s">
        <v>2256</v>
      </c>
    </row>
    <row r="104" spans="1:22" hidden="1" x14ac:dyDescent="0.3">
      <c r="A104" s="198">
        <v>45324</v>
      </c>
      <c r="B104" s="25">
        <v>964</v>
      </c>
      <c r="C104" s="25" t="s">
        <v>304</v>
      </c>
      <c r="D104" s="25" t="s">
        <v>556</v>
      </c>
      <c r="E104" s="25" t="s">
        <v>550</v>
      </c>
      <c r="F104" s="25" t="s">
        <v>579</v>
      </c>
      <c r="G104" s="25" t="s">
        <v>580</v>
      </c>
      <c r="H104" s="84">
        <v>20</v>
      </c>
      <c r="I104" s="26">
        <v>412500000</v>
      </c>
      <c r="J104" s="26">
        <v>412500000</v>
      </c>
      <c r="K104" s="26">
        <v>412500000</v>
      </c>
      <c r="L104" s="25" t="s">
        <v>369</v>
      </c>
      <c r="M104" s="25">
        <v>212</v>
      </c>
      <c r="N104" s="27" t="s">
        <v>128</v>
      </c>
      <c r="O104" s="72">
        <v>2020680010040</v>
      </c>
      <c r="P104" s="73" t="s">
        <v>225</v>
      </c>
      <c r="Q104" s="27" t="s">
        <v>557</v>
      </c>
      <c r="R104" s="27" t="s">
        <v>1537</v>
      </c>
      <c r="S104" s="27" t="s">
        <v>1538</v>
      </c>
      <c r="T104" s="27" t="s">
        <v>1539</v>
      </c>
      <c r="U104" s="27" t="s">
        <v>1541</v>
      </c>
      <c r="V104" s="28" t="s">
        <v>2256</v>
      </c>
    </row>
    <row r="105" spans="1:22" hidden="1" x14ac:dyDescent="0.3">
      <c r="A105" s="198">
        <v>45324</v>
      </c>
      <c r="B105" s="25">
        <v>984</v>
      </c>
      <c r="C105" s="25" t="s">
        <v>295</v>
      </c>
      <c r="D105" s="25" t="s">
        <v>447</v>
      </c>
      <c r="E105" s="25" t="s">
        <v>581</v>
      </c>
      <c r="F105" s="25" t="s">
        <v>582</v>
      </c>
      <c r="G105" s="25" t="s">
        <v>583</v>
      </c>
      <c r="H105" s="84">
        <v>316</v>
      </c>
      <c r="I105" s="26">
        <v>22800000</v>
      </c>
      <c r="J105" s="26">
        <v>22800000</v>
      </c>
      <c r="K105" s="26">
        <v>22800000</v>
      </c>
      <c r="L105" s="25" t="s">
        <v>369</v>
      </c>
      <c r="M105" s="25">
        <v>211</v>
      </c>
      <c r="N105" s="27" t="s">
        <v>126</v>
      </c>
      <c r="O105" s="72">
        <v>2020680010040</v>
      </c>
      <c r="P105" s="73" t="s">
        <v>225</v>
      </c>
      <c r="Q105" s="27" t="s">
        <v>449</v>
      </c>
      <c r="R105" s="27" t="s">
        <v>1542</v>
      </c>
      <c r="S105" s="27" t="s">
        <v>1543</v>
      </c>
      <c r="T105" s="27" t="s">
        <v>1598</v>
      </c>
      <c r="U105" s="27" t="s">
        <v>1599</v>
      </c>
      <c r="V105" s="28" t="s">
        <v>2256</v>
      </c>
    </row>
    <row r="106" spans="1:22" hidden="1" x14ac:dyDescent="0.3">
      <c r="A106" s="198">
        <v>45324</v>
      </c>
      <c r="B106" s="25">
        <v>985</v>
      </c>
      <c r="C106" s="25" t="s">
        <v>332</v>
      </c>
      <c r="D106" s="25" t="s">
        <v>584</v>
      </c>
      <c r="E106" s="25" t="s">
        <v>585</v>
      </c>
      <c r="F106" s="25" t="s">
        <v>586</v>
      </c>
      <c r="G106" s="25" t="s">
        <v>587</v>
      </c>
      <c r="H106" s="84">
        <v>305</v>
      </c>
      <c r="I106" s="26">
        <v>8800000</v>
      </c>
      <c r="J106" s="26">
        <v>8800000</v>
      </c>
      <c r="K106" s="26">
        <v>8800000</v>
      </c>
      <c r="L106" s="25" t="s">
        <v>369</v>
      </c>
      <c r="M106" s="25">
        <v>215</v>
      </c>
      <c r="N106" s="27" t="s">
        <v>134</v>
      </c>
      <c r="O106" s="72">
        <v>2020680010121</v>
      </c>
      <c r="P106" s="73" t="s">
        <v>239</v>
      </c>
      <c r="Q106" s="27" t="s">
        <v>588</v>
      </c>
      <c r="R106" s="27" t="s">
        <v>1542</v>
      </c>
      <c r="S106" s="27" t="s">
        <v>1577</v>
      </c>
      <c r="T106" s="27" t="s">
        <v>1600</v>
      </c>
      <c r="U106" s="27" t="s">
        <v>1601</v>
      </c>
      <c r="V106" s="28" t="s">
        <v>2256</v>
      </c>
    </row>
    <row r="107" spans="1:22" hidden="1" x14ac:dyDescent="0.3">
      <c r="A107" s="199">
        <v>45324</v>
      </c>
      <c r="B107" s="27">
        <v>986</v>
      </c>
      <c r="C107" s="27" t="s">
        <v>213</v>
      </c>
      <c r="D107" s="27" t="s">
        <v>441</v>
      </c>
      <c r="E107" s="27" t="s">
        <v>589</v>
      </c>
      <c r="F107" s="27" t="s">
        <v>590</v>
      </c>
      <c r="G107" s="27" t="s">
        <v>591</v>
      </c>
      <c r="H107" s="85">
        <v>306</v>
      </c>
      <c r="I107" s="29">
        <v>14000000</v>
      </c>
      <c r="J107" s="26">
        <v>10033333.33</v>
      </c>
      <c r="K107" s="26">
        <v>10033333.33</v>
      </c>
      <c r="L107" s="27" t="s">
        <v>369</v>
      </c>
      <c r="M107" s="27">
        <v>1</v>
      </c>
      <c r="N107" s="29" t="str">
        <f>+VLOOKUP(M107,[1]General!$C$25:$I$64,2)</f>
        <v>Atender a 30.000 niños, niñas, adolescentes y sus familias con un enfoque de inclusión social.</v>
      </c>
      <c r="O107" s="72">
        <v>2022680010056</v>
      </c>
      <c r="P107" s="73" t="s">
        <v>217</v>
      </c>
      <c r="Q107" s="27" t="s">
        <v>446</v>
      </c>
      <c r="R107" s="27" t="s">
        <v>1542</v>
      </c>
      <c r="S107" s="27" t="s">
        <v>1543</v>
      </c>
      <c r="T107" s="27" t="s">
        <v>1602</v>
      </c>
      <c r="U107" s="27" t="s">
        <v>1603</v>
      </c>
      <c r="V107" s="28" t="s">
        <v>2256</v>
      </c>
    </row>
    <row r="108" spans="1:22" hidden="1" x14ac:dyDescent="0.3">
      <c r="A108" s="198">
        <v>45324</v>
      </c>
      <c r="B108" s="25">
        <v>987</v>
      </c>
      <c r="C108" s="25" t="s">
        <v>304</v>
      </c>
      <c r="D108" s="25" t="s">
        <v>556</v>
      </c>
      <c r="E108" s="25" t="s">
        <v>596</v>
      </c>
      <c r="F108" s="25" t="s">
        <v>597</v>
      </c>
      <c r="G108" s="25" t="s">
        <v>598</v>
      </c>
      <c r="H108" s="84">
        <v>321</v>
      </c>
      <c r="I108" s="26">
        <v>13200000</v>
      </c>
      <c r="J108" s="26">
        <v>13200000</v>
      </c>
      <c r="K108" s="26">
        <v>13200000</v>
      </c>
      <c r="L108" s="25" t="s">
        <v>369</v>
      </c>
      <c r="M108" s="25">
        <v>211</v>
      </c>
      <c r="N108" s="27" t="s">
        <v>126</v>
      </c>
      <c r="O108" s="72">
        <v>2020680010040</v>
      </c>
      <c r="P108" s="73" t="s">
        <v>225</v>
      </c>
      <c r="Q108" s="27" t="s">
        <v>449</v>
      </c>
      <c r="R108" s="27" t="s">
        <v>1542</v>
      </c>
      <c r="S108" s="27" t="s">
        <v>1543</v>
      </c>
      <c r="T108" s="27" t="s">
        <v>1604</v>
      </c>
      <c r="U108" s="27" t="s">
        <v>1605</v>
      </c>
      <c r="V108" s="28" t="s">
        <v>2256</v>
      </c>
    </row>
    <row r="109" spans="1:22" hidden="1" x14ac:dyDescent="0.3">
      <c r="A109" s="199">
        <v>45324</v>
      </c>
      <c r="B109" s="27">
        <v>988</v>
      </c>
      <c r="C109" s="27" t="s">
        <v>213</v>
      </c>
      <c r="D109" s="27" t="s">
        <v>441</v>
      </c>
      <c r="E109" s="27" t="s">
        <v>589</v>
      </c>
      <c r="F109" s="27" t="s">
        <v>599</v>
      </c>
      <c r="G109" s="27" t="s">
        <v>600</v>
      </c>
      <c r="H109" s="85">
        <v>320</v>
      </c>
      <c r="I109" s="29">
        <v>14000000</v>
      </c>
      <c r="J109" s="26">
        <v>10033333.33</v>
      </c>
      <c r="K109" s="26">
        <v>10033333.33</v>
      </c>
      <c r="L109" s="27" t="s">
        <v>369</v>
      </c>
      <c r="M109" s="27">
        <v>1</v>
      </c>
      <c r="N109" s="29" t="str">
        <f>+VLOOKUP(M109,[1]General!$C$25:$I$64,2)</f>
        <v>Atender a 30.000 niños, niñas, adolescentes y sus familias con un enfoque de inclusión social.</v>
      </c>
      <c r="O109" s="72">
        <v>2022680010056</v>
      </c>
      <c r="P109" s="73" t="s">
        <v>217</v>
      </c>
      <c r="Q109" s="27" t="s">
        <v>446</v>
      </c>
      <c r="R109" s="27" t="s">
        <v>1542</v>
      </c>
      <c r="S109" s="27" t="s">
        <v>1543</v>
      </c>
      <c r="T109" s="27" t="s">
        <v>1606</v>
      </c>
      <c r="U109" s="27" t="s">
        <v>1607</v>
      </c>
      <c r="V109" s="28" t="s">
        <v>2256</v>
      </c>
    </row>
    <row r="110" spans="1:22" hidden="1" x14ac:dyDescent="0.3">
      <c r="A110" s="198">
        <v>45327</v>
      </c>
      <c r="B110" s="25">
        <v>1006</v>
      </c>
      <c r="C110" s="25" t="s">
        <v>282</v>
      </c>
      <c r="D110" s="25" t="s">
        <v>489</v>
      </c>
      <c r="E110" s="25" t="s">
        <v>592</v>
      </c>
      <c r="F110" s="25" t="s">
        <v>593</v>
      </c>
      <c r="G110" s="25" t="s">
        <v>594</v>
      </c>
      <c r="H110" s="85" t="s">
        <v>2254</v>
      </c>
      <c r="I110" s="26">
        <v>203801</v>
      </c>
      <c r="J110" s="26">
        <v>203801</v>
      </c>
      <c r="K110" s="26">
        <v>203801</v>
      </c>
      <c r="L110" s="25" t="s">
        <v>369</v>
      </c>
      <c r="M110" s="27">
        <v>207</v>
      </c>
      <c r="N110" s="27" t="s">
        <v>118</v>
      </c>
      <c r="O110" s="72">
        <v>2020680010106</v>
      </c>
      <c r="P110" s="73" t="s">
        <v>227</v>
      </c>
      <c r="Q110" s="27" t="s">
        <v>595</v>
      </c>
      <c r="R110" s="85" t="s">
        <v>2254</v>
      </c>
      <c r="S110" s="85" t="s">
        <v>2254</v>
      </c>
      <c r="T110" s="85" t="s">
        <v>2254</v>
      </c>
      <c r="U110" s="85" t="s">
        <v>2254</v>
      </c>
      <c r="V110" s="28" t="s">
        <v>2256</v>
      </c>
    </row>
    <row r="111" spans="1:22" hidden="1" x14ac:dyDescent="0.3">
      <c r="A111" s="198">
        <v>45327</v>
      </c>
      <c r="B111" s="25">
        <v>1006</v>
      </c>
      <c r="C111" s="25" t="s">
        <v>272</v>
      </c>
      <c r="D111" s="25" t="s">
        <v>461</v>
      </c>
      <c r="E111" s="25" t="s">
        <v>592</v>
      </c>
      <c r="F111" s="25" t="s">
        <v>593</v>
      </c>
      <c r="G111" s="25" t="s">
        <v>594</v>
      </c>
      <c r="H111" s="85" t="s">
        <v>2254</v>
      </c>
      <c r="I111" s="26">
        <v>203801</v>
      </c>
      <c r="J111" s="26">
        <v>203801</v>
      </c>
      <c r="K111" s="26">
        <v>203801</v>
      </c>
      <c r="L111" s="25" t="s">
        <v>369</v>
      </c>
      <c r="M111" s="27">
        <v>204</v>
      </c>
      <c r="N111" s="29" t="s">
        <v>111</v>
      </c>
      <c r="O111" s="72">
        <v>2020680010050</v>
      </c>
      <c r="P111" s="73" t="s">
        <v>226</v>
      </c>
      <c r="Q111" s="27" t="s">
        <v>465</v>
      </c>
      <c r="R111" s="85" t="s">
        <v>2254</v>
      </c>
      <c r="S111" s="85" t="s">
        <v>2254</v>
      </c>
      <c r="T111" s="85" t="s">
        <v>2254</v>
      </c>
      <c r="U111" s="85" t="s">
        <v>2254</v>
      </c>
      <c r="V111" s="28" t="s">
        <v>2256</v>
      </c>
    </row>
    <row r="112" spans="1:22" hidden="1" x14ac:dyDescent="0.3">
      <c r="A112" s="198">
        <v>45327</v>
      </c>
      <c r="B112" s="25">
        <v>1011</v>
      </c>
      <c r="C112" s="25" t="s">
        <v>257</v>
      </c>
      <c r="D112" s="25" t="s">
        <v>601</v>
      </c>
      <c r="E112" s="25" t="s">
        <v>602</v>
      </c>
      <c r="F112" s="25" t="s">
        <v>603</v>
      </c>
      <c r="G112" s="25" t="s">
        <v>604</v>
      </c>
      <c r="H112" s="84">
        <v>340</v>
      </c>
      <c r="I112" s="26">
        <v>11200000</v>
      </c>
      <c r="J112" s="26">
        <v>11200000</v>
      </c>
      <c r="K112" s="26">
        <v>11200000</v>
      </c>
      <c r="L112" s="25" t="s">
        <v>369</v>
      </c>
      <c r="M112" s="27">
        <v>89</v>
      </c>
      <c r="N112" s="27" t="s">
        <v>72</v>
      </c>
      <c r="O112" s="72">
        <v>2020680010123</v>
      </c>
      <c r="P112" s="73" t="s">
        <v>222</v>
      </c>
      <c r="Q112" s="27" t="s">
        <v>605</v>
      </c>
      <c r="R112" s="27" t="s">
        <v>1542</v>
      </c>
      <c r="S112" s="27" t="s">
        <v>1543</v>
      </c>
      <c r="T112" s="27" t="s">
        <v>1608</v>
      </c>
      <c r="U112" s="27" t="s">
        <v>1609</v>
      </c>
      <c r="V112" s="28" t="s">
        <v>2256</v>
      </c>
    </row>
    <row r="113" spans="1:22" hidden="1" x14ac:dyDescent="0.3">
      <c r="A113" s="198">
        <v>45327</v>
      </c>
      <c r="B113" s="25">
        <v>1012</v>
      </c>
      <c r="C113" s="25" t="s">
        <v>257</v>
      </c>
      <c r="D113" s="25" t="s">
        <v>601</v>
      </c>
      <c r="E113" s="25" t="s">
        <v>606</v>
      </c>
      <c r="F113" s="25" t="s">
        <v>607</v>
      </c>
      <c r="G113" s="25" t="s">
        <v>608</v>
      </c>
      <c r="H113" s="84">
        <v>342</v>
      </c>
      <c r="I113" s="26">
        <v>11200000</v>
      </c>
      <c r="J113" s="26">
        <v>11200000</v>
      </c>
      <c r="K113" s="26">
        <v>11200000</v>
      </c>
      <c r="L113" s="25" t="s">
        <v>369</v>
      </c>
      <c r="M113" s="27">
        <v>89</v>
      </c>
      <c r="N113" s="27" t="s">
        <v>72</v>
      </c>
      <c r="O113" s="72">
        <v>2020680010123</v>
      </c>
      <c r="P113" s="73" t="s">
        <v>222</v>
      </c>
      <c r="Q113" s="27" t="s">
        <v>605</v>
      </c>
      <c r="R113" s="27" t="s">
        <v>1542</v>
      </c>
      <c r="S113" s="27" t="s">
        <v>1577</v>
      </c>
      <c r="T113" s="27" t="s">
        <v>1610</v>
      </c>
      <c r="U113" s="27" t="s">
        <v>1611</v>
      </c>
      <c r="V113" s="28" t="s">
        <v>2256</v>
      </c>
    </row>
    <row r="114" spans="1:22" hidden="1" x14ac:dyDescent="0.3">
      <c r="A114" s="198">
        <v>45327</v>
      </c>
      <c r="B114" s="25">
        <v>1013</v>
      </c>
      <c r="C114" s="25" t="s">
        <v>258</v>
      </c>
      <c r="D114" s="25" t="s">
        <v>609</v>
      </c>
      <c r="E114" s="25" t="s">
        <v>610</v>
      </c>
      <c r="F114" s="25" t="s">
        <v>611</v>
      </c>
      <c r="G114" s="25" t="s">
        <v>612</v>
      </c>
      <c r="H114" s="84">
        <v>341</v>
      </c>
      <c r="I114" s="26">
        <v>11200000</v>
      </c>
      <c r="J114" s="26">
        <v>11200000</v>
      </c>
      <c r="K114" s="26">
        <v>11200000</v>
      </c>
      <c r="L114" s="25" t="s">
        <v>369</v>
      </c>
      <c r="M114" s="27">
        <v>90</v>
      </c>
      <c r="N114" s="27" t="s">
        <v>75</v>
      </c>
      <c r="O114" s="72">
        <v>2020680010123</v>
      </c>
      <c r="P114" s="73" t="s">
        <v>222</v>
      </c>
      <c r="Q114" s="27" t="s">
        <v>613</v>
      </c>
      <c r="R114" s="27" t="s">
        <v>1542</v>
      </c>
      <c r="S114" s="27" t="s">
        <v>1577</v>
      </c>
      <c r="T114" s="27" t="s">
        <v>1612</v>
      </c>
      <c r="U114" s="27" t="s">
        <v>1613</v>
      </c>
      <c r="V114" s="28" t="s">
        <v>2256</v>
      </c>
    </row>
    <row r="115" spans="1:22" hidden="1" x14ac:dyDescent="0.3">
      <c r="A115" s="198">
        <v>45327</v>
      </c>
      <c r="B115" s="25">
        <v>1030</v>
      </c>
      <c r="C115" s="25" t="s">
        <v>306</v>
      </c>
      <c r="D115" s="25" t="s">
        <v>447</v>
      </c>
      <c r="E115" s="25" t="s">
        <v>614</v>
      </c>
      <c r="F115" s="25" t="s">
        <v>502</v>
      </c>
      <c r="G115" s="25" t="s">
        <v>503</v>
      </c>
      <c r="H115" s="85" t="s">
        <v>2254</v>
      </c>
      <c r="I115" s="26">
        <v>790360</v>
      </c>
      <c r="J115" s="26">
        <v>790360</v>
      </c>
      <c r="K115" s="26">
        <v>790360</v>
      </c>
      <c r="L115" s="25" t="s">
        <v>369</v>
      </c>
      <c r="M115" s="25">
        <v>211</v>
      </c>
      <c r="N115" s="27" t="s">
        <v>126</v>
      </c>
      <c r="O115" s="72">
        <v>2020680010040</v>
      </c>
      <c r="P115" s="73" t="s">
        <v>225</v>
      </c>
      <c r="Q115" s="27" t="s">
        <v>449</v>
      </c>
      <c r="R115" s="85" t="s">
        <v>2254</v>
      </c>
      <c r="S115" s="85" t="s">
        <v>2254</v>
      </c>
      <c r="T115" s="85" t="s">
        <v>2254</v>
      </c>
      <c r="U115" s="85" t="s">
        <v>2254</v>
      </c>
      <c r="V115" s="28" t="s">
        <v>2256</v>
      </c>
    </row>
    <row r="116" spans="1:22" hidden="1" x14ac:dyDescent="0.3">
      <c r="A116" s="198">
        <v>45327</v>
      </c>
      <c r="B116" s="25">
        <v>1045</v>
      </c>
      <c r="C116" s="25" t="s">
        <v>282</v>
      </c>
      <c r="D116" s="25" t="s">
        <v>489</v>
      </c>
      <c r="E116" s="25" t="s">
        <v>615</v>
      </c>
      <c r="F116" s="25" t="s">
        <v>616</v>
      </c>
      <c r="G116" s="25" t="s">
        <v>617</v>
      </c>
      <c r="H116" s="84">
        <v>359</v>
      </c>
      <c r="I116" s="26">
        <v>22800000</v>
      </c>
      <c r="J116" s="26">
        <v>0</v>
      </c>
      <c r="K116" s="26">
        <v>0</v>
      </c>
      <c r="L116" s="25" t="s">
        <v>369</v>
      </c>
      <c r="M116" s="27">
        <v>207</v>
      </c>
      <c r="N116" s="27" t="s">
        <v>118</v>
      </c>
      <c r="O116" s="72">
        <v>2020680010106</v>
      </c>
      <c r="P116" s="73" t="s">
        <v>227</v>
      </c>
      <c r="Q116" s="27" t="s">
        <v>618</v>
      </c>
      <c r="R116" s="27" t="s">
        <v>2254</v>
      </c>
      <c r="S116" s="27" t="s">
        <v>2254</v>
      </c>
      <c r="T116" s="27" t="s">
        <v>2254</v>
      </c>
      <c r="U116" s="27" t="s">
        <v>2254</v>
      </c>
      <c r="V116" s="28" t="s">
        <v>2256</v>
      </c>
    </row>
    <row r="117" spans="1:22" hidden="1" x14ac:dyDescent="0.3">
      <c r="A117" s="199">
        <v>45327</v>
      </c>
      <c r="B117" s="27">
        <v>1046</v>
      </c>
      <c r="C117" s="27" t="s">
        <v>213</v>
      </c>
      <c r="D117" s="27" t="s">
        <v>441</v>
      </c>
      <c r="E117" s="27" t="s">
        <v>619</v>
      </c>
      <c r="F117" s="27" t="s">
        <v>620</v>
      </c>
      <c r="G117" s="27" t="s">
        <v>621</v>
      </c>
      <c r="H117" s="85">
        <v>386</v>
      </c>
      <c r="I117" s="29">
        <v>10000000</v>
      </c>
      <c r="J117" s="26">
        <v>9333333.3300000001</v>
      </c>
      <c r="K117" s="26">
        <v>9333333.3300000001</v>
      </c>
      <c r="L117" s="27" t="s">
        <v>369</v>
      </c>
      <c r="M117" s="27">
        <v>1</v>
      </c>
      <c r="N117" s="29" t="str">
        <f>+VLOOKUP(M117,[1]General!$C$25:$I$64,2)</f>
        <v>Atender a 30.000 niños, niñas, adolescentes y sus familias con un enfoque de inclusión social.</v>
      </c>
      <c r="O117" s="72">
        <v>2022680010056</v>
      </c>
      <c r="P117" s="73" t="s">
        <v>217</v>
      </c>
      <c r="Q117" s="27" t="s">
        <v>446</v>
      </c>
      <c r="R117" s="27" t="s">
        <v>1542</v>
      </c>
      <c r="S117" s="27" t="s">
        <v>1577</v>
      </c>
      <c r="T117" s="27" t="s">
        <v>1614</v>
      </c>
      <c r="U117" s="27" t="s">
        <v>1615</v>
      </c>
      <c r="V117" s="28" t="s">
        <v>2256</v>
      </c>
    </row>
    <row r="118" spans="1:22" hidden="1" x14ac:dyDescent="0.3">
      <c r="A118" s="198">
        <v>45327</v>
      </c>
      <c r="B118" s="25">
        <v>1047</v>
      </c>
      <c r="C118" s="25" t="s">
        <v>304</v>
      </c>
      <c r="D118" s="25" t="s">
        <v>556</v>
      </c>
      <c r="E118" s="25" t="s">
        <v>622</v>
      </c>
      <c r="F118" s="25" t="s">
        <v>623</v>
      </c>
      <c r="G118" s="25" t="s">
        <v>624</v>
      </c>
      <c r="H118" s="84">
        <v>387</v>
      </c>
      <c r="I118" s="26">
        <v>14000000</v>
      </c>
      <c r="J118" s="26">
        <v>8633333.3300000001</v>
      </c>
      <c r="K118" s="26">
        <v>8633333.3300000001</v>
      </c>
      <c r="L118" s="25" t="s">
        <v>369</v>
      </c>
      <c r="M118" s="25">
        <v>211</v>
      </c>
      <c r="N118" s="27" t="s">
        <v>126</v>
      </c>
      <c r="O118" s="72">
        <v>2020680010040</v>
      </c>
      <c r="P118" s="73" t="s">
        <v>225</v>
      </c>
      <c r="Q118" s="27" t="s">
        <v>449</v>
      </c>
      <c r="R118" s="27" t="s">
        <v>1542</v>
      </c>
      <c r="S118" s="27" t="s">
        <v>1577</v>
      </c>
      <c r="T118" s="27" t="s">
        <v>1616</v>
      </c>
      <c r="U118" s="27" t="s">
        <v>1617</v>
      </c>
      <c r="V118" s="28" t="s">
        <v>2256</v>
      </c>
    </row>
    <row r="119" spans="1:22" hidden="1" x14ac:dyDescent="0.3">
      <c r="A119" s="198">
        <v>45327</v>
      </c>
      <c r="B119" s="25">
        <v>1048</v>
      </c>
      <c r="C119" s="25" t="s">
        <v>267</v>
      </c>
      <c r="D119" s="25" t="s">
        <v>625</v>
      </c>
      <c r="E119" s="25" t="s">
        <v>626</v>
      </c>
      <c r="F119" s="25" t="s">
        <v>627</v>
      </c>
      <c r="G119" s="25" t="s">
        <v>628</v>
      </c>
      <c r="H119" s="84">
        <v>383</v>
      </c>
      <c r="I119" s="26">
        <v>8800000</v>
      </c>
      <c r="J119" s="26">
        <v>8800000</v>
      </c>
      <c r="K119" s="26">
        <v>8800000</v>
      </c>
      <c r="L119" s="25" t="s">
        <v>369</v>
      </c>
      <c r="M119" s="27">
        <v>203</v>
      </c>
      <c r="N119" s="27" t="s">
        <v>106</v>
      </c>
      <c r="O119" s="72">
        <v>2020680010072</v>
      </c>
      <c r="P119" s="73" t="s">
        <v>229</v>
      </c>
      <c r="Q119" s="27" t="s">
        <v>629</v>
      </c>
      <c r="R119" s="27" t="s">
        <v>1542</v>
      </c>
      <c r="S119" s="27" t="s">
        <v>1577</v>
      </c>
      <c r="T119" s="27" t="s">
        <v>1618</v>
      </c>
      <c r="U119" s="27" t="s">
        <v>1619</v>
      </c>
      <c r="V119" s="28" t="s">
        <v>2256</v>
      </c>
    </row>
    <row r="120" spans="1:22" hidden="1" x14ac:dyDescent="0.3">
      <c r="A120" s="198">
        <v>45327</v>
      </c>
      <c r="B120" s="25">
        <v>1049</v>
      </c>
      <c r="C120" s="25" t="s">
        <v>267</v>
      </c>
      <c r="D120" s="25" t="s">
        <v>625</v>
      </c>
      <c r="E120" s="25" t="s">
        <v>630</v>
      </c>
      <c r="F120" s="25" t="s">
        <v>631</v>
      </c>
      <c r="G120" s="25" t="s">
        <v>632</v>
      </c>
      <c r="H120" s="84">
        <v>368</v>
      </c>
      <c r="I120" s="26">
        <v>15200000</v>
      </c>
      <c r="J120" s="26">
        <v>15200000</v>
      </c>
      <c r="K120" s="26">
        <v>15200000</v>
      </c>
      <c r="L120" s="25" t="s">
        <v>369</v>
      </c>
      <c r="M120" s="27">
        <v>203</v>
      </c>
      <c r="N120" s="27" t="s">
        <v>106</v>
      </c>
      <c r="O120" s="72">
        <v>2020680010072</v>
      </c>
      <c r="P120" s="73" t="s">
        <v>229</v>
      </c>
      <c r="Q120" s="27" t="s">
        <v>629</v>
      </c>
      <c r="R120" s="27" t="s">
        <v>1542</v>
      </c>
      <c r="S120" s="27" t="s">
        <v>1543</v>
      </c>
      <c r="T120" s="27" t="s">
        <v>1620</v>
      </c>
      <c r="U120" s="27" t="s">
        <v>1621</v>
      </c>
      <c r="V120" s="28" t="s">
        <v>2256</v>
      </c>
    </row>
    <row r="121" spans="1:22" hidden="1" x14ac:dyDescent="0.3">
      <c r="A121" s="198">
        <v>45327</v>
      </c>
      <c r="B121" s="25">
        <v>1006</v>
      </c>
      <c r="C121" s="25" t="s">
        <v>306</v>
      </c>
      <c r="D121" s="25" t="s">
        <v>447</v>
      </c>
      <c r="E121" s="25" t="s">
        <v>592</v>
      </c>
      <c r="F121" s="25" t="s">
        <v>593</v>
      </c>
      <c r="G121" s="25" t="s">
        <v>594</v>
      </c>
      <c r="H121" s="85" t="s">
        <v>2254</v>
      </c>
      <c r="I121" s="26">
        <v>579198</v>
      </c>
      <c r="J121" s="26">
        <v>579198</v>
      </c>
      <c r="K121" s="26">
        <v>579198</v>
      </c>
      <c r="L121" s="25" t="s">
        <v>369</v>
      </c>
      <c r="M121" s="25">
        <v>211</v>
      </c>
      <c r="N121" s="27" t="s">
        <v>126</v>
      </c>
      <c r="O121" s="72">
        <v>2020680010040</v>
      </c>
      <c r="P121" s="73" t="s">
        <v>225</v>
      </c>
      <c r="Q121" s="27" t="s">
        <v>449</v>
      </c>
      <c r="R121" s="85" t="s">
        <v>2254</v>
      </c>
      <c r="S121" s="85" t="s">
        <v>2254</v>
      </c>
      <c r="T121" s="85" t="s">
        <v>2254</v>
      </c>
      <c r="U121" s="85" t="s">
        <v>2254</v>
      </c>
      <c r="V121" s="28" t="s">
        <v>2256</v>
      </c>
    </row>
    <row r="122" spans="1:22" hidden="1" x14ac:dyDescent="0.3">
      <c r="A122" s="198">
        <v>45327</v>
      </c>
      <c r="B122" s="25">
        <v>1050</v>
      </c>
      <c r="C122" s="25" t="s">
        <v>337</v>
      </c>
      <c r="D122" s="25" t="s">
        <v>427</v>
      </c>
      <c r="E122" s="25" t="s">
        <v>633</v>
      </c>
      <c r="F122" s="25" t="s">
        <v>634</v>
      </c>
      <c r="G122" s="25" t="s">
        <v>635</v>
      </c>
      <c r="H122" s="84">
        <v>381</v>
      </c>
      <c r="I122" s="26">
        <v>8000000</v>
      </c>
      <c r="J122" s="26">
        <v>8000000</v>
      </c>
      <c r="K122" s="26">
        <v>8000000</v>
      </c>
      <c r="L122" s="25" t="s">
        <v>369</v>
      </c>
      <c r="M122" s="27">
        <v>256</v>
      </c>
      <c r="N122" s="29" t="s">
        <v>160</v>
      </c>
      <c r="O122" s="72">
        <v>2022680010029</v>
      </c>
      <c r="P122" s="73" t="s">
        <v>246</v>
      </c>
      <c r="Q122" s="27" t="s">
        <v>431</v>
      </c>
      <c r="R122" s="27" t="s">
        <v>1542</v>
      </c>
      <c r="S122" s="27" t="s">
        <v>1577</v>
      </c>
      <c r="T122" s="27" t="s">
        <v>1622</v>
      </c>
      <c r="U122" s="27" t="s">
        <v>1623</v>
      </c>
      <c r="V122" s="28" t="s">
        <v>2256</v>
      </c>
    </row>
    <row r="123" spans="1:22" hidden="1" x14ac:dyDescent="0.3">
      <c r="A123" s="198">
        <v>45327</v>
      </c>
      <c r="B123" s="25">
        <v>1051</v>
      </c>
      <c r="C123" s="25" t="s">
        <v>337</v>
      </c>
      <c r="D123" s="25" t="s">
        <v>427</v>
      </c>
      <c r="E123" s="25" t="s">
        <v>633</v>
      </c>
      <c r="F123" s="25" t="s">
        <v>636</v>
      </c>
      <c r="G123" s="25" t="s">
        <v>637</v>
      </c>
      <c r="H123" s="84">
        <v>377</v>
      </c>
      <c r="I123" s="26">
        <v>8000000</v>
      </c>
      <c r="J123" s="26">
        <v>8000000</v>
      </c>
      <c r="K123" s="26">
        <v>8000000</v>
      </c>
      <c r="L123" s="25" t="s">
        <v>369</v>
      </c>
      <c r="M123" s="27">
        <v>256</v>
      </c>
      <c r="N123" s="29" t="s">
        <v>160</v>
      </c>
      <c r="O123" s="72">
        <v>2022680010029</v>
      </c>
      <c r="P123" s="73" t="s">
        <v>246</v>
      </c>
      <c r="Q123" s="27" t="s">
        <v>431</v>
      </c>
      <c r="R123" s="27" t="s">
        <v>1542</v>
      </c>
      <c r="S123" s="27" t="s">
        <v>1577</v>
      </c>
      <c r="T123" s="27" t="s">
        <v>1624</v>
      </c>
      <c r="U123" s="27" t="s">
        <v>1625</v>
      </c>
      <c r="V123" s="28" t="s">
        <v>2256</v>
      </c>
    </row>
    <row r="124" spans="1:22" hidden="1" x14ac:dyDescent="0.3">
      <c r="A124" s="198">
        <v>45327</v>
      </c>
      <c r="B124" s="25">
        <v>1052</v>
      </c>
      <c r="C124" s="25" t="s">
        <v>282</v>
      </c>
      <c r="D124" s="25" t="s">
        <v>489</v>
      </c>
      <c r="E124" s="25" t="s">
        <v>638</v>
      </c>
      <c r="F124" s="25" t="s">
        <v>639</v>
      </c>
      <c r="G124" s="25" t="s">
        <v>640</v>
      </c>
      <c r="H124" s="84">
        <v>374</v>
      </c>
      <c r="I124" s="26">
        <v>14000000</v>
      </c>
      <c r="J124" s="26">
        <v>14000000</v>
      </c>
      <c r="K124" s="26">
        <v>14000000</v>
      </c>
      <c r="L124" s="25" t="s">
        <v>369</v>
      </c>
      <c r="M124" s="27">
        <v>207</v>
      </c>
      <c r="N124" s="27" t="s">
        <v>118</v>
      </c>
      <c r="O124" s="72">
        <v>2020680010106</v>
      </c>
      <c r="P124" s="73" t="s">
        <v>227</v>
      </c>
      <c r="Q124" s="27" t="s">
        <v>618</v>
      </c>
      <c r="R124" s="27" t="s">
        <v>1542</v>
      </c>
      <c r="S124" s="27" t="s">
        <v>1543</v>
      </c>
      <c r="T124" s="27" t="s">
        <v>1626</v>
      </c>
      <c r="U124" s="27" t="s">
        <v>1627</v>
      </c>
      <c r="V124" s="28" t="s">
        <v>2256</v>
      </c>
    </row>
    <row r="125" spans="1:22" hidden="1" x14ac:dyDescent="0.3">
      <c r="A125" s="198">
        <v>45327</v>
      </c>
      <c r="B125" s="25">
        <v>1053</v>
      </c>
      <c r="C125" s="25" t="s">
        <v>282</v>
      </c>
      <c r="D125" s="25" t="s">
        <v>489</v>
      </c>
      <c r="E125" s="25" t="s">
        <v>641</v>
      </c>
      <c r="F125" s="25" t="s">
        <v>642</v>
      </c>
      <c r="G125" s="25" t="s">
        <v>643</v>
      </c>
      <c r="H125" s="84">
        <v>353</v>
      </c>
      <c r="I125" s="26">
        <v>12000000</v>
      </c>
      <c r="J125" s="26">
        <v>12000000</v>
      </c>
      <c r="K125" s="26">
        <v>12000000</v>
      </c>
      <c r="L125" s="25" t="s">
        <v>369</v>
      </c>
      <c r="M125" s="27">
        <v>217</v>
      </c>
      <c r="N125" s="27" t="s">
        <v>138</v>
      </c>
      <c r="O125" s="72">
        <v>2020680010106</v>
      </c>
      <c r="P125" s="73" t="s">
        <v>227</v>
      </c>
      <c r="Q125" s="27" t="s">
        <v>493</v>
      </c>
      <c r="R125" s="27" t="s">
        <v>1542</v>
      </c>
      <c r="S125" s="27" t="s">
        <v>1543</v>
      </c>
      <c r="T125" s="27" t="s">
        <v>1628</v>
      </c>
      <c r="U125" s="27" t="s">
        <v>1629</v>
      </c>
      <c r="V125" s="28" t="s">
        <v>2256</v>
      </c>
    </row>
    <row r="126" spans="1:22" hidden="1" x14ac:dyDescent="0.3">
      <c r="A126" s="198">
        <v>45327</v>
      </c>
      <c r="B126" s="25">
        <v>1054</v>
      </c>
      <c r="C126" s="25" t="s">
        <v>327</v>
      </c>
      <c r="D126" s="25" t="s">
        <v>390</v>
      </c>
      <c r="E126" s="25" t="s">
        <v>644</v>
      </c>
      <c r="F126" s="25" t="s">
        <v>645</v>
      </c>
      <c r="G126" s="25" t="s">
        <v>646</v>
      </c>
      <c r="H126" s="84">
        <v>384</v>
      </c>
      <c r="I126" s="26">
        <v>22800000</v>
      </c>
      <c r="J126" s="26">
        <v>22800000</v>
      </c>
      <c r="K126" s="26">
        <v>22800000</v>
      </c>
      <c r="L126" s="25" t="s">
        <v>369</v>
      </c>
      <c r="M126" s="27">
        <v>254</v>
      </c>
      <c r="N126" s="29" t="s">
        <v>158</v>
      </c>
      <c r="O126" s="72">
        <v>2020680010025</v>
      </c>
      <c r="P126" s="73" t="s">
        <v>244</v>
      </c>
      <c r="Q126" s="27" t="s">
        <v>389</v>
      </c>
      <c r="R126" s="27" t="s">
        <v>1542</v>
      </c>
      <c r="S126" s="27" t="s">
        <v>1543</v>
      </c>
      <c r="T126" s="27" t="s">
        <v>1630</v>
      </c>
      <c r="U126" s="27" t="s">
        <v>1631</v>
      </c>
      <c r="V126" s="28" t="s">
        <v>2256</v>
      </c>
    </row>
    <row r="127" spans="1:22" hidden="1" x14ac:dyDescent="0.3">
      <c r="A127" s="198">
        <v>45327</v>
      </c>
      <c r="B127" s="25">
        <v>1055</v>
      </c>
      <c r="C127" s="25" t="s">
        <v>215</v>
      </c>
      <c r="D127" s="25" t="s">
        <v>485</v>
      </c>
      <c r="E127" s="25" t="s">
        <v>647</v>
      </c>
      <c r="F127" s="25" t="s">
        <v>648</v>
      </c>
      <c r="G127" s="25" t="s">
        <v>649</v>
      </c>
      <c r="H127" s="84">
        <v>360</v>
      </c>
      <c r="I127" s="26">
        <v>14000000</v>
      </c>
      <c r="J127" s="26">
        <v>14000000</v>
      </c>
      <c r="K127" s="26">
        <v>14000000</v>
      </c>
      <c r="L127" s="25" t="s">
        <v>369</v>
      </c>
      <c r="M127" s="27">
        <v>1</v>
      </c>
      <c r="N127" s="29" t="str">
        <f>+VLOOKUP(M127,[1]General!$C$25:$I$64,2)</f>
        <v>Atender a 30.000 niños, niñas, adolescentes y sus familias con un enfoque de inclusión social.</v>
      </c>
      <c r="O127" s="72">
        <v>2021680010003</v>
      </c>
      <c r="P127" s="73" t="s">
        <v>216</v>
      </c>
      <c r="Q127" s="27" t="s">
        <v>446</v>
      </c>
      <c r="R127" s="27" t="s">
        <v>1542</v>
      </c>
      <c r="S127" s="27" t="s">
        <v>1543</v>
      </c>
      <c r="T127" s="27" t="s">
        <v>1632</v>
      </c>
      <c r="U127" s="27" t="s">
        <v>1633</v>
      </c>
      <c r="V127" s="28" t="s">
        <v>2256</v>
      </c>
    </row>
    <row r="128" spans="1:22" hidden="1" x14ac:dyDescent="0.3">
      <c r="A128" s="199">
        <v>45327</v>
      </c>
      <c r="B128" s="27">
        <v>1056</v>
      </c>
      <c r="C128" s="27" t="s">
        <v>213</v>
      </c>
      <c r="D128" s="27" t="s">
        <v>441</v>
      </c>
      <c r="E128" s="27" t="s">
        <v>650</v>
      </c>
      <c r="F128" s="27" t="s">
        <v>651</v>
      </c>
      <c r="G128" s="27" t="s">
        <v>652</v>
      </c>
      <c r="H128" s="85">
        <v>308</v>
      </c>
      <c r="I128" s="29">
        <v>14000000</v>
      </c>
      <c r="J128" s="26">
        <v>10033333.33</v>
      </c>
      <c r="K128" s="26">
        <v>10033333.33</v>
      </c>
      <c r="L128" s="27" t="s">
        <v>369</v>
      </c>
      <c r="M128" s="27">
        <v>1</v>
      </c>
      <c r="N128" s="29" t="str">
        <f>+VLOOKUP(M128,[1]General!$C$25:$I$64,2)</f>
        <v>Atender a 30.000 niños, niñas, adolescentes y sus familias con un enfoque de inclusión social.</v>
      </c>
      <c r="O128" s="72">
        <v>2022680010056</v>
      </c>
      <c r="P128" s="73" t="s">
        <v>217</v>
      </c>
      <c r="Q128" s="27" t="s">
        <v>446</v>
      </c>
      <c r="R128" s="27" t="s">
        <v>1542</v>
      </c>
      <c r="S128" s="27" t="s">
        <v>1543</v>
      </c>
      <c r="T128" s="27" t="s">
        <v>1634</v>
      </c>
      <c r="U128" s="27" t="s">
        <v>1635</v>
      </c>
      <c r="V128" s="28" t="s">
        <v>2256</v>
      </c>
    </row>
    <row r="129" spans="1:22" hidden="1" x14ac:dyDescent="0.3">
      <c r="A129" s="198">
        <v>45328</v>
      </c>
      <c r="B129" s="25">
        <v>1045</v>
      </c>
      <c r="C129" s="25" t="s">
        <v>282</v>
      </c>
      <c r="D129" s="25" t="s">
        <v>489</v>
      </c>
      <c r="E129" s="25" t="s">
        <v>615</v>
      </c>
      <c r="F129" s="25" t="s">
        <v>616</v>
      </c>
      <c r="G129" s="25" t="s">
        <v>617</v>
      </c>
      <c r="H129" s="84">
        <v>359</v>
      </c>
      <c r="I129" s="26">
        <v>-22800000</v>
      </c>
      <c r="J129" s="26">
        <v>0</v>
      </c>
      <c r="K129" s="26">
        <v>0</v>
      </c>
      <c r="L129" s="25" t="s">
        <v>369</v>
      </c>
      <c r="M129" s="27">
        <v>207</v>
      </c>
      <c r="N129" s="27" t="s">
        <v>118</v>
      </c>
      <c r="O129" s="72">
        <v>2020680010106</v>
      </c>
      <c r="P129" s="73" t="s">
        <v>227</v>
      </c>
      <c r="Q129" s="27" t="s">
        <v>618</v>
      </c>
      <c r="R129" s="27" t="s">
        <v>2254</v>
      </c>
      <c r="S129" s="27" t="s">
        <v>2254</v>
      </c>
      <c r="T129" s="27" t="s">
        <v>2254</v>
      </c>
      <c r="U129" s="27" t="s">
        <v>2254</v>
      </c>
      <c r="V129" s="28" t="s">
        <v>2256</v>
      </c>
    </row>
    <row r="130" spans="1:22" hidden="1" x14ac:dyDescent="0.3">
      <c r="A130" s="198">
        <v>45328</v>
      </c>
      <c r="B130" s="25">
        <v>1064</v>
      </c>
      <c r="C130" s="25" t="s">
        <v>282</v>
      </c>
      <c r="D130" s="25" t="s">
        <v>489</v>
      </c>
      <c r="E130" s="25" t="s">
        <v>653</v>
      </c>
      <c r="F130" s="25" t="s">
        <v>654</v>
      </c>
      <c r="G130" s="25" t="s">
        <v>655</v>
      </c>
      <c r="H130" s="84">
        <v>389</v>
      </c>
      <c r="I130" s="26">
        <v>16000000</v>
      </c>
      <c r="J130" s="26">
        <v>16000000</v>
      </c>
      <c r="K130" s="26">
        <v>16000000</v>
      </c>
      <c r="L130" s="25" t="s">
        <v>369</v>
      </c>
      <c r="M130" s="27">
        <v>217</v>
      </c>
      <c r="N130" s="27" t="s">
        <v>138</v>
      </c>
      <c r="O130" s="72">
        <v>2020680010106</v>
      </c>
      <c r="P130" s="73" t="s">
        <v>227</v>
      </c>
      <c r="Q130" s="27" t="s">
        <v>493</v>
      </c>
      <c r="R130" s="27" t="s">
        <v>1542</v>
      </c>
      <c r="S130" s="27" t="s">
        <v>1543</v>
      </c>
      <c r="T130" s="27" t="s">
        <v>1636</v>
      </c>
      <c r="U130" s="27" t="s">
        <v>1637</v>
      </c>
      <c r="V130" s="28" t="s">
        <v>2256</v>
      </c>
    </row>
    <row r="131" spans="1:22" hidden="1" x14ac:dyDescent="0.3">
      <c r="A131" s="198">
        <v>45328</v>
      </c>
      <c r="B131" s="25">
        <v>1065</v>
      </c>
      <c r="C131" s="25" t="s">
        <v>332</v>
      </c>
      <c r="D131" s="25" t="s">
        <v>584</v>
      </c>
      <c r="E131" s="25" t="s">
        <v>656</v>
      </c>
      <c r="F131" s="25" t="s">
        <v>657</v>
      </c>
      <c r="G131" s="25" t="s">
        <v>658</v>
      </c>
      <c r="H131" s="84">
        <v>393</v>
      </c>
      <c r="I131" s="26">
        <v>9600000</v>
      </c>
      <c r="J131" s="26">
        <v>9600000</v>
      </c>
      <c r="K131" s="26">
        <v>9600000</v>
      </c>
      <c r="L131" s="25" t="s">
        <v>369</v>
      </c>
      <c r="M131" s="25">
        <v>215</v>
      </c>
      <c r="N131" s="27" t="s">
        <v>134</v>
      </c>
      <c r="O131" s="72">
        <v>2020680010121</v>
      </c>
      <c r="P131" s="73" t="s">
        <v>239</v>
      </c>
      <c r="Q131" s="27" t="s">
        <v>588</v>
      </c>
      <c r="R131" s="27" t="s">
        <v>1542</v>
      </c>
      <c r="S131" s="27" t="s">
        <v>1577</v>
      </c>
      <c r="T131" s="27" t="s">
        <v>1638</v>
      </c>
      <c r="U131" s="27" t="s">
        <v>1639</v>
      </c>
      <c r="V131" s="28" t="s">
        <v>2256</v>
      </c>
    </row>
    <row r="132" spans="1:22" hidden="1" x14ac:dyDescent="0.3">
      <c r="A132" s="198">
        <v>45328</v>
      </c>
      <c r="B132" s="25">
        <v>1098</v>
      </c>
      <c r="C132" s="25" t="s">
        <v>267</v>
      </c>
      <c r="D132" s="25" t="s">
        <v>625</v>
      </c>
      <c r="E132" s="25" t="s">
        <v>626</v>
      </c>
      <c r="F132" s="25" t="s">
        <v>659</v>
      </c>
      <c r="G132" s="25" t="s">
        <v>660</v>
      </c>
      <c r="H132" s="84">
        <v>380</v>
      </c>
      <c r="I132" s="26">
        <v>8800000</v>
      </c>
      <c r="J132" s="26">
        <v>8800000</v>
      </c>
      <c r="K132" s="26">
        <v>8800000</v>
      </c>
      <c r="L132" s="25" t="s">
        <v>369</v>
      </c>
      <c r="M132" s="27">
        <v>203</v>
      </c>
      <c r="N132" s="27" t="s">
        <v>106</v>
      </c>
      <c r="O132" s="72">
        <v>2020680010072</v>
      </c>
      <c r="P132" s="73" t="s">
        <v>229</v>
      </c>
      <c r="Q132" s="27" t="s">
        <v>629</v>
      </c>
      <c r="R132" s="27" t="s">
        <v>1542</v>
      </c>
      <c r="S132" s="27" t="s">
        <v>1577</v>
      </c>
      <c r="T132" s="27" t="s">
        <v>1640</v>
      </c>
      <c r="U132" s="27" t="s">
        <v>1641</v>
      </c>
      <c r="V132" s="28" t="s">
        <v>2256</v>
      </c>
    </row>
    <row r="133" spans="1:22" hidden="1" x14ac:dyDescent="0.3">
      <c r="A133" s="198">
        <v>45328</v>
      </c>
      <c r="B133" s="25">
        <v>1106</v>
      </c>
      <c r="C133" s="25" t="s">
        <v>282</v>
      </c>
      <c r="D133" s="25" t="s">
        <v>489</v>
      </c>
      <c r="E133" s="25" t="s">
        <v>615</v>
      </c>
      <c r="F133" s="25" t="s">
        <v>616</v>
      </c>
      <c r="G133" s="25" t="s">
        <v>617</v>
      </c>
      <c r="H133" s="84">
        <v>406</v>
      </c>
      <c r="I133" s="26">
        <v>22800000</v>
      </c>
      <c r="J133" s="26">
        <v>22800000</v>
      </c>
      <c r="K133" s="26">
        <v>22800000</v>
      </c>
      <c r="L133" s="25" t="s">
        <v>369</v>
      </c>
      <c r="M133" s="27">
        <v>207</v>
      </c>
      <c r="N133" s="27" t="s">
        <v>118</v>
      </c>
      <c r="O133" s="72">
        <v>2020680010106</v>
      </c>
      <c r="P133" s="73" t="s">
        <v>227</v>
      </c>
      <c r="Q133" s="27" t="s">
        <v>618</v>
      </c>
      <c r="R133" s="27" t="s">
        <v>1542</v>
      </c>
      <c r="S133" s="27" t="s">
        <v>1543</v>
      </c>
      <c r="T133" s="27" t="s">
        <v>1642</v>
      </c>
      <c r="U133" s="27" t="s">
        <v>1643</v>
      </c>
      <c r="V133" s="28" t="s">
        <v>2256</v>
      </c>
    </row>
    <row r="134" spans="1:22" hidden="1" x14ac:dyDescent="0.3">
      <c r="A134" s="198">
        <v>45328</v>
      </c>
      <c r="B134" s="25">
        <v>1107</v>
      </c>
      <c r="C134" s="25" t="s">
        <v>258</v>
      </c>
      <c r="D134" s="25" t="s">
        <v>609</v>
      </c>
      <c r="E134" s="25" t="s">
        <v>661</v>
      </c>
      <c r="F134" s="25" t="s">
        <v>662</v>
      </c>
      <c r="G134" s="25" t="s">
        <v>663</v>
      </c>
      <c r="H134" s="84">
        <v>407</v>
      </c>
      <c r="I134" s="26">
        <v>9600000</v>
      </c>
      <c r="J134" s="26">
        <v>9600000</v>
      </c>
      <c r="K134" s="26">
        <v>9600000</v>
      </c>
      <c r="L134" s="25" t="s">
        <v>369</v>
      </c>
      <c r="M134" s="27">
        <v>90</v>
      </c>
      <c r="N134" s="27" t="s">
        <v>75</v>
      </c>
      <c r="O134" s="72">
        <v>2020680010123</v>
      </c>
      <c r="P134" s="73" t="s">
        <v>222</v>
      </c>
      <c r="Q134" s="27" t="s">
        <v>613</v>
      </c>
      <c r="R134" s="27" t="s">
        <v>1542</v>
      </c>
      <c r="S134" s="27" t="s">
        <v>1577</v>
      </c>
      <c r="T134" s="27" t="s">
        <v>1644</v>
      </c>
      <c r="U134" s="27" t="s">
        <v>1645</v>
      </c>
      <c r="V134" s="28" t="s">
        <v>2256</v>
      </c>
    </row>
    <row r="135" spans="1:22" hidden="1" x14ac:dyDescent="0.3">
      <c r="A135" s="199">
        <v>45329</v>
      </c>
      <c r="B135" s="27">
        <v>1113</v>
      </c>
      <c r="C135" s="27" t="s">
        <v>213</v>
      </c>
      <c r="D135" s="27" t="s">
        <v>441</v>
      </c>
      <c r="E135" s="27" t="s">
        <v>664</v>
      </c>
      <c r="F135" s="27" t="s">
        <v>665</v>
      </c>
      <c r="G135" s="27" t="s">
        <v>666</v>
      </c>
      <c r="H135" s="85">
        <v>409</v>
      </c>
      <c r="I135" s="29">
        <v>10000000</v>
      </c>
      <c r="J135" s="26">
        <v>7000000</v>
      </c>
      <c r="K135" s="26">
        <v>7000000</v>
      </c>
      <c r="L135" s="27" t="s">
        <v>369</v>
      </c>
      <c r="M135" s="27">
        <v>1</v>
      </c>
      <c r="N135" s="29" t="str">
        <f>+VLOOKUP(M135,[1]General!$C$25:$I$64,2)</f>
        <v>Atender a 30.000 niños, niñas, adolescentes y sus familias con un enfoque de inclusión social.</v>
      </c>
      <c r="O135" s="72">
        <v>2022680010056</v>
      </c>
      <c r="P135" s="73" t="s">
        <v>217</v>
      </c>
      <c r="Q135" s="27" t="s">
        <v>446</v>
      </c>
      <c r="R135" s="27" t="s">
        <v>1542</v>
      </c>
      <c r="S135" s="27" t="s">
        <v>1577</v>
      </c>
      <c r="T135" s="27" t="s">
        <v>1646</v>
      </c>
      <c r="U135" s="27" t="s">
        <v>1647</v>
      </c>
      <c r="V135" s="28" t="s">
        <v>2256</v>
      </c>
    </row>
    <row r="136" spans="1:22" hidden="1" x14ac:dyDescent="0.3">
      <c r="A136" s="199">
        <v>45329</v>
      </c>
      <c r="B136" s="27">
        <v>1127</v>
      </c>
      <c r="C136" s="27" t="s">
        <v>213</v>
      </c>
      <c r="D136" s="27" t="s">
        <v>441</v>
      </c>
      <c r="E136" s="27" t="s">
        <v>664</v>
      </c>
      <c r="F136" s="27" t="s">
        <v>667</v>
      </c>
      <c r="G136" s="27" t="s">
        <v>668</v>
      </c>
      <c r="H136" s="85">
        <v>412</v>
      </c>
      <c r="I136" s="29">
        <v>10000000</v>
      </c>
      <c r="J136" s="26">
        <v>0</v>
      </c>
      <c r="K136" s="26">
        <v>0</v>
      </c>
      <c r="L136" s="27" t="s">
        <v>369</v>
      </c>
      <c r="M136" s="27">
        <v>1</v>
      </c>
      <c r="N136" s="29" t="str">
        <f>+VLOOKUP(M136,[1]General!$C$25:$I$64,2)</f>
        <v>Atender a 30.000 niños, niñas, adolescentes y sus familias con un enfoque de inclusión social.</v>
      </c>
      <c r="O136" s="72">
        <v>2022680010056</v>
      </c>
      <c r="P136" s="73" t="s">
        <v>217</v>
      </c>
      <c r="Q136" s="27" t="s">
        <v>446</v>
      </c>
      <c r="R136" s="27" t="s">
        <v>2254</v>
      </c>
      <c r="S136" s="27" t="s">
        <v>2254</v>
      </c>
      <c r="T136" s="27" t="s">
        <v>2254</v>
      </c>
      <c r="U136" s="27" t="s">
        <v>2254</v>
      </c>
      <c r="V136" s="28" t="s">
        <v>2256</v>
      </c>
    </row>
    <row r="137" spans="1:22" hidden="1" x14ac:dyDescent="0.3">
      <c r="A137" s="199">
        <v>45329</v>
      </c>
      <c r="B137" s="27">
        <v>1202</v>
      </c>
      <c r="C137" s="27" t="s">
        <v>213</v>
      </c>
      <c r="D137" s="27" t="s">
        <v>441</v>
      </c>
      <c r="E137" s="27" t="s">
        <v>619</v>
      </c>
      <c r="F137" s="27" t="s">
        <v>669</v>
      </c>
      <c r="G137" s="27" t="s">
        <v>670</v>
      </c>
      <c r="H137" s="85">
        <v>442</v>
      </c>
      <c r="I137" s="29">
        <v>10000000</v>
      </c>
      <c r="J137" s="26">
        <v>9416666.6699999999</v>
      </c>
      <c r="K137" s="26">
        <v>9416666.6699999999</v>
      </c>
      <c r="L137" s="27" t="s">
        <v>369</v>
      </c>
      <c r="M137" s="27">
        <v>1</v>
      </c>
      <c r="N137" s="29" t="str">
        <f>+VLOOKUP(M137,[1]General!$C$25:$I$64,2)</f>
        <v>Atender a 30.000 niños, niñas, adolescentes y sus familias con un enfoque de inclusión social.</v>
      </c>
      <c r="O137" s="72">
        <v>2022680010056</v>
      </c>
      <c r="P137" s="73" t="s">
        <v>217</v>
      </c>
      <c r="Q137" s="27" t="s">
        <v>446</v>
      </c>
      <c r="R137" s="27" t="s">
        <v>1542</v>
      </c>
      <c r="S137" s="27" t="s">
        <v>1577</v>
      </c>
      <c r="T137" s="27" t="s">
        <v>1648</v>
      </c>
      <c r="U137" s="27" t="s">
        <v>1649</v>
      </c>
      <c r="V137" s="28" t="s">
        <v>2256</v>
      </c>
    </row>
    <row r="138" spans="1:22" hidden="1" x14ac:dyDescent="0.3">
      <c r="A138" s="198">
        <v>45329</v>
      </c>
      <c r="B138" s="25">
        <v>1203</v>
      </c>
      <c r="C138" s="25" t="s">
        <v>337</v>
      </c>
      <c r="D138" s="25" t="s">
        <v>427</v>
      </c>
      <c r="E138" s="25" t="s">
        <v>633</v>
      </c>
      <c r="F138" s="25" t="s">
        <v>671</v>
      </c>
      <c r="G138" s="25" t="s">
        <v>672</v>
      </c>
      <c r="H138" s="84">
        <v>445</v>
      </c>
      <c r="I138" s="26">
        <v>8000000</v>
      </c>
      <c r="J138" s="26">
        <v>3733333.33</v>
      </c>
      <c r="K138" s="26">
        <v>3733333.33</v>
      </c>
      <c r="L138" s="25" t="s">
        <v>369</v>
      </c>
      <c r="M138" s="27">
        <v>256</v>
      </c>
      <c r="N138" s="29" t="s">
        <v>160</v>
      </c>
      <c r="O138" s="72">
        <v>2022680010029</v>
      </c>
      <c r="P138" s="73" t="s">
        <v>246</v>
      </c>
      <c r="Q138" s="27" t="s">
        <v>431</v>
      </c>
      <c r="R138" s="27" t="s">
        <v>1542</v>
      </c>
      <c r="S138" s="27" t="s">
        <v>1577</v>
      </c>
      <c r="T138" s="27" t="s">
        <v>1650</v>
      </c>
      <c r="U138" s="27" t="s">
        <v>1651</v>
      </c>
      <c r="V138" s="28" t="s">
        <v>2256</v>
      </c>
    </row>
    <row r="139" spans="1:22" hidden="1" x14ac:dyDescent="0.3">
      <c r="A139" s="198">
        <v>45330</v>
      </c>
      <c r="B139" s="25">
        <v>1214</v>
      </c>
      <c r="C139" s="25" t="s">
        <v>282</v>
      </c>
      <c r="D139" s="25" t="s">
        <v>489</v>
      </c>
      <c r="E139" s="25" t="s">
        <v>673</v>
      </c>
      <c r="F139" s="25" t="s">
        <v>674</v>
      </c>
      <c r="G139" s="25" t="s">
        <v>675</v>
      </c>
      <c r="H139" s="84">
        <v>453</v>
      </c>
      <c r="I139" s="26">
        <v>14000000</v>
      </c>
      <c r="J139" s="26">
        <v>14000000</v>
      </c>
      <c r="K139" s="26">
        <v>14000000</v>
      </c>
      <c r="L139" s="25" t="s">
        <v>369</v>
      </c>
      <c r="M139" s="27">
        <v>207</v>
      </c>
      <c r="N139" s="27" t="s">
        <v>118</v>
      </c>
      <c r="O139" s="72">
        <v>2020680010106</v>
      </c>
      <c r="P139" s="73" t="s">
        <v>227</v>
      </c>
      <c r="Q139" s="27" t="s">
        <v>618</v>
      </c>
      <c r="R139" s="27" t="s">
        <v>1542</v>
      </c>
      <c r="S139" s="27" t="s">
        <v>1543</v>
      </c>
      <c r="T139" s="27" t="s">
        <v>1652</v>
      </c>
      <c r="U139" s="27" t="s">
        <v>1653</v>
      </c>
      <c r="V139" s="28" t="s">
        <v>2256</v>
      </c>
    </row>
    <row r="140" spans="1:22" hidden="1" x14ac:dyDescent="0.3">
      <c r="A140" s="198">
        <v>45330</v>
      </c>
      <c r="B140" s="25">
        <v>1215</v>
      </c>
      <c r="C140" s="25" t="s">
        <v>295</v>
      </c>
      <c r="D140" s="25" t="s">
        <v>447</v>
      </c>
      <c r="E140" s="25" t="s">
        <v>676</v>
      </c>
      <c r="F140" s="25" t="s">
        <v>677</v>
      </c>
      <c r="G140" s="25" t="s">
        <v>678</v>
      </c>
      <c r="H140" s="84">
        <v>446</v>
      </c>
      <c r="I140" s="26">
        <v>10000000</v>
      </c>
      <c r="J140" s="26">
        <v>10000000</v>
      </c>
      <c r="K140" s="26">
        <v>10000000</v>
      </c>
      <c r="L140" s="25" t="s">
        <v>369</v>
      </c>
      <c r="M140" s="25">
        <v>211</v>
      </c>
      <c r="N140" s="27" t="s">
        <v>126</v>
      </c>
      <c r="O140" s="72">
        <v>2020680010040</v>
      </c>
      <c r="P140" s="73" t="s">
        <v>225</v>
      </c>
      <c r="Q140" s="27" t="s">
        <v>449</v>
      </c>
      <c r="R140" s="27" t="s">
        <v>1542</v>
      </c>
      <c r="S140" s="27" t="s">
        <v>1577</v>
      </c>
      <c r="T140" s="27" t="s">
        <v>1654</v>
      </c>
      <c r="U140" s="27" t="s">
        <v>1655</v>
      </c>
      <c r="V140" s="28" t="s">
        <v>2256</v>
      </c>
    </row>
    <row r="141" spans="1:22" hidden="1" x14ac:dyDescent="0.3">
      <c r="A141" s="198">
        <v>45330</v>
      </c>
      <c r="B141" s="25">
        <v>1223</v>
      </c>
      <c r="C141" s="25" t="s">
        <v>215</v>
      </c>
      <c r="D141" s="25" t="s">
        <v>485</v>
      </c>
      <c r="E141" s="25" t="s">
        <v>679</v>
      </c>
      <c r="F141" s="25" t="s">
        <v>680</v>
      </c>
      <c r="G141" s="25" t="s">
        <v>681</v>
      </c>
      <c r="H141" s="84">
        <v>466</v>
      </c>
      <c r="I141" s="26">
        <v>14000000</v>
      </c>
      <c r="J141" s="26">
        <v>14000000</v>
      </c>
      <c r="K141" s="26">
        <v>14000000</v>
      </c>
      <c r="L141" s="25" t="s">
        <v>369</v>
      </c>
      <c r="M141" s="27">
        <v>1</v>
      </c>
      <c r="N141" s="29" t="str">
        <f>+VLOOKUP(M141,[1]General!$C$25:$I$64,2)</f>
        <v>Atender a 30.000 niños, niñas, adolescentes y sus familias con un enfoque de inclusión social.</v>
      </c>
      <c r="O141" s="72">
        <v>2021680010003</v>
      </c>
      <c r="P141" s="73" t="s">
        <v>216</v>
      </c>
      <c r="Q141" s="27" t="s">
        <v>446</v>
      </c>
      <c r="R141" s="27" t="s">
        <v>1542</v>
      </c>
      <c r="S141" s="27" t="s">
        <v>1543</v>
      </c>
      <c r="T141" s="27" t="s">
        <v>1656</v>
      </c>
      <c r="U141" s="27" t="s">
        <v>1657</v>
      </c>
      <c r="V141" s="28" t="s">
        <v>2256</v>
      </c>
    </row>
    <row r="142" spans="1:22" hidden="1" x14ac:dyDescent="0.3">
      <c r="A142" s="198">
        <v>45330</v>
      </c>
      <c r="B142" s="25">
        <v>1224</v>
      </c>
      <c r="C142" s="25" t="s">
        <v>332</v>
      </c>
      <c r="D142" s="25" t="s">
        <v>584</v>
      </c>
      <c r="E142" s="25" t="s">
        <v>682</v>
      </c>
      <c r="F142" s="25" t="s">
        <v>683</v>
      </c>
      <c r="G142" s="25" t="s">
        <v>684</v>
      </c>
      <c r="H142" s="84">
        <v>465</v>
      </c>
      <c r="I142" s="26">
        <v>16000000</v>
      </c>
      <c r="J142" s="26">
        <v>16000000</v>
      </c>
      <c r="K142" s="26">
        <v>16000000</v>
      </c>
      <c r="L142" s="25" t="s">
        <v>369</v>
      </c>
      <c r="M142" s="25">
        <v>215</v>
      </c>
      <c r="N142" s="27" t="s">
        <v>134</v>
      </c>
      <c r="O142" s="72">
        <v>2020680010121</v>
      </c>
      <c r="P142" s="73" t="s">
        <v>239</v>
      </c>
      <c r="Q142" s="27" t="s">
        <v>588</v>
      </c>
      <c r="R142" s="27" t="s">
        <v>1542</v>
      </c>
      <c r="S142" s="27" t="s">
        <v>1543</v>
      </c>
      <c r="T142" s="27" t="s">
        <v>1658</v>
      </c>
      <c r="U142" s="27" t="s">
        <v>1659</v>
      </c>
      <c r="V142" s="28" t="s">
        <v>2256</v>
      </c>
    </row>
    <row r="143" spans="1:22" hidden="1" x14ac:dyDescent="0.3">
      <c r="A143" s="199">
        <v>45331</v>
      </c>
      <c r="B143" s="27">
        <v>1270</v>
      </c>
      <c r="C143" s="27" t="s">
        <v>213</v>
      </c>
      <c r="D143" s="27" t="s">
        <v>441</v>
      </c>
      <c r="E143" s="27" t="s">
        <v>589</v>
      </c>
      <c r="F143" s="27" t="s">
        <v>685</v>
      </c>
      <c r="G143" s="27" t="s">
        <v>686</v>
      </c>
      <c r="H143" s="85">
        <v>505</v>
      </c>
      <c r="I143" s="29">
        <v>14000000</v>
      </c>
      <c r="J143" s="26">
        <v>9566666.6699999999</v>
      </c>
      <c r="K143" s="26">
        <v>9566666.6699999999</v>
      </c>
      <c r="L143" s="27" t="s">
        <v>369</v>
      </c>
      <c r="M143" s="27">
        <v>1</v>
      </c>
      <c r="N143" s="29" t="str">
        <f>+VLOOKUP(M143,[1]General!$C$25:$I$64,2)</f>
        <v>Atender a 30.000 niños, niñas, adolescentes y sus familias con un enfoque de inclusión social.</v>
      </c>
      <c r="O143" s="72">
        <v>2022680010056</v>
      </c>
      <c r="P143" s="73" t="s">
        <v>217</v>
      </c>
      <c r="Q143" s="27" t="s">
        <v>446</v>
      </c>
      <c r="R143" s="27" t="s">
        <v>1542</v>
      </c>
      <c r="S143" s="27" t="s">
        <v>1543</v>
      </c>
      <c r="T143" s="27" t="s">
        <v>1660</v>
      </c>
      <c r="U143" s="27" t="s">
        <v>1661</v>
      </c>
      <c r="V143" s="28" t="s">
        <v>2256</v>
      </c>
    </row>
    <row r="144" spans="1:22" hidden="1" x14ac:dyDescent="0.3">
      <c r="A144" s="198">
        <v>45331</v>
      </c>
      <c r="B144" s="25">
        <v>1271</v>
      </c>
      <c r="C144" s="25" t="s">
        <v>355</v>
      </c>
      <c r="D144" s="25" t="s">
        <v>390</v>
      </c>
      <c r="E144" s="25" t="s">
        <v>687</v>
      </c>
      <c r="F144" s="25" t="s">
        <v>688</v>
      </c>
      <c r="G144" s="25" t="s">
        <v>689</v>
      </c>
      <c r="H144" s="84">
        <v>513</v>
      </c>
      <c r="I144" s="26">
        <v>14000000</v>
      </c>
      <c r="J144" s="26">
        <v>14000000</v>
      </c>
      <c r="K144" s="26">
        <v>14000000</v>
      </c>
      <c r="L144" s="25" t="s">
        <v>369</v>
      </c>
      <c r="M144" s="27">
        <v>260</v>
      </c>
      <c r="N144" s="29" t="s">
        <v>168</v>
      </c>
      <c r="O144" s="72">
        <v>2022680010035</v>
      </c>
      <c r="P144" s="73" t="s">
        <v>248</v>
      </c>
      <c r="Q144" s="27" t="s">
        <v>690</v>
      </c>
      <c r="R144" s="27" t="s">
        <v>1542</v>
      </c>
      <c r="S144" s="27" t="s">
        <v>1543</v>
      </c>
      <c r="T144" s="27" t="s">
        <v>1662</v>
      </c>
      <c r="U144" s="27" t="s">
        <v>1663</v>
      </c>
      <c r="V144" s="28" t="s">
        <v>2256</v>
      </c>
    </row>
    <row r="145" spans="1:22" hidden="1" x14ac:dyDescent="0.3">
      <c r="A145" s="198">
        <v>45331</v>
      </c>
      <c r="B145" s="25">
        <v>1272</v>
      </c>
      <c r="C145" s="25" t="s">
        <v>282</v>
      </c>
      <c r="D145" s="25" t="s">
        <v>489</v>
      </c>
      <c r="E145" s="25" t="s">
        <v>691</v>
      </c>
      <c r="F145" s="25" t="s">
        <v>692</v>
      </c>
      <c r="G145" s="25" t="s">
        <v>693</v>
      </c>
      <c r="H145" s="84">
        <v>510</v>
      </c>
      <c r="I145" s="26">
        <v>16000000</v>
      </c>
      <c r="J145" s="26">
        <v>16000000</v>
      </c>
      <c r="K145" s="26">
        <v>16000000</v>
      </c>
      <c r="L145" s="25" t="s">
        <v>369</v>
      </c>
      <c r="M145" s="27">
        <v>208</v>
      </c>
      <c r="N145" s="27" t="s">
        <v>119</v>
      </c>
      <c r="O145" s="72">
        <v>2020680010106</v>
      </c>
      <c r="P145" s="73" t="s">
        <v>227</v>
      </c>
      <c r="Q145" s="27" t="s">
        <v>595</v>
      </c>
      <c r="R145" s="27" t="s">
        <v>1542</v>
      </c>
      <c r="S145" s="27" t="s">
        <v>1543</v>
      </c>
      <c r="T145" s="27" t="s">
        <v>1664</v>
      </c>
      <c r="U145" s="27" t="s">
        <v>1665</v>
      </c>
      <c r="V145" s="28" t="s">
        <v>2256</v>
      </c>
    </row>
    <row r="146" spans="1:22" hidden="1" x14ac:dyDescent="0.3">
      <c r="A146" s="198">
        <v>45331</v>
      </c>
      <c r="B146" s="25">
        <v>1273</v>
      </c>
      <c r="C146" s="25" t="s">
        <v>332</v>
      </c>
      <c r="D146" s="25" t="s">
        <v>584</v>
      </c>
      <c r="E146" s="25" t="s">
        <v>694</v>
      </c>
      <c r="F146" s="25" t="s">
        <v>695</v>
      </c>
      <c r="G146" s="25" t="s">
        <v>696</v>
      </c>
      <c r="H146" s="84">
        <v>502</v>
      </c>
      <c r="I146" s="26">
        <v>14800000</v>
      </c>
      <c r="J146" s="26">
        <v>14800000</v>
      </c>
      <c r="K146" s="26">
        <v>14800000</v>
      </c>
      <c r="L146" s="25" t="s">
        <v>369</v>
      </c>
      <c r="M146" s="25">
        <v>271</v>
      </c>
      <c r="N146" s="27" t="s">
        <v>176</v>
      </c>
      <c r="O146" s="72">
        <v>2020680010121</v>
      </c>
      <c r="P146" s="73" t="s">
        <v>239</v>
      </c>
      <c r="Q146" s="27" t="s">
        <v>697</v>
      </c>
      <c r="R146" s="27" t="s">
        <v>1542</v>
      </c>
      <c r="S146" s="27" t="s">
        <v>1543</v>
      </c>
      <c r="T146" s="27" t="s">
        <v>1666</v>
      </c>
      <c r="U146" s="27" t="s">
        <v>1667</v>
      </c>
      <c r="V146" s="28" t="s">
        <v>2256</v>
      </c>
    </row>
    <row r="147" spans="1:22" hidden="1" x14ac:dyDescent="0.3">
      <c r="A147" s="198">
        <v>45331</v>
      </c>
      <c r="B147" s="25">
        <v>1274</v>
      </c>
      <c r="C147" s="25" t="s">
        <v>355</v>
      </c>
      <c r="D147" s="25" t="s">
        <v>390</v>
      </c>
      <c r="E147" s="25" t="s">
        <v>698</v>
      </c>
      <c r="F147" s="25" t="s">
        <v>699</v>
      </c>
      <c r="G147" s="25" t="s">
        <v>700</v>
      </c>
      <c r="H147" s="84">
        <v>509</v>
      </c>
      <c r="I147" s="26">
        <v>14000000</v>
      </c>
      <c r="J147" s="26">
        <v>14000000</v>
      </c>
      <c r="K147" s="26">
        <v>14000000</v>
      </c>
      <c r="L147" s="25" t="s">
        <v>369</v>
      </c>
      <c r="M147" s="27">
        <v>261</v>
      </c>
      <c r="N147" s="27" t="s">
        <v>171</v>
      </c>
      <c r="O147" s="72">
        <v>2022680010035</v>
      </c>
      <c r="P147" s="73" t="s">
        <v>248</v>
      </c>
      <c r="Q147" s="27" t="s">
        <v>701</v>
      </c>
      <c r="R147" s="27" t="s">
        <v>1542</v>
      </c>
      <c r="S147" s="27" t="s">
        <v>1543</v>
      </c>
      <c r="T147" s="27" t="s">
        <v>1668</v>
      </c>
      <c r="U147" s="27" t="s">
        <v>1669</v>
      </c>
      <c r="V147" s="28" t="s">
        <v>2256</v>
      </c>
    </row>
    <row r="148" spans="1:22" hidden="1" x14ac:dyDescent="0.3">
      <c r="A148" s="198">
        <v>45331</v>
      </c>
      <c r="B148" s="25">
        <v>1275</v>
      </c>
      <c r="C148" s="25" t="s">
        <v>282</v>
      </c>
      <c r="D148" s="25" t="s">
        <v>489</v>
      </c>
      <c r="E148" s="25" t="s">
        <v>702</v>
      </c>
      <c r="F148" s="25" t="s">
        <v>703</v>
      </c>
      <c r="G148" s="25" t="s">
        <v>704</v>
      </c>
      <c r="H148" s="84">
        <v>512</v>
      </c>
      <c r="I148" s="26">
        <v>16000000</v>
      </c>
      <c r="J148" s="26">
        <v>16000000</v>
      </c>
      <c r="K148" s="26">
        <v>16000000</v>
      </c>
      <c r="L148" s="25" t="s">
        <v>369</v>
      </c>
      <c r="M148" s="27">
        <v>208</v>
      </c>
      <c r="N148" s="27" t="s">
        <v>119</v>
      </c>
      <c r="O148" s="72">
        <v>2020680010106</v>
      </c>
      <c r="P148" s="73" t="s">
        <v>227</v>
      </c>
      <c r="Q148" s="27" t="s">
        <v>595</v>
      </c>
      <c r="R148" s="27" t="s">
        <v>1542</v>
      </c>
      <c r="S148" s="27" t="s">
        <v>1543</v>
      </c>
      <c r="T148" s="27" t="s">
        <v>1670</v>
      </c>
      <c r="U148" s="27" t="s">
        <v>1671</v>
      </c>
      <c r="V148" s="28" t="s">
        <v>2256</v>
      </c>
    </row>
    <row r="149" spans="1:22" hidden="1" x14ac:dyDescent="0.3">
      <c r="A149" s="198">
        <v>45331</v>
      </c>
      <c r="B149" s="25">
        <v>1276</v>
      </c>
      <c r="C149" s="25" t="s">
        <v>304</v>
      </c>
      <c r="D149" s="25" t="s">
        <v>556</v>
      </c>
      <c r="E149" s="25" t="s">
        <v>705</v>
      </c>
      <c r="F149" s="25" t="s">
        <v>706</v>
      </c>
      <c r="G149" s="25" t="s">
        <v>707</v>
      </c>
      <c r="H149" s="84">
        <v>501</v>
      </c>
      <c r="I149" s="26">
        <v>8800000</v>
      </c>
      <c r="J149" s="26">
        <v>8800000</v>
      </c>
      <c r="K149" s="26">
        <v>8800000</v>
      </c>
      <c r="L149" s="25" t="s">
        <v>369</v>
      </c>
      <c r="M149" s="25">
        <v>211</v>
      </c>
      <c r="N149" s="27" t="s">
        <v>126</v>
      </c>
      <c r="O149" s="72">
        <v>2020680010040</v>
      </c>
      <c r="P149" s="73" t="s">
        <v>225</v>
      </c>
      <c r="Q149" s="27" t="s">
        <v>449</v>
      </c>
      <c r="R149" s="27" t="s">
        <v>1542</v>
      </c>
      <c r="S149" s="27" t="s">
        <v>1577</v>
      </c>
      <c r="T149" s="27" t="s">
        <v>1672</v>
      </c>
      <c r="U149" s="27" t="s">
        <v>1673</v>
      </c>
      <c r="V149" s="28" t="s">
        <v>2256</v>
      </c>
    </row>
    <row r="150" spans="1:22" hidden="1" x14ac:dyDescent="0.3">
      <c r="A150" s="198">
        <v>45331</v>
      </c>
      <c r="B150" s="25">
        <v>1277</v>
      </c>
      <c r="C150" s="25" t="s">
        <v>332</v>
      </c>
      <c r="D150" s="25" t="s">
        <v>584</v>
      </c>
      <c r="E150" s="25" t="s">
        <v>708</v>
      </c>
      <c r="F150" s="25" t="s">
        <v>709</v>
      </c>
      <c r="G150" s="25" t="s">
        <v>710</v>
      </c>
      <c r="H150" s="84">
        <v>503</v>
      </c>
      <c r="I150" s="26">
        <v>24000000</v>
      </c>
      <c r="J150" s="26">
        <v>7400000</v>
      </c>
      <c r="K150" s="26">
        <v>7400000</v>
      </c>
      <c r="L150" s="25" t="s">
        <v>369</v>
      </c>
      <c r="M150" s="25">
        <v>215</v>
      </c>
      <c r="N150" s="27" t="s">
        <v>134</v>
      </c>
      <c r="O150" s="72">
        <v>2020680010121</v>
      </c>
      <c r="P150" s="73" t="s">
        <v>239</v>
      </c>
      <c r="Q150" s="27" t="s">
        <v>588</v>
      </c>
      <c r="R150" s="27" t="s">
        <v>1542</v>
      </c>
      <c r="S150" s="27" t="s">
        <v>1543</v>
      </c>
      <c r="T150" s="27" t="s">
        <v>1674</v>
      </c>
      <c r="U150" s="27" t="s">
        <v>1675</v>
      </c>
      <c r="V150" s="28" t="s">
        <v>2256</v>
      </c>
    </row>
    <row r="151" spans="1:22" hidden="1" x14ac:dyDescent="0.3">
      <c r="A151" s="198">
        <v>45331</v>
      </c>
      <c r="B151" s="25">
        <v>1278</v>
      </c>
      <c r="C151" s="25" t="s">
        <v>215</v>
      </c>
      <c r="D151" s="25" t="s">
        <v>485</v>
      </c>
      <c r="E151" s="25" t="s">
        <v>711</v>
      </c>
      <c r="F151" s="25" t="s">
        <v>712</v>
      </c>
      <c r="G151" s="25" t="s">
        <v>713</v>
      </c>
      <c r="H151" s="84">
        <v>508</v>
      </c>
      <c r="I151" s="26">
        <v>12000000</v>
      </c>
      <c r="J151" s="26">
        <v>12000000</v>
      </c>
      <c r="K151" s="26">
        <v>12000000</v>
      </c>
      <c r="L151" s="25" t="s">
        <v>369</v>
      </c>
      <c r="M151" s="27">
        <v>1</v>
      </c>
      <c r="N151" s="29" t="str">
        <f>+VLOOKUP(M151,[1]General!$C$25:$I$64,2)</f>
        <v>Atender a 30.000 niños, niñas, adolescentes y sus familias con un enfoque de inclusión social.</v>
      </c>
      <c r="O151" s="72">
        <v>2021680010003</v>
      </c>
      <c r="P151" s="73" t="s">
        <v>216</v>
      </c>
      <c r="Q151" s="27" t="s">
        <v>446</v>
      </c>
      <c r="R151" s="27" t="s">
        <v>1542</v>
      </c>
      <c r="S151" s="27" t="s">
        <v>1543</v>
      </c>
      <c r="T151" s="27" t="s">
        <v>1676</v>
      </c>
      <c r="U151" s="27" t="s">
        <v>1677</v>
      </c>
      <c r="V151" s="28" t="s">
        <v>2256</v>
      </c>
    </row>
    <row r="152" spans="1:22" hidden="1" x14ac:dyDescent="0.3">
      <c r="A152" s="198">
        <v>45331</v>
      </c>
      <c r="B152" s="25">
        <v>1279</v>
      </c>
      <c r="C152" s="25" t="s">
        <v>304</v>
      </c>
      <c r="D152" s="25" t="s">
        <v>556</v>
      </c>
      <c r="E152" s="25" t="s">
        <v>714</v>
      </c>
      <c r="F152" s="25" t="s">
        <v>715</v>
      </c>
      <c r="G152" s="25" t="s">
        <v>716</v>
      </c>
      <c r="H152" s="84">
        <v>506</v>
      </c>
      <c r="I152" s="26">
        <v>14400000</v>
      </c>
      <c r="J152" s="26">
        <v>14400000</v>
      </c>
      <c r="K152" s="26">
        <v>14400000</v>
      </c>
      <c r="L152" s="25" t="s">
        <v>369</v>
      </c>
      <c r="M152" s="25">
        <v>211</v>
      </c>
      <c r="N152" s="27" t="s">
        <v>126</v>
      </c>
      <c r="O152" s="72">
        <v>2020680010040</v>
      </c>
      <c r="P152" s="73" t="s">
        <v>225</v>
      </c>
      <c r="Q152" s="27" t="s">
        <v>449</v>
      </c>
      <c r="R152" s="27" t="s">
        <v>1542</v>
      </c>
      <c r="S152" s="27" t="s">
        <v>1543</v>
      </c>
      <c r="T152" s="27" t="s">
        <v>1678</v>
      </c>
      <c r="U152" s="27" t="s">
        <v>1679</v>
      </c>
      <c r="V152" s="28" t="s">
        <v>2256</v>
      </c>
    </row>
    <row r="153" spans="1:22" hidden="1" x14ac:dyDescent="0.3">
      <c r="A153" s="198">
        <v>45331</v>
      </c>
      <c r="B153" s="25">
        <v>1296</v>
      </c>
      <c r="C153" s="25" t="s">
        <v>346</v>
      </c>
      <c r="D153" s="25" t="s">
        <v>427</v>
      </c>
      <c r="E153" s="25" t="s">
        <v>717</v>
      </c>
      <c r="F153" s="25" t="s">
        <v>510</v>
      </c>
      <c r="G153" s="25" t="s">
        <v>511</v>
      </c>
      <c r="H153" s="206" t="s">
        <v>2254</v>
      </c>
      <c r="I153" s="26">
        <v>162800</v>
      </c>
      <c r="J153" s="26">
        <v>162800</v>
      </c>
      <c r="K153" s="26">
        <v>162800</v>
      </c>
      <c r="L153" s="25" t="s">
        <v>369</v>
      </c>
      <c r="M153" s="27">
        <v>258</v>
      </c>
      <c r="N153" s="29" t="s">
        <v>165</v>
      </c>
      <c r="O153" s="72">
        <v>2022680010029</v>
      </c>
      <c r="P153" s="73" t="s">
        <v>246</v>
      </c>
      <c r="Q153" s="27" t="s">
        <v>453</v>
      </c>
      <c r="R153" s="85" t="s">
        <v>2254</v>
      </c>
      <c r="S153" s="85" t="s">
        <v>2254</v>
      </c>
      <c r="T153" s="85" t="s">
        <v>2254</v>
      </c>
      <c r="U153" s="85" t="s">
        <v>2254</v>
      </c>
      <c r="V153" s="28" t="s">
        <v>2256</v>
      </c>
    </row>
    <row r="154" spans="1:22" hidden="1" x14ac:dyDescent="0.3">
      <c r="A154" s="198">
        <v>45331</v>
      </c>
      <c r="B154" s="25">
        <v>1297</v>
      </c>
      <c r="C154" s="25" t="s">
        <v>346</v>
      </c>
      <c r="D154" s="25" t="s">
        <v>427</v>
      </c>
      <c r="E154" s="25" t="s">
        <v>718</v>
      </c>
      <c r="F154" s="25" t="s">
        <v>505</v>
      </c>
      <c r="G154" s="25" t="s">
        <v>506</v>
      </c>
      <c r="H154" s="206" t="s">
        <v>2254</v>
      </c>
      <c r="I154" s="26">
        <v>6900</v>
      </c>
      <c r="J154" s="26">
        <v>6900</v>
      </c>
      <c r="K154" s="26">
        <v>6900</v>
      </c>
      <c r="L154" s="25" t="s">
        <v>369</v>
      </c>
      <c r="M154" s="27">
        <v>258</v>
      </c>
      <c r="N154" s="29" t="s">
        <v>165</v>
      </c>
      <c r="O154" s="72">
        <v>2022680010029</v>
      </c>
      <c r="P154" s="73" t="s">
        <v>246</v>
      </c>
      <c r="Q154" s="27" t="s">
        <v>453</v>
      </c>
      <c r="R154" s="85" t="s">
        <v>2254</v>
      </c>
      <c r="S154" s="85" t="s">
        <v>2254</v>
      </c>
      <c r="T154" s="85" t="s">
        <v>2254</v>
      </c>
      <c r="U154" s="85" t="s">
        <v>2254</v>
      </c>
      <c r="V154" s="28" t="s">
        <v>2256</v>
      </c>
    </row>
    <row r="155" spans="1:22" hidden="1" x14ac:dyDescent="0.3">
      <c r="A155" s="198">
        <v>45334</v>
      </c>
      <c r="B155" s="25">
        <v>1354</v>
      </c>
      <c r="C155" s="25" t="s">
        <v>282</v>
      </c>
      <c r="D155" s="25" t="s">
        <v>489</v>
      </c>
      <c r="E155" s="25" t="s">
        <v>719</v>
      </c>
      <c r="F155" s="25" t="s">
        <v>720</v>
      </c>
      <c r="G155" s="25" t="s">
        <v>721</v>
      </c>
      <c r="H155" s="84">
        <v>584</v>
      </c>
      <c r="I155" s="26">
        <v>14000000</v>
      </c>
      <c r="J155" s="26">
        <v>14000000</v>
      </c>
      <c r="K155" s="26">
        <v>14000000</v>
      </c>
      <c r="L155" s="25" t="s">
        <v>369</v>
      </c>
      <c r="M155" s="27">
        <v>208</v>
      </c>
      <c r="N155" s="27" t="s">
        <v>119</v>
      </c>
      <c r="O155" s="72">
        <v>2020680010106</v>
      </c>
      <c r="P155" s="73" t="s">
        <v>227</v>
      </c>
      <c r="Q155" s="27" t="s">
        <v>595</v>
      </c>
      <c r="R155" s="27" t="s">
        <v>1542</v>
      </c>
      <c r="S155" s="27" t="s">
        <v>1543</v>
      </c>
      <c r="T155" s="27" t="s">
        <v>1680</v>
      </c>
      <c r="U155" s="27" t="s">
        <v>1681</v>
      </c>
      <c r="V155" s="28" t="s">
        <v>2256</v>
      </c>
    </row>
    <row r="156" spans="1:22" hidden="1" x14ac:dyDescent="0.3">
      <c r="A156" s="198">
        <v>45334</v>
      </c>
      <c r="B156" s="25">
        <v>1355</v>
      </c>
      <c r="C156" s="25" t="s">
        <v>282</v>
      </c>
      <c r="D156" s="25" t="s">
        <v>489</v>
      </c>
      <c r="E156" s="25" t="s">
        <v>722</v>
      </c>
      <c r="F156" s="25" t="s">
        <v>723</v>
      </c>
      <c r="G156" s="25" t="s">
        <v>724</v>
      </c>
      <c r="H156" s="84">
        <v>582</v>
      </c>
      <c r="I156" s="26">
        <v>14000000</v>
      </c>
      <c r="J156" s="26">
        <v>14000000</v>
      </c>
      <c r="K156" s="26">
        <v>14000000</v>
      </c>
      <c r="L156" s="25" t="s">
        <v>369</v>
      </c>
      <c r="M156" s="27">
        <v>216</v>
      </c>
      <c r="N156" s="27" t="s">
        <v>136</v>
      </c>
      <c r="O156" s="72">
        <v>2020680010106</v>
      </c>
      <c r="P156" s="73" t="s">
        <v>227</v>
      </c>
      <c r="Q156" s="27" t="s">
        <v>725</v>
      </c>
      <c r="R156" s="27" t="s">
        <v>1542</v>
      </c>
      <c r="S156" s="27" t="s">
        <v>1543</v>
      </c>
      <c r="T156" s="27" t="s">
        <v>1682</v>
      </c>
      <c r="U156" s="27" t="s">
        <v>1683</v>
      </c>
      <c r="V156" s="28" t="s">
        <v>2256</v>
      </c>
    </row>
    <row r="157" spans="1:22" hidden="1" x14ac:dyDescent="0.3">
      <c r="A157" s="198">
        <v>45334</v>
      </c>
      <c r="B157" s="25">
        <v>1356</v>
      </c>
      <c r="C157" s="25" t="s">
        <v>258</v>
      </c>
      <c r="D157" s="25" t="s">
        <v>609</v>
      </c>
      <c r="E157" s="25" t="s">
        <v>661</v>
      </c>
      <c r="F157" s="25" t="s">
        <v>726</v>
      </c>
      <c r="G157" s="25" t="s">
        <v>727</v>
      </c>
      <c r="H157" s="84">
        <v>576</v>
      </c>
      <c r="I157" s="26">
        <v>9600000</v>
      </c>
      <c r="J157" s="26">
        <v>9600000</v>
      </c>
      <c r="K157" s="26">
        <v>9600000</v>
      </c>
      <c r="L157" s="25" t="s">
        <v>369</v>
      </c>
      <c r="M157" s="27">
        <v>90</v>
      </c>
      <c r="N157" s="27" t="s">
        <v>75</v>
      </c>
      <c r="O157" s="72">
        <v>2020680010123</v>
      </c>
      <c r="P157" s="73" t="s">
        <v>222</v>
      </c>
      <c r="Q157" s="27" t="s">
        <v>613</v>
      </c>
      <c r="R157" s="27" t="s">
        <v>1542</v>
      </c>
      <c r="S157" s="27" t="s">
        <v>1577</v>
      </c>
      <c r="T157" s="27" t="s">
        <v>1684</v>
      </c>
      <c r="U157" s="27" t="s">
        <v>1685</v>
      </c>
      <c r="V157" s="28" t="s">
        <v>2256</v>
      </c>
    </row>
    <row r="158" spans="1:22" hidden="1" x14ac:dyDescent="0.3">
      <c r="A158" s="198">
        <v>45334</v>
      </c>
      <c r="B158" s="25">
        <v>1357</v>
      </c>
      <c r="C158" s="25" t="s">
        <v>327</v>
      </c>
      <c r="D158" s="25" t="s">
        <v>390</v>
      </c>
      <c r="E158" s="25" t="s">
        <v>728</v>
      </c>
      <c r="F158" s="25" t="s">
        <v>729</v>
      </c>
      <c r="G158" s="25" t="s">
        <v>730</v>
      </c>
      <c r="H158" s="84">
        <v>572</v>
      </c>
      <c r="I158" s="26">
        <v>12800000</v>
      </c>
      <c r="J158" s="26">
        <v>12800000</v>
      </c>
      <c r="K158" s="26">
        <v>12800000</v>
      </c>
      <c r="L158" s="25" t="s">
        <v>369</v>
      </c>
      <c r="M158" s="27">
        <v>254</v>
      </c>
      <c r="N158" s="29" t="s">
        <v>158</v>
      </c>
      <c r="O158" s="72">
        <v>2020680010025</v>
      </c>
      <c r="P158" s="73" t="s">
        <v>244</v>
      </c>
      <c r="Q158" s="27" t="s">
        <v>389</v>
      </c>
      <c r="R158" s="27" t="s">
        <v>1542</v>
      </c>
      <c r="S158" s="27" t="s">
        <v>1577</v>
      </c>
      <c r="T158" s="27" t="s">
        <v>1686</v>
      </c>
      <c r="U158" s="27" t="s">
        <v>1687</v>
      </c>
      <c r="V158" s="28" t="s">
        <v>2256</v>
      </c>
    </row>
    <row r="159" spans="1:22" hidden="1" x14ac:dyDescent="0.3">
      <c r="A159" s="198">
        <v>45334</v>
      </c>
      <c r="B159" s="25">
        <v>1358</v>
      </c>
      <c r="C159" s="25" t="s">
        <v>332</v>
      </c>
      <c r="D159" s="25" t="s">
        <v>584</v>
      </c>
      <c r="E159" s="25" t="s">
        <v>731</v>
      </c>
      <c r="F159" s="25" t="s">
        <v>732</v>
      </c>
      <c r="G159" s="25" t="s">
        <v>733</v>
      </c>
      <c r="H159" s="84">
        <v>571</v>
      </c>
      <c r="I159" s="26">
        <v>16000000</v>
      </c>
      <c r="J159" s="26">
        <v>16000000</v>
      </c>
      <c r="K159" s="26">
        <v>16000000</v>
      </c>
      <c r="L159" s="25" t="s">
        <v>369</v>
      </c>
      <c r="M159" s="25">
        <v>215</v>
      </c>
      <c r="N159" s="27" t="s">
        <v>134</v>
      </c>
      <c r="O159" s="72">
        <v>2020680010121</v>
      </c>
      <c r="P159" s="73" t="s">
        <v>239</v>
      </c>
      <c r="Q159" s="27" t="s">
        <v>588</v>
      </c>
      <c r="R159" s="27" t="s">
        <v>1542</v>
      </c>
      <c r="S159" s="27" t="s">
        <v>1543</v>
      </c>
      <c r="T159" s="27" t="s">
        <v>1688</v>
      </c>
      <c r="U159" s="27" t="s">
        <v>1689</v>
      </c>
      <c r="V159" s="28" t="s">
        <v>2256</v>
      </c>
    </row>
    <row r="160" spans="1:22" hidden="1" x14ac:dyDescent="0.3">
      <c r="A160" s="199">
        <v>45335</v>
      </c>
      <c r="B160" s="27">
        <v>1372</v>
      </c>
      <c r="C160" s="27" t="s">
        <v>213</v>
      </c>
      <c r="D160" s="27" t="s">
        <v>441</v>
      </c>
      <c r="E160" s="27" t="s">
        <v>589</v>
      </c>
      <c r="F160" s="27" t="s">
        <v>734</v>
      </c>
      <c r="G160" s="27" t="s">
        <v>735</v>
      </c>
      <c r="H160" s="85">
        <v>593</v>
      </c>
      <c r="I160" s="29">
        <v>14000000</v>
      </c>
      <c r="J160" s="26">
        <v>9100000</v>
      </c>
      <c r="K160" s="26">
        <v>9100000</v>
      </c>
      <c r="L160" s="27" t="s">
        <v>369</v>
      </c>
      <c r="M160" s="27">
        <v>1</v>
      </c>
      <c r="N160" s="29" t="str">
        <f>+VLOOKUP(M160,[1]General!$C$25:$I$64,2)</f>
        <v>Atender a 30.000 niños, niñas, adolescentes y sus familias con un enfoque de inclusión social.</v>
      </c>
      <c r="O160" s="72">
        <v>2022680010056</v>
      </c>
      <c r="P160" s="73" t="s">
        <v>217</v>
      </c>
      <c r="Q160" s="27" t="s">
        <v>446</v>
      </c>
      <c r="R160" s="27" t="s">
        <v>1542</v>
      </c>
      <c r="S160" s="27" t="s">
        <v>1543</v>
      </c>
      <c r="T160" s="27" t="s">
        <v>1690</v>
      </c>
      <c r="U160" s="27" t="s">
        <v>1691</v>
      </c>
      <c r="V160" s="28" t="s">
        <v>2256</v>
      </c>
    </row>
    <row r="161" spans="1:22" hidden="1" x14ac:dyDescent="0.3">
      <c r="A161" s="199">
        <v>45335</v>
      </c>
      <c r="B161" s="27">
        <v>1373</v>
      </c>
      <c r="C161" s="27" t="s">
        <v>213</v>
      </c>
      <c r="D161" s="27" t="s">
        <v>441</v>
      </c>
      <c r="E161" s="27" t="s">
        <v>619</v>
      </c>
      <c r="F161" s="27" t="s">
        <v>736</v>
      </c>
      <c r="G161" s="27" t="s">
        <v>737</v>
      </c>
      <c r="H161" s="85">
        <v>588</v>
      </c>
      <c r="I161" s="29">
        <v>10000000</v>
      </c>
      <c r="J161" s="26">
        <v>4916666.67</v>
      </c>
      <c r="K161" s="26">
        <v>4916666.67</v>
      </c>
      <c r="L161" s="27" t="s">
        <v>369</v>
      </c>
      <c r="M161" s="27">
        <v>1</v>
      </c>
      <c r="N161" s="29" t="str">
        <f>+VLOOKUP(M161,[1]General!$C$25:$I$64,2)</f>
        <v>Atender a 30.000 niños, niñas, adolescentes y sus familias con un enfoque de inclusión social.</v>
      </c>
      <c r="O161" s="72">
        <v>2022680010056</v>
      </c>
      <c r="P161" s="73" t="s">
        <v>217</v>
      </c>
      <c r="Q161" s="27" t="s">
        <v>446</v>
      </c>
      <c r="R161" s="27" t="s">
        <v>1542</v>
      </c>
      <c r="S161" s="27" t="s">
        <v>1577</v>
      </c>
      <c r="T161" s="27" t="s">
        <v>1692</v>
      </c>
      <c r="U161" s="27" t="s">
        <v>1693</v>
      </c>
      <c r="V161" s="28" t="s">
        <v>2256</v>
      </c>
    </row>
    <row r="162" spans="1:22" hidden="1" x14ac:dyDescent="0.3">
      <c r="A162" s="199">
        <v>45335</v>
      </c>
      <c r="B162" s="27">
        <v>1374</v>
      </c>
      <c r="C162" s="27" t="s">
        <v>213</v>
      </c>
      <c r="D162" s="27" t="s">
        <v>441</v>
      </c>
      <c r="E162" s="27" t="s">
        <v>738</v>
      </c>
      <c r="F162" s="27" t="s">
        <v>739</v>
      </c>
      <c r="G162" s="27" t="s">
        <v>740</v>
      </c>
      <c r="H162" s="85">
        <v>587</v>
      </c>
      <c r="I162" s="29">
        <v>11200000</v>
      </c>
      <c r="J162" s="26">
        <v>10080000</v>
      </c>
      <c r="K162" s="26">
        <v>10080000</v>
      </c>
      <c r="L162" s="27" t="s">
        <v>369</v>
      </c>
      <c r="M162" s="27">
        <v>1</v>
      </c>
      <c r="N162" s="29" t="str">
        <f>+VLOOKUP(M162,[1]General!$C$25:$I$64,2)</f>
        <v>Atender a 30.000 niños, niñas, adolescentes y sus familias con un enfoque de inclusión social.</v>
      </c>
      <c r="O162" s="72">
        <v>2022680010056</v>
      </c>
      <c r="P162" s="73" t="s">
        <v>217</v>
      </c>
      <c r="Q162" s="27" t="s">
        <v>446</v>
      </c>
      <c r="R162" s="27" t="s">
        <v>1542</v>
      </c>
      <c r="S162" s="27" t="s">
        <v>1577</v>
      </c>
      <c r="T162" s="27" t="s">
        <v>1694</v>
      </c>
      <c r="U162" s="27" t="s">
        <v>1695</v>
      </c>
      <c r="V162" s="28" t="s">
        <v>2256</v>
      </c>
    </row>
    <row r="163" spans="1:22" hidden="1" x14ac:dyDescent="0.3">
      <c r="A163" s="198">
        <v>45335</v>
      </c>
      <c r="B163" s="25">
        <v>1375</v>
      </c>
      <c r="C163" s="25" t="s">
        <v>258</v>
      </c>
      <c r="D163" s="25" t="s">
        <v>609</v>
      </c>
      <c r="E163" s="25" t="s">
        <v>661</v>
      </c>
      <c r="F163" s="25" t="s">
        <v>741</v>
      </c>
      <c r="G163" s="25" t="s">
        <v>742</v>
      </c>
      <c r="H163" s="84">
        <v>589</v>
      </c>
      <c r="I163" s="26">
        <v>9600000</v>
      </c>
      <c r="J163" s="26">
        <v>9600000</v>
      </c>
      <c r="K163" s="26">
        <v>9600000</v>
      </c>
      <c r="L163" s="25" t="s">
        <v>369</v>
      </c>
      <c r="M163" s="27">
        <v>90</v>
      </c>
      <c r="N163" s="27" t="s">
        <v>75</v>
      </c>
      <c r="O163" s="72">
        <v>2020680010123</v>
      </c>
      <c r="P163" s="73" t="s">
        <v>222</v>
      </c>
      <c r="Q163" s="27" t="s">
        <v>613</v>
      </c>
      <c r="R163" s="27" t="s">
        <v>1542</v>
      </c>
      <c r="S163" s="27" t="s">
        <v>1577</v>
      </c>
      <c r="T163" s="27" t="s">
        <v>1696</v>
      </c>
      <c r="U163" s="27" t="s">
        <v>1697</v>
      </c>
      <c r="V163" s="28" t="s">
        <v>2256</v>
      </c>
    </row>
    <row r="164" spans="1:22" hidden="1" x14ac:dyDescent="0.3">
      <c r="A164" s="198">
        <v>45335</v>
      </c>
      <c r="B164" s="25">
        <v>1376</v>
      </c>
      <c r="C164" s="25" t="s">
        <v>304</v>
      </c>
      <c r="D164" s="25" t="s">
        <v>556</v>
      </c>
      <c r="E164" s="25" t="s">
        <v>596</v>
      </c>
      <c r="F164" s="25" t="s">
        <v>743</v>
      </c>
      <c r="G164" s="25" t="s">
        <v>744</v>
      </c>
      <c r="H164" s="84">
        <v>590</v>
      </c>
      <c r="I164" s="26">
        <v>13200000</v>
      </c>
      <c r="J164" s="26">
        <v>13200000</v>
      </c>
      <c r="K164" s="26">
        <v>13200000</v>
      </c>
      <c r="L164" s="25" t="s">
        <v>369</v>
      </c>
      <c r="M164" s="25">
        <v>211</v>
      </c>
      <c r="N164" s="27" t="s">
        <v>126</v>
      </c>
      <c r="O164" s="72">
        <v>2020680010040</v>
      </c>
      <c r="P164" s="73" t="s">
        <v>225</v>
      </c>
      <c r="Q164" s="27" t="s">
        <v>449</v>
      </c>
      <c r="R164" s="27" t="s">
        <v>1542</v>
      </c>
      <c r="S164" s="27" t="s">
        <v>1543</v>
      </c>
      <c r="T164" s="27" t="s">
        <v>1698</v>
      </c>
      <c r="U164" s="27" t="s">
        <v>1699</v>
      </c>
      <c r="V164" s="28" t="s">
        <v>2256</v>
      </c>
    </row>
    <row r="165" spans="1:22" hidden="1" x14ac:dyDescent="0.3">
      <c r="A165" s="198">
        <v>45335</v>
      </c>
      <c r="B165" s="25">
        <v>1377</v>
      </c>
      <c r="C165" s="25" t="s">
        <v>282</v>
      </c>
      <c r="D165" s="25" t="s">
        <v>489</v>
      </c>
      <c r="E165" s="25" t="s">
        <v>638</v>
      </c>
      <c r="F165" s="25" t="s">
        <v>745</v>
      </c>
      <c r="G165" s="25" t="s">
        <v>746</v>
      </c>
      <c r="H165" s="84">
        <v>556</v>
      </c>
      <c r="I165" s="26">
        <v>14000000</v>
      </c>
      <c r="J165" s="26">
        <v>9916666.6699999999</v>
      </c>
      <c r="K165" s="26">
        <v>9916666.6699999999</v>
      </c>
      <c r="L165" s="25" t="s">
        <v>369</v>
      </c>
      <c r="M165" s="27">
        <v>208</v>
      </c>
      <c r="N165" s="27" t="s">
        <v>119</v>
      </c>
      <c r="O165" s="72">
        <v>2020680010106</v>
      </c>
      <c r="P165" s="73" t="s">
        <v>227</v>
      </c>
      <c r="Q165" s="27" t="s">
        <v>595</v>
      </c>
      <c r="R165" s="27" t="s">
        <v>1542</v>
      </c>
      <c r="S165" s="27" t="s">
        <v>1543</v>
      </c>
      <c r="T165" s="27" t="s">
        <v>1700</v>
      </c>
      <c r="U165" s="27" t="s">
        <v>1701</v>
      </c>
      <c r="V165" s="28" t="s">
        <v>2256</v>
      </c>
    </row>
    <row r="166" spans="1:22" hidden="1" x14ac:dyDescent="0.3">
      <c r="A166" s="198">
        <v>45335</v>
      </c>
      <c r="B166" s="25">
        <v>1387</v>
      </c>
      <c r="C166" s="25" t="s">
        <v>215</v>
      </c>
      <c r="D166" s="25" t="s">
        <v>485</v>
      </c>
      <c r="E166" s="25" t="s">
        <v>747</v>
      </c>
      <c r="F166" s="25" t="s">
        <v>748</v>
      </c>
      <c r="G166" s="25" t="s">
        <v>749</v>
      </c>
      <c r="H166" s="84">
        <v>598</v>
      </c>
      <c r="I166" s="26">
        <v>12000000</v>
      </c>
      <c r="J166" s="26">
        <v>12000000</v>
      </c>
      <c r="K166" s="26">
        <v>12000000</v>
      </c>
      <c r="L166" s="25" t="s">
        <v>369</v>
      </c>
      <c r="M166" s="27">
        <v>1</v>
      </c>
      <c r="N166" s="29" t="str">
        <f>+VLOOKUP(M166,[1]General!$C$25:$I$64,2)</f>
        <v>Atender a 30.000 niños, niñas, adolescentes y sus familias con un enfoque de inclusión social.</v>
      </c>
      <c r="O166" s="72">
        <v>2021680010003</v>
      </c>
      <c r="P166" s="73" t="s">
        <v>216</v>
      </c>
      <c r="Q166" s="27" t="s">
        <v>446</v>
      </c>
      <c r="R166" s="27" t="s">
        <v>1542</v>
      </c>
      <c r="S166" s="27" t="s">
        <v>1543</v>
      </c>
      <c r="T166" s="27" t="s">
        <v>1702</v>
      </c>
      <c r="U166" s="27" t="s">
        <v>1703</v>
      </c>
      <c r="V166" s="28" t="s">
        <v>2256</v>
      </c>
    </row>
    <row r="167" spans="1:22" hidden="1" x14ac:dyDescent="0.3">
      <c r="A167" s="198">
        <v>45335</v>
      </c>
      <c r="B167" s="25">
        <v>1388</v>
      </c>
      <c r="C167" s="25" t="s">
        <v>282</v>
      </c>
      <c r="D167" s="25" t="s">
        <v>489</v>
      </c>
      <c r="E167" s="25" t="s">
        <v>691</v>
      </c>
      <c r="F167" s="25" t="s">
        <v>750</v>
      </c>
      <c r="G167" s="25" t="s">
        <v>751</v>
      </c>
      <c r="H167" s="84">
        <v>592</v>
      </c>
      <c r="I167" s="26">
        <v>16000000</v>
      </c>
      <c r="J167" s="26">
        <v>16000000</v>
      </c>
      <c r="K167" s="26">
        <v>16000000</v>
      </c>
      <c r="L167" s="25" t="s">
        <v>369</v>
      </c>
      <c r="M167" s="27">
        <v>208</v>
      </c>
      <c r="N167" s="27" t="s">
        <v>119</v>
      </c>
      <c r="O167" s="72">
        <v>2020680010106</v>
      </c>
      <c r="P167" s="73" t="s">
        <v>227</v>
      </c>
      <c r="Q167" s="27" t="s">
        <v>595</v>
      </c>
      <c r="R167" s="27" t="s">
        <v>1542</v>
      </c>
      <c r="S167" s="27" t="s">
        <v>1543</v>
      </c>
      <c r="T167" s="27" t="s">
        <v>1704</v>
      </c>
      <c r="U167" s="27" t="s">
        <v>1705</v>
      </c>
      <c r="V167" s="28" t="s">
        <v>2256</v>
      </c>
    </row>
    <row r="168" spans="1:22" hidden="1" x14ac:dyDescent="0.3">
      <c r="A168" s="199">
        <v>45335</v>
      </c>
      <c r="B168" s="27">
        <v>1406</v>
      </c>
      <c r="C168" s="27" t="s">
        <v>214</v>
      </c>
      <c r="D168" s="27" t="s">
        <v>441</v>
      </c>
      <c r="E168" s="27" t="s">
        <v>752</v>
      </c>
      <c r="F168" s="27" t="s">
        <v>455</v>
      </c>
      <c r="G168" s="27" t="s">
        <v>456</v>
      </c>
      <c r="H168" s="85" t="s">
        <v>2254</v>
      </c>
      <c r="I168" s="29">
        <v>61069</v>
      </c>
      <c r="J168" s="26">
        <v>61069</v>
      </c>
      <c r="K168" s="26">
        <v>61069</v>
      </c>
      <c r="L168" s="27" t="s">
        <v>369</v>
      </c>
      <c r="M168" s="27">
        <v>1</v>
      </c>
      <c r="N168" s="29" t="str">
        <f>+VLOOKUP(M168,[1]General!$C$25:$I$64,2)</f>
        <v>Atender a 30.000 niños, niñas, adolescentes y sus familias con un enfoque de inclusión social.</v>
      </c>
      <c r="O168" s="72">
        <v>2022680010056</v>
      </c>
      <c r="P168" s="73" t="s">
        <v>217</v>
      </c>
      <c r="Q168" s="27" t="s">
        <v>446</v>
      </c>
      <c r="R168" s="85" t="s">
        <v>2254</v>
      </c>
      <c r="S168" s="85" t="s">
        <v>2254</v>
      </c>
      <c r="T168" s="85" t="s">
        <v>2254</v>
      </c>
      <c r="U168" s="85" t="s">
        <v>2254</v>
      </c>
      <c r="V168" s="28" t="s">
        <v>2256</v>
      </c>
    </row>
    <row r="169" spans="1:22" hidden="1" x14ac:dyDescent="0.3">
      <c r="A169" s="198">
        <v>45336</v>
      </c>
      <c r="B169" s="25">
        <v>1430</v>
      </c>
      <c r="C169" s="25" t="s">
        <v>355</v>
      </c>
      <c r="D169" s="25" t="s">
        <v>390</v>
      </c>
      <c r="E169" s="25" t="s">
        <v>753</v>
      </c>
      <c r="F169" s="25" t="s">
        <v>754</v>
      </c>
      <c r="G169" s="25" t="s">
        <v>755</v>
      </c>
      <c r="H169" s="84">
        <v>645</v>
      </c>
      <c r="I169" s="26">
        <v>14000000</v>
      </c>
      <c r="J169" s="26">
        <v>14000000</v>
      </c>
      <c r="K169" s="26">
        <v>14000000</v>
      </c>
      <c r="L169" s="25" t="s">
        <v>369</v>
      </c>
      <c r="M169" s="27">
        <v>261</v>
      </c>
      <c r="N169" s="27" t="s">
        <v>171</v>
      </c>
      <c r="O169" s="72">
        <v>2022680010035</v>
      </c>
      <c r="P169" s="73" t="s">
        <v>248</v>
      </c>
      <c r="Q169" s="27" t="s">
        <v>701</v>
      </c>
      <c r="R169" s="27" t="s">
        <v>1542</v>
      </c>
      <c r="S169" s="27" t="s">
        <v>1543</v>
      </c>
      <c r="T169" s="27" t="s">
        <v>1706</v>
      </c>
      <c r="U169" s="27" t="s">
        <v>1707</v>
      </c>
      <c r="V169" s="28" t="s">
        <v>2256</v>
      </c>
    </row>
    <row r="170" spans="1:22" hidden="1" x14ac:dyDescent="0.3">
      <c r="A170" s="198">
        <v>45336</v>
      </c>
      <c r="B170" s="25">
        <v>1431</v>
      </c>
      <c r="C170" s="25" t="s">
        <v>257</v>
      </c>
      <c r="D170" s="25" t="s">
        <v>601</v>
      </c>
      <c r="E170" s="25" t="s">
        <v>756</v>
      </c>
      <c r="F170" s="25" t="s">
        <v>757</v>
      </c>
      <c r="G170" s="25" t="s">
        <v>758</v>
      </c>
      <c r="H170" s="84">
        <v>650</v>
      </c>
      <c r="I170" s="26">
        <v>14000000</v>
      </c>
      <c r="J170" s="26">
        <v>14000000</v>
      </c>
      <c r="K170" s="26">
        <v>14000000</v>
      </c>
      <c r="L170" s="25" t="s">
        <v>369</v>
      </c>
      <c r="M170" s="27">
        <v>89</v>
      </c>
      <c r="N170" s="27" t="s">
        <v>72</v>
      </c>
      <c r="O170" s="72">
        <v>2020680010123</v>
      </c>
      <c r="P170" s="73" t="s">
        <v>222</v>
      </c>
      <c r="Q170" s="27" t="s">
        <v>605</v>
      </c>
      <c r="R170" s="27" t="s">
        <v>1542</v>
      </c>
      <c r="S170" s="27" t="s">
        <v>1543</v>
      </c>
      <c r="T170" s="27" t="s">
        <v>1708</v>
      </c>
      <c r="U170" s="27" t="s">
        <v>1709</v>
      </c>
      <c r="V170" s="28" t="s">
        <v>2256</v>
      </c>
    </row>
    <row r="171" spans="1:22" hidden="1" x14ac:dyDescent="0.3">
      <c r="A171" s="198">
        <v>45337</v>
      </c>
      <c r="B171" s="25">
        <v>1495</v>
      </c>
      <c r="C171" s="25" t="s">
        <v>327</v>
      </c>
      <c r="D171" s="25" t="s">
        <v>390</v>
      </c>
      <c r="E171" s="25" t="s">
        <v>759</v>
      </c>
      <c r="F171" s="25" t="s">
        <v>760</v>
      </c>
      <c r="G171" s="25" t="s">
        <v>761</v>
      </c>
      <c r="H171" s="84">
        <v>683</v>
      </c>
      <c r="I171" s="26">
        <v>16000000</v>
      </c>
      <c r="J171" s="26">
        <v>16000000</v>
      </c>
      <c r="K171" s="26">
        <v>16000000</v>
      </c>
      <c r="L171" s="25" t="s">
        <v>369</v>
      </c>
      <c r="M171" s="27">
        <v>254</v>
      </c>
      <c r="N171" s="29" t="s">
        <v>158</v>
      </c>
      <c r="O171" s="72">
        <v>2020680010025</v>
      </c>
      <c r="P171" s="73" t="s">
        <v>244</v>
      </c>
      <c r="Q171" s="27" t="s">
        <v>389</v>
      </c>
      <c r="R171" s="27" t="s">
        <v>1542</v>
      </c>
      <c r="S171" s="27" t="s">
        <v>1543</v>
      </c>
      <c r="T171" s="27" t="s">
        <v>1710</v>
      </c>
      <c r="U171" s="27" t="s">
        <v>1711</v>
      </c>
      <c r="V171" s="28" t="s">
        <v>2256</v>
      </c>
    </row>
    <row r="172" spans="1:22" hidden="1" x14ac:dyDescent="0.3">
      <c r="A172" s="198">
        <v>45337</v>
      </c>
      <c r="B172" s="25">
        <v>1496</v>
      </c>
      <c r="C172" s="25" t="s">
        <v>282</v>
      </c>
      <c r="D172" s="25" t="s">
        <v>489</v>
      </c>
      <c r="E172" s="25" t="s">
        <v>762</v>
      </c>
      <c r="F172" s="25" t="s">
        <v>763</v>
      </c>
      <c r="G172" s="25" t="s">
        <v>764</v>
      </c>
      <c r="H172" s="84">
        <v>682</v>
      </c>
      <c r="I172" s="26">
        <v>14000000</v>
      </c>
      <c r="J172" s="26">
        <v>14000000</v>
      </c>
      <c r="K172" s="26">
        <v>14000000</v>
      </c>
      <c r="L172" s="25" t="s">
        <v>369</v>
      </c>
      <c r="M172" s="27">
        <v>216</v>
      </c>
      <c r="N172" s="27" t="s">
        <v>136</v>
      </c>
      <c r="O172" s="72">
        <v>2020680010106</v>
      </c>
      <c r="P172" s="73" t="s">
        <v>227</v>
      </c>
      <c r="Q172" s="27" t="s">
        <v>725</v>
      </c>
      <c r="R172" s="27" t="s">
        <v>1542</v>
      </c>
      <c r="S172" s="27" t="s">
        <v>1543</v>
      </c>
      <c r="T172" s="27" t="s">
        <v>1712</v>
      </c>
      <c r="U172" s="27" t="s">
        <v>1713</v>
      </c>
      <c r="V172" s="28" t="s">
        <v>2256</v>
      </c>
    </row>
    <row r="173" spans="1:22" hidden="1" x14ac:dyDescent="0.3">
      <c r="A173" s="198">
        <v>45337</v>
      </c>
      <c r="B173" s="25">
        <v>1497</v>
      </c>
      <c r="C173" s="25" t="s">
        <v>337</v>
      </c>
      <c r="D173" s="25" t="s">
        <v>427</v>
      </c>
      <c r="E173" s="25" t="s">
        <v>633</v>
      </c>
      <c r="F173" s="25" t="s">
        <v>765</v>
      </c>
      <c r="G173" s="25" t="s">
        <v>766</v>
      </c>
      <c r="H173" s="84">
        <v>680</v>
      </c>
      <c r="I173" s="26">
        <v>8000000</v>
      </c>
      <c r="J173" s="26">
        <v>8000000</v>
      </c>
      <c r="K173" s="26">
        <v>8000000</v>
      </c>
      <c r="L173" s="25" t="s">
        <v>369</v>
      </c>
      <c r="M173" s="27">
        <v>256</v>
      </c>
      <c r="N173" s="29" t="s">
        <v>160</v>
      </c>
      <c r="O173" s="72">
        <v>2022680010029</v>
      </c>
      <c r="P173" s="73" t="s">
        <v>246</v>
      </c>
      <c r="Q173" s="27" t="s">
        <v>431</v>
      </c>
      <c r="R173" s="27" t="s">
        <v>1542</v>
      </c>
      <c r="S173" s="27" t="s">
        <v>1577</v>
      </c>
      <c r="T173" s="27" t="s">
        <v>1714</v>
      </c>
      <c r="U173" s="27" t="s">
        <v>1715</v>
      </c>
      <c r="V173" s="28" t="s">
        <v>2256</v>
      </c>
    </row>
    <row r="174" spans="1:22" hidden="1" x14ac:dyDescent="0.3">
      <c r="A174" s="198">
        <v>45337</v>
      </c>
      <c r="B174" s="25">
        <v>1498</v>
      </c>
      <c r="C174" s="25" t="s">
        <v>272</v>
      </c>
      <c r="D174" s="25" t="s">
        <v>461</v>
      </c>
      <c r="E174" s="25" t="s">
        <v>767</v>
      </c>
      <c r="F174" s="25" t="s">
        <v>768</v>
      </c>
      <c r="G174" s="25" t="s">
        <v>769</v>
      </c>
      <c r="H174" s="84">
        <v>679</v>
      </c>
      <c r="I174" s="26">
        <v>14000000</v>
      </c>
      <c r="J174" s="26">
        <v>14000000</v>
      </c>
      <c r="K174" s="26">
        <v>14000000</v>
      </c>
      <c r="L174" s="25" t="s">
        <v>369</v>
      </c>
      <c r="M174" s="27">
        <v>204</v>
      </c>
      <c r="N174" s="29" t="s">
        <v>111</v>
      </c>
      <c r="O174" s="72">
        <v>2020680010050</v>
      </c>
      <c r="P174" s="73" t="s">
        <v>226</v>
      </c>
      <c r="Q174" s="27" t="s">
        <v>465</v>
      </c>
      <c r="R174" s="27" t="s">
        <v>1542</v>
      </c>
      <c r="S174" s="27" t="s">
        <v>1543</v>
      </c>
      <c r="T174" s="27" t="s">
        <v>1716</v>
      </c>
      <c r="U174" s="27" t="s">
        <v>1717</v>
      </c>
      <c r="V174" s="28" t="s">
        <v>2256</v>
      </c>
    </row>
    <row r="175" spans="1:22" hidden="1" x14ac:dyDescent="0.3">
      <c r="A175" s="198">
        <v>45337</v>
      </c>
      <c r="B175" s="25">
        <v>1507</v>
      </c>
      <c r="C175" s="25" t="s">
        <v>327</v>
      </c>
      <c r="D175" s="25" t="s">
        <v>390</v>
      </c>
      <c r="E175" s="25" t="s">
        <v>770</v>
      </c>
      <c r="F175" s="25" t="s">
        <v>771</v>
      </c>
      <c r="G175" s="25" t="s">
        <v>772</v>
      </c>
      <c r="H175" s="84">
        <v>686</v>
      </c>
      <c r="I175" s="26">
        <v>10800000</v>
      </c>
      <c r="J175" s="26">
        <v>10800000</v>
      </c>
      <c r="K175" s="26">
        <v>10800000</v>
      </c>
      <c r="L175" s="25" t="s">
        <v>369</v>
      </c>
      <c r="M175" s="27">
        <v>254</v>
      </c>
      <c r="N175" s="29" t="s">
        <v>158</v>
      </c>
      <c r="O175" s="72">
        <v>2020680010025</v>
      </c>
      <c r="P175" s="73" t="s">
        <v>244</v>
      </c>
      <c r="Q175" s="27" t="s">
        <v>389</v>
      </c>
      <c r="R175" s="27" t="s">
        <v>1542</v>
      </c>
      <c r="S175" s="27" t="s">
        <v>1577</v>
      </c>
      <c r="T175" s="27" t="s">
        <v>1718</v>
      </c>
      <c r="U175" s="27" t="s">
        <v>1719</v>
      </c>
      <c r="V175" s="28" t="s">
        <v>2256</v>
      </c>
    </row>
    <row r="176" spans="1:22" hidden="1" x14ac:dyDescent="0.3">
      <c r="A176" s="198">
        <v>45337</v>
      </c>
      <c r="B176" s="25">
        <v>1508</v>
      </c>
      <c r="C176" s="25" t="s">
        <v>215</v>
      </c>
      <c r="D176" s="25" t="s">
        <v>485</v>
      </c>
      <c r="E176" s="25" t="s">
        <v>773</v>
      </c>
      <c r="F176" s="25" t="s">
        <v>774</v>
      </c>
      <c r="G176" s="25" t="s">
        <v>775</v>
      </c>
      <c r="H176" s="84">
        <v>684</v>
      </c>
      <c r="I176" s="26">
        <v>14000000</v>
      </c>
      <c r="J176" s="26">
        <v>14000000</v>
      </c>
      <c r="K176" s="26">
        <v>14000000</v>
      </c>
      <c r="L176" s="25" t="s">
        <v>369</v>
      </c>
      <c r="M176" s="27">
        <v>1</v>
      </c>
      <c r="N176" s="29" t="str">
        <f>+VLOOKUP(M176,[1]General!$C$25:$I$64,2)</f>
        <v>Atender a 30.000 niños, niñas, adolescentes y sus familias con un enfoque de inclusión social.</v>
      </c>
      <c r="O176" s="72">
        <v>2021680010003</v>
      </c>
      <c r="P176" s="73" t="s">
        <v>216</v>
      </c>
      <c r="Q176" s="27" t="s">
        <v>446</v>
      </c>
      <c r="R176" s="27" t="s">
        <v>1542</v>
      </c>
      <c r="S176" s="27" t="s">
        <v>1543</v>
      </c>
      <c r="T176" s="27" t="s">
        <v>1720</v>
      </c>
      <c r="U176" s="27" t="s">
        <v>1721</v>
      </c>
      <c r="V176" s="28" t="s">
        <v>2256</v>
      </c>
    </row>
    <row r="177" spans="1:22" hidden="1" x14ac:dyDescent="0.3">
      <c r="A177" s="198">
        <v>45338</v>
      </c>
      <c r="B177" s="25">
        <v>1520</v>
      </c>
      <c r="C177" s="25" t="s">
        <v>304</v>
      </c>
      <c r="D177" s="25" t="s">
        <v>556</v>
      </c>
      <c r="E177" s="25" t="s">
        <v>776</v>
      </c>
      <c r="F177" s="25" t="s">
        <v>777</v>
      </c>
      <c r="G177" s="25" t="s">
        <v>778</v>
      </c>
      <c r="H177" s="84">
        <v>701</v>
      </c>
      <c r="I177" s="26">
        <v>13200000</v>
      </c>
      <c r="J177" s="26">
        <v>13200000</v>
      </c>
      <c r="K177" s="26">
        <v>13200000</v>
      </c>
      <c r="L177" s="25" t="s">
        <v>369</v>
      </c>
      <c r="M177" s="25">
        <v>211</v>
      </c>
      <c r="N177" s="27" t="s">
        <v>126</v>
      </c>
      <c r="O177" s="72">
        <v>2020680010040</v>
      </c>
      <c r="P177" s="73" t="s">
        <v>225</v>
      </c>
      <c r="Q177" s="27" t="s">
        <v>449</v>
      </c>
      <c r="R177" s="27" t="s">
        <v>1542</v>
      </c>
      <c r="S177" s="27" t="s">
        <v>1543</v>
      </c>
      <c r="T177" s="27" t="s">
        <v>1722</v>
      </c>
      <c r="U177" s="27" t="s">
        <v>1723</v>
      </c>
      <c r="V177" s="28" t="s">
        <v>2256</v>
      </c>
    </row>
    <row r="178" spans="1:22" hidden="1" x14ac:dyDescent="0.3">
      <c r="A178" s="198">
        <v>45338</v>
      </c>
      <c r="B178" s="25">
        <v>1521</v>
      </c>
      <c r="C178" s="25" t="s">
        <v>304</v>
      </c>
      <c r="D178" s="25" t="s">
        <v>556</v>
      </c>
      <c r="E178" s="25" t="s">
        <v>779</v>
      </c>
      <c r="F178" s="25" t="s">
        <v>780</v>
      </c>
      <c r="G178" s="25" t="s">
        <v>781</v>
      </c>
      <c r="H178" s="84">
        <v>717</v>
      </c>
      <c r="I178" s="26">
        <v>14000000</v>
      </c>
      <c r="J178" s="26">
        <v>14000000</v>
      </c>
      <c r="K178" s="26">
        <v>14000000</v>
      </c>
      <c r="L178" s="25" t="s">
        <v>369</v>
      </c>
      <c r="M178" s="25">
        <v>211</v>
      </c>
      <c r="N178" s="27" t="s">
        <v>126</v>
      </c>
      <c r="O178" s="72">
        <v>2020680010040</v>
      </c>
      <c r="P178" s="73" t="s">
        <v>225</v>
      </c>
      <c r="Q178" s="27" t="s">
        <v>449</v>
      </c>
      <c r="R178" s="27" t="s">
        <v>1542</v>
      </c>
      <c r="S178" s="27" t="s">
        <v>1543</v>
      </c>
      <c r="T178" s="27" t="s">
        <v>1724</v>
      </c>
      <c r="U178" s="27" t="s">
        <v>1725</v>
      </c>
      <c r="V178" s="28" t="s">
        <v>2256</v>
      </c>
    </row>
    <row r="179" spans="1:22" hidden="1" x14ac:dyDescent="0.3">
      <c r="A179" s="198">
        <v>45338</v>
      </c>
      <c r="B179" s="25">
        <v>1522</v>
      </c>
      <c r="C179" s="25" t="s">
        <v>304</v>
      </c>
      <c r="D179" s="25" t="s">
        <v>556</v>
      </c>
      <c r="E179" s="25" t="s">
        <v>779</v>
      </c>
      <c r="F179" s="25" t="s">
        <v>782</v>
      </c>
      <c r="G179" s="25" t="s">
        <v>783</v>
      </c>
      <c r="H179" s="84">
        <v>709</v>
      </c>
      <c r="I179" s="26">
        <v>13200000</v>
      </c>
      <c r="J179" s="26">
        <v>13200000</v>
      </c>
      <c r="K179" s="26">
        <v>13200000</v>
      </c>
      <c r="L179" s="25" t="s">
        <v>369</v>
      </c>
      <c r="M179" s="25">
        <v>211</v>
      </c>
      <c r="N179" s="27" t="s">
        <v>126</v>
      </c>
      <c r="O179" s="72">
        <v>2020680010040</v>
      </c>
      <c r="P179" s="73" t="s">
        <v>225</v>
      </c>
      <c r="Q179" s="27" t="s">
        <v>449</v>
      </c>
      <c r="R179" s="27" t="s">
        <v>1542</v>
      </c>
      <c r="S179" s="27" t="s">
        <v>1543</v>
      </c>
      <c r="T179" s="27" t="s">
        <v>1726</v>
      </c>
      <c r="U179" s="27" t="s">
        <v>1727</v>
      </c>
      <c r="V179" s="28" t="s">
        <v>2256</v>
      </c>
    </row>
    <row r="180" spans="1:22" hidden="1" x14ac:dyDescent="0.3">
      <c r="A180" s="198">
        <v>45338</v>
      </c>
      <c r="B180" s="25">
        <v>1523</v>
      </c>
      <c r="C180" s="25" t="s">
        <v>295</v>
      </c>
      <c r="D180" s="25" t="s">
        <v>447</v>
      </c>
      <c r="E180" s="25" t="s">
        <v>543</v>
      </c>
      <c r="F180" s="25" t="s">
        <v>784</v>
      </c>
      <c r="G180" s="25" t="s">
        <v>785</v>
      </c>
      <c r="H180" s="84">
        <v>719</v>
      </c>
      <c r="I180" s="26">
        <v>10000000</v>
      </c>
      <c r="J180" s="26">
        <v>10000000</v>
      </c>
      <c r="K180" s="26">
        <v>10000000</v>
      </c>
      <c r="L180" s="25" t="s">
        <v>369</v>
      </c>
      <c r="M180" s="25">
        <v>211</v>
      </c>
      <c r="N180" s="27" t="s">
        <v>126</v>
      </c>
      <c r="O180" s="72">
        <v>2020680010040</v>
      </c>
      <c r="P180" s="73" t="s">
        <v>225</v>
      </c>
      <c r="Q180" s="27" t="s">
        <v>449</v>
      </c>
      <c r="R180" s="27" t="s">
        <v>1542</v>
      </c>
      <c r="S180" s="27" t="s">
        <v>1577</v>
      </c>
      <c r="T180" s="27" t="s">
        <v>1728</v>
      </c>
      <c r="U180" s="27" t="s">
        <v>1729</v>
      </c>
      <c r="V180" s="28" t="s">
        <v>2256</v>
      </c>
    </row>
    <row r="181" spans="1:22" hidden="1" x14ac:dyDescent="0.3">
      <c r="A181" s="198">
        <v>45338</v>
      </c>
      <c r="B181" s="25">
        <v>1524</v>
      </c>
      <c r="C181" s="25" t="s">
        <v>304</v>
      </c>
      <c r="D181" s="25" t="s">
        <v>556</v>
      </c>
      <c r="E181" s="25" t="s">
        <v>786</v>
      </c>
      <c r="F181" s="25" t="s">
        <v>787</v>
      </c>
      <c r="G181" s="25" t="s">
        <v>788</v>
      </c>
      <c r="H181" s="84">
        <v>712</v>
      </c>
      <c r="I181" s="26">
        <v>10000000</v>
      </c>
      <c r="J181" s="26">
        <v>10000000</v>
      </c>
      <c r="K181" s="26">
        <v>10000000</v>
      </c>
      <c r="L181" s="25" t="s">
        <v>369</v>
      </c>
      <c r="M181" s="25">
        <v>211</v>
      </c>
      <c r="N181" s="27" t="s">
        <v>126</v>
      </c>
      <c r="O181" s="72">
        <v>2020680010040</v>
      </c>
      <c r="P181" s="73" t="s">
        <v>225</v>
      </c>
      <c r="Q181" s="27" t="s">
        <v>449</v>
      </c>
      <c r="R181" s="27" t="s">
        <v>1542</v>
      </c>
      <c r="S181" s="27" t="s">
        <v>1577</v>
      </c>
      <c r="T181" s="27" t="s">
        <v>1730</v>
      </c>
      <c r="U181" s="27" t="s">
        <v>1731</v>
      </c>
      <c r="V181" s="28" t="s">
        <v>2256</v>
      </c>
    </row>
    <row r="182" spans="1:22" hidden="1" x14ac:dyDescent="0.3">
      <c r="A182" s="198">
        <v>45338</v>
      </c>
      <c r="B182" s="25">
        <v>1541</v>
      </c>
      <c r="C182" s="25" t="s">
        <v>258</v>
      </c>
      <c r="D182" s="25" t="s">
        <v>609</v>
      </c>
      <c r="E182" s="25" t="s">
        <v>661</v>
      </c>
      <c r="F182" s="25" t="s">
        <v>789</v>
      </c>
      <c r="G182" s="25" t="s">
        <v>790</v>
      </c>
      <c r="H182" s="84">
        <v>725</v>
      </c>
      <c r="I182" s="26">
        <v>9600000</v>
      </c>
      <c r="J182" s="26">
        <v>9600000</v>
      </c>
      <c r="K182" s="26">
        <v>9600000</v>
      </c>
      <c r="L182" s="25" t="s">
        <v>369</v>
      </c>
      <c r="M182" s="27">
        <v>90</v>
      </c>
      <c r="N182" s="27" t="s">
        <v>75</v>
      </c>
      <c r="O182" s="72">
        <v>2020680010123</v>
      </c>
      <c r="P182" s="73" t="s">
        <v>222</v>
      </c>
      <c r="Q182" s="27" t="s">
        <v>613</v>
      </c>
      <c r="R182" s="27" t="s">
        <v>1542</v>
      </c>
      <c r="S182" s="27" t="s">
        <v>1577</v>
      </c>
      <c r="T182" s="27" t="s">
        <v>1732</v>
      </c>
      <c r="U182" s="27" t="s">
        <v>1733</v>
      </c>
      <c r="V182" s="28" t="s">
        <v>2256</v>
      </c>
    </row>
    <row r="183" spans="1:22" hidden="1" x14ac:dyDescent="0.3">
      <c r="A183" s="199">
        <v>45338</v>
      </c>
      <c r="B183" s="27">
        <v>1560</v>
      </c>
      <c r="C183" s="27" t="s">
        <v>213</v>
      </c>
      <c r="D183" s="27" t="s">
        <v>441</v>
      </c>
      <c r="E183" s="27" t="s">
        <v>589</v>
      </c>
      <c r="F183" s="27" t="s">
        <v>791</v>
      </c>
      <c r="G183" s="27" t="s">
        <v>792</v>
      </c>
      <c r="H183" s="85">
        <v>726</v>
      </c>
      <c r="I183" s="29">
        <v>14000000</v>
      </c>
      <c r="J183" s="26">
        <v>8750000</v>
      </c>
      <c r="K183" s="26">
        <v>8750000</v>
      </c>
      <c r="L183" s="27" t="s">
        <v>369</v>
      </c>
      <c r="M183" s="27">
        <v>1</v>
      </c>
      <c r="N183" s="29" t="str">
        <f>+VLOOKUP(M183,[1]General!$C$25:$I$64,2)</f>
        <v>Atender a 30.000 niños, niñas, adolescentes y sus familias con un enfoque de inclusión social.</v>
      </c>
      <c r="O183" s="72">
        <v>2022680010056</v>
      </c>
      <c r="P183" s="73" t="s">
        <v>217</v>
      </c>
      <c r="Q183" s="27" t="s">
        <v>446</v>
      </c>
      <c r="R183" s="27" t="s">
        <v>1542</v>
      </c>
      <c r="S183" s="27" t="s">
        <v>1543</v>
      </c>
      <c r="T183" s="27" t="s">
        <v>1734</v>
      </c>
      <c r="U183" s="27" t="s">
        <v>1735</v>
      </c>
      <c r="V183" s="28" t="s">
        <v>2256</v>
      </c>
    </row>
    <row r="184" spans="1:22" hidden="1" x14ac:dyDescent="0.3">
      <c r="A184" s="199">
        <v>45338</v>
      </c>
      <c r="B184" s="27">
        <v>1561</v>
      </c>
      <c r="C184" s="27" t="s">
        <v>213</v>
      </c>
      <c r="D184" s="27" t="s">
        <v>441</v>
      </c>
      <c r="E184" s="27" t="s">
        <v>793</v>
      </c>
      <c r="F184" s="27" t="s">
        <v>794</v>
      </c>
      <c r="G184" s="27" t="s">
        <v>795</v>
      </c>
      <c r="H184" s="85">
        <v>729</v>
      </c>
      <c r="I184" s="29">
        <v>14000000</v>
      </c>
      <c r="J184" s="26">
        <v>2800000</v>
      </c>
      <c r="K184" s="26">
        <v>2800000</v>
      </c>
      <c r="L184" s="27" t="s">
        <v>369</v>
      </c>
      <c r="M184" s="27">
        <v>1</v>
      </c>
      <c r="N184" s="29" t="str">
        <f>+VLOOKUP(M184,[1]General!$C$25:$I$64,2)</f>
        <v>Atender a 30.000 niños, niñas, adolescentes y sus familias con un enfoque de inclusión social.</v>
      </c>
      <c r="O184" s="72">
        <v>2022680010056</v>
      </c>
      <c r="P184" s="73" t="s">
        <v>217</v>
      </c>
      <c r="Q184" s="27" t="s">
        <v>446</v>
      </c>
      <c r="R184" s="27" t="s">
        <v>1542</v>
      </c>
      <c r="S184" s="27" t="s">
        <v>1543</v>
      </c>
      <c r="T184" s="27" t="s">
        <v>1736</v>
      </c>
      <c r="U184" s="27" t="s">
        <v>1737</v>
      </c>
      <c r="V184" s="28" t="s">
        <v>2256</v>
      </c>
    </row>
    <row r="185" spans="1:22" hidden="1" x14ac:dyDescent="0.3">
      <c r="A185" s="199">
        <v>45338</v>
      </c>
      <c r="B185" s="27">
        <v>1562</v>
      </c>
      <c r="C185" s="27" t="s">
        <v>213</v>
      </c>
      <c r="D185" s="27" t="s">
        <v>441</v>
      </c>
      <c r="E185" s="27" t="s">
        <v>589</v>
      </c>
      <c r="F185" s="27" t="s">
        <v>796</v>
      </c>
      <c r="G185" s="27" t="s">
        <v>797</v>
      </c>
      <c r="H185" s="85">
        <v>727</v>
      </c>
      <c r="I185" s="29">
        <v>14000000</v>
      </c>
      <c r="J185" s="26">
        <v>11900000</v>
      </c>
      <c r="K185" s="26">
        <v>11900000</v>
      </c>
      <c r="L185" s="27" t="s">
        <v>369</v>
      </c>
      <c r="M185" s="27">
        <v>1</v>
      </c>
      <c r="N185" s="29" t="str">
        <f>+VLOOKUP(M185,[1]General!$C$25:$I$64,2)</f>
        <v>Atender a 30.000 niños, niñas, adolescentes y sus familias con un enfoque de inclusión social.</v>
      </c>
      <c r="O185" s="72">
        <v>2022680010056</v>
      </c>
      <c r="P185" s="73" t="s">
        <v>217</v>
      </c>
      <c r="Q185" s="27" t="s">
        <v>446</v>
      </c>
      <c r="R185" s="27" t="s">
        <v>1542</v>
      </c>
      <c r="S185" s="27" t="s">
        <v>1543</v>
      </c>
      <c r="T185" s="27" t="s">
        <v>1738</v>
      </c>
      <c r="U185" s="27" t="s">
        <v>1739</v>
      </c>
      <c r="V185" s="28" t="s">
        <v>2256</v>
      </c>
    </row>
    <row r="186" spans="1:22" hidden="1" x14ac:dyDescent="0.3">
      <c r="A186" s="198">
        <v>45338</v>
      </c>
      <c r="B186" s="25">
        <v>1563</v>
      </c>
      <c r="C186" s="25" t="s">
        <v>337</v>
      </c>
      <c r="D186" s="25" t="s">
        <v>427</v>
      </c>
      <c r="E186" s="25" t="s">
        <v>633</v>
      </c>
      <c r="F186" s="25" t="s">
        <v>798</v>
      </c>
      <c r="G186" s="25" t="s">
        <v>799</v>
      </c>
      <c r="H186" s="84">
        <v>728</v>
      </c>
      <c r="I186" s="26">
        <v>8000000</v>
      </c>
      <c r="J186" s="26">
        <v>8000000</v>
      </c>
      <c r="K186" s="26">
        <v>8000000</v>
      </c>
      <c r="L186" s="25" t="s">
        <v>369</v>
      </c>
      <c r="M186" s="27">
        <v>256</v>
      </c>
      <c r="N186" s="29" t="s">
        <v>160</v>
      </c>
      <c r="O186" s="72">
        <v>2022680010029</v>
      </c>
      <c r="P186" s="73" t="s">
        <v>246</v>
      </c>
      <c r="Q186" s="27" t="s">
        <v>431</v>
      </c>
      <c r="R186" s="27" t="s">
        <v>1542</v>
      </c>
      <c r="S186" s="27" t="s">
        <v>1577</v>
      </c>
      <c r="T186" s="27" t="s">
        <v>1740</v>
      </c>
      <c r="U186" s="27" t="s">
        <v>1741</v>
      </c>
      <c r="V186" s="28" t="s">
        <v>2256</v>
      </c>
    </row>
    <row r="187" spans="1:22" hidden="1" x14ac:dyDescent="0.3">
      <c r="A187" s="198">
        <v>45338</v>
      </c>
      <c r="B187" s="25">
        <v>1566</v>
      </c>
      <c r="C187" s="25" t="s">
        <v>304</v>
      </c>
      <c r="D187" s="25" t="s">
        <v>556</v>
      </c>
      <c r="E187" s="25" t="s">
        <v>800</v>
      </c>
      <c r="F187" s="25" t="s">
        <v>801</v>
      </c>
      <c r="G187" s="25" t="s">
        <v>802</v>
      </c>
      <c r="H187" s="84">
        <v>737</v>
      </c>
      <c r="I187" s="26">
        <v>12000000</v>
      </c>
      <c r="J187" s="26">
        <v>12000000</v>
      </c>
      <c r="K187" s="26">
        <v>12000000</v>
      </c>
      <c r="L187" s="25" t="s">
        <v>369</v>
      </c>
      <c r="M187" s="25">
        <v>211</v>
      </c>
      <c r="N187" s="27" t="s">
        <v>126</v>
      </c>
      <c r="O187" s="72">
        <v>2020680010040</v>
      </c>
      <c r="P187" s="73" t="s">
        <v>225</v>
      </c>
      <c r="Q187" s="27" t="s">
        <v>449</v>
      </c>
      <c r="R187" s="27" t="s">
        <v>1542</v>
      </c>
      <c r="S187" s="27" t="s">
        <v>1577</v>
      </c>
      <c r="T187" s="27" t="s">
        <v>1742</v>
      </c>
      <c r="U187" s="27" t="s">
        <v>1743</v>
      </c>
      <c r="V187" s="28" t="s">
        <v>2256</v>
      </c>
    </row>
    <row r="188" spans="1:22" hidden="1" x14ac:dyDescent="0.3">
      <c r="A188" s="198">
        <v>45338</v>
      </c>
      <c r="B188" s="25">
        <v>1568</v>
      </c>
      <c r="C188" s="25" t="s">
        <v>282</v>
      </c>
      <c r="D188" s="25" t="s">
        <v>489</v>
      </c>
      <c r="E188" s="25" t="s">
        <v>803</v>
      </c>
      <c r="F188" s="25" t="s">
        <v>804</v>
      </c>
      <c r="G188" s="25" t="s">
        <v>805</v>
      </c>
      <c r="H188" s="84">
        <v>742</v>
      </c>
      <c r="I188" s="26">
        <v>10800000</v>
      </c>
      <c r="J188" s="26">
        <v>10800000</v>
      </c>
      <c r="K188" s="26">
        <v>10800000</v>
      </c>
      <c r="L188" s="25" t="s">
        <v>369</v>
      </c>
      <c r="M188" s="27">
        <v>208</v>
      </c>
      <c r="N188" s="27" t="s">
        <v>119</v>
      </c>
      <c r="O188" s="72">
        <v>2020680010106</v>
      </c>
      <c r="P188" s="73" t="s">
        <v>227</v>
      </c>
      <c r="Q188" s="27" t="s">
        <v>595</v>
      </c>
      <c r="R188" s="27" t="s">
        <v>1542</v>
      </c>
      <c r="S188" s="27" t="s">
        <v>1577</v>
      </c>
      <c r="T188" s="27" t="s">
        <v>1744</v>
      </c>
      <c r="U188" s="27" t="s">
        <v>1745</v>
      </c>
      <c r="V188" s="28" t="s">
        <v>2256</v>
      </c>
    </row>
    <row r="189" spans="1:22" hidden="1" x14ac:dyDescent="0.3">
      <c r="A189" s="198">
        <v>45338</v>
      </c>
      <c r="B189" s="25">
        <v>1569</v>
      </c>
      <c r="C189" s="25" t="s">
        <v>332</v>
      </c>
      <c r="D189" s="25" t="s">
        <v>584</v>
      </c>
      <c r="E189" s="25" t="s">
        <v>806</v>
      </c>
      <c r="F189" s="25" t="s">
        <v>807</v>
      </c>
      <c r="G189" s="25" t="s">
        <v>808</v>
      </c>
      <c r="H189" s="84">
        <v>739</v>
      </c>
      <c r="I189" s="26">
        <v>13200000</v>
      </c>
      <c r="J189" s="26">
        <v>13200000</v>
      </c>
      <c r="K189" s="26">
        <v>13200000</v>
      </c>
      <c r="L189" s="25" t="s">
        <v>369</v>
      </c>
      <c r="M189" s="25">
        <v>271</v>
      </c>
      <c r="N189" s="27" t="s">
        <v>176</v>
      </c>
      <c r="O189" s="72">
        <v>2020680010121</v>
      </c>
      <c r="P189" s="73" t="s">
        <v>239</v>
      </c>
      <c r="Q189" s="27" t="s">
        <v>697</v>
      </c>
      <c r="R189" s="27" t="s">
        <v>1542</v>
      </c>
      <c r="S189" s="27" t="s">
        <v>1543</v>
      </c>
      <c r="T189" s="27" t="s">
        <v>1746</v>
      </c>
      <c r="U189" s="27" t="s">
        <v>1747</v>
      </c>
      <c r="V189" s="28" t="s">
        <v>2256</v>
      </c>
    </row>
    <row r="190" spans="1:22" hidden="1" x14ac:dyDescent="0.3">
      <c r="A190" s="198">
        <v>45341</v>
      </c>
      <c r="B190" s="25">
        <v>1647</v>
      </c>
      <c r="C190" s="25" t="s">
        <v>337</v>
      </c>
      <c r="D190" s="25" t="s">
        <v>427</v>
      </c>
      <c r="E190" s="25" t="s">
        <v>633</v>
      </c>
      <c r="F190" s="25" t="s">
        <v>809</v>
      </c>
      <c r="G190" s="25" t="s">
        <v>810</v>
      </c>
      <c r="H190" s="84">
        <v>749</v>
      </c>
      <c r="I190" s="26">
        <v>8000000</v>
      </c>
      <c r="J190" s="26">
        <v>8000000</v>
      </c>
      <c r="K190" s="26">
        <v>8000000</v>
      </c>
      <c r="L190" s="25" t="s">
        <v>369</v>
      </c>
      <c r="M190" s="27">
        <v>256</v>
      </c>
      <c r="N190" s="29" t="s">
        <v>160</v>
      </c>
      <c r="O190" s="72">
        <v>2022680010029</v>
      </c>
      <c r="P190" s="73" t="s">
        <v>246</v>
      </c>
      <c r="Q190" s="27" t="s">
        <v>431</v>
      </c>
      <c r="R190" s="27" t="s">
        <v>1542</v>
      </c>
      <c r="S190" s="27" t="s">
        <v>1577</v>
      </c>
      <c r="T190" s="27" t="s">
        <v>1748</v>
      </c>
      <c r="U190" s="27" t="s">
        <v>1749</v>
      </c>
      <c r="V190" s="28" t="s">
        <v>2256</v>
      </c>
    </row>
    <row r="191" spans="1:22" hidden="1" x14ac:dyDescent="0.3">
      <c r="A191" s="198">
        <v>45341</v>
      </c>
      <c r="B191" s="25">
        <v>1648</v>
      </c>
      <c r="C191" s="25" t="s">
        <v>215</v>
      </c>
      <c r="D191" s="25" t="s">
        <v>485</v>
      </c>
      <c r="E191" s="25" t="s">
        <v>811</v>
      </c>
      <c r="F191" s="25" t="s">
        <v>812</v>
      </c>
      <c r="G191" s="25" t="s">
        <v>813</v>
      </c>
      <c r="H191" s="84">
        <v>771</v>
      </c>
      <c r="I191" s="26">
        <v>14000000</v>
      </c>
      <c r="J191" s="26">
        <v>14000000</v>
      </c>
      <c r="K191" s="26">
        <v>14000000</v>
      </c>
      <c r="L191" s="25" t="s">
        <v>369</v>
      </c>
      <c r="M191" s="27">
        <v>222</v>
      </c>
      <c r="N191" s="29" t="s">
        <v>150</v>
      </c>
      <c r="O191" s="72">
        <v>2021680010003</v>
      </c>
      <c r="P191" s="73" t="s">
        <v>216</v>
      </c>
      <c r="Q191" s="27" t="s">
        <v>814</v>
      </c>
      <c r="R191" s="27" t="s">
        <v>1542</v>
      </c>
      <c r="S191" s="27" t="s">
        <v>1543</v>
      </c>
      <c r="T191" s="27" t="s">
        <v>1750</v>
      </c>
      <c r="U191" s="27" t="s">
        <v>1751</v>
      </c>
      <c r="V191" s="28" t="s">
        <v>2256</v>
      </c>
    </row>
    <row r="192" spans="1:22" hidden="1" x14ac:dyDescent="0.3">
      <c r="A192" s="198">
        <v>45341</v>
      </c>
      <c r="B192" s="25">
        <v>1652</v>
      </c>
      <c r="C192" s="25" t="s">
        <v>304</v>
      </c>
      <c r="D192" s="25" t="s">
        <v>556</v>
      </c>
      <c r="E192" s="25" t="s">
        <v>815</v>
      </c>
      <c r="F192" s="25" t="s">
        <v>816</v>
      </c>
      <c r="G192" s="25" t="s">
        <v>817</v>
      </c>
      <c r="H192" s="84">
        <v>787</v>
      </c>
      <c r="I192" s="26">
        <v>14000000</v>
      </c>
      <c r="J192" s="26">
        <v>14000000</v>
      </c>
      <c r="K192" s="26">
        <v>14000000</v>
      </c>
      <c r="L192" s="25" t="s">
        <v>369</v>
      </c>
      <c r="M192" s="25">
        <v>211</v>
      </c>
      <c r="N192" s="27" t="s">
        <v>126</v>
      </c>
      <c r="O192" s="72">
        <v>2020680010040</v>
      </c>
      <c r="P192" s="73" t="s">
        <v>225</v>
      </c>
      <c r="Q192" s="27" t="s">
        <v>818</v>
      </c>
      <c r="R192" s="27" t="s">
        <v>1542</v>
      </c>
      <c r="S192" s="27" t="s">
        <v>1543</v>
      </c>
      <c r="T192" s="27" t="s">
        <v>1752</v>
      </c>
      <c r="U192" s="27" t="s">
        <v>1753</v>
      </c>
      <c r="V192" s="28" t="s">
        <v>2256</v>
      </c>
    </row>
    <row r="193" spans="1:22" hidden="1" x14ac:dyDescent="0.3">
      <c r="A193" s="198">
        <v>45342</v>
      </c>
      <c r="B193" s="25">
        <v>1707</v>
      </c>
      <c r="C193" s="25" t="s">
        <v>346</v>
      </c>
      <c r="D193" s="25" t="s">
        <v>427</v>
      </c>
      <c r="E193" s="25" t="s">
        <v>819</v>
      </c>
      <c r="F193" s="25" t="s">
        <v>505</v>
      </c>
      <c r="G193" s="25" t="s">
        <v>506</v>
      </c>
      <c r="H193" s="85" t="s">
        <v>2254</v>
      </c>
      <c r="I193" s="26">
        <v>882900</v>
      </c>
      <c r="J193" s="26">
        <v>882900</v>
      </c>
      <c r="K193" s="26">
        <v>882900</v>
      </c>
      <c r="L193" s="25" t="s">
        <v>369</v>
      </c>
      <c r="M193" s="27">
        <v>258</v>
      </c>
      <c r="N193" s="29" t="s">
        <v>165</v>
      </c>
      <c r="O193" s="72">
        <v>2022680010029</v>
      </c>
      <c r="P193" s="73" t="s">
        <v>246</v>
      </c>
      <c r="Q193" s="27" t="s">
        <v>453</v>
      </c>
      <c r="R193" s="85" t="s">
        <v>2254</v>
      </c>
      <c r="S193" s="85" t="s">
        <v>2254</v>
      </c>
      <c r="T193" s="85" t="s">
        <v>2254</v>
      </c>
      <c r="U193" s="85" t="s">
        <v>2254</v>
      </c>
      <c r="V193" s="28" t="s">
        <v>2256</v>
      </c>
    </row>
    <row r="194" spans="1:22" hidden="1" x14ac:dyDescent="0.3">
      <c r="A194" s="198">
        <v>45342</v>
      </c>
      <c r="B194" s="25">
        <v>1708</v>
      </c>
      <c r="C194" s="25" t="s">
        <v>346</v>
      </c>
      <c r="D194" s="25" t="s">
        <v>427</v>
      </c>
      <c r="E194" s="25" t="s">
        <v>820</v>
      </c>
      <c r="F194" s="25" t="s">
        <v>508</v>
      </c>
      <c r="G194" s="25" t="s">
        <v>509</v>
      </c>
      <c r="H194" s="85" t="s">
        <v>2254</v>
      </c>
      <c r="I194" s="26">
        <v>162500</v>
      </c>
      <c r="J194" s="26">
        <v>162500</v>
      </c>
      <c r="K194" s="26">
        <v>162500</v>
      </c>
      <c r="L194" s="25" t="s">
        <v>369</v>
      </c>
      <c r="M194" s="27">
        <v>258</v>
      </c>
      <c r="N194" s="29" t="s">
        <v>165</v>
      </c>
      <c r="O194" s="72">
        <v>2022680010029</v>
      </c>
      <c r="P194" s="73" t="s">
        <v>246</v>
      </c>
      <c r="Q194" s="27" t="s">
        <v>453</v>
      </c>
      <c r="R194" s="85" t="s">
        <v>2254</v>
      </c>
      <c r="S194" s="85" t="s">
        <v>2254</v>
      </c>
      <c r="T194" s="85" t="s">
        <v>2254</v>
      </c>
      <c r="U194" s="85" t="s">
        <v>2254</v>
      </c>
      <c r="V194" s="28" t="s">
        <v>2256</v>
      </c>
    </row>
    <row r="195" spans="1:22" hidden="1" x14ac:dyDescent="0.3">
      <c r="A195" s="198">
        <v>45342</v>
      </c>
      <c r="B195" s="25">
        <v>1709</v>
      </c>
      <c r="C195" s="25" t="s">
        <v>346</v>
      </c>
      <c r="D195" s="25" t="s">
        <v>427</v>
      </c>
      <c r="E195" s="25" t="s">
        <v>820</v>
      </c>
      <c r="F195" s="25" t="s">
        <v>510</v>
      </c>
      <c r="G195" s="25" t="s">
        <v>511</v>
      </c>
      <c r="H195" s="85" t="s">
        <v>2254</v>
      </c>
      <c r="I195" s="26">
        <v>162500</v>
      </c>
      <c r="J195" s="26">
        <v>162500</v>
      </c>
      <c r="K195" s="26">
        <v>162500</v>
      </c>
      <c r="L195" s="25" t="s">
        <v>369</v>
      </c>
      <c r="M195" s="27">
        <v>258</v>
      </c>
      <c r="N195" s="29" t="s">
        <v>165</v>
      </c>
      <c r="O195" s="72">
        <v>2022680010029</v>
      </c>
      <c r="P195" s="73" t="s">
        <v>246</v>
      </c>
      <c r="Q195" s="27" t="s">
        <v>453</v>
      </c>
      <c r="R195" s="85" t="s">
        <v>2254</v>
      </c>
      <c r="S195" s="85" t="s">
        <v>2254</v>
      </c>
      <c r="T195" s="85" t="s">
        <v>2254</v>
      </c>
      <c r="U195" s="85" t="s">
        <v>2254</v>
      </c>
      <c r="V195" s="28" t="s">
        <v>2256</v>
      </c>
    </row>
    <row r="196" spans="1:22" hidden="1" x14ac:dyDescent="0.3">
      <c r="A196" s="198">
        <v>45342</v>
      </c>
      <c r="B196" s="25">
        <v>1710</v>
      </c>
      <c r="C196" s="25" t="s">
        <v>346</v>
      </c>
      <c r="D196" s="25" t="s">
        <v>427</v>
      </c>
      <c r="E196" s="25" t="s">
        <v>820</v>
      </c>
      <c r="F196" s="25" t="s">
        <v>510</v>
      </c>
      <c r="G196" s="25" t="s">
        <v>511</v>
      </c>
      <c r="H196" s="85" t="s">
        <v>2254</v>
      </c>
      <c r="I196" s="26">
        <v>2085500</v>
      </c>
      <c r="J196" s="26">
        <v>2085500</v>
      </c>
      <c r="K196" s="26">
        <v>2085500</v>
      </c>
      <c r="L196" s="25" t="s">
        <v>369</v>
      </c>
      <c r="M196" s="27">
        <v>258</v>
      </c>
      <c r="N196" s="29" t="s">
        <v>165</v>
      </c>
      <c r="O196" s="72">
        <v>2022680010029</v>
      </c>
      <c r="P196" s="73" t="s">
        <v>246</v>
      </c>
      <c r="Q196" s="27" t="s">
        <v>453</v>
      </c>
      <c r="R196" s="85" t="s">
        <v>2254</v>
      </c>
      <c r="S196" s="85" t="s">
        <v>2254</v>
      </c>
      <c r="T196" s="85" t="s">
        <v>2254</v>
      </c>
      <c r="U196" s="85" t="s">
        <v>2254</v>
      </c>
      <c r="V196" s="28" t="s">
        <v>2256</v>
      </c>
    </row>
    <row r="197" spans="1:22" hidden="1" x14ac:dyDescent="0.3">
      <c r="A197" s="198">
        <v>45342</v>
      </c>
      <c r="B197" s="25">
        <v>1711</v>
      </c>
      <c r="C197" s="25" t="s">
        <v>346</v>
      </c>
      <c r="D197" s="25" t="s">
        <v>427</v>
      </c>
      <c r="E197" s="25" t="s">
        <v>820</v>
      </c>
      <c r="F197" s="25" t="s">
        <v>512</v>
      </c>
      <c r="G197" s="25" t="s">
        <v>513</v>
      </c>
      <c r="H197" s="85" t="s">
        <v>2254</v>
      </c>
      <c r="I197" s="26">
        <v>2437500</v>
      </c>
      <c r="J197" s="26">
        <v>2437500</v>
      </c>
      <c r="K197" s="26">
        <v>2437500</v>
      </c>
      <c r="L197" s="25" t="s">
        <v>369</v>
      </c>
      <c r="M197" s="27">
        <v>258</v>
      </c>
      <c r="N197" s="29" t="s">
        <v>165</v>
      </c>
      <c r="O197" s="72">
        <v>2022680010029</v>
      </c>
      <c r="P197" s="73" t="s">
        <v>246</v>
      </c>
      <c r="Q197" s="27" t="s">
        <v>453</v>
      </c>
      <c r="R197" s="85" t="s">
        <v>2254</v>
      </c>
      <c r="S197" s="85" t="s">
        <v>2254</v>
      </c>
      <c r="T197" s="85" t="s">
        <v>2254</v>
      </c>
      <c r="U197" s="85" t="s">
        <v>2254</v>
      </c>
      <c r="V197" s="28" t="s">
        <v>2256</v>
      </c>
    </row>
    <row r="198" spans="1:22" hidden="1" x14ac:dyDescent="0.3">
      <c r="A198" s="198">
        <v>45342</v>
      </c>
      <c r="B198" s="25">
        <v>1712</v>
      </c>
      <c r="C198" s="25" t="s">
        <v>346</v>
      </c>
      <c r="D198" s="25" t="s">
        <v>427</v>
      </c>
      <c r="E198" s="25" t="s">
        <v>820</v>
      </c>
      <c r="F198" s="25" t="s">
        <v>514</v>
      </c>
      <c r="G198" s="25" t="s">
        <v>515</v>
      </c>
      <c r="H198" s="85" t="s">
        <v>2254</v>
      </c>
      <c r="I198" s="26">
        <v>1137500</v>
      </c>
      <c r="J198" s="26">
        <v>1137500</v>
      </c>
      <c r="K198" s="26">
        <v>1137500</v>
      </c>
      <c r="L198" s="25" t="s">
        <v>369</v>
      </c>
      <c r="M198" s="27">
        <v>258</v>
      </c>
      <c r="N198" s="29" t="s">
        <v>165</v>
      </c>
      <c r="O198" s="72">
        <v>2022680010029</v>
      </c>
      <c r="P198" s="73" t="s">
        <v>246</v>
      </c>
      <c r="Q198" s="27" t="s">
        <v>453</v>
      </c>
      <c r="R198" s="85" t="s">
        <v>2254</v>
      </c>
      <c r="S198" s="85" t="s">
        <v>2254</v>
      </c>
      <c r="T198" s="85" t="s">
        <v>2254</v>
      </c>
      <c r="U198" s="85" t="s">
        <v>2254</v>
      </c>
      <c r="V198" s="28" t="s">
        <v>2256</v>
      </c>
    </row>
    <row r="199" spans="1:22" hidden="1" x14ac:dyDescent="0.3">
      <c r="A199" s="198">
        <v>45342</v>
      </c>
      <c r="B199" s="25">
        <v>1713</v>
      </c>
      <c r="C199" s="25" t="s">
        <v>346</v>
      </c>
      <c r="D199" s="25" t="s">
        <v>427</v>
      </c>
      <c r="E199" s="25" t="s">
        <v>820</v>
      </c>
      <c r="F199" s="25" t="s">
        <v>516</v>
      </c>
      <c r="G199" s="25" t="s">
        <v>517</v>
      </c>
      <c r="H199" s="85" t="s">
        <v>2254</v>
      </c>
      <c r="I199" s="26">
        <v>325000</v>
      </c>
      <c r="J199" s="26">
        <v>325000</v>
      </c>
      <c r="K199" s="26">
        <v>325000</v>
      </c>
      <c r="L199" s="25" t="s">
        <v>369</v>
      </c>
      <c r="M199" s="27">
        <v>258</v>
      </c>
      <c r="N199" s="29" t="s">
        <v>165</v>
      </c>
      <c r="O199" s="72">
        <v>2022680010029</v>
      </c>
      <c r="P199" s="73" t="s">
        <v>246</v>
      </c>
      <c r="Q199" s="27" t="s">
        <v>453</v>
      </c>
      <c r="R199" s="85" t="s">
        <v>2254</v>
      </c>
      <c r="S199" s="85" t="s">
        <v>2254</v>
      </c>
      <c r="T199" s="85" t="s">
        <v>2254</v>
      </c>
      <c r="U199" s="85" t="s">
        <v>2254</v>
      </c>
      <c r="V199" s="28" t="s">
        <v>2256</v>
      </c>
    </row>
    <row r="200" spans="1:22" hidden="1" x14ac:dyDescent="0.3">
      <c r="A200" s="198">
        <v>45342</v>
      </c>
      <c r="B200" s="25">
        <v>1714</v>
      </c>
      <c r="C200" s="25" t="s">
        <v>346</v>
      </c>
      <c r="D200" s="25" t="s">
        <v>427</v>
      </c>
      <c r="E200" s="25" t="s">
        <v>820</v>
      </c>
      <c r="F200" s="25" t="s">
        <v>518</v>
      </c>
      <c r="G200" s="25" t="s">
        <v>519</v>
      </c>
      <c r="H200" s="85" t="s">
        <v>2254</v>
      </c>
      <c r="I200" s="26">
        <v>4550000</v>
      </c>
      <c r="J200" s="26">
        <v>4550000</v>
      </c>
      <c r="K200" s="26">
        <v>4550000</v>
      </c>
      <c r="L200" s="25" t="s">
        <v>369</v>
      </c>
      <c r="M200" s="27">
        <v>258</v>
      </c>
      <c r="N200" s="29" t="s">
        <v>165</v>
      </c>
      <c r="O200" s="72">
        <v>2022680010029</v>
      </c>
      <c r="P200" s="73" t="s">
        <v>246</v>
      </c>
      <c r="Q200" s="27" t="s">
        <v>453</v>
      </c>
      <c r="R200" s="85" t="s">
        <v>2254</v>
      </c>
      <c r="S200" s="85" t="s">
        <v>2254</v>
      </c>
      <c r="T200" s="85" t="s">
        <v>2254</v>
      </c>
      <c r="U200" s="85" t="s">
        <v>2254</v>
      </c>
      <c r="V200" s="28" t="s">
        <v>2256</v>
      </c>
    </row>
    <row r="201" spans="1:22" hidden="1" x14ac:dyDescent="0.3">
      <c r="A201" s="198">
        <v>45342</v>
      </c>
      <c r="B201" s="25">
        <v>1715</v>
      </c>
      <c r="C201" s="25" t="s">
        <v>346</v>
      </c>
      <c r="D201" s="25" t="s">
        <v>427</v>
      </c>
      <c r="E201" s="25" t="s">
        <v>820</v>
      </c>
      <c r="F201" s="25" t="s">
        <v>518</v>
      </c>
      <c r="G201" s="25" t="s">
        <v>519</v>
      </c>
      <c r="H201" s="85" t="s">
        <v>2254</v>
      </c>
      <c r="I201" s="26">
        <v>2275000</v>
      </c>
      <c r="J201" s="26">
        <v>2275000</v>
      </c>
      <c r="K201" s="26">
        <v>2275000</v>
      </c>
      <c r="L201" s="25" t="s">
        <v>369</v>
      </c>
      <c r="M201" s="27">
        <v>258</v>
      </c>
      <c r="N201" s="29" t="s">
        <v>165</v>
      </c>
      <c r="O201" s="72">
        <v>2022680010029</v>
      </c>
      <c r="P201" s="73" t="s">
        <v>246</v>
      </c>
      <c r="Q201" s="27" t="s">
        <v>453</v>
      </c>
      <c r="R201" s="85" t="s">
        <v>2254</v>
      </c>
      <c r="S201" s="85" t="s">
        <v>2254</v>
      </c>
      <c r="T201" s="85" t="s">
        <v>2254</v>
      </c>
      <c r="U201" s="85" t="s">
        <v>2254</v>
      </c>
      <c r="V201" s="28" t="s">
        <v>2256</v>
      </c>
    </row>
    <row r="202" spans="1:22" hidden="1" x14ac:dyDescent="0.3">
      <c r="A202" s="198">
        <v>45342</v>
      </c>
      <c r="B202" s="25">
        <v>1716</v>
      </c>
      <c r="C202" s="25" t="s">
        <v>346</v>
      </c>
      <c r="D202" s="25" t="s">
        <v>427</v>
      </c>
      <c r="E202" s="25" t="s">
        <v>820</v>
      </c>
      <c r="F202" s="25" t="s">
        <v>520</v>
      </c>
      <c r="G202" s="25" t="s">
        <v>521</v>
      </c>
      <c r="H202" s="85" t="s">
        <v>2254</v>
      </c>
      <c r="I202" s="26">
        <v>1625000</v>
      </c>
      <c r="J202" s="26">
        <v>1625000</v>
      </c>
      <c r="K202" s="26">
        <v>1625000</v>
      </c>
      <c r="L202" s="25" t="s">
        <v>369</v>
      </c>
      <c r="M202" s="27">
        <v>258</v>
      </c>
      <c r="N202" s="29" t="s">
        <v>165</v>
      </c>
      <c r="O202" s="72">
        <v>2022680010029</v>
      </c>
      <c r="P202" s="73" t="s">
        <v>246</v>
      </c>
      <c r="Q202" s="27" t="s">
        <v>453</v>
      </c>
      <c r="R202" s="85" t="s">
        <v>2254</v>
      </c>
      <c r="S202" s="85" t="s">
        <v>2254</v>
      </c>
      <c r="T202" s="85" t="s">
        <v>2254</v>
      </c>
      <c r="U202" s="85" t="s">
        <v>2254</v>
      </c>
      <c r="V202" s="28" t="s">
        <v>2256</v>
      </c>
    </row>
    <row r="203" spans="1:22" hidden="1" x14ac:dyDescent="0.3">
      <c r="A203" s="198">
        <v>45342</v>
      </c>
      <c r="B203" s="25">
        <v>1717</v>
      </c>
      <c r="C203" s="25" t="s">
        <v>346</v>
      </c>
      <c r="D203" s="25" t="s">
        <v>427</v>
      </c>
      <c r="E203" s="25" t="s">
        <v>820</v>
      </c>
      <c r="F203" s="25" t="s">
        <v>522</v>
      </c>
      <c r="G203" s="25" t="s">
        <v>523</v>
      </c>
      <c r="H203" s="85" t="s">
        <v>2254</v>
      </c>
      <c r="I203" s="26">
        <v>3575000</v>
      </c>
      <c r="J203" s="26">
        <v>3575000</v>
      </c>
      <c r="K203" s="26">
        <v>3575000</v>
      </c>
      <c r="L203" s="25" t="s">
        <v>369</v>
      </c>
      <c r="M203" s="27">
        <v>258</v>
      </c>
      <c r="N203" s="29" t="s">
        <v>165</v>
      </c>
      <c r="O203" s="72">
        <v>2022680010029</v>
      </c>
      <c r="P203" s="73" t="s">
        <v>246</v>
      </c>
      <c r="Q203" s="27" t="s">
        <v>453</v>
      </c>
      <c r="R203" s="85" t="s">
        <v>2254</v>
      </c>
      <c r="S203" s="85" t="s">
        <v>2254</v>
      </c>
      <c r="T203" s="85" t="s">
        <v>2254</v>
      </c>
      <c r="U203" s="85" t="s">
        <v>2254</v>
      </c>
      <c r="V203" s="28" t="s">
        <v>2256</v>
      </c>
    </row>
    <row r="204" spans="1:22" hidden="1" x14ac:dyDescent="0.3">
      <c r="A204" s="198">
        <v>45342</v>
      </c>
      <c r="B204" s="25">
        <v>1718</v>
      </c>
      <c r="C204" s="25" t="s">
        <v>346</v>
      </c>
      <c r="D204" s="25" t="s">
        <v>427</v>
      </c>
      <c r="E204" s="25" t="s">
        <v>820</v>
      </c>
      <c r="F204" s="25" t="s">
        <v>524</v>
      </c>
      <c r="G204" s="25" t="s">
        <v>525</v>
      </c>
      <c r="H204" s="85" t="s">
        <v>2254</v>
      </c>
      <c r="I204" s="26">
        <v>2762500</v>
      </c>
      <c r="J204" s="26">
        <v>2762500</v>
      </c>
      <c r="K204" s="26">
        <v>2762500</v>
      </c>
      <c r="L204" s="25" t="s">
        <v>369</v>
      </c>
      <c r="M204" s="27">
        <v>258</v>
      </c>
      <c r="N204" s="29" t="s">
        <v>165</v>
      </c>
      <c r="O204" s="72">
        <v>2022680010029</v>
      </c>
      <c r="P204" s="73" t="s">
        <v>246</v>
      </c>
      <c r="Q204" s="27" t="s">
        <v>453</v>
      </c>
      <c r="R204" s="85" t="s">
        <v>2254</v>
      </c>
      <c r="S204" s="85" t="s">
        <v>2254</v>
      </c>
      <c r="T204" s="85" t="s">
        <v>2254</v>
      </c>
      <c r="U204" s="85" t="s">
        <v>2254</v>
      </c>
      <c r="V204" s="28" t="s">
        <v>2256</v>
      </c>
    </row>
    <row r="205" spans="1:22" hidden="1" x14ac:dyDescent="0.3">
      <c r="A205" s="198">
        <v>45342</v>
      </c>
      <c r="B205" s="25">
        <v>1733</v>
      </c>
      <c r="C205" s="25" t="s">
        <v>304</v>
      </c>
      <c r="D205" s="25" t="s">
        <v>556</v>
      </c>
      <c r="E205" s="25" t="s">
        <v>822</v>
      </c>
      <c r="F205" s="25" t="s">
        <v>823</v>
      </c>
      <c r="G205" s="25" t="s">
        <v>824</v>
      </c>
      <c r="H205" s="84">
        <v>828</v>
      </c>
      <c r="I205" s="26">
        <v>13200000</v>
      </c>
      <c r="J205" s="26">
        <v>13200000</v>
      </c>
      <c r="K205" s="26">
        <v>13200000</v>
      </c>
      <c r="L205" s="25" t="s">
        <v>369</v>
      </c>
      <c r="M205" s="25">
        <v>211</v>
      </c>
      <c r="N205" s="27" t="s">
        <v>126</v>
      </c>
      <c r="O205" s="72">
        <v>2020680010040</v>
      </c>
      <c r="P205" s="73" t="s">
        <v>225</v>
      </c>
      <c r="Q205" s="27" t="s">
        <v>449</v>
      </c>
      <c r="R205" s="27" t="s">
        <v>1542</v>
      </c>
      <c r="S205" s="27" t="s">
        <v>1543</v>
      </c>
      <c r="T205" s="27" t="s">
        <v>1754</v>
      </c>
      <c r="U205" s="27" t="s">
        <v>1755</v>
      </c>
      <c r="V205" s="28" t="s">
        <v>2256</v>
      </c>
    </row>
    <row r="206" spans="1:22" hidden="1" x14ac:dyDescent="0.3">
      <c r="A206" s="198">
        <v>45343</v>
      </c>
      <c r="B206" s="25">
        <v>1734</v>
      </c>
      <c r="C206" s="25" t="s">
        <v>337</v>
      </c>
      <c r="D206" s="25" t="s">
        <v>427</v>
      </c>
      <c r="E206" s="25" t="s">
        <v>825</v>
      </c>
      <c r="F206" s="25" t="s">
        <v>826</v>
      </c>
      <c r="G206" s="25" t="s">
        <v>827</v>
      </c>
      <c r="H206" s="84">
        <v>834</v>
      </c>
      <c r="I206" s="26">
        <v>10800000</v>
      </c>
      <c r="J206" s="26">
        <v>10800000</v>
      </c>
      <c r="K206" s="26">
        <v>10800000</v>
      </c>
      <c r="L206" s="25" t="s">
        <v>369</v>
      </c>
      <c r="M206" s="27">
        <v>256</v>
      </c>
      <c r="N206" s="29" t="s">
        <v>160</v>
      </c>
      <c r="O206" s="72">
        <v>2022680010029</v>
      </c>
      <c r="P206" s="73" t="s">
        <v>246</v>
      </c>
      <c r="Q206" s="27" t="s">
        <v>431</v>
      </c>
      <c r="R206" s="27" t="s">
        <v>1542</v>
      </c>
      <c r="S206" s="27" t="s">
        <v>1577</v>
      </c>
      <c r="T206" s="27" t="s">
        <v>1756</v>
      </c>
      <c r="U206" s="27" t="s">
        <v>1757</v>
      </c>
      <c r="V206" s="28" t="s">
        <v>2256</v>
      </c>
    </row>
    <row r="207" spans="1:22" hidden="1" x14ac:dyDescent="0.3">
      <c r="A207" s="198">
        <v>45343</v>
      </c>
      <c r="B207" s="25">
        <v>1754</v>
      </c>
      <c r="C207" s="25" t="s">
        <v>215</v>
      </c>
      <c r="D207" s="25" t="s">
        <v>485</v>
      </c>
      <c r="E207" s="25" t="s">
        <v>828</v>
      </c>
      <c r="F207" s="25" t="s">
        <v>829</v>
      </c>
      <c r="G207" s="25" t="s">
        <v>830</v>
      </c>
      <c r="H207" s="84">
        <v>835</v>
      </c>
      <c r="I207" s="26">
        <v>11200000</v>
      </c>
      <c r="J207" s="26">
        <v>11200000</v>
      </c>
      <c r="K207" s="26">
        <v>11200000</v>
      </c>
      <c r="L207" s="25" t="s">
        <v>369</v>
      </c>
      <c r="M207" s="27">
        <v>219</v>
      </c>
      <c r="N207" s="29" t="s">
        <v>144</v>
      </c>
      <c r="O207" s="72">
        <v>2021680010003</v>
      </c>
      <c r="P207" s="73" t="s">
        <v>216</v>
      </c>
      <c r="Q207" s="27" t="s">
        <v>831</v>
      </c>
      <c r="R207" s="27" t="s">
        <v>1542</v>
      </c>
      <c r="S207" s="27" t="s">
        <v>1577</v>
      </c>
      <c r="T207" s="27" t="s">
        <v>1758</v>
      </c>
      <c r="U207" s="27" t="s">
        <v>1759</v>
      </c>
      <c r="V207" s="28" t="s">
        <v>2256</v>
      </c>
    </row>
    <row r="208" spans="1:22" hidden="1" x14ac:dyDescent="0.3">
      <c r="A208" s="199">
        <v>45343</v>
      </c>
      <c r="B208" s="27">
        <v>1755</v>
      </c>
      <c r="C208" s="27" t="s">
        <v>211</v>
      </c>
      <c r="D208" s="27" t="s">
        <v>832</v>
      </c>
      <c r="E208" s="27" t="s">
        <v>833</v>
      </c>
      <c r="F208" s="27" t="s">
        <v>834</v>
      </c>
      <c r="G208" s="27" t="s">
        <v>835</v>
      </c>
      <c r="H208" s="85">
        <v>25</v>
      </c>
      <c r="I208" s="29">
        <v>110500000</v>
      </c>
      <c r="J208" s="26">
        <v>32500590</v>
      </c>
      <c r="K208" s="26">
        <v>32500590</v>
      </c>
      <c r="L208" s="27" t="s">
        <v>369</v>
      </c>
      <c r="M208" s="27">
        <v>1</v>
      </c>
      <c r="N208" s="29" t="str">
        <f>+VLOOKUP(M208,[1]General!$C$25:$I$64,2)</f>
        <v>Atender a 30.000 niños, niñas, adolescentes y sus familias con un enfoque de inclusión social.</v>
      </c>
      <c r="O208" s="72">
        <v>2022680010056</v>
      </c>
      <c r="P208" s="73" t="s">
        <v>217</v>
      </c>
      <c r="Q208" s="27" t="s">
        <v>446</v>
      </c>
      <c r="R208" s="27" t="s">
        <v>1546</v>
      </c>
      <c r="S208" s="27" t="s">
        <v>1547</v>
      </c>
      <c r="T208" s="27" t="s">
        <v>1760</v>
      </c>
      <c r="U208" s="27" t="s">
        <v>1761</v>
      </c>
      <c r="V208" s="28" t="s">
        <v>2256</v>
      </c>
    </row>
    <row r="209" spans="1:22" hidden="1" x14ac:dyDescent="0.3">
      <c r="A209" s="198">
        <v>45344</v>
      </c>
      <c r="B209" s="25">
        <v>1789</v>
      </c>
      <c r="C209" s="25" t="s">
        <v>295</v>
      </c>
      <c r="D209" s="25" t="s">
        <v>447</v>
      </c>
      <c r="E209" s="25" t="s">
        <v>836</v>
      </c>
      <c r="F209" s="25" t="s">
        <v>837</v>
      </c>
      <c r="G209" s="25" t="s">
        <v>838</v>
      </c>
      <c r="H209" s="84">
        <v>855</v>
      </c>
      <c r="I209" s="26">
        <v>10800000</v>
      </c>
      <c r="J209" s="26">
        <v>10800000</v>
      </c>
      <c r="K209" s="26">
        <v>10800000</v>
      </c>
      <c r="L209" s="25" t="s">
        <v>369</v>
      </c>
      <c r="M209" s="25">
        <v>211</v>
      </c>
      <c r="N209" s="27" t="s">
        <v>126</v>
      </c>
      <c r="O209" s="72">
        <v>2020680010040</v>
      </c>
      <c r="P209" s="73" t="s">
        <v>225</v>
      </c>
      <c r="Q209" s="27" t="s">
        <v>449</v>
      </c>
      <c r="R209" s="27" t="s">
        <v>1542</v>
      </c>
      <c r="S209" s="27" t="s">
        <v>1577</v>
      </c>
      <c r="T209" s="27" t="s">
        <v>1762</v>
      </c>
      <c r="U209" s="27" t="s">
        <v>1763</v>
      </c>
      <c r="V209" s="28" t="s">
        <v>2256</v>
      </c>
    </row>
    <row r="210" spans="1:22" hidden="1" x14ac:dyDescent="0.3">
      <c r="A210" s="199">
        <v>45344</v>
      </c>
      <c r="B210" s="27">
        <v>1790</v>
      </c>
      <c r="C210" s="27" t="s">
        <v>213</v>
      </c>
      <c r="D210" s="27" t="s">
        <v>441</v>
      </c>
      <c r="E210" s="27" t="s">
        <v>589</v>
      </c>
      <c r="F210" s="27" t="s">
        <v>839</v>
      </c>
      <c r="G210" s="27" t="s">
        <v>840</v>
      </c>
      <c r="H210" s="85">
        <v>856</v>
      </c>
      <c r="I210" s="29">
        <v>14000000</v>
      </c>
      <c r="J210" s="26">
        <v>11433333.33</v>
      </c>
      <c r="K210" s="26">
        <v>11433333.33</v>
      </c>
      <c r="L210" s="27" t="s">
        <v>369</v>
      </c>
      <c r="M210" s="27">
        <v>1</v>
      </c>
      <c r="N210" s="29" t="str">
        <f>+VLOOKUP(M210,[1]General!$C$25:$I$64,2)</f>
        <v>Atender a 30.000 niños, niñas, adolescentes y sus familias con un enfoque de inclusión social.</v>
      </c>
      <c r="O210" s="72">
        <v>2022680010056</v>
      </c>
      <c r="P210" s="73" t="s">
        <v>217</v>
      </c>
      <c r="Q210" s="27" t="s">
        <v>446</v>
      </c>
      <c r="R210" s="27" t="s">
        <v>1542</v>
      </c>
      <c r="S210" s="27" t="s">
        <v>1543</v>
      </c>
      <c r="T210" s="27" t="s">
        <v>1764</v>
      </c>
      <c r="U210" s="27" t="s">
        <v>1765</v>
      </c>
      <c r="V210" s="28" t="s">
        <v>2256</v>
      </c>
    </row>
    <row r="211" spans="1:22" hidden="1" x14ac:dyDescent="0.3">
      <c r="A211" s="198">
        <v>45344</v>
      </c>
      <c r="B211" s="25">
        <v>1791</v>
      </c>
      <c r="C211" s="25" t="s">
        <v>337</v>
      </c>
      <c r="D211" s="25" t="s">
        <v>427</v>
      </c>
      <c r="E211" s="25" t="s">
        <v>841</v>
      </c>
      <c r="F211" s="25" t="s">
        <v>842</v>
      </c>
      <c r="G211" s="25" t="s">
        <v>843</v>
      </c>
      <c r="H211" s="84">
        <v>850</v>
      </c>
      <c r="I211" s="26">
        <v>22800000</v>
      </c>
      <c r="J211" s="26">
        <v>22800000</v>
      </c>
      <c r="K211" s="26">
        <v>22800000</v>
      </c>
      <c r="L211" s="25" t="s">
        <v>369</v>
      </c>
      <c r="M211" s="27">
        <v>256</v>
      </c>
      <c r="N211" s="29" t="s">
        <v>160</v>
      </c>
      <c r="O211" s="72">
        <v>2022680010029</v>
      </c>
      <c r="P211" s="73" t="s">
        <v>246</v>
      </c>
      <c r="Q211" s="27" t="s">
        <v>431</v>
      </c>
      <c r="R211" s="27" t="s">
        <v>1542</v>
      </c>
      <c r="S211" s="27" t="s">
        <v>1543</v>
      </c>
      <c r="T211" s="27" t="s">
        <v>1766</v>
      </c>
      <c r="U211" s="27" t="s">
        <v>1767</v>
      </c>
      <c r="V211" s="28" t="s">
        <v>2256</v>
      </c>
    </row>
    <row r="212" spans="1:22" hidden="1" x14ac:dyDescent="0.3">
      <c r="A212" s="198">
        <v>45344</v>
      </c>
      <c r="B212" s="25">
        <v>1811</v>
      </c>
      <c r="C212" s="25" t="s">
        <v>295</v>
      </c>
      <c r="D212" s="25" t="s">
        <v>447</v>
      </c>
      <c r="E212" s="25" t="s">
        <v>676</v>
      </c>
      <c r="F212" s="25" t="s">
        <v>844</v>
      </c>
      <c r="G212" s="25" t="s">
        <v>845</v>
      </c>
      <c r="H212" s="84">
        <v>857</v>
      </c>
      <c r="I212" s="26">
        <v>10000000</v>
      </c>
      <c r="J212" s="26">
        <v>10000000</v>
      </c>
      <c r="K212" s="26">
        <v>10000000</v>
      </c>
      <c r="L212" s="25" t="s">
        <v>369</v>
      </c>
      <c r="M212" s="25">
        <v>211</v>
      </c>
      <c r="N212" s="27" t="s">
        <v>126</v>
      </c>
      <c r="O212" s="72">
        <v>2020680010040</v>
      </c>
      <c r="P212" s="73" t="s">
        <v>225</v>
      </c>
      <c r="Q212" s="27" t="s">
        <v>449</v>
      </c>
      <c r="R212" s="27" t="s">
        <v>1542</v>
      </c>
      <c r="S212" s="27" t="s">
        <v>1577</v>
      </c>
      <c r="T212" s="27" t="s">
        <v>1768</v>
      </c>
      <c r="U212" s="27" t="s">
        <v>1769</v>
      </c>
      <c r="V212" s="28" t="s">
        <v>2256</v>
      </c>
    </row>
    <row r="213" spans="1:22" hidden="1" x14ac:dyDescent="0.3">
      <c r="A213" s="198">
        <v>45344</v>
      </c>
      <c r="B213" s="25">
        <v>1823</v>
      </c>
      <c r="C213" s="25" t="s">
        <v>306</v>
      </c>
      <c r="D213" s="25" t="s">
        <v>447</v>
      </c>
      <c r="E213" s="25" t="s">
        <v>846</v>
      </c>
      <c r="F213" s="25" t="s">
        <v>455</v>
      </c>
      <c r="G213" s="25" t="s">
        <v>456</v>
      </c>
      <c r="H213" s="85" t="s">
        <v>2254</v>
      </c>
      <c r="I213" s="26">
        <v>309562</v>
      </c>
      <c r="J213" s="26">
        <v>309562</v>
      </c>
      <c r="K213" s="26">
        <v>309562</v>
      </c>
      <c r="L213" s="25" t="s">
        <v>369</v>
      </c>
      <c r="M213" s="25">
        <v>211</v>
      </c>
      <c r="N213" s="27" t="s">
        <v>126</v>
      </c>
      <c r="O213" s="72">
        <v>2020680010040</v>
      </c>
      <c r="P213" s="73" t="s">
        <v>225</v>
      </c>
      <c r="Q213" s="27" t="s">
        <v>449</v>
      </c>
      <c r="R213" s="85" t="s">
        <v>2254</v>
      </c>
      <c r="S213" s="85" t="s">
        <v>2254</v>
      </c>
      <c r="T213" s="85" t="s">
        <v>2254</v>
      </c>
      <c r="U213" s="85" t="s">
        <v>2254</v>
      </c>
      <c r="V213" s="28" t="s">
        <v>2256</v>
      </c>
    </row>
    <row r="214" spans="1:22" hidden="1" x14ac:dyDescent="0.3">
      <c r="A214" s="198">
        <v>45345</v>
      </c>
      <c r="B214" s="25">
        <v>1867</v>
      </c>
      <c r="C214" s="25" t="s">
        <v>215</v>
      </c>
      <c r="D214" s="25" t="s">
        <v>485</v>
      </c>
      <c r="E214" s="25" t="s">
        <v>847</v>
      </c>
      <c r="F214" s="25" t="s">
        <v>848</v>
      </c>
      <c r="G214" s="25" t="s">
        <v>849</v>
      </c>
      <c r="H214" s="84">
        <v>900</v>
      </c>
      <c r="I214" s="26">
        <v>10000000</v>
      </c>
      <c r="J214" s="26">
        <v>10000000</v>
      </c>
      <c r="K214" s="26">
        <v>10000000</v>
      </c>
      <c r="L214" s="25" t="s">
        <v>369</v>
      </c>
      <c r="M214" s="27">
        <v>219</v>
      </c>
      <c r="N214" s="29" t="s">
        <v>144</v>
      </c>
      <c r="O214" s="72">
        <v>2021680010003</v>
      </c>
      <c r="P214" s="73" t="s">
        <v>216</v>
      </c>
      <c r="Q214" s="27" t="s">
        <v>831</v>
      </c>
      <c r="R214" s="27" t="s">
        <v>1542</v>
      </c>
      <c r="S214" s="27" t="s">
        <v>1577</v>
      </c>
      <c r="T214" s="27" t="s">
        <v>1770</v>
      </c>
      <c r="U214" s="27" t="s">
        <v>1771</v>
      </c>
      <c r="V214" s="28" t="s">
        <v>2256</v>
      </c>
    </row>
    <row r="215" spans="1:22" hidden="1" x14ac:dyDescent="0.3">
      <c r="A215" s="198">
        <v>45345</v>
      </c>
      <c r="B215" s="25">
        <v>1868</v>
      </c>
      <c r="C215" s="25" t="s">
        <v>355</v>
      </c>
      <c r="D215" s="25" t="s">
        <v>390</v>
      </c>
      <c r="E215" s="25" t="s">
        <v>850</v>
      </c>
      <c r="F215" s="25" t="s">
        <v>851</v>
      </c>
      <c r="G215" s="25" t="s">
        <v>852</v>
      </c>
      <c r="H215" s="84">
        <v>873</v>
      </c>
      <c r="I215" s="26">
        <v>14000000</v>
      </c>
      <c r="J215" s="26">
        <v>14000000</v>
      </c>
      <c r="K215" s="26">
        <v>14000000</v>
      </c>
      <c r="L215" s="25" t="s">
        <v>369</v>
      </c>
      <c r="M215" s="27">
        <v>261</v>
      </c>
      <c r="N215" s="27" t="s">
        <v>171</v>
      </c>
      <c r="O215" s="72">
        <v>2022680010035</v>
      </c>
      <c r="P215" s="73" t="s">
        <v>248</v>
      </c>
      <c r="Q215" s="27" t="s">
        <v>701</v>
      </c>
      <c r="R215" s="27" t="s">
        <v>1542</v>
      </c>
      <c r="S215" s="27" t="s">
        <v>1543</v>
      </c>
      <c r="T215" s="27" t="s">
        <v>1772</v>
      </c>
      <c r="U215" s="27" t="s">
        <v>1773</v>
      </c>
      <c r="V215" s="28" t="s">
        <v>2256</v>
      </c>
    </row>
    <row r="216" spans="1:22" hidden="1" x14ac:dyDescent="0.3">
      <c r="A216" s="198">
        <v>45345</v>
      </c>
      <c r="B216" s="25">
        <v>1870</v>
      </c>
      <c r="C216" s="25" t="s">
        <v>215</v>
      </c>
      <c r="D216" s="25" t="s">
        <v>485</v>
      </c>
      <c r="E216" s="25" t="s">
        <v>853</v>
      </c>
      <c r="F216" s="25" t="s">
        <v>854</v>
      </c>
      <c r="G216" s="25" t="s">
        <v>855</v>
      </c>
      <c r="H216" s="84">
        <v>913</v>
      </c>
      <c r="I216" s="26">
        <v>11200000</v>
      </c>
      <c r="J216" s="26">
        <v>11200000</v>
      </c>
      <c r="K216" s="26">
        <v>11200000</v>
      </c>
      <c r="L216" s="25" t="s">
        <v>369</v>
      </c>
      <c r="M216" s="27">
        <v>219</v>
      </c>
      <c r="N216" s="29" t="s">
        <v>144</v>
      </c>
      <c r="O216" s="72">
        <v>2021680010003</v>
      </c>
      <c r="P216" s="73" t="s">
        <v>216</v>
      </c>
      <c r="Q216" s="27" t="s">
        <v>831</v>
      </c>
      <c r="R216" s="27" t="s">
        <v>1542</v>
      </c>
      <c r="S216" s="27" t="s">
        <v>1577</v>
      </c>
      <c r="T216" s="27" t="s">
        <v>1774</v>
      </c>
      <c r="U216" s="27" t="s">
        <v>1775</v>
      </c>
      <c r="V216" s="28" t="s">
        <v>2256</v>
      </c>
    </row>
    <row r="217" spans="1:22" hidden="1" x14ac:dyDescent="0.3">
      <c r="A217" s="198">
        <v>45348</v>
      </c>
      <c r="B217" s="25">
        <v>1927</v>
      </c>
      <c r="C217" s="25" t="s">
        <v>341</v>
      </c>
      <c r="D217" s="25" t="s">
        <v>427</v>
      </c>
      <c r="E217" s="25" t="s">
        <v>821</v>
      </c>
      <c r="F217" s="25" t="s">
        <v>593</v>
      </c>
      <c r="G217" s="25" t="s">
        <v>594</v>
      </c>
      <c r="H217" s="85" t="s">
        <v>2254</v>
      </c>
      <c r="I217" s="26">
        <v>131500.07</v>
      </c>
      <c r="J217" s="26">
        <v>131500.07</v>
      </c>
      <c r="K217" s="26">
        <v>131500.07</v>
      </c>
      <c r="L217" s="25" t="s">
        <v>369</v>
      </c>
      <c r="M217" s="27">
        <v>256</v>
      </c>
      <c r="N217" s="29" t="s">
        <v>160</v>
      </c>
      <c r="O217" s="72">
        <v>2022680010029</v>
      </c>
      <c r="P217" s="73" t="s">
        <v>246</v>
      </c>
      <c r="Q217" s="27" t="s">
        <v>431</v>
      </c>
      <c r="R217" s="85" t="s">
        <v>2254</v>
      </c>
      <c r="S217" s="85" t="s">
        <v>2254</v>
      </c>
      <c r="T217" s="85" t="s">
        <v>2254</v>
      </c>
      <c r="U217" s="85" t="s">
        <v>2254</v>
      </c>
      <c r="V217" s="28" t="s">
        <v>2256</v>
      </c>
    </row>
    <row r="218" spans="1:22" hidden="1" x14ac:dyDescent="0.3">
      <c r="A218" s="198">
        <v>45348</v>
      </c>
      <c r="B218" s="25">
        <v>1927</v>
      </c>
      <c r="C218" s="25" t="s">
        <v>268</v>
      </c>
      <c r="D218" s="25" t="s">
        <v>625</v>
      </c>
      <c r="E218" s="25" t="s">
        <v>821</v>
      </c>
      <c r="F218" s="25" t="s">
        <v>593</v>
      </c>
      <c r="G218" s="25" t="s">
        <v>594</v>
      </c>
      <c r="H218" s="85" t="s">
        <v>2254</v>
      </c>
      <c r="I218" s="26">
        <v>131500.07</v>
      </c>
      <c r="J218" s="26">
        <v>131500.07</v>
      </c>
      <c r="K218" s="26">
        <v>131500.07</v>
      </c>
      <c r="L218" s="25" t="s">
        <v>369</v>
      </c>
      <c r="M218" s="27">
        <v>203</v>
      </c>
      <c r="N218" s="27" t="s">
        <v>106</v>
      </c>
      <c r="O218" s="72">
        <v>2020680010072</v>
      </c>
      <c r="P218" s="73" t="s">
        <v>229</v>
      </c>
      <c r="Q218" s="27" t="s">
        <v>629</v>
      </c>
      <c r="R218" s="85" t="s">
        <v>2254</v>
      </c>
      <c r="S218" s="85" t="s">
        <v>2254</v>
      </c>
      <c r="T218" s="85" t="s">
        <v>2254</v>
      </c>
      <c r="U218" s="85" t="s">
        <v>2254</v>
      </c>
      <c r="V218" s="28" t="s">
        <v>2256</v>
      </c>
    </row>
    <row r="219" spans="1:22" hidden="1" x14ac:dyDescent="0.3">
      <c r="A219" s="198">
        <v>45348</v>
      </c>
      <c r="B219" s="25">
        <v>1927</v>
      </c>
      <c r="C219" s="25" t="s">
        <v>306</v>
      </c>
      <c r="D219" s="25" t="s">
        <v>447</v>
      </c>
      <c r="E219" s="25" t="s">
        <v>821</v>
      </c>
      <c r="F219" s="25" t="s">
        <v>593</v>
      </c>
      <c r="G219" s="25" t="s">
        <v>594</v>
      </c>
      <c r="H219" s="85" t="s">
        <v>2254</v>
      </c>
      <c r="I219" s="26">
        <v>207042.69</v>
      </c>
      <c r="J219" s="26">
        <v>207042.69</v>
      </c>
      <c r="K219" s="26">
        <v>207042.69</v>
      </c>
      <c r="L219" s="25" t="s">
        <v>369</v>
      </c>
      <c r="M219" s="25">
        <v>211</v>
      </c>
      <c r="N219" s="27" t="s">
        <v>126</v>
      </c>
      <c r="O219" s="72">
        <v>2020680010040</v>
      </c>
      <c r="P219" s="73" t="s">
        <v>225</v>
      </c>
      <c r="Q219" s="27" t="s">
        <v>449</v>
      </c>
      <c r="R219" s="85" t="s">
        <v>2254</v>
      </c>
      <c r="S219" s="85" t="s">
        <v>2254</v>
      </c>
      <c r="T219" s="85" t="s">
        <v>2254</v>
      </c>
      <c r="U219" s="85" t="s">
        <v>2254</v>
      </c>
      <c r="V219" s="28" t="s">
        <v>2256</v>
      </c>
    </row>
    <row r="220" spans="1:22" hidden="1" x14ac:dyDescent="0.3">
      <c r="A220" s="198">
        <v>45348</v>
      </c>
      <c r="B220" s="25">
        <v>1912</v>
      </c>
      <c r="C220" s="25" t="s">
        <v>304</v>
      </c>
      <c r="D220" s="25" t="s">
        <v>556</v>
      </c>
      <c r="E220" s="25" t="s">
        <v>786</v>
      </c>
      <c r="F220" s="25" t="s">
        <v>856</v>
      </c>
      <c r="G220" s="25" t="s">
        <v>857</v>
      </c>
      <c r="H220" s="84">
        <v>930</v>
      </c>
      <c r="I220" s="26">
        <v>10000000</v>
      </c>
      <c r="J220" s="26">
        <v>3750000</v>
      </c>
      <c r="K220" s="26">
        <v>3750000</v>
      </c>
      <c r="L220" s="25" t="s">
        <v>369</v>
      </c>
      <c r="M220" s="25">
        <v>211</v>
      </c>
      <c r="N220" s="27" t="s">
        <v>126</v>
      </c>
      <c r="O220" s="72">
        <v>2020680010040</v>
      </c>
      <c r="P220" s="73" t="s">
        <v>225</v>
      </c>
      <c r="Q220" s="27" t="s">
        <v>449</v>
      </c>
      <c r="R220" s="27" t="s">
        <v>1542</v>
      </c>
      <c r="S220" s="27" t="s">
        <v>1577</v>
      </c>
      <c r="T220" s="27" t="s">
        <v>1776</v>
      </c>
      <c r="U220" s="27" t="s">
        <v>1777</v>
      </c>
      <c r="V220" s="28" t="s">
        <v>2256</v>
      </c>
    </row>
    <row r="221" spans="1:22" hidden="1" x14ac:dyDescent="0.3">
      <c r="A221" s="198">
        <v>45348</v>
      </c>
      <c r="B221" s="25">
        <v>1928</v>
      </c>
      <c r="C221" s="25" t="s">
        <v>342</v>
      </c>
      <c r="D221" s="25" t="s">
        <v>427</v>
      </c>
      <c r="E221" s="25" t="s">
        <v>858</v>
      </c>
      <c r="F221" s="25" t="s">
        <v>859</v>
      </c>
      <c r="G221" s="25" t="s">
        <v>860</v>
      </c>
      <c r="H221" s="85" t="s">
        <v>2254</v>
      </c>
      <c r="I221" s="26">
        <v>549994</v>
      </c>
      <c r="J221" s="26">
        <v>549994</v>
      </c>
      <c r="K221" s="26">
        <v>549994</v>
      </c>
      <c r="L221" s="25" t="s">
        <v>369</v>
      </c>
      <c r="M221" s="27">
        <v>256</v>
      </c>
      <c r="N221" s="29" t="s">
        <v>160</v>
      </c>
      <c r="O221" s="72">
        <v>2022680010029</v>
      </c>
      <c r="P221" s="73" t="s">
        <v>246</v>
      </c>
      <c r="Q221" s="27" t="s">
        <v>431</v>
      </c>
      <c r="R221" s="85" t="s">
        <v>2254</v>
      </c>
      <c r="S221" s="85" t="s">
        <v>2254</v>
      </c>
      <c r="T221" s="85" t="s">
        <v>2254</v>
      </c>
      <c r="U221" s="85" t="s">
        <v>2254</v>
      </c>
      <c r="V221" s="28" t="s">
        <v>2256</v>
      </c>
    </row>
    <row r="222" spans="1:22" hidden="1" x14ac:dyDescent="0.3">
      <c r="A222" s="198">
        <v>45348</v>
      </c>
      <c r="B222" s="25">
        <v>1929</v>
      </c>
      <c r="C222" s="25" t="s">
        <v>342</v>
      </c>
      <c r="D222" s="25" t="s">
        <v>427</v>
      </c>
      <c r="E222" s="25" t="s">
        <v>861</v>
      </c>
      <c r="F222" s="25" t="s">
        <v>593</v>
      </c>
      <c r="G222" s="25" t="s">
        <v>594</v>
      </c>
      <c r="H222" s="85" t="s">
        <v>2254</v>
      </c>
      <c r="I222" s="26">
        <v>2566640</v>
      </c>
      <c r="J222" s="26">
        <v>2566640</v>
      </c>
      <c r="K222" s="26">
        <v>2566640</v>
      </c>
      <c r="L222" s="25" t="s">
        <v>369</v>
      </c>
      <c r="M222" s="27">
        <v>256</v>
      </c>
      <c r="N222" s="29" t="s">
        <v>160</v>
      </c>
      <c r="O222" s="72">
        <v>2022680010029</v>
      </c>
      <c r="P222" s="73" t="s">
        <v>246</v>
      </c>
      <c r="Q222" s="27" t="s">
        <v>431</v>
      </c>
      <c r="R222" s="85" t="s">
        <v>2254</v>
      </c>
      <c r="S222" s="85" t="s">
        <v>2254</v>
      </c>
      <c r="T222" s="85" t="s">
        <v>2254</v>
      </c>
      <c r="U222" s="85" t="s">
        <v>2254</v>
      </c>
      <c r="V222" s="28" t="s">
        <v>2256</v>
      </c>
    </row>
    <row r="223" spans="1:22" hidden="1" x14ac:dyDescent="0.3">
      <c r="A223" s="198">
        <v>45348</v>
      </c>
      <c r="B223" s="25">
        <v>1930</v>
      </c>
      <c r="C223" s="25" t="s">
        <v>342</v>
      </c>
      <c r="D223" s="25" t="s">
        <v>427</v>
      </c>
      <c r="E223" s="25" t="s">
        <v>862</v>
      </c>
      <c r="F223" s="25" t="s">
        <v>863</v>
      </c>
      <c r="G223" s="25" t="s">
        <v>864</v>
      </c>
      <c r="H223" s="85" t="s">
        <v>2254</v>
      </c>
      <c r="I223" s="26">
        <v>84585</v>
      </c>
      <c r="J223" s="26">
        <v>84585</v>
      </c>
      <c r="K223" s="26">
        <v>84585</v>
      </c>
      <c r="L223" s="25" t="s">
        <v>369</v>
      </c>
      <c r="M223" s="27">
        <v>256</v>
      </c>
      <c r="N223" s="29" t="s">
        <v>160</v>
      </c>
      <c r="O223" s="72">
        <v>2022680010029</v>
      </c>
      <c r="P223" s="73" t="s">
        <v>246</v>
      </c>
      <c r="Q223" s="27" t="s">
        <v>431</v>
      </c>
      <c r="R223" s="85" t="s">
        <v>2254</v>
      </c>
      <c r="S223" s="85" t="s">
        <v>2254</v>
      </c>
      <c r="T223" s="85" t="s">
        <v>2254</v>
      </c>
      <c r="U223" s="85" t="s">
        <v>2254</v>
      </c>
      <c r="V223" s="28" t="s">
        <v>2256</v>
      </c>
    </row>
    <row r="224" spans="1:22" hidden="1" x14ac:dyDescent="0.3">
      <c r="A224" s="198">
        <v>45348</v>
      </c>
      <c r="B224" s="25">
        <v>1931</v>
      </c>
      <c r="C224" s="25" t="s">
        <v>306</v>
      </c>
      <c r="D224" s="25" t="s">
        <v>447</v>
      </c>
      <c r="E224" s="25" t="s">
        <v>865</v>
      </c>
      <c r="F224" s="25" t="s">
        <v>502</v>
      </c>
      <c r="G224" s="25" t="s">
        <v>503</v>
      </c>
      <c r="H224" s="85" t="s">
        <v>2254</v>
      </c>
      <c r="I224" s="26">
        <v>775965</v>
      </c>
      <c r="J224" s="26">
        <v>775965</v>
      </c>
      <c r="K224" s="26">
        <v>775965</v>
      </c>
      <c r="L224" s="25" t="s">
        <v>369</v>
      </c>
      <c r="M224" s="25">
        <v>211</v>
      </c>
      <c r="N224" s="27" t="s">
        <v>126</v>
      </c>
      <c r="O224" s="72">
        <v>2020680010040</v>
      </c>
      <c r="P224" s="73" t="s">
        <v>225</v>
      </c>
      <c r="Q224" s="27" t="s">
        <v>449</v>
      </c>
      <c r="R224" s="85" t="s">
        <v>2254</v>
      </c>
      <c r="S224" s="85" t="s">
        <v>2254</v>
      </c>
      <c r="T224" s="85" t="s">
        <v>2254</v>
      </c>
      <c r="U224" s="85" t="s">
        <v>2254</v>
      </c>
      <c r="V224" s="28" t="s">
        <v>2256</v>
      </c>
    </row>
    <row r="225" spans="1:22" hidden="1" x14ac:dyDescent="0.3">
      <c r="A225" s="198">
        <v>45348</v>
      </c>
      <c r="B225" s="25">
        <v>1932</v>
      </c>
      <c r="C225" s="25" t="s">
        <v>340</v>
      </c>
      <c r="D225" s="25" t="s">
        <v>427</v>
      </c>
      <c r="E225" s="25" t="s">
        <v>866</v>
      </c>
      <c r="F225" s="25" t="s">
        <v>502</v>
      </c>
      <c r="G225" s="25" t="s">
        <v>503</v>
      </c>
      <c r="H225" s="85" t="s">
        <v>2254</v>
      </c>
      <c r="I225" s="26">
        <v>194867</v>
      </c>
      <c r="J225" s="26">
        <v>194867</v>
      </c>
      <c r="K225" s="26">
        <v>194867</v>
      </c>
      <c r="L225" s="25" t="s">
        <v>369</v>
      </c>
      <c r="M225" s="27">
        <v>256</v>
      </c>
      <c r="N225" s="29" t="s">
        <v>160</v>
      </c>
      <c r="O225" s="72">
        <v>2022680010029</v>
      </c>
      <c r="P225" s="73" t="s">
        <v>246</v>
      </c>
      <c r="Q225" s="27" t="s">
        <v>431</v>
      </c>
      <c r="R225" s="85" t="s">
        <v>2254</v>
      </c>
      <c r="S225" s="85" t="s">
        <v>2254</v>
      </c>
      <c r="T225" s="85" t="s">
        <v>2254</v>
      </c>
      <c r="U225" s="85" t="s">
        <v>2254</v>
      </c>
      <c r="V225" s="28" t="s">
        <v>2256</v>
      </c>
    </row>
    <row r="226" spans="1:22" hidden="1" x14ac:dyDescent="0.3">
      <c r="A226" s="199">
        <v>45348</v>
      </c>
      <c r="B226" s="27">
        <v>1933</v>
      </c>
      <c r="C226" s="27" t="s">
        <v>214</v>
      </c>
      <c r="D226" s="27" t="s">
        <v>441</v>
      </c>
      <c r="E226" s="27" t="s">
        <v>867</v>
      </c>
      <c r="F226" s="27" t="s">
        <v>502</v>
      </c>
      <c r="G226" s="27" t="s">
        <v>503</v>
      </c>
      <c r="H226" s="85" t="s">
        <v>2254</v>
      </c>
      <c r="I226" s="29">
        <v>514225</v>
      </c>
      <c r="J226" s="26">
        <v>514225</v>
      </c>
      <c r="K226" s="26">
        <v>514225</v>
      </c>
      <c r="L226" s="27" t="s">
        <v>369</v>
      </c>
      <c r="M226" s="27">
        <v>1</v>
      </c>
      <c r="N226" s="29" t="str">
        <f>+VLOOKUP(M226,[1]General!$C$25:$I$64,2)</f>
        <v>Atender a 30.000 niños, niñas, adolescentes y sus familias con un enfoque de inclusión social.</v>
      </c>
      <c r="O226" s="72">
        <v>2022680010056</v>
      </c>
      <c r="P226" s="73" t="s">
        <v>217</v>
      </c>
      <c r="Q226" s="27" t="s">
        <v>446</v>
      </c>
      <c r="R226" s="85" t="s">
        <v>2254</v>
      </c>
      <c r="S226" s="85" t="s">
        <v>2254</v>
      </c>
      <c r="T226" s="85" t="s">
        <v>2254</v>
      </c>
      <c r="U226" s="85" t="s">
        <v>2254</v>
      </c>
      <c r="V226" s="28" t="s">
        <v>2256</v>
      </c>
    </row>
    <row r="227" spans="1:22" hidden="1" x14ac:dyDescent="0.3">
      <c r="A227" s="198">
        <v>45349</v>
      </c>
      <c r="B227" s="25">
        <v>1935</v>
      </c>
      <c r="C227" s="25" t="s">
        <v>327</v>
      </c>
      <c r="D227" s="25" t="s">
        <v>390</v>
      </c>
      <c r="E227" s="25" t="s">
        <v>868</v>
      </c>
      <c r="F227" s="25" t="s">
        <v>869</v>
      </c>
      <c r="G227" s="25" t="s">
        <v>870</v>
      </c>
      <c r="H227" s="84">
        <v>954</v>
      </c>
      <c r="I227" s="26">
        <v>14800000</v>
      </c>
      <c r="J227" s="26">
        <v>14800000</v>
      </c>
      <c r="K227" s="26">
        <v>14800000</v>
      </c>
      <c r="L227" s="25" t="s">
        <v>369</v>
      </c>
      <c r="M227" s="27">
        <v>254</v>
      </c>
      <c r="N227" s="29" t="s">
        <v>158</v>
      </c>
      <c r="O227" s="72">
        <v>2020680010025</v>
      </c>
      <c r="P227" s="73" t="s">
        <v>244</v>
      </c>
      <c r="Q227" s="27" t="s">
        <v>389</v>
      </c>
      <c r="R227" s="27" t="s">
        <v>1542</v>
      </c>
      <c r="S227" s="27" t="s">
        <v>1543</v>
      </c>
      <c r="T227" s="27" t="s">
        <v>1778</v>
      </c>
      <c r="U227" s="27" t="s">
        <v>1779</v>
      </c>
      <c r="V227" s="28" t="s">
        <v>2256</v>
      </c>
    </row>
    <row r="228" spans="1:22" hidden="1" x14ac:dyDescent="0.3">
      <c r="A228" s="198">
        <v>45349</v>
      </c>
      <c r="B228" s="25">
        <v>1936</v>
      </c>
      <c r="C228" s="25" t="s">
        <v>304</v>
      </c>
      <c r="D228" s="25" t="s">
        <v>556</v>
      </c>
      <c r="E228" s="25" t="s">
        <v>800</v>
      </c>
      <c r="F228" s="25" t="s">
        <v>871</v>
      </c>
      <c r="G228" s="25" t="s">
        <v>872</v>
      </c>
      <c r="H228" s="84">
        <v>951</v>
      </c>
      <c r="I228" s="26">
        <v>12000000</v>
      </c>
      <c r="J228" s="26">
        <v>12000000</v>
      </c>
      <c r="K228" s="26">
        <v>12000000</v>
      </c>
      <c r="L228" s="25" t="s">
        <v>369</v>
      </c>
      <c r="M228" s="25">
        <v>211</v>
      </c>
      <c r="N228" s="27" t="s">
        <v>126</v>
      </c>
      <c r="O228" s="72">
        <v>2020680010040</v>
      </c>
      <c r="P228" s="73" t="s">
        <v>225</v>
      </c>
      <c r="Q228" s="27" t="s">
        <v>449</v>
      </c>
      <c r="R228" s="27" t="s">
        <v>1542</v>
      </c>
      <c r="S228" s="27" t="s">
        <v>1577</v>
      </c>
      <c r="T228" s="27" t="s">
        <v>1780</v>
      </c>
      <c r="U228" s="27" t="s">
        <v>1781</v>
      </c>
      <c r="V228" s="28" t="s">
        <v>2256</v>
      </c>
    </row>
    <row r="229" spans="1:22" hidden="1" x14ac:dyDescent="0.3">
      <c r="A229" s="198">
        <v>45349</v>
      </c>
      <c r="B229" s="25">
        <v>1937</v>
      </c>
      <c r="C229" s="25" t="s">
        <v>337</v>
      </c>
      <c r="D229" s="25" t="s">
        <v>427</v>
      </c>
      <c r="E229" s="25" t="s">
        <v>873</v>
      </c>
      <c r="F229" s="25" t="s">
        <v>874</v>
      </c>
      <c r="G229" s="25" t="s">
        <v>875</v>
      </c>
      <c r="H229" s="84">
        <v>952</v>
      </c>
      <c r="I229" s="26">
        <v>16000000</v>
      </c>
      <c r="J229" s="26">
        <v>16000000</v>
      </c>
      <c r="K229" s="26">
        <v>16000000</v>
      </c>
      <c r="L229" s="25" t="s">
        <v>369</v>
      </c>
      <c r="M229" s="27">
        <v>256</v>
      </c>
      <c r="N229" s="29" t="s">
        <v>160</v>
      </c>
      <c r="O229" s="72">
        <v>2022680010029</v>
      </c>
      <c r="P229" s="73" t="s">
        <v>246</v>
      </c>
      <c r="Q229" s="27" t="s">
        <v>431</v>
      </c>
      <c r="R229" s="27" t="s">
        <v>1542</v>
      </c>
      <c r="S229" s="27" t="s">
        <v>1543</v>
      </c>
      <c r="T229" s="27" t="s">
        <v>1782</v>
      </c>
      <c r="U229" s="27" t="s">
        <v>1783</v>
      </c>
      <c r="V229" s="28" t="s">
        <v>2256</v>
      </c>
    </row>
    <row r="230" spans="1:22" hidden="1" x14ac:dyDescent="0.3">
      <c r="A230" s="198">
        <v>45349</v>
      </c>
      <c r="B230" s="25">
        <v>1938</v>
      </c>
      <c r="C230" s="25" t="s">
        <v>327</v>
      </c>
      <c r="D230" s="25" t="s">
        <v>390</v>
      </c>
      <c r="E230" s="25" t="s">
        <v>877</v>
      </c>
      <c r="F230" s="25" t="s">
        <v>878</v>
      </c>
      <c r="G230" s="25" t="s">
        <v>879</v>
      </c>
      <c r="H230" s="84">
        <v>945</v>
      </c>
      <c r="I230" s="26">
        <v>22800000</v>
      </c>
      <c r="J230" s="26">
        <v>22800000</v>
      </c>
      <c r="K230" s="26">
        <v>22800000</v>
      </c>
      <c r="L230" s="25" t="s">
        <v>369</v>
      </c>
      <c r="M230" s="27">
        <v>254</v>
      </c>
      <c r="N230" s="29" t="s">
        <v>158</v>
      </c>
      <c r="O230" s="72">
        <v>2020680010025</v>
      </c>
      <c r="P230" s="73" t="s">
        <v>244</v>
      </c>
      <c r="Q230" s="27" t="s">
        <v>389</v>
      </c>
      <c r="R230" s="27" t="s">
        <v>1542</v>
      </c>
      <c r="S230" s="27" t="s">
        <v>1543</v>
      </c>
      <c r="T230" s="27" t="s">
        <v>1784</v>
      </c>
      <c r="U230" s="27" t="s">
        <v>1785</v>
      </c>
      <c r="V230" s="28" t="s">
        <v>2256</v>
      </c>
    </row>
    <row r="231" spans="1:22" hidden="1" x14ac:dyDescent="0.3">
      <c r="A231" s="198">
        <v>45349</v>
      </c>
      <c r="B231" s="25">
        <v>1939</v>
      </c>
      <c r="C231" s="25" t="s">
        <v>215</v>
      </c>
      <c r="D231" s="25" t="s">
        <v>485</v>
      </c>
      <c r="E231" s="25" t="s">
        <v>880</v>
      </c>
      <c r="F231" s="25" t="s">
        <v>881</v>
      </c>
      <c r="G231" s="25" t="s">
        <v>882</v>
      </c>
      <c r="H231" s="84">
        <v>948</v>
      </c>
      <c r="I231" s="26">
        <v>11200000</v>
      </c>
      <c r="J231" s="26">
        <v>11200000</v>
      </c>
      <c r="K231" s="26">
        <v>11200000</v>
      </c>
      <c r="L231" s="25" t="s">
        <v>369</v>
      </c>
      <c r="M231" s="27">
        <v>219</v>
      </c>
      <c r="N231" s="29" t="s">
        <v>144</v>
      </c>
      <c r="O231" s="72">
        <v>2021680010003</v>
      </c>
      <c r="P231" s="73" t="s">
        <v>216</v>
      </c>
      <c r="Q231" s="27" t="s">
        <v>831</v>
      </c>
      <c r="R231" s="27" t="s">
        <v>1542</v>
      </c>
      <c r="S231" s="27" t="s">
        <v>1577</v>
      </c>
      <c r="T231" s="27" t="s">
        <v>1786</v>
      </c>
      <c r="U231" s="27" t="s">
        <v>1787</v>
      </c>
      <c r="V231" s="28" t="s">
        <v>2256</v>
      </c>
    </row>
    <row r="232" spans="1:22" hidden="1" x14ac:dyDescent="0.3">
      <c r="A232" s="198">
        <v>45349</v>
      </c>
      <c r="B232" s="25">
        <v>1955</v>
      </c>
      <c r="C232" s="25" t="s">
        <v>337</v>
      </c>
      <c r="D232" s="25" t="s">
        <v>427</v>
      </c>
      <c r="E232" s="25" t="s">
        <v>633</v>
      </c>
      <c r="F232" s="25" t="s">
        <v>883</v>
      </c>
      <c r="G232" s="25" t="s">
        <v>884</v>
      </c>
      <c r="H232" s="84">
        <v>958</v>
      </c>
      <c r="I232" s="26">
        <v>8000000</v>
      </c>
      <c r="J232" s="26">
        <v>8000000</v>
      </c>
      <c r="K232" s="26">
        <v>8000000</v>
      </c>
      <c r="L232" s="25" t="s">
        <v>369</v>
      </c>
      <c r="M232" s="27">
        <v>256</v>
      </c>
      <c r="N232" s="29" t="s">
        <v>160</v>
      </c>
      <c r="O232" s="72">
        <v>2022680010029</v>
      </c>
      <c r="P232" s="73" t="s">
        <v>246</v>
      </c>
      <c r="Q232" s="27" t="s">
        <v>431</v>
      </c>
      <c r="R232" s="27" t="s">
        <v>1542</v>
      </c>
      <c r="S232" s="27" t="s">
        <v>1577</v>
      </c>
      <c r="T232" s="27" t="s">
        <v>1788</v>
      </c>
      <c r="U232" s="27" t="s">
        <v>1789</v>
      </c>
      <c r="V232" s="28" t="s">
        <v>2256</v>
      </c>
    </row>
    <row r="233" spans="1:22" hidden="1" x14ac:dyDescent="0.3">
      <c r="A233" s="198">
        <v>45349</v>
      </c>
      <c r="B233" s="25">
        <v>1961</v>
      </c>
      <c r="C233" s="25" t="s">
        <v>337</v>
      </c>
      <c r="D233" s="25" t="s">
        <v>427</v>
      </c>
      <c r="E233" s="25" t="s">
        <v>633</v>
      </c>
      <c r="F233" s="25" t="s">
        <v>885</v>
      </c>
      <c r="G233" s="25" t="s">
        <v>886</v>
      </c>
      <c r="H233" s="84">
        <v>960</v>
      </c>
      <c r="I233" s="26">
        <v>8000000</v>
      </c>
      <c r="J233" s="26">
        <v>8000000</v>
      </c>
      <c r="K233" s="26">
        <v>8000000</v>
      </c>
      <c r="L233" s="25" t="s">
        <v>369</v>
      </c>
      <c r="M233" s="27">
        <v>256</v>
      </c>
      <c r="N233" s="29" t="s">
        <v>160</v>
      </c>
      <c r="O233" s="72">
        <v>2022680010029</v>
      </c>
      <c r="P233" s="73" t="s">
        <v>246</v>
      </c>
      <c r="Q233" s="27" t="s">
        <v>431</v>
      </c>
      <c r="R233" s="27" t="s">
        <v>1542</v>
      </c>
      <c r="S233" s="27" t="s">
        <v>1577</v>
      </c>
      <c r="T233" s="27" t="s">
        <v>1790</v>
      </c>
      <c r="U233" s="27" t="s">
        <v>1791</v>
      </c>
      <c r="V233" s="28" t="s">
        <v>2256</v>
      </c>
    </row>
    <row r="234" spans="1:22" hidden="1" x14ac:dyDescent="0.3">
      <c r="A234" s="198">
        <v>45349</v>
      </c>
      <c r="B234" s="25">
        <v>1962</v>
      </c>
      <c r="C234" s="25" t="s">
        <v>280</v>
      </c>
      <c r="D234" s="25" t="s">
        <v>530</v>
      </c>
      <c r="E234" s="25" t="s">
        <v>887</v>
      </c>
      <c r="F234" s="25" t="s">
        <v>577</v>
      </c>
      <c r="G234" s="25" t="s">
        <v>578</v>
      </c>
      <c r="H234" s="84">
        <v>26</v>
      </c>
      <c r="I234" s="26">
        <v>327325880</v>
      </c>
      <c r="J234" s="26">
        <v>327325879.99999994</v>
      </c>
      <c r="K234" s="26">
        <v>327325879.99999994</v>
      </c>
      <c r="L234" s="25" t="s">
        <v>369</v>
      </c>
      <c r="M234" s="27">
        <v>205</v>
      </c>
      <c r="N234" s="29" t="s">
        <v>114</v>
      </c>
      <c r="O234" s="72">
        <v>2020680010050</v>
      </c>
      <c r="P234" s="73" t="s">
        <v>226</v>
      </c>
      <c r="Q234" s="27" t="s">
        <v>888</v>
      </c>
      <c r="R234" s="27" t="s">
        <v>1537</v>
      </c>
      <c r="S234" s="27" t="s">
        <v>1792</v>
      </c>
      <c r="T234" s="27" t="s">
        <v>1793</v>
      </c>
      <c r="U234" s="27" t="s">
        <v>1794</v>
      </c>
      <c r="V234" s="28" t="s">
        <v>2256</v>
      </c>
    </row>
    <row r="235" spans="1:22" hidden="1" x14ac:dyDescent="0.3">
      <c r="A235" s="198">
        <v>45350</v>
      </c>
      <c r="B235" s="25">
        <v>187</v>
      </c>
      <c r="C235" s="25" t="s">
        <v>327</v>
      </c>
      <c r="D235" s="25" t="s">
        <v>390</v>
      </c>
      <c r="E235" s="25" t="s">
        <v>474</v>
      </c>
      <c r="F235" s="25" t="s">
        <v>475</v>
      </c>
      <c r="G235" s="25" t="s">
        <v>476</v>
      </c>
      <c r="H235" s="84">
        <v>132</v>
      </c>
      <c r="I235" s="26">
        <v>-10890000</v>
      </c>
      <c r="J235" s="26">
        <v>0</v>
      </c>
      <c r="K235" s="26">
        <v>0</v>
      </c>
      <c r="L235" s="25" t="s">
        <v>369</v>
      </c>
      <c r="M235" s="27">
        <v>254</v>
      </c>
      <c r="N235" s="29" t="s">
        <v>158</v>
      </c>
      <c r="O235" s="72">
        <v>2020680010025</v>
      </c>
      <c r="P235" s="73" t="s">
        <v>244</v>
      </c>
      <c r="Q235" s="27" t="s">
        <v>389</v>
      </c>
      <c r="R235" s="27" t="s">
        <v>1542</v>
      </c>
      <c r="S235" s="27" t="s">
        <v>1543</v>
      </c>
      <c r="T235" s="27" t="s">
        <v>1573</v>
      </c>
      <c r="U235" s="27" t="s">
        <v>1574</v>
      </c>
      <c r="V235" s="28" t="s">
        <v>2256</v>
      </c>
    </row>
    <row r="236" spans="1:22" hidden="1" x14ac:dyDescent="0.3">
      <c r="A236" s="199">
        <v>45350</v>
      </c>
      <c r="B236" s="27">
        <v>2030</v>
      </c>
      <c r="C236" s="27" t="s">
        <v>213</v>
      </c>
      <c r="D236" s="27" t="s">
        <v>441</v>
      </c>
      <c r="E236" s="27" t="s">
        <v>889</v>
      </c>
      <c r="F236" s="27" t="s">
        <v>890</v>
      </c>
      <c r="G236" s="27" t="s">
        <v>891</v>
      </c>
      <c r="H236" s="85">
        <v>981</v>
      </c>
      <c r="I236" s="29">
        <v>18000000</v>
      </c>
      <c r="J236" s="26">
        <v>9450000</v>
      </c>
      <c r="K236" s="26">
        <v>9450000</v>
      </c>
      <c r="L236" s="27" t="s">
        <v>369</v>
      </c>
      <c r="M236" s="27">
        <v>1</v>
      </c>
      <c r="N236" s="29" t="str">
        <f>+VLOOKUP(M236,[1]General!$C$25:$I$64,2)</f>
        <v>Atender a 30.000 niños, niñas, adolescentes y sus familias con un enfoque de inclusión social.</v>
      </c>
      <c r="O236" s="72">
        <v>2022680010056</v>
      </c>
      <c r="P236" s="73" t="s">
        <v>217</v>
      </c>
      <c r="Q236" s="27" t="s">
        <v>446</v>
      </c>
      <c r="R236" s="27" t="s">
        <v>1542</v>
      </c>
      <c r="S236" s="27" t="s">
        <v>1543</v>
      </c>
      <c r="T236" s="27" t="s">
        <v>1795</v>
      </c>
      <c r="U236" s="27" t="s">
        <v>1796</v>
      </c>
      <c r="V236" s="28" t="s">
        <v>2256</v>
      </c>
    </row>
    <row r="237" spans="1:22" hidden="1" x14ac:dyDescent="0.3">
      <c r="A237" s="198">
        <v>45351</v>
      </c>
      <c r="B237" s="25">
        <v>2071</v>
      </c>
      <c r="C237" s="25" t="s">
        <v>326</v>
      </c>
      <c r="D237" s="25" t="s">
        <v>385</v>
      </c>
      <c r="E237" s="25" t="s">
        <v>893</v>
      </c>
      <c r="F237" s="25" t="s">
        <v>894</v>
      </c>
      <c r="G237" s="25" t="s">
        <v>895</v>
      </c>
      <c r="H237" s="84">
        <v>1003</v>
      </c>
      <c r="I237" s="26">
        <v>18000000</v>
      </c>
      <c r="J237" s="26">
        <v>18000000</v>
      </c>
      <c r="K237" s="26">
        <v>18000000</v>
      </c>
      <c r="L237" s="25" t="s">
        <v>369</v>
      </c>
      <c r="M237" s="27">
        <v>254</v>
      </c>
      <c r="N237" s="29" t="s">
        <v>158</v>
      </c>
      <c r="O237" s="72">
        <v>2020680010025</v>
      </c>
      <c r="P237" s="73" t="s">
        <v>244</v>
      </c>
      <c r="Q237" s="27" t="s">
        <v>389</v>
      </c>
      <c r="R237" s="27" t="s">
        <v>1542</v>
      </c>
      <c r="S237" s="27" t="s">
        <v>1543</v>
      </c>
      <c r="T237" s="27" t="s">
        <v>1797</v>
      </c>
      <c r="U237" s="27" t="s">
        <v>1798</v>
      </c>
      <c r="V237" s="28" t="s">
        <v>2256</v>
      </c>
    </row>
    <row r="238" spans="1:22" hidden="1" x14ac:dyDescent="0.3">
      <c r="A238" s="198">
        <v>45356</v>
      </c>
      <c r="B238" s="25">
        <v>2190</v>
      </c>
      <c r="C238" s="25" t="s">
        <v>337</v>
      </c>
      <c r="D238" s="25" t="s">
        <v>427</v>
      </c>
      <c r="E238" s="25" t="s">
        <v>633</v>
      </c>
      <c r="F238" s="25" t="s">
        <v>896</v>
      </c>
      <c r="G238" s="25" t="s">
        <v>897</v>
      </c>
      <c r="H238" s="84">
        <v>1062</v>
      </c>
      <c r="I238" s="26">
        <v>8000000</v>
      </c>
      <c r="J238" s="26">
        <v>0</v>
      </c>
      <c r="K238" s="26">
        <v>0</v>
      </c>
      <c r="L238" s="25" t="s">
        <v>369</v>
      </c>
      <c r="M238" s="27">
        <v>256</v>
      </c>
      <c r="N238" s="29" t="s">
        <v>160</v>
      </c>
      <c r="O238" s="72">
        <v>2022680010029</v>
      </c>
      <c r="P238" s="73" t="s">
        <v>246</v>
      </c>
      <c r="Q238" s="27" t="s">
        <v>431</v>
      </c>
      <c r="R238" s="27" t="s">
        <v>2254</v>
      </c>
      <c r="S238" s="27" t="s">
        <v>2254</v>
      </c>
      <c r="T238" s="27" t="s">
        <v>2254</v>
      </c>
      <c r="U238" s="27" t="s">
        <v>2254</v>
      </c>
      <c r="V238" s="28" t="s">
        <v>2256</v>
      </c>
    </row>
    <row r="239" spans="1:22" hidden="1" x14ac:dyDescent="0.3">
      <c r="A239" s="198">
        <v>45356</v>
      </c>
      <c r="B239" s="25">
        <v>2191</v>
      </c>
      <c r="C239" s="25" t="s">
        <v>337</v>
      </c>
      <c r="D239" s="25" t="s">
        <v>427</v>
      </c>
      <c r="E239" s="25" t="s">
        <v>633</v>
      </c>
      <c r="F239" s="25" t="s">
        <v>898</v>
      </c>
      <c r="G239" s="25" t="s">
        <v>899</v>
      </c>
      <c r="H239" s="84">
        <v>1052</v>
      </c>
      <c r="I239" s="26">
        <v>8000000</v>
      </c>
      <c r="J239" s="26">
        <v>8000000</v>
      </c>
      <c r="K239" s="26">
        <v>8000000</v>
      </c>
      <c r="L239" s="25" t="s">
        <v>369</v>
      </c>
      <c r="M239" s="27">
        <v>256</v>
      </c>
      <c r="N239" s="29" t="s">
        <v>160</v>
      </c>
      <c r="O239" s="72">
        <v>2022680010029</v>
      </c>
      <c r="P239" s="73" t="s">
        <v>246</v>
      </c>
      <c r="Q239" s="27" t="s">
        <v>431</v>
      </c>
      <c r="R239" s="27" t="s">
        <v>1542</v>
      </c>
      <c r="S239" s="27" t="s">
        <v>1577</v>
      </c>
      <c r="T239" s="27" t="s">
        <v>1799</v>
      </c>
      <c r="U239" s="27" t="s">
        <v>1800</v>
      </c>
      <c r="V239" s="28" t="s">
        <v>2256</v>
      </c>
    </row>
    <row r="240" spans="1:22" hidden="1" x14ac:dyDescent="0.3">
      <c r="A240" s="198">
        <v>45356</v>
      </c>
      <c r="B240" s="25">
        <v>2192</v>
      </c>
      <c r="C240" s="25" t="s">
        <v>337</v>
      </c>
      <c r="D240" s="25" t="s">
        <v>427</v>
      </c>
      <c r="E240" s="25" t="s">
        <v>633</v>
      </c>
      <c r="F240" s="25" t="s">
        <v>900</v>
      </c>
      <c r="G240" s="25" t="s">
        <v>901</v>
      </c>
      <c r="H240" s="84">
        <v>1053</v>
      </c>
      <c r="I240" s="26">
        <v>8000000</v>
      </c>
      <c r="J240" s="26">
        <v>8000000</v>
      </c>
      <c r="K240" s="26">
        <v>8000000</v>
      </c>
      <c r="L240" s="25" t="s">
        <v>369</v>
      </c>
      <c r="M240" s="27">
        <v>256</v>
      </c>
      <c r="N240" s="29" t="s">
        <v>160</v>
      </c>
      <c r="O240" s="72">
        <v>2022680010029</v>
      </c>
      <c r="P240" s="73" t="s">
        <v>246</v>
      </c>
      <c r="Q240" s="27" t="s">
        <v>431</v>
      </c>
      <c r="R240" s="27" t="s">
        <v>1542</v>
      </c>
      <c r="S240" s="27" t="s">
        <v>1577</v>
      </c>
      <c r="T240" s="27" t="s">
        <v>1801</v>
      </c>
      <c r="U240" s="27" t="s">
        <v>1802</v>
      </c>
      <c r="V240" s="28" t="s">
        <v>2256</v>
      </c>
    </row>
    <row r="241" spans="1:22" hidden="1" x14ac:dyDescent="0.3">
      <c r="A241" s="199">
        <v>45356</v>
      </c>
      <c r="B241" s="27">
        <v>2224</v>
      </c>
      <c r="C241" s="27" t="s">
        <v>213</v>
      </c>
      <c r="D241" s="27" t="s">
        <v>441</v>
      </c>
      <c r="E241" s="27" t="s">
        <v>902</v>
      </c>
      <c r="F241" s="27" t="s">
        <v>903</v>
      </c>
      <c r="G241" s="27" t="s">
        <v>904</v>
      </c>
      <c r="H241" s="85">
        <v>1071</v>
      </c>
      <c r="I241" s="29">
        <v>14000000</v>
      </c>
      <c r="J241" s="26">
        <v>6533333.3300000001</v>
      </c>
      <c r="K241" s="26">
        <v>6533333.3300000001</v>
      </c>
      <c r="L241" s="27" t="s">
        <v>369</v>
      </c>
      <c r="M241" s="27">
        <v>1</v>
      </c>
      <c r="N241" s="29" t="str">
        <f>+VLOOKUP(M241,[1]General!$C$25:$I$64,2)</f>
        <v>Atender a 30.000 niños, niñas, adolescentes y sus familias con un enfoque de inclusión social.</v>
      </c>
      <c r="O241" s="72">
        <v>2022680010056</v>
      </c>
      <c r="P241" s="73" t="s">
        <v>217</v>
      </c>
      <c r="Q241" s="27" t="s">
        <v>446</v>
      </c>
      <c r="R241" s="27" t="s">
        <v>1542</v>
      </c>
      <c r="S241" s="27" t="s">
        <v>1543</v>
      </c>
      <c r="T241" s="27" t="s">
        <v>1803</v>
      </c>
      <c r="U241" s="27" t="s">
        <v>1804</v>
      </c>
      <c r="V241" s="28" t="s">
        <v>2256</v>
      </c>
    </row>
    <row r="242" spans="1:22" hidden="1" x14ac:dyDescent="0.3">
      <c r="A242" s="199">
        <v>45356</v>
      </c>
      <c r="B242" s="27">
        <v>2225</v>
      </c>
      <c r="C242" s="27" t="s">
        <v>214</v>
      </c>
      <c r="D242" s="27" t="s">
        <v>441</v>
      </c>
      <c r="E242" s="27" t="s">
        <v>905</v>
      </c>
      <c r="F242" s="27" t="s">
        <v>498</v>
      </c>
      <c r="G242" s="27" t="s">
        <v>499</v>
      </c>
      <c r="H242" s="85" t="s">
        <v>2254</v>
      </c>
      <c r="I242" s="29">
        <v>1031361</v>
      </c>
      <c r="J242" s="26">
        <v>1031361</v>
      </c>
      <c r="K242" s="26">
        <v>1031361</v>
      </c>
      <c r="L242" s="27" t="s">
        <v>369</v>
      </c>
      <c r="M242" s="27">
        <v>1</v>
      </c>
      <c r="N242" s="29" t="str">
        <f>+VLOOKUP(M242,[1]General!$C$25:$I$64,2)</f>
        <v>Atender a 30.000 niños, niñas, adolescentes y sus familias con un enfoque de inclusión social.</v>
      </c>
      <c r="O242" s="72">
        <v>2022680010056</v>
      </c>
      <c r="P242" s="73" t="s">
        <v>217</v>
      </c>
      <c r="Q242" s="27" t="s">
        <v>446</v>
      </c>
      <c r="R242" s="85" t="s">
        <v>2254</v>
      </c>
      <c r="S242" s="85" t="s">
        <v>2254</v>
      </c>
      <c r="T242" s="85" t="s">
        <v>2254</v>
      </c>
      <c r="U242" s="85" t="s">
        <v>2254</v>
      </c>
      <c r="V242" s="28" t="s">
        <v>2256</v>
      </c>
    </row>
    <row r="243" spans="1:22" hidden="1" x14ac:dyDescent="0.3">
      <c r="A243" s="198">
        <v>45356</v>
      </c>
      <c r="B243" s="25">
        <v>2226</v>
      </c>
      <c r="C243" s="25" t="s">
        <v>306</v>
      </c>
      <c r="D243" s="25" t="s">
        <v>447</v>
      </c>
      <c r="E243" s="25" t="s">
        <v>906</v>
      </c>
      <c r="F243" s="25" t="s">
        <v>498</v>
      </c>
      <c r="G243" s="25" t="s">
        <v>499</v>
      </c>
      <c r="H243" s="85" t="s">
        <v>2254</v>
      </c>
      <c r="I243" s="26">
        <v>2322841</v>
      </c>
      <c r="J243" s="26">
        <v>2322841</v>
      </c>
      <c r="K243" s="26">
        <v>2322841</v>
      </c>
      <c r="L243" s="25" t="s">
        <v>369</v>
      </c>
      <c r="M243" s="25">
        <v>211</v>
      </c>
      <c r="N243" s="27" t="s">
        <v>126</v>
      </c>
      <c r="O243" s="72">
        <v>2020680010040</v>
      </c>
      <c r="P243" s="73" t="s">
        <v>225</v>
      </c>
      <c r="Q243" s="27" t="s">
        <v>449</v>
      </c>
      <c r="R243" s="85" t="s">
        <v>2254</v>
      </c>
      <c r="S243" s="85" t="s">
        <v>2254</v>
      </c>
      <c r="T243" s="85" t="s">
        <v>2254</v>
      </c>
      <c r="U243" s="85" t="s">
        <v>2254</v>
      </c>
      <c r="V243" s="28" t="s">
        <v>2256</v>
      </c>
    </row>
    <row r="244" spans="1:22" hidden="1" x14ac:dyDescent="0.3">
      <c r="A244" s="198">
        <v>45356</v>
      </c>
      <c r="B244" s="25">
        <v>2227</v>
      </c>
      <c r="C244" s="25" t="s">
        <v>339</v>
      </c>
      <c r="D244" s="25" t="s">
        <v>427</v>
      </c>
      <c r="E244" s="25" t="s">
        <v>907</v>
      </c>
      <c r="F244" s="25" t="s">
        <v>498</v>
      </c>
      <c r="G244" s="25" t="s">
        <v>499</v>
      </c>
      <c r="H244" s="85" t="s">
        <v>2254</v>
      </c>
      <c r="I244" s="26">
        <v>789731</v>
      </c>
      <c r="J244" s="26">
        <v>789731</v>
      </c>
      <c r="K244" s="26">
        <v>789731</v>
      </c>
      <c r="L244" s="25" t="s">
        <v>369</v>
      </c>
      <c r="M244" s="27">
        <v>256</v>
      </c>
      <c r="N244" s="29" t="s">
        <v>160</v>
      </c>
      <c r="O244" s="72">
        <v>2022680010029</v>
      </c>
      <c r="P244" s="73" t="s">
        <v>246</v>
      </c>
      <c r="Q244" s="27" t="s">
        <v>431</v>
      </c>
      <c r="R244" s="85" t="s">
        <v>2254</v>
      </c>
      <c r="S244" s="85" t="s">
        <v>2254</v>
      </c>
      <c r="T244" s="85" t="s">
        <v>2254</v>
      </c>
      <c r="U244" s="85" t="s">
        <v>2254</v>
      </c>
      <c r="V244" s="28" t="s">
        <v>2256</v>
      </c>
    </row>
    <row r="245" spans="1:22" hidden="1" x14ac:dyDescent="0.3">
      <c r="A245" s="198">
        <v>45358</v>
      </c>
      <c r="B245" s="25">
        <v>2360</v>
      </c>
      <c r="C245" s="25" t="s">
        <v>341</v>
      </c>
      <c r="D245" s="25" t="s">
        <v>427</v>
      </c>
      <c r="E245" s="25" t="s">
        <v>876</v>
      </c>
      <c r="F245" s="25" t="s">
        <v>593</v>
      </c>
      <c r="G245" s="25" t="s">
        <v>594</v>
      </c>
      <c r="H245" s="85" t="s">
        <v>2254</v>
      </c>
      <c r="I245" s="26">
        <v>65157.85</v>
      </c>
      <c r="J245" s="26">
        <v>65157.85</v>
      </c>
      <c r="K245" s="26">
        <v>65157.85</v>
      </c>
      <c r="L245" s="25" t="s">
        <v>369</v>
      </c>
      <c r="M245" s="27">
        <v>256</v>
      </c>
      <c r="N245" s="29" t="s">
        <v>160</v>
      </c>
      <c r="O245" s="72">
        <v>2022680010029</v>
      </c>
      <c r="P245" s="73" t="s">
        <v>246</v>
      </c>
      <c r="Q245" s="27" t="s">
        <v>431</v>
      </c>
      <c r="R245" s="85" t="s">
        <v>2254</v>
      </c>
      <c r="S245" s="85" t="s">
        <v>2254</v>
      </c>
      <c r="T245" s="85" t="s">
        <v>2254</v>
      </c>
      <c r="U245" s="85" t="s">
        <v>2254</v>
      </c>
      <c r="V245" s="28" t="s">
        <v>2256</v>
      </c>
    </row>
    <row r="246" spans="1:22" hidden="1" x14ac:dyDescent="0.3">
      <c r="A246" s="198">
        <v>45358</v>
      </c>
      <c r="B246" s="25">
        <v>2360</v>
      </c>
      <c r="C246" s="25" t="s">
        <v>268</v>
      </c>
      <c r="D246" s="25" t="s">
        <v>625</v>
      </c>
      <c r="E246" s="25" t="s">
        <v>876</v>
      </c>
      <c r="F246" s="25" t="s">
        <v>593</v>
      </c>
      <c r="G246" s="25" t="s">
        <v>594</v>
      </c>
      <c r="H246" s="85" t="s">
        <v>2254</v>
      </c>
      <c r="I246" s="26">
        <v>65157.85</v>
      </c>
      <c r="J246" s="26">
        <v>65157.85</v>
      </c>
      <c r="K246" s="26">
        <v>65157.85</v>
      </c>
      <c r="L246" s="25" t="s">
        <v>369</v>
      </c>
      <c r="M246" s="27">
        <v>203</v>
      </c>
      <c r="N246" s="27" t="s">
        <v>106</v>
      </c>
      <c r="O246" s="72">
        <v>2020680010072</v>
      </c>
      <c r="P246" s="73" t="s">
        <v>229</v>
      </c>
      <c r="Q246" s="27" t="s">
        <v>629</v>
      </c>
      <c r="R246" s="85" t="s">
        <v>2254</v>
      </c>
      <c r="S246" s="85" t="s">
        <v>2254</v>
      </c>
      <c r="T246" s="85" t="s">
        <v>2254</v>
      </c>
      <c r="U246" s="85" t="s">
        <v>2254</v>
      </c>
      <c r="V246" s="28" t="s">
        <v>2256</v>
      </c>
    </row>
    <row r="247" spans="1:22" hidden="1" x14ac:dyDescent="0.3">
      <c r="A247" s="198">
        <v>45358</v>
      </c>
      <c r="B247" s="25">
        <v>2360</v>
      </c>
      <c r="C247" s="25" t="s">
        <v>306</v>
      </c>
      <c r="D247" s="25" t="s">
        <v>447</v>
      </c>
      <c r="E247" s="25" t="s">
        <v>876</v>
      </c>
      <c r="F247" s="25" t="s">
        <v>593</v>
      </c>
      <c r="G247" s="25" t="s">
        <v>594</v>
      </c>
      <c r="H247" s="85" t="s">
        <v>2254</v>
      </c>
      <c r="I247" s="26">
        <v>102588.97</v>
      </c>
      <c r="J247" s="26">
        <v>102588.97</v>
      </c>
      <c r="K247" s="26">
        <v>102588.97</v>
      </c>
      <c r="L247" s="25" t="s">
        <v>369</v>
      </c>
      <c r="M247" s="25">
        <v>211</v>
      </c>
      <c r="N247" s="27" t="s">
        <v>126</v>
      </c>
      <c r="O247" s="72">
        <v>2020680010040</v>
      </c>
      <c r="P247" s="73" t="s">
        <v>225</v>
      </c>
      <c r="Q247" s="27" t="s">
        <v>449</v>
      </c>
      <c r="R247" s="85" t="s">
        <v>2254</v>
      </c>
      <c r="S247" s="85" t="s">
        <v>2254</v>
      </c>
      <c r="T247" s="85" t="s">
        <v>2254</v>
      </c>
      <c r="U247" s="85" t="s">
        <v>2254</v>
      </c>
      <c r="V247" s="28" t="s">
        <v>2256</v>
      </c>
    </row>
    <row r="248" spans="1:22" hidden="1" x14ac:dyDescent="0.3">
      <c r="A248" s="199">
        <v>45358</v>
      </c>
      <c r="B248" s="27">
        <v>2358</v>
      </c>
      <c r="C248" s="27" t="s">
        <v>214</v>
      </c>
      <c r="D248" s="27" t="s">
        <v>441</v>
      </c>
      <c r="E248" s="27" t="s">
        <v>908</v>
      </c>
      <c r="F248" s="27" t="s">
        <v>443</v>
      </c>
      <c r="G248" s="27" t="s">
        <v>444</v>
      </c>
      <c r="H248" s="85" t="s">
        <v>2254</v>
      </c>
      <c r="I248" s="29">
        <v>8450</v>
      </c>
      <c r="J248" s="26">
        <v>8450</v>
      </c>
      <c r="K248" s="26">
        <v>8450</v>
      </c>
      <c r="L248" s="27" t="s">
        <v>369</v>
      </c>
      <c r="M248" s="27">
        <v>1</v>
      </c>
      <c r="N248" s="29" t="str">
        <f>+VLOOKUP(M248,[1]General!$C$25:$I$64,2)</f>
        <v>Atender a 30.000 niños, niñas, adolescentes y sus familias con un enfoque de inclusión social.</v>
      </c>
      <c r="O248" s="72">
        <v>2022680010056</v>
      </c>
      <c r="P248" s="73" t="s">
        <v>217</v>
      </c>
      <c r="Q248" s="27" t="s">
        <v>446</v>
      </c>
      <c r="R248" s="85" t="s">
        <v>2254</v>
      </c>
      <c r="S248" s="85" t="s">
        <v>2254</v>
      </c>
      <c r="T248" s="85" t="s">
        <v>2254</v>
      </c>
      <c r="U248" s="85" t="s">
        <v>2254</v>
      </c>
      <c r="V248" s="28" t="s">
        <v>2256</v>
      </c>
    </row>
    <row r="249" spans="1:22" hidden="1" x14ac:dyDescent="0.3">
      <c r="A249" s="198">
        <v>45358</v>
      </c>
      <c r="B249" s="25">
        <v>2359</v>
      </c>
      <c r="C249" s="25" t="s">
        <v>306</v>
      </c>
      <c r="D249" s="25" t="s">
        <v>447</v>
      </c>
      <c r="E249" s="25" t="s">
        <v>909</v>
      </c>
      <c r="F249" s="25" t="s">
        <v>443</v>
      </c>
      <c r="G249" s="25" t="s">
        <v>444</v>
      </c>
      <c r="H249" s="85" t="s">
        <v>2254</v>
      </c>
      <c r="I249" s="26">
        <v>23520</v>
      </c>
      <c r="J249" s="26">
        <v>23520</v>
      </c>
      <c r="K249" s="26">
        <v>23520</v>
      </c>
      <c r="L249" s="25" t="s">
        <v>369</v>
      </c>
      <c r="M249" s="25">
        <v>211</v>
      </c>
      <c r="N249" s="27" t="s">
        <v>126</v>
      </c>
      <c r="O249" s="72">
        <v>2020680010040</v>
      </c>
      <c r="P249" s="73" t="s">
        <v>225</v>
      </c>
      <c r="Q249" s="27" t="s">
        <v>449</v>
      </c>
      <c r="R249" s="85" t="s">
        <v>2254</v>
      </c>
      <c r="S249" s="85" t="s">
        <v>2254</v>
      </c>
      <c r="T249" s="85" t="s">
        <v>2254</v>
      </c>
      <c r="U249" s="85" t="s">
        <v>2254</v>
      </c>
      <c r="V249" s="28" t="s">
        <v>2256</v>
      </c>
    </row>
    <row r="250" spans="1:22" hidden="1" x14ac:dyDescent="0.3">
      <c r="A250" s="198">
        <v>45362</v>
      </c>
      <c r="B250" s="25">
        <v>2483</v>
      </c>
      <c r="C250" s="25" t="s">
        <v>327</v>
      </c>
      <c r="D250" s="25" t="s">
        <v>390</v>
      </c>
      <c r="E250" s="25" t="s">
        <v>910</v>
      </c>
      <c r="F250" s="25" t="s">
        <v>911</v>
      </c>
      <c r="G250" s="25" t="s">
        <v>912</v>
      </c>
      <c r="H250" s="84">
        <v>1158</v>
      </c>
      <c r="I250" s="26">
        <v>17200000</v>
      </c>
      <c r="J250" s="26">
        <v>17200000</v>
      </c>
      <c r="K250" s="26">
        <v>17200000</v>
      </c>
      <c r="L250" s="25" t="s">
        <v>369</v>
      </c>
      <c r="M250" s="27">
        <v>254</v>
      </c>
      <c r="N250" s="29" t="s">
        <v>158</v>
      </c>
      <c r="O250" s="72">
        <v>2020680010025</v>
      </c>
      <c r="P250" s="73" t="s">
        <v>244</v>
      </c>
      <c r="Q250" s="27" t="s">
        <v>389</v>
      </c>
      <c r="R250" s="27" t="s">
        <v>1542</v>
      </c>
      <c r="S250" s="27" t="s">
        <v>1543</v>
      </c>
      <c r="T250" s="27" t="s">
        <v>1805</v>
      </c>
      <c r="U250" s="27" t="s">
        <v>1806</v>
      </c>
      <c r="V250" s="28" t="s">
        <v>2256</v>
      </c>
    </row>
    <row r="251" spans="1:22" hidden="1" x14ac:dyDescent="0.3">
      <c r="A251" s="198">
        <v>45362</v>
      </c>
      <c r="B251" s="25">
        <v>2484</v>
      </c>
      <c r="C251" s="25" t="s">
        <v>337</v>
      </c>
      <c r="D251" s="25" t="s">
        <v>427</v>
      </c>
      <c r="E251" s="25" t="s">
        <v>633</v>
      </c>
      <c r="F251" s="25" t="s">
        <v>913</v>
      </c>
      <c r="G251" s="25" t="s">
        <v>914</v>
      </c>
      <c r="H251" s="84">
        <v>1156</v>
      </c>
      <c r="I251" s="26">
        <v>8000000</v>
      </c>
      <c r="J251" s="26">
        <v>8000000</v>
      </c>
      <c r="K251" s="26">
        <v>8000000</v>
      </c>
      <c r="L251" s="25" t="s">
        <v>369</v>
      </c>
      <c r="M251" s="27">
        <v>256</v>
      </c>
      <c r="N251" s="29" t="s">
        <v>160</v>
      </c>
      <c r="O251" s="72">
        <v>2022680010029</v>
      </c>
      <c r="P251" s="73" t="s">
        <v>246</v>
      </c>
      <c r="Q251" s="27" t="s">
        <v>431</v>
      </c>
      <c r="R251" s="27" t="s">
        <v>1542</v>
      </c>
      <c r="S251" s="27" t="s">
        <v>1577</v>
      </c>
      <c r="T251" s="27" t="s">
        <v>1807</v>
      </c>
      <c r="U251" s="27" t="s">
        <v>1808</v>
      </c>
      <c r="V251" s="28" t="s">
        <v>2256</v>
      </c>
    </row>
    <row r="252" spans="1:22" hidden="1" x14ac:dyDescent="0.3">
      <c r="A252" s="198">
        <v>45363</v>
      </c>
      <c r="B252" s="25">
        <v>2500</v>
      </c>
      <c r="C252" s="25" t="s">
        <v>272</v>
      </c>
      <c r="D252" s="25" t="s">
        <v>461</v>
      </c>
      <c r="E252" s="25" t="s">
        <v>892</v>
      </c>
      <c r="F252" s="25" t="s">
        <v>593</v>
      </c>
      <c r="G252" s="25" t="s">
        <v>594</v>
      </c>
      <c r="H252" s="85" t="s">
        <v>2254</v>
      </c>
      <c r="I252" s="26">
        <v>277936</v>
      </c>
      <c r="J252" s="26">
        <v>277936</v>
      </c>
      <c r="K252" s="26">
        <v>277936</v>
      </c>
      <c r="L252" s="25" t="s">
        <v>369</v>
      </c>
      <c r="M252" s="27">
        <v>204</v>
      </c>
      <c r="N252" s="29" t="s">
        <v>111</v>
      </c>
      <c r="O252" s="72">
        <v>2020680010050</v>
      </c>
      <c r="P252" s="73" t="s">
        <v>226</v>
      </c>
      <c r="Q252" s="27" t="s">
        <v>465</v>
      </c>
      <c r="R252" s="85" t="s">
        <v>2254</v>
      </c>
      <c r="S252" s="85" t="s">
        <v>2254</v>
      </c>
      <c r="T252" s="85" t="s">
        <v>2254</v>
      </c>
      <c r="U252" s="85" t="s">
        <v>2254</v>
      </c>
      <c r="V252" s="28" t="s">
        <v>2256</v>
      </c>
    </row>
    <row r="253" spans="1:22" hidden="1" x14ac:dyDescent="0.3">
      <c r="A253" s="198">
        <v>45363</v>
      </c>
      <c r="B253" s="25">
        <v>2500</v>
      </c>
      <c r="C253" s="25" t="s">
        <v>306</v>
      </c>
      <c r="D253" s="25" t="s">
        <v>447</v>
      </c>
      <c r="E253" s="25" t="s">
        <v>892</v>
      </c>
      <c r="F253" s="25" t="s">
        <v>593</v>
      </c>
      <c r="G253" s="25" t="s">
        <v>594</v>
      </c>
      <c r="H253" s="85" t="s">
        <v>2254</v>
      </c>
      <c r="I253" s="26">
        <v>758359</v>
      </c>
      <c r="J253" s="26">
        <v>758359</v>
      </c>
      <c r="K253" s="26">
        <v>758359</v>
      </c>
      <c r="L253" s="25" t="s">
        <v>369</v>
      </c>
      <c r="M253" s="25">
        <v>211</v>
      </c>
      <c r="N253" s="27" t="s">
        <v>126</v>
      </c>
      <c r="O253" s="72">
        <v>2020680010040</v>
      </c>
      <c r="P253" s="73" t="s">
        <v>225</v>
      </c>
      <c r="Q253" s="27" t="s">
        <v>449</v>
      </c>
      <c r="R253" s="85" t="s">
        <v>2254</v>
      </c>
      <c r="S253" s="85" t="s">
        <v>2254</v>
      </c>
      <c r="T253" s="85" t="s">
        <v>2254</v>
      </c>
      <c r="U253" s="85" t="s">
        <v>2254</v>
      </c>
      <c r="V253" s="28" t="s">
        <v>2256</v>
      </c>
    </row>
    <row r="254" spans="1:22" hidden="1" x14ac:dyDescent="0.3">
      <c r="A254" s="198">
        <v>45363</v>
      </c>
      <c r="B254" s="25">
        <v>2500</v>
      </c>
      <c r="C254" s="25" t="s">
        <v>282</v>
      </c>
      <c r="D254" s="25" t="s">
        <v>489</v>
      </c>
      <c r="E254" s="25" t="s">
        <v>892</v>
      </c>
      <c r="F254" s="25" t="s">
        <v>593</v>
      </c>
      <c r="G254" s="25" t="s">
        <v>594</v>
      </c>
      <c r="H254" s="85" t="s">
        <v>2254</v>
      </c>
      <c r="I254" s="26">
        <v>277936</v>
      </c>
      <c r="J254" s="26">
        <v>277936</v>
      </c>
      <c r="K254" s="26">
        <v>277936</v>
      </c>
      <c r="L254" s="25" t="s">
        <v>369</v>
      </c>
      <c r="M254" s="27">
        <v>208</v>
      </c>
      <c r="N254" s="27" t="s">
        <v>119</v>
      </c>
      <c r="O254" s="72">
        <v>2020680010106</v>
      </c>
      <c r="P254" s="73" t="s">
        <v>227</v>
      </c>
      <c r="Q254" s="27" t="s">
        <v>595</v>
      </c>
      <c r="R254" s="85" t="s">
        <v>2254</v>
      </c>
      <c r="S254" s="85" t="s">
        <v>2254</v>
      </c>
      <c r="T254" s="85" t="s">
        <v>2254</v>
      </c>
      <c r="U254" s="85" t="s">
        <v>2254</v>
      </c>
      <c r="V254" s="28" t="s">
        <v>2256</v>
      </c>
    </row>
    <row r="255" spans="1:22" hidden="1" x14ac:dyDescent="0.3">
      <c r="A255" s="199">
        <v>45363</v>
      </c>
      <c r="B255" s="27">
        <v>2498</v>
      </c>
      <c r="C255" s="27" t="s">
        <v>214</v>
      </c>
      <c r="D255" s="27" t="s">
        <v>441</v>
      </c>
      <c r="E255" s="27" t="s">
        <v>915</v>
      </c>
      <c r="F255" s="27" t="s">
        <v>443</v>
      </c>
      <c r="G255" s="27" t="s">
        <v>444</v>
      </c>
      <c r="H255" s="85" t="s">
        <v>2254</v>
      </c>
      <c r="I255" s="29">
        <v>10520</v>
      </c>
      <c r="J255" s="26">
        <v>10520</v>
      </c>
      <c r="K255" s="26">
        <v>10520</v>
      </c>
      <c r="L255" s="27" t="s">
        <v>369</v>
      </c>
      <c r="M255" s="27">
        <v>1</v>
      </c>
      <c r="N255" s="29" t="str">
        <f>+VLOOKUP(M255,[1]General!$C$25:$I$64,2)</f>
        <v>Atender a 30.000 niños, niñas, adolescentes y sus familias con un enfoque de inclusión social.</v>
      </c>
      <c r="O255" s="72">
        <v>2022680010056</v>
      </c>
      <c r="P255" s="73" t="s">
        <v>217</v>
      </c>
      <c r="Q255" s="27" t="s">
        <v>446</v>
      </c>
      <c r="R255" s="85" t="s">
        <v>2254</v>
      </c>
      <c r="S255" s="85" t="s">
        <v>2254</v>
      </c>
      <c r="T255" s="85" t="s">
        <v>2254</v>
      </c>
      <c r="U255" s="85" t="s">
        <v>2254</v>
      </c>
      <c r="V255" s="28" t="s">
        <v>2256</v>
      </c>
    </row>
    <row r="256" spans="1:22" hidden="1" x14ac:dyDescent="0.3">
      <c r="A256" s="199">
        <v>45363</v>
      </c>
      <c r="B256" s="27">
        <v>2499</v>
      </c>
      <c r="C256" s="27" t="s">
        <v>214</v>
      </c>
      <c r="D256" s="27" t="s">
        <v>441</v>
      </c>
      <c r="E256" s="27" t="s">
        <v>916</v>
      </c>
      <c r="F256" s="27" t="s">
        <v>455</v>
      </c>
      <c r="G256" s="27" t="s">
        <v>456</v>
      </c>
      <c r="H256" s="85" t="s">
        <v>2254</v>
      </c>
      <c r="I256" s="29">
        <v>203812</v>
      </c>
      <c r="J256" s="26">
        <v>203812</v>
      </c>
      <c r="K256" s="26">
        <v>203812</v>
      </c>
      <c r="L256" s="27" t="s">
        <v>369</v>
      </c>
      <c r="M256" s="27">
        <v>1</v>
      </c>
      <c r="N256" s="29" t="str">
        <f>+VLOOKUP(M256,[1]General!$C$25:$I$64,2)</f>
        <v>Atender a 30.000 niños, niñas, adolescentes y sus familias con un enfoque de inclusión social.</v>
      </c>
      <c r="O256" s="72">
        <v>2022680010056</v>
      </c>
      <c r="P256" s="73" t="s">
        <v>217</v>
      </c>
      <c r="Q256" s="27" t="s">
        <v>446</v>
      </c>
      <c r="R256" s="85" t="s">
        <v>2254</v>
      </c>
      <c r="S256" s="85" t="s">
        <v>2254</v>
      </c>
      <c r="T256" s="85" t="s">
        <v>2254</v>
      </c>
      <c r="U256" s="85" t="s">
        <v>2254</v>
      </c>
      <c r="V256" s="28" t="s">
        <v>2256</v>
      </c>
    </row>
    <row r="257" spans="1:22" hidden="1" x14ac:dyDescent="0.3">
      <c r="A257" s="198">
        <v>45363</v>
      </c>
      <c r="B257" s="25">
        <v>2501</v>
      </c>
      <c r="C257" s="25" t="s">
        <v>306</v>
      </c>
      <c r="D257" s="25" t="s">
        <v>447</v>
      </c>
      <c r="E257" s="25" t="s">
        <v>917</v>
      </c>
      <c r="F257" s="25" t="s">
        <v>443</v>
      </c>
      <c r="G257" s="25" t="s">
        <v>444</v>
      </c>
      <c r="H257" s="85" t="s">
        <v>2254</v>
      </c>
      <c r="I257" s="26">
        <v>33460</v>
      </c>
      <c r="J257" s="26">
        <v>33460</v>
      </c>
      <c r="K257" s="26">
        <v>33460</v>
      </c>
      <c r="L257" s="25" t="s">
        <v>369</v>
      </c>
      <c r="M257" s="25">
        <v>211</v>
      </c>
      <c r="N257" s="27" t="s">
        <v>126</v>
      </c>
      <c r="O257" s="72">
        <v>2020680010040</v>
      </c>
      <c r="P257" s="73" t="s">
        <v>225</v>
      </c>
      <c r="Q257" s="27" t="s">
        <v>449</v>
      </c>
      <c r="R257" s="85" t="s">
        <v>2254</v>
      </c>
      <c r="S257" s="85" t="s">
        <v>2254</v>
      </c>
      <c r="T257" s="85" t="s">
        <v>2254</v>
      </c>
      <c r="U257" s="85" t="s">
        <v>2254</v>
      </c>
      <c r="V257" s="28" t="s">
        <v>2256</v>
      </c>
    </row>
    <row r="258" spans="1:22" hidden="1" x14ac:dyDescent="0.3">
      <c r="A258" s="199">
        <v>45363</v>
      </c>
      <c r="B258" s="27">
        <v>2509</v>
      </c>
      <c r="C258" s="27" t="s">
        <v>212</v>
      </c>
      <c r="D258" s="27" t="s">
        <v>441</v>
      </c>
      <c r="E258" s="27" t="s">
        <v>918</v>
      </c>
      <c r="F258" s="27" t="s">
        <v>919</v>
      </c>
      <c r="G258" s="27" t="s">
        <v>920</v>
      </c>
      <c r="H258" s="85">
        <v>31</v>
      </c>
      <c r="I258" s="29">
        <v>50000000</v>
      </c>
      <c r="J258" s="26">
        <v>0</v>
      </c>
      <c r="K258" s="26">
        <v>0</v>
      </c>
      <c r="L258" s="27" t="s">
        <v>369</v>
      </c>
      <c r="M258" s="27">
        <v>1</v>
      </c>
      <c r="N258" s="29" t="str">
        <f>+VLOOKUP(M258,[1]General!$C$25:$I$64,2)</f>
        <v>Atender a 30.000 niños, niñas, adolescentes y sus familias con un enfoque de inclusión social.</v>
      </c>
      <c r="O258" s="72">
        <v>2022680010056</v>
      </c>
      <c r="P258" s="73" t="s">
        <v>217</v>
      </c>
      <c r="Q258" s="27" t="s">
        <v>446</v>
      </c>
      <c r="R258" s="27" t="s">
        <v>2255</v>
      </c>
      <c r="S258" s="27" t="s">
        <v>2255</v>
      </c>
      <c r="T258" s="27" t="s">
        <v>2255</v>
      </c>
      <c r="U258" s="27" t="s">
        <v>2255</v>
      </c>
      <c r="V258" s="28" t="s">
        <v>2256</v>
      </c>
    </row>
    <row r="259" spans="1:22" hidden="1" x14ac:dyDescent="0.3">
      <c r="A259" s="198">
        <v>45364</v>
      </c>
      <c r="B259" s="25">
        <v>2516</v>
      </c>
      <c r="C259" s="25" t="s">
        <v>342</v>
      </c>
      <c r="D259" s="25" t="s">
        <v>427</v>
      </c>
      <c r="E259" s="25" t="s">
        <v>921</v>
      </c>
      <c r="F259" s="25" t="s">
        <v>863</v>
      </c>
      <c r="G259" s="25" t="s">
        <v>864</v>
      </c>
      <c r="H259" s="85" t="s">
        <v>2254</v>
      </c>
      <c r="I259" s="26">
        <v>152153</v>
      </c>
      <c r="J259" s="26">
        <v>152153</v>
      </c>
      <c r="K259" s="26">
        <v>152153</v>
      </c>
      <c r="L259" s="25" t="s">
        <v>369</v>
      </c>
      <c r="M259" s="27">
        <v>256</v>
      </c>
      <c r="N259" s="29" t="s">
        <v>160</v>
      </c>
      <c r="O259" s="72">
        <v>2022680010029</v>
      </c>
      <c r="P259" s="73" t="s">
        <v>246</v>
      </c>
      <c r="Q259" s="27" t="s">
        <v>431</v>
      </c>
      <c r="R259" s="85" t="s">
        <v>2254</v>
      </c>
      <c r="S259" s="85" t="s">
        <v>2254</v>
      </c>
      <c r="T259" s="85" t="s">
        <v>2254</v>
      </c>
      <c r="U259" s="85" t="s">
        <v>2254</v>
      </c>
      <c r="V259" s="28" t="s">
        <v>2256</v>
      </c>
    </row>
    <row r="260" spans="1:22" hidden="1" x14ac:dyDescent="0.3">
      <c r="A260" s="198">
        <v>45364</v>
      </c>
      <c r="B260" s="25">
        <v>2517</v>
      </c>
      <c r="C260" s="25" t="s">
        <v>295</v>
      </c>
      <c r="D260" s="25" t="s">
        <v>447</v>
      </c>
      <c r="E260" s="25" t="s">
        <v>922</v>
      </c>
      <c r="F260" s="25" t="s">
        <v>923</v>
      </c>
      <c r="G260" s="25" t="s">
        <v>924</v>
      </c>
      <c r="H260" s="84">
        <v>1173</v>
      </c>
      <c r="I260" s="26">
        <v>13200000</v>
      </c>
      <c r="J260" s="26">
        <v>13200000</v>
      </c>
      <c r="K260" s="26">
        <v>13200000</v>
      </c>
      <c r="L260" s="25" t="s">
        <v>369</v>
      </c>
      <c r="M260" s="25">
        <v>211</v>
      </c>
      <c r="N260" s="27" t="s">
        <v>126</v>
      </c>
      <c r="O260" s="72">
        <v>2020680010040</v>
      </c>
      <c r="P260" s="73" t="s">
        <v>225</v>
      </c>
      <c r="Q260" s="27" t="s">
        <v>449</v>
      </c>
      <c r="R260" s="27" t="s">
        <v>1542</v>
      </c>
      <c r="S260" s="27" t="s">
        <v>1543</v>
      </c>
      <c r="T260" s="27" t="s">
        <v>1809</v>
      </c>
      <c r="U260" s="27" t="s">
        <v>1810</v>
      </c>
      <c r="V260" s="28" t="s">
        <v>2256</v>
      </c>
    </row>
    <row r="261" spans="1:22" hidden="1" x14ac:dyDescent="0.3">
      <c r="A261" s="198">
        <v>45364</v>
      </c>
      <c r="B261" s="25">
        <v>2518</v>
      </c>
      <c r="C261" s="25" t="s">
        <v>295</v>
      </c>
      <c r="D261" s="25" t="s">
        <v>447</v>
      </c>
      <c r="E261" s="25" t="s">
        <v>776</v>
      </c>
      <c r="F261" s="25" t="s">
        <v>925</v>
      </c>
      <c r="G261" s="25" t="s">
        <v>926</v>
      </c>
      <c r="H261" s="84">
        <v>1177</v>
      </c>
      <c r="I261" s="26">
        <v>14000000</v>
      </c>
      <c r="J261" s="26">
        <v>5600000</v>
      </c>
      <c r="K261" s="26">
        <v>5600000</v>
      </c>
      <c r="L261" s="25" t="s">
        <v>369</v>
      </c>
      <c r="M261" s="25">
        <v>209</v>
      </c>
      <c r="N261" s="27" t="s">
        <v>121</v>
      </c>
      <c r="O261" s="72">
        <v>2020680010040</v>
      </c>
      <c r="P261" s="73" t="s">
        <v>225</v>
      </c>
      <c r="Q261" s="27" t="s">
        <v>927</v>
      </c>
      <c r="R261" s="27" t="s">
        <v>1542</v>
      </c>
      <c r="S261" s="27" t="s">
        <v>1543</v>
      </c>
      <c r="T261" s="27" t="s">
        <v>1811</v>
      </c>
      <c r="U261" s="27" t="s">
        <v>1812</v>
      </c>
      <c r="V261" s="28" t="s">
        <v>2256</v>
      </c>
    </row>
    <row r="262" spans="1:22" hidden="1" x14ac:dyDescent="0.3">
      <c r="A262" s="198">
        <v>45364</v>
      </c>
      <c r="B262" s="25">
        <v>2542</v>
      </c>
      <c r="C262" s="25" t="s">
        <v>337</v>
      </c>
      <c r="D262" s="25" t="s">
        <v>427</v>
      </c>
      <c r="E262" s="25" t="s">
        <v>633</v>
      </c>
      <c r="F262" s="25" t="s">
        <v>928</v>
      </c>
      <c r="G262" s="25" t="s">
        <v>929</v>
      </c>
      <c r="H262" s="84">
        <v>1176</v>
      </c>
      <c r="I262" s="26">
        <v>8000000</v>
      </c>
      <c r="J262" s="26">
        <v>8000000</v>
      </c>
      <c r="K262" s="26">
        <v>8000000</v>
      </c>
      <c r="L262" s="25" t="s">
        <v>369</v>
      </c>
      <c r="M262" s="27">
        <v>256</v>
      </c>
      <c r="N262" s="29" t="s">
        <v>160</v>
      </c>
      <c r="O262" s="72">
        <v>2022680010029</v>
      </c>
      <c r="P262" s="73" t="s">
        <v>246</v>
      </c>
      <c r="Q262" s="27" t="s">
        <v>431</v>
      </c>
      <c r="R262" s="27" t="s">
        <v>1542</v>
      </c>
      <c r="S262" s="27" t="s">
        <v>1577</v>
      </c>
      <c r="T262" s="27" t="s">
        <v>1813</v>
      </c>
      <c r="U262" s="27" t="s">
        <v>1814</v>
      </c>
      <c r="V262" s="28" t="s">
        <v>2256</v>
      </c>
    </row>
    <row r="263" spans="1:22" hidden="1" x14ac:dyDescent="0.3">
      <c r="A263" s="198">
        <v>45366</v>
      </c>
      <c r="B263" s="25">
        <v>2580</v>
      </c>
      <c r="C263" s="25" t="s">
        <v>346</v>
      </c>
      <c r="D263" s="25" t="s">
        <v>427</v>
      </c>
      <c r="E263" s="25" t="s">
        <v>930</v>
      </c>
      <c r="F263" s="25" t="s">
        <v>931</v>
      </c>
      <c r="G263" s="25" t="s">
        <v>932</v>
      </c>
      <c r="H263" s="84">
        <v>32</v>
      </c>
      <c r="I263" s="26">
        <v>484571105</v>
      </c>
      <c r="J263" s="26">
        <v>453420082</v>
      </c>
      <c r="K263" s="26">
        <v>453420082</v>
      </c>
      <c r="L263" s="25" t="s">
        <v>369</v>
      </c>
      <c r="M263" s="27">
        <v>258</v>
      </c>
      <c r="N263" s="29" t="s">
        <v>165</v>
      </c>
      <c r="O263" s="72">
        <v>2022680010029</v>
      </c>
      <c r="P263" s="73" t="s">
        <v>246</v>
      </c>
      <c r="Q263" s="27" t="s">
        <v>453</v>
      </c>
      <c r="R263" s="27" t="s">
        <v>1567</v>
      </c>
      <c r="S263" s="27" t="s">
        <v>1558</v>
      </c>
      <c r="T263" s="27" t="s">
        <v>1815</v>
      </c>
      <c r="U263" s="27" t="s">
        <v>1816</v>
      </c>
      <c r="V263" s="28" t="s">
        <v>2256</v>
      </c>
    </row>
    <row r="264" spans="1:22" hidden="1" x14ac:dyDescent="0.3">
      <c r="A264" s="198">
        <v>45366</v>
      </c>
      <c r="B264" s="25">
        <v>2581</v>
      </c>
      <c r="C264" s="25" t="s">
        <v>295</v>
      </c>
      <c r="D264" s="25" t="s">
        <v>447</v>
      </c>
      <c r="E264" s="25" t="s">
        <v>933</v>
      </c>
      <c r="F264" s="25" t="s">
        <v>934</v>
      </c>
      <c r="G264" s="25" t="s">
        <v>935</v>
      </c>
      <c r="H264" s="84">
        <v>1197</v>
      </c>
      <c r="I264" s="26">
        <v>13200000</v>
      </c>
      <c r="J264" s="26">
        <v>13200000</v>
      </c>
      <c r="K264" s="26">
        <v>13200000</v>
      </c>
      <c r="L264" s="25" t="s">
        <v>369</v>
      </c>
      <c r="M264" s="25">
        <v>211</v>
      </c>
      <c r="N264" s="27" t="s">
        <v>126</v>
      </c>
      <c r="O264" s="72">
        <v>2020680010040</v>
      </c>
      <c r="P264" s="73" t="s">
        <v>225</v>
      </c>
      <c r="Q264" s="27" t="s">
        <v>449</v>
      </c>
      <c r="R264" s="27" t="s">
        <v>1542</v>
      </c>
      <c r="S264" s="27" t="s">
        <v>1543</v>
      </c>
      <c r="T264" s="27" t="s">
        <v>1817</v>
      </c>
      <c r="U264" s="27" t="s">
        <v>1818</v>
      </c>
      <c r="V264" s="28" t="s">
        <v>2256</v>
      </c>
    </row>
    <row r="265" spans="1:22" hidden="1" x14ac:dyDescent="0.3">
      <c r="A265" s="198">
        <v>45369</v>
      </c>
      <c r="B265" s="25">
        <v>2665</v>
      </c>
      <c r="C265" s="25" t="s">
        <v>346</v>
      </c>
      <c r="D265" s="25" t="s">
        <v>427</v>
      </c>
      <c r="E265" s="25" t="s">
        <v>936</v>
      </c>
      <c r="F265" s="25" t="s">
        <v>505</v>
      </c>
      <c r="G265" s="25" t="s">
        <v>506</v>
      </c>
      <c r="H265" s="85" t="s">
        <v>2254</v>
      </c>
      <c r="I265" s="26">
        <v>888300</v>
      </c>
      <c r="J265" s="26">
        <v>888300</v>
      </c>
      <c r="K265" s="26">
        <v>888300</v>
      </c>
      <c r="L265" s="25" t="s">
        <v>369</v>
      </c>
      <c r="M265" s="27">
        <v>258</v>
      </c>
      <c r="N265" s="29" t="s">
        <v>165</v>
      </c>
      <c r="O265" s="72">
        <v>2022680010029</v>
      </c>
      <c r="P265" s="73" t="s">
        <v>246</v>
      </c>
      <c r="Q265" s="27" t="s">
        <v>453</v>
      </c>
      <c r="R265" s="85" t="s">
        <v>2254</v>
      </c>
      <c r="S265" s="85" t="s">
        <v>2254</v>
      </c>
      <c r="T265" s="85" t="s">
        <v>2254</v>
      </c>
      <c r="U265" s="85" t="s">
        <v>2254</v>
      </c>
      <c r="V265" s="28" t="s">
        <v>2256</v>
      </c>
    </row>
    <row r="266" spans="1:22" hidden="1" x14ac:dyDescent="0.3">
      <c r="A266" s="198">
        <v>45369</v>
      </c>
      <c r="B266" s="25">
        <v>2666</v>
      </c>
      <c r="C266" s="25" t="s">
        <v>346</v>
      </c>
      <c r="D266" s="25" t="s">
        <v>427</v>
      </c>
      <c r="E266" s="25" t="s">
        <v>937</v>
      </c>
      <c r="F266" s="25" t="s">
        <v>510</v>
      </c>
      <c r="G266" s="25" t="s">
        <v>511</v>
      </c>
      <c r="H266" s="85" t="s">
        <v>2254</v>
      </c>
      <c r="I266" s="26">
        <v>162500</v>
      </c>
      <c r="J266" s="26">
        <v>162500</v>
      </c>
      <c r="K266" s="26">
        <v>162500</v>
      </c>
      <c r="L266" s="25" t="s">
        <v>369</v>
      </c>
      <c r="M266" s="27">
        <v>258</v>
      </c>
      <c r="N266" s="29" t="s">
        <v>165</v>
      </c>
      <c r="O266" s="72">
        <v>2022680010029</v>
      </c>
      <c r="P266" s="73" t="s">
        <v>246</v>
      </c>
      <c r="Q266" s="27" t="s">
        <v>453</v>
      </c>
      <c r="R266" s="85" t="s">
        <v>2254</v>
      </c>
      <c r="S266" s="85" t="s">
        <v>2254</v>
      </c>
      <c r="T266" s="85" t="s">
        <v>2254</v>
      </c>
      <c r="U266" s="85" t="s">
        <v>2254</v>
      </c>
      <c r="V266" s="28" t="s">
        <v>2256</v>
      </c>
    </row>
    <row r="267" spans="1:22" hidden="1" x14ac:dyDescent="0.3">
      <c r="A267" s="198">
        <v>45369</v>
      </c>
      <c r="B267" s="25">
        <v>2667</v>
      </c>
      <c r="C267" s="25" t="s">
        <v>346</v>
      </c>
      <c r="D267" s="25" t="s">
        <v>427</v>
      </c>
      <c r="E267" s="25" t="s">
        <v>937</v>
      </c>
      <c r="F267" s="25" t="s">
        <v>510</v>
      </c>
      <c r="G267" s="25" t="s">
        <v>511</v>
      </c>
      <c r="H267" s="85" t="s">
        <v>2254</v>
      </c>
      <c r="I267" s="26">
        <v>2112500</v>
      </c>
      <c r="J267" s="26">
        <v>2112500</v>
      </c>
      <c r="K267" s="26">
        <v>2112500</v>
      </c>
      <c r="L267" s="25" t="s">
        <v>369</v>
      </c>
      <c r="M267" s="27">
        <v>258</v>
      </c>
      <c r="N267" s="29" t="s">
        <v>165</v>
      </c>
      <c r="O267" s="72">
        <v>2022680010029</v>
      </c>
      <c r="P267" s="73" t="s">
        <v>246</v>
      </c>
      <c r="Q267" s="27" t="s">
        <v>453</v>
      </c>
      <c r="R267" s="85" t="s">
        <v>2254</v>
      </c>
      <c r="S267" s="85" t="s">
        <v>2254</v>
      </c>
      <c r="T267" s="85" t="s">
        <v>2254</v>
      </c>
      <c r="U267" s="85" t="s">
        <v>2254</v>
      </c>
      <c r="V267" s="28" t="s">
        <v>2256</v>
      </c>
    </row>
    <row r="268" spans="1:22" hidden="1" x14ac:dyDescent="0.3">
      <c r="A268" s="198">
        <v>45369</v>
      </c>
      <c r="B268" s="25">
        <v>2668</v>
      </c>
      <c r="C268" s="25" t="s">
        <v>346</v>
      </c>
      <c r="D268" s="25" t="s">
        <v>427</v>
      </c>
      <c r="E268" s="25" t="s">
        <v>937</v>
      </c>
      <c r="F268" s="25" t="s">
        <v>512</v>
      </c>
      <c r="G268" s="25" t="s">
        <v>513</v>
      </c>
      <c r="H268" s="85" t="s">
        <v>2254</v>
      </c>
      <c r="I268" s="26">
        <v>2437500</v>
      </c>
      <c r="J268" s="26">
        <v>2437500</v>
      </c>
      <c r="K268" s="26">
        <v>2437500</v>
      </c>
      <c r="L268" s="25" t="s">
        <v>369</v>
      </c>
      <c r="M268" s="27">
        <v>258</v>
      </c>
      <c r="N268" s="29" t="s">
        <v>165</v>
      </c>
      <c r="O268" s="72">
        <v>2022680010029</v>
      </c>
      <c r="P268" s="73" t="s">
        <v>246</v>
      </c>
      <c r="Q268" s="27" t="s">
        <v>453</v>
      </c>
      <c r="R268" s="85" t="s">
        <v>2254</v>
      </c>
      <c r="S268" s="85" t="s">
        <v>2254</v>
      </c>
      <c r="T268" s="85" t="s">
        <v>2254</v>
      </c>
      <c r="U268" s="85" t="s">
        <v>2254</v>
      </c>
      <c r="V268" s="28" t="s">
        <v>2256</v>
      </c>
    </row>
    <row r="269" spans="1:22" hidden="1" x14ac:dyDescent="0.3">
      <c r="A269" s="198">
        <v>45369</v>
      </c>
      <c r="B269" s="25">
        <v>2669</v>
      </c>
      <c r="C269" s="25" t="s">
        <v>346</v>
      </c>
      <c r="D269" s="25" t="s">
        <v>427</v>
      </c>
      <c r="E269" s="25" t="s">
        <v>937</v>
      </c>
      <c r="F269" s="25" t="s">
        <v>514</v>
      </c>
      <c r="G269" s="25" t="s">
        <v>515</v>
      </c>
      <c r="H269" s="85" t="s">
        <v>2254</v>
      </c>
      <c r="I269" s="26">
        <v>1137500</v>
      </c>
      <c r="J269" s="26">
        <v>1137500</v>
      </c>
      <c r="K269" s="26">
        <v>1137500</v>
      </c>
      <c r="L269" s="25" t="s">
        <v>369</v>
      </c>
      <c r="M269" s="27">
        <v>258</v>
      </c>
      <c r="N269" s="29" t="s">
        <v>165</v>
      </c>
      <c r="O269" s="72">
        <v>2022680010029</v>
      </c>
      <c r="P269" s="73" t="s">
        <v>246</v>
      </c>
      <c r="Q269" s="27" t="s">
        <v>453</v>
      </c>
      <c r="R269" s="85" t="s">
        <v>2254</v>
      </c>
      <c r="S269" s="85" t="s">
        <v>2254</v>
      </c>
      <c r="T269" s="85" t="s">
        <v>2254</v>
      </c>
      <c r="U269" s="85" t="s">
        <v>2254</v>
      </c>
      <c r="V269" s="28" t="s">
        <v>2256</v>
      </c>
    </row>
    <row r="270" spans="1:22" hidden="1" x14ac:dyDescent="0.3">
      <c r="A270" s="198">
        <v>45369</v>
      </c>
      <c r="B270" s="25">
        <v>2670</v>
      </c>
      <c r="C270" s="25" t="s">
        <v>346</v>
      </c>
      <c r="D270" s="25" t="s">
        <v>427</v>
      </c>
      <c r="E270" s="25" t="s">
        <v>937</v>
      </c>
      <c r="F270" s="25" t="s">
        <v>516</v>
      </c>
      <c r="G270" s="25" t="s">
        <v>517</v>
      </c>
      <c r="H270" s="85" t="s">
        <v>2254</v>
      </c>
      <c r="I270" s="26">
        <v>428000</v>
      </c>
      <c r="J270" s="26">
        <v>428000</v>
      </c>
      <c r="K270" s="26">
        <v>428000</v>
      </c>
      <c r="L270" s="25" t="s">
        <v>369</v>
      </c>
      <c r="M270" s="27">
        <v>258</v>
      </c>
      <c r="N270" s="29" t="s">
        <v>165</v>
      </c>
      <c r="O270" s="72">
        <v>2022680010029</v>
      </c>
      <c r="P270" s="73" t="s">
        <v>246</v>
      </c>
      <c r="Q270" s="27" t="s">
        <v>453</v>
      </c>
      <c r="R270" s="85" t="s">
        <v>2254</v>
      </c>
      <c r="S270" s="85" t="s">
        <v>2254</v>
      </c>
      <c r="T270" s="85" t="s">
        <v>2254</v>
      </c>
      <c r="U270" s="85" t="s">
        <v>2254</v>
      </c>
      <c r="V270" s="28" t="s">
        <v>2256</v>
      </c>
    </row>
    <row r="271" spans="1:22" hidden="1" x14ac:dyDescent="0.3">
      <c r="A271" s="198">
        <v>45369</v>
      </c>
      <c r="B271" s="25">
        <v>2671</v>
      </c>
      <c r="C271" s="25" t="s">
        <v>346</v>
      </c>
      <c r="D271" s="25" t="s">
        <v>427</v>
      </c>
      <c r="E271" s="25" t="s">
        <v>937</v>
      </c>
      <c r="F271" s="25" t="s">
        <v>518</v>
      </c>
      <c r="G271" s="25" t="s">
        <v>519</v>
      </c>
      <c r="H271" s="85" t="s">
        <v>2254</v>
      </c>
      <c r="I271" s="26">
        <v>4550000</v>
      </c>
      <c r="J271" s="26">
        <v>4550000</v>
      </c>
      <c r="K271" s="26">
        <v>4550000</v>
      </c>
      <c r="L271" s="25" t="s">
        <v>369</v>
      </c>
      <c r="M271" s="27">
        <v>258</v>
      </c>
      <c r="N271" s="29" t="s">
        <v>165</v>
      </c>
      <c r="O271" s="72">
        <v>2022680010029</v>
      </c>
      <c r="P271" s="73" t="s">
        <v>246</v>
      </c>
      <c r="Q271" s="27" t="s">
        <v>453</v>
      </c>
      <c r="R271" s="85" t="s">
        <v>2254</v>
      </c>
      <c r="S271" s="85" t="s">
        <v>2254</v>
      </c>
      <c r="T271" s="85" t="s">
        <v>2254</v>
      </c>
      <c r="U271" s="85" t="s">
        <v>2254</v>
      </c>
      <c r="V271" s="28" t="s">
        <v>2256</v>
      </c>
    </row>
    <row r="272" spans="1:22" hidden="1" x14ac:dyDescent="0.3">
      <c r="A272" s="198">
        <v>45369</v>
      </c>
      <c r="B272" s="25">
        <v>2672</v>
      </c>
      <c r="C272" s="25" t="s">
        <v>346</v>
      </c>
      <c r="D272" s="25" t="s">
        <v>427</v>
      </c>
      <c r="E272" s="25" t="s">
        <v>937</v>
      </c>
      <c r="F272" s="25" t="s">
        <v>518</v>
      </c>
      <c r="G272" s="25" t="s">
        <v>519</v>
      </c>
      <c r="H272" s="85" t="s">
        <v>2254</v>
      </c>
      <c r="I272" s="26">
        <v>2275000</v>
      </c>
      <c r="J272" s="26">
        <v>2275000</v>
      </c>
      <c r="K272" s="26">
        <v>2275000</v>
      </c>
      <c r="L272" s="25" t="s">
        <v>369</v>
      </c>
      <c r="M272" s="27">
        <v>258</v>
      </c>
      <c r="N272" s="29" t="s">
        <v>165</v>
      </c>
      <c r="O272" s="72">
        <v>2022680010029</v>
      </c>
      <c r="P272" s="73" t="s">
        <v>246</v>
      </c>
      <c r="Q272" s="27" t="s">
        <v>453</v>
      </c>
      <c r="R272" s="85" t="s">
        <v>2254</v>
      </c>
      <c r="S272" s="85" t="s">
        <v>2254</v>
      </c>
      <c r="T272" s="85" t="s">
        <v>2254</v>
      </c>
      <c r="U272" s="85" t="s">
        <v>2254</v>
      </c>
      <c r="V272" s="28" t="s">
        <v>2256</v>
      </c>
    </row>
    <row r="273" spans="1:22" hidden="1" x14ac:dyDescent="0.3">
      <c r="A273" s="198">
        <v>45369</v>
      </c>
      <c r="B273" s="25">
        <v>2673</v>
      </c>
      <c r="C273" s="25" t="s">
        <v>346</v>
      </c>
      <c r="D273" s="25" t="s">
        <v>427</v>
      </c>
      <c r="E273" s="25" t="s">
        <v>937</v>
      </c>
      <c r="F273" s="25" t="s">
        <v>520</v>
      </c>
      <c r="G273" s="25" t="s">
        <v>521</v>
      </c>
      <c r="H273" s="85" t="s">
        <v>2254</v>
      </c>
      <c r="I273" s="26">
        <v>1625000</v>
      </c>
      <c r="J273" s="26">
        <v>1625000</v>
      </c>
      <c r="K273" s="26">
        <v>1625000</v>
      </c>
      <c r="L273" s="25" t="s">
        <v>369</v>
      </c>
      <c r="M273" s="27">
        <v>258</v>
      </c>
      <c r="N273" s="29" t="s">
        <v>165</v>
      </c>
      <c r="O273" s="72">
        <v>2022680010029</v>
      </c>
      <c r="P273" s="73" t="s">
        <v>246</v>
      </c>
      <c r="Q273" s="27" t="s">
        <v>453</v>
      </c>
      <c r="R273" s="85" t="s">
        <v>2254</v>
      </c>
      <c r="S273" s="85" t="s">
        <v>2254</v>
      </c>
      <c r="T273" s="85" t="s">
        <v>2254</v>
      </c>
      <c r="U273" s="85" t="s">
        <v>2254</v>
      </c>
      <c r="V273" s="28" t="s">
        <v>2256</v>
      </c>
    </row>
    <row r="274" spans="1:22" hidden="1" x14ac:dyDescent="0.3">
      <c r="A274" s="198">
        <v>45369</v>
      </c>
      <c r="B274" s="25">
        <v>2674</v>
      </c>
      <c r="C274" s="25" t="s">
        <v>346</v>
      </c>
      <c r="D274" s="25" t="s">
        <v>427</v>
      </c>
      <c r="E274" s="25" t="s">
        <v>937</v>
      </c>
      <c r="F274" s="25" t="s">
        <v>522</v>
      </c>
      <c r="G274" s="25" t="s">
        <v>523</v>
      </c>
      <c r="H274" s="85" t="s">
        <v>2254</v>
      </c>
      <c r="I274" s="26">
        <v>3737500</v>
      </c>
      <c r="J274" s="26">
        <v>3737500</v>
      </c>
      <c r="K274" s="26">
        <v>3737500</v>
      </c>
      <c r="L274" s="25" t="s">
        <v>369</v>
      </c>
      <c r="M274" s="27">
        <v>258</v>
      </c>
      <c r="N274" s="29" t="s">
        <v>165</v>
      </c>
      <c r="O274" s="72">
        <v>2022680010029</v>
      </c>
      <c r="P274" s="73" t="s">
        <v>246</v>
      </c>
      <c r="Q274" s="27" t="s">
        <v>453</v>
      </c>
      <c r="R274" s="85" t="s">
        <v>2254</v>
      </c>
      <c r="S274" s="85" t="s">
        <v>2254</v>
      </c>
      <c r="T274" s="85" t="s">
        <v>2254</v>
      </c>
      <c r="U274" s="85" t="s">
        <v>2254</v>
      </c>
      <c r="V274" s="28" t="s">
        <v>2256</v>
      </c>
    </row>
    <row r="275" spans="1:22" hidden="1" x14ac:dyDescent="0.3">
      <c r="A275" s="198">
        <v>45369</v>
      </c>
      <c r="B275" s="25">
        <v>2675</v>
      </c>
      <c r="C275" s="25" t="s">
        <v>346</v>
      </c>
      <c r="D275" s="25" t="s">
        <v>427</v>
      </c>
      <c r="E275" s="25" t="s">
        <v>937</v>
      </c>
      <c r="F275" s="25" t="s">
        <v>524</v>
      </c>
      <c r="G275" s="25" t="s">
        <v>525</v>
      </c>
      <c r="H275" s="85" t="s">
        <v>2254</v>
      </c>
      <c r="I275" s="26">
        <v>2762500</v>
      </c>
      <c r="J275" s="26">
        <v>2762500</v>
      </c>
      <c r="K275" s="26">
        <v>2762500</v>
      </c>
      <c r="L275" s="25" t="s">
        <v>369</v>
      </c>
      <c r="M275" s="27">
        <v>258</v>
      </c>
      <c r="N275" s="29" t="s">
        <v>165</v>
      </c>
      <c r="O275" s="72">
        <v>2022680010029</v>
      </c>
      <c r="P275" s="73" t="s">
        <v>246</v>
      </c>
      <c r="Q275" s="27" t="s">
        <v>453</v>
      </c>
      <c r="R275" s="85" t="s">
        <v>2254</v>
      </c>
      <c r="S275" s="85" t="s">
        <v>2254</v>
      </c>
      <c r="T275" s="85" t="s">
        <v>2254</v>
      </c>
      <c r="U275" s="85" t="s">
        <v>2254</v>
      </c>
      <c r="V275" s="28" t="s">
        <v>2256</v>
      </c>
    </row>
    <row r="276" spans="1:22" hidden="1" x14ac:dyDescent="0.3">
      <c r="A276" s="198">
        <v>45370</v>
      </c>
      <c r="B276" s="25">
        <v>2698</v>
      </c>
      <c r="C276" s="25" t="s">
        <v>306</v>
      </c>
      <c r="D276" s="25" t="s">
        <v>447</v>
      </c>
      <c r="E276" s="25" t="s">
        <v>939</v>
      </c>
      <c r="F276" s="25" t="s">
        <v>498</v>
      </c>
      <c r="G276" s="25" t="s">
        <v>499</v>
      </c>
      <c r="H276" s="85" t="s">
        <v>2254</v>
      </c>
      <c r="I276" s="26">
        <v>2777289</v>
      </c>
      <c r="J276" s="26">
        <v>2777289</v>
      </c>
      <c r="K276" s="26">
        <v>2777289</v>
      </c>
      <c r="L276" s="25" t="s">
        <v>369</v>
      </c>
      <c r="M276" s="25">
        <v>211</v>
      </c>
      <c r="N276" s="27" t="s">
        <v>126</v>
      </c>
      <c r="O276" s="72">
        <v>2020680010040</v>
      </c>
      <c r="P276" s="73" t="s">
        <v>225</v>
      </c>
      <c r="Q276" s="27" t="s">
        <v>449</v>
      </c>
      <c r="R276" s="85" t="s">
        <v>2254</v>
      </c>
      <c r="S276" s="85" t="s">
        <v>2254</v>
      </c>
      <c r="T276" s="85" t="s">
        <v>2254</v>
      </c>
      <c r="U276" s="85" t="s">
        <v>2254</v>
      </c>
      <c r="V276" s="28" t="s">
        <v>2256</v>
      </c>
    </row>
    <row r="277" spans="1:22" hidden="1" x14ac:dyDescent="0.3">
      <c r="A277" s="199">
        <v>45370</v>
      </c>
      <c r="B277" s="27">
        <v>2699</v>
      </c>
      <c r="C277" s="27" t="s">
        <v>214</v>
      </c>
      <c r="D277" s="27" t="s">
        <v>441</v>
      </c>
      <c r="E277" s="27" t="s">
        <v>940</v>
      </c>
      <c r="F277" s="27" t="s">
        <v>498</v>
      </c>
      <c r="G277" s="27" t="s">
        <v>499</v>
      </c>
      <c r="H277" s="85" t="s">
        <v>2254</v>
      </c>
      <c r="I277" s="29">
        <v>1643700</v>
      </c>
      <c r="J277" s="26">
        <v>1643700</v>
      </c>
      <c r="K277" s="26">
        <v>1643700</v>
      </c>
      <c r="L277" s="27" t="s">
        <v>369</v>
      </c>
      <c r="M277" s="27">
        <v>1</v>
      </c>
      <c r="N277" s="29" t="str">
        <f>+VLOOKUP(M277,[1]General!$C$25:$I$64,2)</f>
        <v>Atender a 30.000 niños, niñas, adolescentes y sus familias con un enfoque de inclusión social.</v>
      </c>
      <c r="O277" s="72">
        <v>2022680010056</v>
      </c>
      <c r="P277" s="73" t="s">
        <v>217</v>
      </c>
      <c r="Q277" s="27" t="s">
        <v>446</v>
      </c>
      <c r="R277" s="85" t="s">
        <v>2254</v>
      </c>
      <c r="S277" s="85" t="s">
        <v>2254</v>
      </c>
      <c r="T277" s="85" t="s">
        <v>2254</v>
      </c>
      <c r="U277" s="85" t="s">
        <v>2254</v>
      </c>
      <c r="V277" s="28" t="s">
        <v>2256</v>
      </c>
    </row>
    <row r="278" spans="1:22" hidden="1" x14ac:dyDescent="0.3">
      <c r="A278" s="198">
        <v>45370</v>
      </c>
      <c r="B278" s="25">
        <v>2700</v>
      </c>
      <c r="C278" s="25" t="s">
        <v>306</v>
      </c>
      <c r="D278" s="25" t="s">
        <v>447</v>
      </c>
      <c r="E278" s="25" t="s">
        <v>941</v>
      </c>
      <c r="F278" s="25" t="s">
        <v>502</v>
      </c>
      <c r="G278" s="25" t="s">
        <v>503</v>
      </c>
      <c r="H278" s="85" t="s">
        <v>2254</v>
      </c>
      <c r="I278" s="26">
        <v>736600</v>
      </c>
      <c r="J278" s="26">
        <v>736600</v>
      </c>
      <c r="K278" s="26">
        <v>736600</v>
      </c>
      <c r="L278" s="25" t="s">
        <v>369</v>
      </c>
      <c r="M278" s="25">
        <v>211</v>
      </c>
      <c r="N278" s="27" t="s">
        <v>126</v>
      </c>
      <c r="O278" s="72">
        <v>2020680010040</v>
      </c>
      <c r="P278" s="73" t="s">
        <v>225</v>
      </c>
      <c r="Q278" s="27" t="s">
        <v>449</v>
      </c>
      <c r="R278" s="85" t="s">
        <v>2254</v>
      </c>
      <c r="S278" s="85" t="s">
        <v>2254</v>
      </c>
      <c r="T278" s="85" t="s">
        <v>2254</v>
      </c>
      <c r="U278" s="85" t="s">
        <v>2254</v>
      </c>
      <c r="V278" s="28" t="s">
        <v>2256</v>
      </c>
    </row>
    <row r="279" spans="1:22" hidden="1" x14ac:dyDescent="0.3">
      <c r="A279" s="199">
        <v>45370</v>
      </c>
      <c r="B279" s="27">
        <v>2701</v>
      </c>
      <c r="C279" s="27" t="s">
        <v>214</v>
      </c>
      <c r="D279" s="27" t="s">
        <v>441</v>
      </c>
      <c r="E279" s="27" t="s">
        <v>942</v>
      </c>
      <c r="F279" s="27" t="s">
        <v>502</v>
      </c>
      <c r="G279" s="27" t="s">
        <v>503</v>
      </c>
      <c r="H279" s="85" t="s">
        <v>2254</v>
      </c>
      <c r="I279" s="29">
        <v>223700</v>
      </c>
      <c r="J279" s="26">
        <v>223700</v>
      </c>
      <c r="K279" s="26">
        <v>223700</v>
      </c>
      <c r="L279" s="27" t="s">
        <v>369</v>
      </c>
      <c r="M279" s="27">
        <v>1</v>
      </c>
      <c r="N279" s="29" t="str">
        <f>+VLOOKUP(M279,[1]General!$C$25:$I$64,2)</f>
        <v>Atender a 30.000 niños, niñas, adolescentes y sus familias con un enfoque de inclusión social.</v>
      </c>
      <c r="O279" s="72">
        <v>2022680010056</v>
      </c>
      <c r="P279" s="73" t="s">
        <v>217</v>
      </c>
      <c r="Q279" s="27" t="s">
        <v>446</v>
      </c>
      <c r="R279" s="85" t="s">
        <v>2254</v>
      </c>
      <c r="S279" s="85" t="s">
        <v>2254</v>
      </c>
      <c r="T279" s="85" t="s">
        <v>2254</v>
      </c>
      <c r="U279" s="85" t="s">
        <v>2254</v>
      </c>
      <c r="V279" s="28" t="s">
        <v>2256</v>
      </c>
    </row>
    <row r="280" spans="1:22" hidden="1" x14ac:dyDescent="0.3">
      <c r="A280" s="198">
        <v>45371</v>
      </c>
      <c r="B280" s="25">
        <v>2711</v>
      </c>
      <c r="C280" s="25" t="s">
        <v>331</v>
      </c>
      <c r="D280" s="25" t="s">
        <v>584</v>
      </c>
      <c r="E280" s="25" t="s">
        <v>943</v>
      </c>
      <c r="F280" s="25" t="s">
        <v>944</v>
      </c>
      <c r="G280" s="25" t="s">
        <v>945</v>
      </c>
      <c r="H280" s="84">
        <v>37</v>
      </c>
      <c r="I280" s="26">
        <v>862214640</v>
      </c>
      <c r="J280" s="26">
        <v>0</v>
      </c>
      <c r="K280" s="26">
        <v>0</v>
      </c>
      <c r="L280" s="25" t="s">
        <v>369</v>
      </c>
      <c r="M280" s="27">
        <v>214</v>
      </c>
      <c r="N280" s="27" t="s">
        <v>131</v>
      </c>
      <c r="O280" s="72">
        <v>2020680010121</v>
      </c>
      <c r="P280" s="73" t="s">
        <v>239</v>
      </c>
      <c r="Q280" s="27" t="s">
        <v>946</v>
      </c>
      <c r="R280" s="27" t="s">
        <v>1537</v>
      </c>
      <c r="S280" s="27" t="s">
        <v>1538</v>
      </c>
      <c r="T280" s="27" t="s">
        <v>1552</v>
      </c>
      <c r="U280" s="27" t="s">
        <v>1553</v>
      </c>
      <c r="V280" s="28" t="s">
        <v>2256</v>
      </c>
    </row>
    <row r="281" spans="1:22" hidden="1" x14ac:dyDescent="0.3">
      <c r="A281" s="198">
        <v>45371</v>
      </c>
      <c r="B281" s="25">
        <v>2712</v>
      </c>
      <c r="C281" s="25" t="s">
        <v>337</v>
      </c>
      <c r="D281" s="25" t="s">
        <v>427</v>
      </c>
      <c r="E281" s="25" t="s">
        <v>633</v>
      </c>
      <c r="F281" s="25" t="s">
        <v>947</v>
      </c>
      <c r="G281" s="25" t="s">
        <v>948</v>
      </c>
      <c r="H281" s="84">
        <v>1243</v>
      </c>
      <c r="I281" s="26">
        <v>8000000</v>
      </c>
      <c r="J281" s="26">
        <v>8000000</v>
      </c>
      <c r="K281" s="26">
        <v>8000000</v>
      </c>
      <c r="L281" s="25" t="s">
        <v>369</v>
      </c>
      <c r="M281" s="27">
        <v>256</v>
      </c>
      <c r="N281" s="29" t="s">
        <v>160</v>
      </c>
      <c r="O281" s="72">
        <v>2022680010029</v>
      </c>
      <c r="P281" s="73" t="s">
        <v>246</v>
      </c>
      <c r="Q281" s="27" t="s">
        <v>431</v>
      </c>
      <c r="R281" s="27" t="s">
        <v>1542</v>
      </c>
      <c r="S281" s="27" t="s">
        <v>1577</v>
      </c>
      <c r="T281" s="27" t="s">
        <v>1819</v>
      </c>
      <c r="U281" s="27" t="s">
        <v>1820</v>
      </c>
      <c r="V281" s="28" t="s">
        <v>2256</v>
      </c>
    </row>
    <row r="282" spans="1:22" hidden="1" x14ac:dyDescent="0.3">
      <c r="A282" s="199">
        <v>45372</v>
      </c>
      <c r="B282" s="27">
        <v>1127</v>
      </c>
      <c r="C282" s="27" t="s">
        <v>213</v>
      </c>
      <c r="D282" s="27" t="s">
        <v>441</v>
      </c>
      <c r="E282" s="27" t="s">
        <v>664</v>
      </c>
      <c r="F282" s="27" t="s">
        <v>667</v>
      </c>
      <c r="G282" s="27" t="s">
        <v>668</v>
      </c>
      <c r="H282" s="85">
        <v>412</v>
      </c>
      <c r="I282" s="29">
        <v>-10000000</v>
      </c>
      <c r="J282" s="26">
        <v>0</v>
      </c>
      <c r="K282" s="26">
        <v>0</v>
      </c>
      <c r="L282" s="27" t="s">
        <v>369</v>
      </c>
      <c r="M282" s="27">
        <v>1</v>
      </c>
      <c r="N282" s="29" t="str">
        <f>+VLOOKUP(M282,[1]General!$C$25:$I$64,2)</f>
        <v>Atender a 30.000 niños, niñas, adolescentes y sus familias con un enfoque de inclusión social.</v>
      </c>
      <c r="O282" s="72">
        <v>2022680010056</v>
      </c>
      <c r="P282" s="73" t="s">
        <v>217</v>
      </c>
      <c r="Q282" s="27" t="s">
        <v>446</v>
      </c>
      <c r="R282" s="27" t="s">
        <v>2254</v>
      </c>
      <c r="S282" s="27" t="s">
        <v>2254</v>
      </c>
      <c r="T282" s="27" t="s">
        <v>2254</v>
      </c>
      <c r="U282" s="27" t="s">
        <v>2254</v>
      </c>
      <c r="V282" s="28" t="s">
        <v>2256</v>
      </c>
    </row>
    <row r="283" spans="1:22" hidden="1" x14ac:dyDescent="0.3">
      <c r="A283" s="199">
        <v>45372</v>
      </c>
      <c r="B283" s="27">
        <v>1561</v>
      </c>
      <c r="C283" s="27" t="s">
        <v>213</v>
      </c>
      <c r="D283" s="27" t="s">
        <v>441</v>
      </c>
      <c r="E283" s="27" t="s">
        <v>793</v>
      </c>
      <c r="F283" s="27" t="s">
        <v>794</v>
      </c>
      <c r="G283" s="27" t="s">
        <v>795</v>
      </c>
      <c r="H283" s="85">
        <v>729</v>
      </c>
      <c r="I283" s="29">
        <v>-11200000</v>
      </c>
      <c r="J283" s="26">
        <v>0</v>
      </c>
      <c r="K283" s="26">
        <v>0</v>
      </c>
      <c r="L283" s="27" t="s">
        <v>369</v>
      </c>
      <c r="M283" s="27">
        <v>1</v>
      </c>
      <c r="N283" s="29" t="str">
        <f>+VLOOKUP(M283,[1]General!$C$25:$I$64,2)</f>
        <v>Atender a 30.000 niños, niñas, adolescentes y sus familias con un enfoque de inclusión social.</v>
      </c>
      <c r="O283" s="72">
        <v>2022680010056</v>
      </c>
      <c r="P283" s="73" t="s">
        <v>217</v>
      </c>
      <c r="Q283" s="27" t="s">
        <v>446</v>
      </c>
      <c r="R283" s="27" t="s">
        <v>1542</v>
      </c>
      <c r="S283" s="27" t="s">
        <v>1543</v>
      </c>
      <c r="T283" s="27" t="s">
        <v>1736</v>
      </c>
      <c r="U283" s="27" t="s">
        <v>1737</v>
      </c>
      <c r="V283" s="28" t="s">
        <v>2256</v>
      </c>
    </row>
    <row r="284" spans="1:22" hidden="1" x14ac:dyDescent="0.3">
      <c r="A284" s="198">
        <v>45372</v>
      </c>
      <c r="B284" s="25">
        <v>2832</v>
      </c>
      <c r="C284" s="25" t="s">
        <v>306</v>
      </c>
      <c r="D284" s="25" t="s">
        <v>447</v>
      </c>
      <c r="E284" s="25" t="s">
        <v>949</v>
      </c>
      <c r="F284" s="25" t="s">
        <v>455</v>
      </c>
      <c r="G284" s="25" t="s">
        <v>456</v>
      </c>
      <c r="H284" s="85" t="s">
        <v>2254</v>
      </c>
      <c r="I284" s="26">
        <v>117307</v>
      </c>
      <c r="J284" s="26">
        <v>117307</v>
      </c>
      <c r="K284" s="26">
        <v>117307</v>
      </c>
      <c r="L284" s="25" t="s">
        <v>369</v>
      </c>
      <c r="M284" s="25">
        <v>211</v>
      </c>
      <c r="N284" s="27" t="s">
        <v>126</v>
      </c>
      <c r="O284" s="72">
        <v>2020680010040</v>
      </c>
      <c r="P284" s="73" t="s">
        <v>225</v>
      </c>
      <c r="Q284" s="27" t="s">
        <v>449</v>
      </c>
      <c r="R284" s="85" t="s">
        <v>2254</v>
      </c>
      <c r="S284" s="85" t="s">
        <v>2254</v>
      </c>
      <c r="T284" s="85" t="s">
        <v>2254</v>
      </c>
      <c r="U284" s="85" t="s">
        <v>2254</v>
      </c>
      <c r="V284" s="28" t="s">
        <v>2256</v>
      </c>
    </row>
    <row r="285" spans="1:22" hidden="1" x14ac:dyDescent="0.3">
      <c r="A285" s="198">
        <v>45372</v>
      </c>
      <c r="B285" s="25">
        <v>2833</v>
      </c>
      <c r="C285" s="25" t="s">
        <v>340</v>
      </c>
      <c r="D285" s="25" t="s">
        <v>427</v>
      </c>
      <c r="E285" s="25" t="s">
        <v>950</v>
      </c>
      <c r="F285" s="25" t="s">
        <v>502</v>
      </c>
      <c r="G285" s="25" t="s">
        <v>503</v>
      </c>
      <c r="H285" s="85" t="s">
        <v>2254</v>
      </c>
      <c r="I285" s="26">
        <v>442433</v>
      </c>
      <c r="J285" s="26">
        <v>442433</v>
      </c>
      <c r="K285" s="26">
        <v>442433</v>
      </c>
      <c r="L285" s="25" t="s">
        <v>369</v>
      </c>
      <c r="M285" s="27">
        <v>256</v>
      </c>
      <c r="N285" s="29" t="s">
        <v>160</v>
      </c>
      <c r="O285" s="72">
        <v>2022680010029</v>
      </c>
      <c r="P285" s="73" t="s">
        <v>246</v>
      </c>
      <c r="Q285" s="27" t="s">
        <v>431</v>
      </c>
      <c r="R285" s="85" t="s">
        <v>2254</v>
      </c>
      <c r="S285" s="85" t="s">
        <v>2254</v>
      </c>
      <c r="T285" s="85" t="s">
        <v>2254</v>
      </c>
      <c r="U285" s="85" t="s">
        <v>2254</v>
      </c>
      <c r="V285" s="28" t="s">
        <v>2256</v>
      </c>
    </row>
    <row r="286" spans="1:22" hidden="1" x14ac:dyDescent="0.3">
      <c r="A286" s="198">
        <v>45372</v>
      </c>
      <c r="B286" s="25">
        <v>2834</v>
      </c>
      <c r="C286" s="25" t="s">
        <v>342</v>
      </c>
      <c r="D286" s="25" t="s">
        <v>427</v>
      </c>
      <c r="E286" s="25" t="s">
        <v>951</v>
      </c>
      <c r="F286" s="25" t="s">
        <v>859</v>
      </c>
      <c r="G286" s="25" t="s">
        <v>860</v>
      </c>
      <c r="H286" s="85" t="s">
        <v>2254</v>
      </c>
      <c r="I286" s="26">
        <v>872401</v>
      </c>
      <c r="J286" s="26">
        <v>872401</v>
      </c>
      <c r="K286" s="26">
        <v>872401</v>
      </c>
      <c r="L286" s="25" t="s">
        <v>369</v>
      </c>
      <c r="M286" s="27">
        <v>256</v>
      </c>
      <c r="N286" s="29" t="s">
        <v>160</v>
      </c>
      <c r="O286" s="72">
        <v>2022680010029</v>
      </c>
      <c r="P286" s="73" t="s">
        <v>246</v>
      </c>
      <c r="Q286" s="27" t="s">
        <v>431</v>
      </c>
      <c r="R286" s="85" t="s">
        <v>2254</v>
      </c>
      <c r="S286" s="85" t="s">
        <v>2254</v>
      </c>
      <c r="T286" s="85" t="s">
        <v>2254</v>
      </c>
      <c r="U286" s="85" t="s">
        <v>2254</v>
      </c>
      <c r="V286" s="28" t="s">
        <v>2256</v>
      </c>
    </row>
    <row r="287" spans="1:22" hidden="1" x14ac:dyDescent="0.3">
      <c r="A287" s="198">
        <v>45373</v>
      </c>
      <c r="B287" s="25">
        <v>2923</v>
      </c>
      <c r="C287" s="25" t="s">
        <v>339</v>
      </c>
      <c r="D287" s="25" t="s">
        <v>427</v>
      </c>
      <c r="E287" s="25" t="s">
        <v>952</v>
      </c>
      <c r="F287" s="25" t="s">
        <v>498</v>
      </c>
      <c r="G287" s="25" t="s">
        <v>499</v>
      </c>
      <c r="H287" s="85" t="s">
        <v>2254</v>
      </c>
      <c r="I287" s="26">
        <v>470134</v>
      </c>
      <c r="J287" s="26">
        <v>470134</v>
      </c>
      <c r="K287" s="26">
        <v>470134</v>
      </c>
      <c r="L287" s="25" t="s">
        <v>369</v>
      </c>
      <c r="M287" s="27">
        <v>256</v>
      </c>
      <c r="N287" s="29" t="s">
        <v>160</v>
      </c>
      <c r="O287" s="72">
        <v>2022680010029</v>
      </c>
      <c r="P287" s="73" t="s">
        <v>246</v>
      </c>
      <c r="Q287" s="27" t="s">
        <v>431</v>
      </c>
      <c r="R287" s="85" t="s">
        <v>2254</v>
      </c>
      <c r="S287" s="85" t="s">
        <v>2254</v>
      </c>
      <c r="T287" s="85" t="s">
        <v>2254</v>
      </c>
      <c r="U287" s="85" t="s">
        <v>2254</v>
      </c>
      <c r="V287" s="28" t="s">
        <v>2256</v>
      </c>
    </row>
    <row r="288" spans="1:22" hidden="1" x14ac:dyDescent="0.3">
      <c r="A288" s="198">
        <v>45373</v>
      </c>
      <c r="B288" s="25">
        <v>2963</v>
      </c>
      <c r="C288" s="25" t="s">
        <v>337</v>
      </c>
      <c r="D288" s="25" t="s">
        <v>427</v>
      </c>
      <c r="E288" s="25" t="s">
        <v>633</v>
      </c>
      <c r="F288" s="25" t="s">
        <v>953</v>
      </c>
      <c r="G288" s="25" t="s">
        <v>954</v>
      </c>
      <c r="H288" s="84">
        <v>1274</v>
      </c>
      <c r="I288" s="26">
        <v>8000000</v>
      </c>
      <c r="J288" s="26">
        <v>8000000</v>
      </c>
      <c r="K288" s="26">
        <v>8000000</v>
      </c>
      <c r="L288" s="25" t="s">
        <v>369</v>
      </c>
      <c r="M288" s="27">
        <v>256</v>
      </c>
      <c r="N288" s="29" t="s">
        <v>160</v>
      </c>
      <c r="O288" s="72">
        <v>2022680010029</v>
      </c>
      <c r="P288" s="73" t="s">
        <v>246</v>
      </c>
      <c r="Q288" s="27" t="s">
        <v>431</v>
      </c>
      <c r="R288" s="27" t="s">
        <v>1542</v>
      </c>
      <c r="S288" s="27" t="s">
        <v>1577</v>
      </c>
      <c r="T288" s="27" t="s">
        <v>1821</v>
      </c>
      <c r="U288" s="27" t="s">
        <v>1822</v>
      </c>
      <c r="V288" s="28" t="s">
        <v>2256</v>
      </c>
    </row>
    <row r="289" spans="1:22" hidden="1" x14ac:dyDescent="0.3">
      <c r="A289" s="198">
        <v>45373</v>
      </c>
      <c r="B289" s="25">
        <v>2964</v>
      </c>
      <c r="C289" s="25" t="s">
        <v>295</v>
      </c>
      <c r="D289" s="25" t="s">
        <v>447</v>
      </c>
      <c r="E289" s="25" t="s">
        <v>776</v>
      </c>
      <c r="F289" s="25" t="s">
        <v>955</v>
      </c>
      <c r="G289" s="25" t="s">
        <v>956</v>
      </c>
      <c r="H289" s="84">
        <v>1270</v>
      </c>
      <c r="I289" s="26">
        <v>14000000</v>
      </c>
      <c r="J289" s="26">
        <v>14000000</v>
      </c>
      <c r="K289" s="26">
        <v>14000000</v>
      </c>
      <c r="L289" s="25" t="s">
        <v>369</v>
      </c>
      <c r="M289" s="25">
        <v>209</v>
      </c>
      <c r="N289" s="27" t="s">
        <v>121</v>
      </c>
      <c r="O289" s="72">
        <v>2020680010040</v>
      </c>
      <c r="P289" s="73" t="s">
        <v>225</v>
      </c>
      <c r="Q289" s="27" t="s">
        <v>927</v>
      </c>
      <c r="R289" s="27" t="s">
        <v>1542</v>
      </c>
      <c r="S289" s="27" t="s">
        <v>1543</v>
      </c>
      <c r="T289" s="27" t="s">
        <v>1823</v>
      </c>
      <c r="U289" s="27" t="s">
        <v>1824</v>
      </c>
      <c r="V289" s="28" t="s">
        <v>2256</v>
      </c>
    </row>
    <row r="290" spans="1:22" hidden="1" x14ac:dyDescent="0.3">
      <c r="A290" s="198">
        <v>45373</v>
      </c>
      <c r="B290" s="25">
        <v>2965</v>
      </c>
      <c r="C290" s="25" t="s">
        <v>337</v>
      </c>
      <c r="D290" s="25" t="s">
        <v>427</v>
      </c>
      <c r="E290" s="25" t="s">
        <v>633</v>
      </c>
      <c r="F290" s="25" t="s">
        <v>958</v>
      </c>
      <c r="G290" s="25" t="s">
        <v>959</v>
      </c>
      <c r="H290" s="84">
        <v>1269</v>
      </c>
      <c r="I290" s="26">
        <v>8000000</v>
      </c>
      <c r="J290" s="26">
        <v>8000000</v>
      </c>
      <c r="K290" s="26">
        <v>8000000</v>
      </c>
      <c r="L290" s="25" t="s">
        <v>369</v>
      </c>
      <c r="M290" s="27">
        <v>256</v>
      </c>
      <c r="N290" s="29" t="s">
        <v>160</v>
      </c>
      <c r="O290" s="72">
        <v>2022680010029</v>
      </c>
      <c r="P290" s="73" t="s">
        <v>246</v>
      </c>
      <c r="Q290" s="27" t="s">
        <v>431</v>
      </c>
      <c r="R290" s="27" t="s">
        <v>1542</v>
      </c>
      <c r="S290" s="27" t="s">
        <v>1577</v>
      </c>
      <c r="T290" s="27" t="s">
        <v>1825</v>
      </c>
      <c r="U290" s="27" t="s">
        <v>1826</v>
      </c>
      <c r="V290" s="28" t="s">
        <v>2256</v>
      </c>
    </row>
    <row r="291" spans="1:22" hidden="1" x14ac:dyDescent="0.3">
      <c r="A291" s="198">
        <v>45383</v>
      </c>
      <c r="B291" s="25">
        <v>2711</v>
      </c>
      <c r="C291" s="25" t="s">
        <v>331</v>
      </c>
      <c r="D291" s="25" t="s">
        <v>584</v>
      </c>
      <c r="E291" s="25" t="s">
        <v>943</v>
      </c>
      <c r="F291" s="25" t="s">
        <v>944</v>
      </c>
      <c r="G291" s="25" t="s">
        <v>945</v>
      </c>
      <c r="H291" s="84">
        <v>37</v>
      </c>
      <c r="I291" s="26">
        <v>-862214640</v>
      </c>
      <c r="J291" s="26">
        <v>0</v>
      </c>
      <c r="K291" s="26">
        <v>0</v>
      </c>
      <c r="L291" s="25" t="s">
        <v>369</v>
      </c>
      <c r="M291" s="27">
        <v>214</v>
      </c>
      <c r="N291" s="27" t="s">
        <v>131</v>
      </c>
      <c r="O291" s="72">
        <v>2020680010121</v>
      </c>
      <c r="P291" s="73" t="s">
        <v>239</v>
      </c>
      <c r="Q291" s="27" t="s">
        <v>946</v>
      </c>
      <c r="R291" s="27" t="s">
        <v>1537</v>
      </c>
      <c r="S291" s="27" t="s">
        <v>1538</v>
      </c>
      <c r="T291" s="27" t="s">
        <v>1552</v>
      </c>
      <c r="U291" s="27" t="s">
        <v>1553</v>
      </c>
      <c r="V291" s="28" t="s">
        <v>2256</v>
      </c>
    </row>
    <row r="292" spans="1:22" hidden="1" x14ac:dyDescent="0.3">
      <c r="A292" s="198">
        <v>45383</v>
      </c>
      <c r="B292" s="25">
        <v>2999</v>
      </c>
      <c r="C292" s="25" t="s">
        <v>280</v>
      </c>
      <c r="D292" s="25" t="s">
        <v>530</v>
      </c>
      <c r="E292" s="25" t="s">
        <v>960</v>
      </c>
      <c r="F292" s="25" t="s">
        <v>961</v>
      </c>
      <c r="G292" s="25" t="s">
        <v>962</v>
      </c>
      <c r="H292" s="84">
        <v>38</v>
      </c>
      <c r="I292" s="26">
        <v>456821190</v>
      </c>
      <c r="J292" s="26">
        <v>456821190</v>
      </c>
      <c r="K292" s="26">
        <v>456821190</v>
      </c>
      <c r="L292" s="25" t="s">
        <v>369</v>
      </c>
      <c r="M292" s="27">
        <v>205</v>
      </c>
      <c r="N292" s="29" t="s">
        <v>114</v>
      </c>
      <c r="O292" s="72">
        <v>2020680010050</v>
      </c>
      <c r="P292" s="73" t="s">
        <v>226</v>
      </c>
      <c r="Q292" s="27" t="s">
        <v>888</v>
      </c>
      <c r="R292" s="27" t="s">
        <v>1537</v>
      </c>
      <c r="S292" s="27" t="s">
        <v>1538</v>
      </c>
      <c r="T292" s="27" t="s">
        <v>1556</v>
      </c>
      <c r="U292" s="27" t="s">
        <v>1557</v>
      </c>
      <c r="V292" s="28" t="s">
        <v>2256</v>
      </c>
    </row>
    <row r="293" spans="1:22" hidden="1" x14ac:dyDescent="0.3">
      <c r="A293" s="198">
        <v>45383</v>
      </c>
      <c r="B293" s="25">
        <v>3000</v>
      </c>
      <c r="C293" s="25" t="s">
        <v>280</v>
      </c>
      <c r="D293" s="25" t="s">
        <v>530</v>
      </c>
      <c r="E293" s="25" t="s">
        <v>963</v>
      </c>
      <c r="F293" s="25" t="s">
        <v>575</v>
      </c>
      <c r="G293" s="25" t="s">
        <v>576</v>
      </c>
      <c r="H293" s="84">
        <v>39</v>
      </c>
      <c r="I293" s="26">
        <v>145032714</v>
      </c>
      <c r="J293" s="26">
        <v>123535642.83</v>
      </c>
      <c r="K293" s="26">
        <v>123535642.83</v>
      </c>
      <c r="L293" s="25" t="s">
        <v>369</v>
      </c>
      <c r="M293" s="27">
        <v>205</v>
      </c>
      <c r="N293" s="29" t="s">
        <v>114</v>
      </c>
      <c r="O293" s="72">
        <v>2020680010050</v>
      </c>
      <c r="P293" s="73" t="s">
        <v>226</v>
      </c>
      <c r="Q293" s="27" t="s">
        <v>888</v>
      </c>
      <c r="R293" s="27" t="s">
        <v>1537</v>
      </c>
      <c r="S293" s="27" t="s">
        <v>1538</v>
      </c>
      <c r="T293" s="27" t="s">
        <v>1550</v>
      </c>
      <c r="U293" s="27" t="s">
        <v>1551</v>
      </c>
      <c r="V293" s="28" t="s">
        <v>2256</v>
      </c>
    </row>
    <row r="294" spans="1:22" hidden="1" x14ac:dyDescent="0.3">
      <c r="A294" s="198">
        <v>45383</v>
      </c>
      <c r="B294" s="25">
        <v>3003</v>
      </c>
      <c r="C294" s="25" t="s">
        <v>331</v>
      </c>
      <c r="D294" s="25" t="s">
        <v>584</v>
      </c>
      <c r="E294" s="25" t="s">
        <v>943</v>
      </c>
      <c r="F294" s="25" t="s">
        <v>944</v>
      </c>
      <c r="G294" s="25" t="s">
        <v>945</v>
      </c>
      <c r="H294" s="84">
        <v>37</v>
      </c>
      <c r="I294" s="26">
        <v>862214640</v>
      </c>
      <c r="J294" s="26">
        <v>862214640.00000012</v>
      </c>
      <c r="K294" s="26">
        <v>862214640.00000012</v>
      </c>
      <c r="L294" s="25" t="s">
        <v>369</v>
      </c>
      <c r="M294" s="27">
        <v>214</v>
      </c>
      <c r="N294" s="27" t="s">
        <v>131</v>
      </c>
      <c r="O294" s="72">
        <v>2020680010121</v>
      </c>
      <c r="P294" s="73" t="s">
        <v>239</v>
      </c>
      <c r="Q294" s="27" t="s">
        <v>946</v>
      </c>
      <c r="R294" s="27" t="s">
        <v>1537</v>
      </c>
      <c r="S294" s="27" t="s">
        <v>1538</v>
      </c>
      <c r="T294" s="27" t="s">
        <v>1552</v>
      </c>
      <c r="U294" s="27" t="s">
        <v>1553</v>
      </c>
      <c r="V294" s="28" t="s">
        <v>2256</v>
      </c>
    </row>
    <row r="295" spans="1:22" hidden="1" x14ac:dyDescent="0.3">
      <c r="A295" s="198">
        <v>45384</v>
      </c>
      <c r="B295" s="25">
        <v>3010</v>
      </c>
      <c r="C295" s="25" t="s">
        <v>341</v>
      </c>
      <c r="D295" s="25" t="s">
        <v>427</v>
      </c>
      <c r="E295" s="25" t="s">
        <v>938</v>
      </c>
      <c r="F295" s="25" t="s">
        <v>593</v>
      </c>
      <c r="G295" s="25" t="s">
        <v>594</v>
      </c>
      <c r="H295" s="85" t="s">
        <v>2254</v>
      </c>
      <c r="I295" s="26">
        <v>64072.27</v>
      </c>
      <c r="J295" s="26">
        <v>64072.27</v>
      </c>
      <c r="K295" s="26">
        <v>64072.27</v>
      </c>
      <c r="L295" s="25" t="s">
        <v>369</v>
      </c>
      <c r="M295" s="27">
        <v>256</v>
      </c>
      <c r="N295" s="29" t="s">
        <v>160</v>
      </c>
      <c r="O295" s="72">
        <v>2022680010029</v>
      </c>
      <c r="P295" s="73" t="s">
        <v>246</v>
      </c>
      <c r="Q295" s="27" t="s">
        <v>431</v>
      </c>
      <c r="R295" s="85" t="s">
        <v>2254</v>
      </c>
      <c r="S295" s="85" t="s">
        <v>2254</v>
      </c>
      <c r="T295" s="85" t="s">
        <v>2254</v>
      </c>
      <c r="U295" s="85" t="s">
        <v>2254</v>
      </c>
      <c r="V295" s="28" t="s">
        <v>2256</v>
      </c>
    </row>
    <row r="296" spans="1:22" hidden="1" x14ac:dyDescent="0.3">
      <c r="A296" s="198">
        <v>45384</v>
      </c>
      <c r="B296" s="25">
        <v>3010</v>
      </c>
      <c r="C296" s="25" t="s">
        <v>268</v>
      </c>
      <c r="D296" s="25" t="s">
        <v>625</v>
      </c>
      <c r="E296" s="25" t="s">
        <v>938</v>
      </c>
      <c r="F296" s="25" t="s">
        <v>593</v>
      </c>
      <c r="G296" s="25" t="s">
        <v>594</v>
      </c>
      <c r="H296" s="85" t="s">
        <v>2254</v>
      </c>
      <c r="I296" s="26">
        <v>64072.27</v>
      </c>
      <c r="J296" s="26">
        <v>64072.27</v>
      </c>
      <c r="K296" s="26">
        <v>64072.27</v>
      </c>
      <c r="L296" s="25" t="s">
        <v>369</v>
      </c>
      <c r="M296" s="27">
        <v>203</v>
      </c>
      <c r="N296" s="27" t="s">
        <v>106</v>
      </c>
      <c r="O296" s="72">
        <v>2020680010072</v>
      </c>
      <c r="P296" s="73" t="s">
        <v>229</v>
      </c>
      <c r="Q296" s="27" t="s">
        <v>629</v>
      </c>
      <c r="R296" s="85" t="s">
        <v>2254</v>
      </c>
      <c r="S296" s="85" t="s">
        <v>2254</v>
      </c>
      <c r="T296" s="85" t="s">
        <v>2254</v>
      </c>
      <c r="U296" s="85" t="s">
        <v>2254</v>
      </c>
      <c r="V296" s="28" t="s">
        <v>2256</v>
      </c>
    </row>
    <row r="297" spans="1:22" hidden="1" x14ac:dyDescent="0.3">
      <c r="A297" s="198">
        <v>45384</v>
      </c>
      <c r="B297" s="25">
        <v>3010</v>
      </c>
      <c r="C297" s="25" t="s">
        <v>306</v>
      </c>
      <c r="D297" s="25" t="s">
        <v>447</v>
      </c>
      <c r="E297" s="25" t="s">
        <v>938</v>
      </c>
      <c r="F297" s="25" t="s">
        <v>593</v>
      </c>
      <c r="G297" s="25" t="s">
        <v>594</v>
      </c>
      <c r="H297" s="85" t="s">
        <v>2254</v>
      </c>
      <c r="I297" s="26">
        <v>100879.75</v>
      </c>
      <c r="J297" s="26">
        <v>100879.75</v>
      </c>
      <c r="K297" s="26">
        <v>100879.75</v>
      </c>
      <c r="L297" s="25" t="s">
        <v>369</v>
      </c>
      <c r="M297" s="25">
        <v>211</v>
      </c>
      <c r="N297" s="27" t="s">
        <v>126</v>
      </c>
      <c r="O297" s="72">
        <v>2020680010040</v>
      </c>
      <c r="P297" s="73" t="s">
        <v>225</v>
      </c>
      <c r="Q297" s="27" t="s">
        <v>449</v>
      </c>
      <c r="R297" s="85" t="s">
        <v>2254</v>
      </c>
      <c r="S297" s="85" t="s">
        <v>2254</v>
      </c>
      <c r="T297" s="85" t="s">
        <v>2254</v>
      </c>
      <c r="U297" s="85" t="s">
        <v>2254</v>
      </c>
      <c r="V297" s="28" t="s">
        <v>2256</v>
      </c>
    </row>
    <row r="298" spans="1:22" hidden="1" x14ac:dyDescent="0.3">
      <c r="A298" s="198">
        <v>45384</v>
      </c>
      <c r="B298" s="25">
        <v>3009</v>
      </c>
      <c r="C298" s="25" t="s">
        <v>342</v>
      </c>
      <c r="D298" s="25" t="s">
        <v>427</v>
      </c>
      <c r="E298" s="25" t="s">
        <v>964</v>
      </c>
      <c r="F298" s="25" t="s">
        <v>863</v>
      </c>
      <c r="G298" s="25" t="s">
        <v>864</v>
      </c>
      <c r="H298" s="85" t="s">
        <v>2254</v>
      </c>
      <c r="I298" s="26">
        <v>72777</v>
      </c>
      <c r="J298" s="26">
        <v>72777</v>
      </c>
      <c r="K298" s="26">
        <v>72777</v>
      </c>
      <c r="L298" s="25" t="s">
        <v>369</v>
      </c>
      <c r="M298" s="27">
        <v>256</v>
      </c>
      <c r="N298" s="29" t="s">
        <v>160</v>
      </c>
      <c r="O298" s="72">
        <v>2022680010029</v>
      </c>
      <c r="P298" s="73" t="s">
        <v>246</v>
      </c>
      <c r="Q298" s="27" t="s">
        <v>431</v>
      </c>
      <c r="R298" s="85" t="s">
        <v>2254</v>
      </c>
      <c r="S298" s="85" t="s">
        <v>2254</v>
      </c>
      <c r="T298" s="85" t="s">
        <v>2254</v>
      </c>
      <c r="U298" s="85" t="s">
        <v>2254</v>
      </c>
      <c r="V298" s="28" t="s">
        <v>2256</v>
      </c>
    </row>
    <row r="299" spans="1:22" hidden="1" x14ac:dyDescent="0.3">
      <c r="A299" s="199">
        <v>45386</v>
      </c>
      <c r="B299" s="27">
        <v>3107</v>
      </c>
      <c r="C299" s="27" t="s">
        <v>214</v>
      </c>
      <c r="D299" s="27" t="s">
        <v>441</v>
      </c>
      <c r="E299" s="27" t="s">
        <v>965</v>
      </c>
      <c r="F299" s="27" t="s">
        <v>443</v>
      </c>
      <c r="G299" s="27" t="s">
        <v>444</v>
      </c>
      <c r="H299" s="85" t="s">
        <v>2254</v>
      </c>
      <c r="I299" s="29">
        <v>12050</v>
      </c>
      <c r="J299" s="26">
        <v>12050</v>
      </c>
      <c r="K299" s="26">
        <v>12050</v>
      </c>
      <c r="L299" s="27" t="s">
        <v>369</v>
      </c>
      <c r="M299" s="27">
        <v>1</v>
      </c>
      <c r="N299" s="29" t="str">
        <f>+VLOOKUP(M299,[1]General!$C$25:$I$64,2)</f>
        <v>Atender a 30.000 niños, niñas, adolescentes y sus familias con un enfoque de inclusión social.</v>
      </c>
      <c r="O299" s="72">
        <v>2022680010056</v>
      </c>
      <c r="P299" s="73" t="s">
        <v>217</v>
      </c>
      <c r="Q299" s="27" t="s">
        <v>446</v>
      </c>
      <c r="R299" s="85" t="s">
        <v>2254</v>
      </c>
      <c r="S299" s="85" t="s">
        <v>2254</v>
      </c>
      <c r="T299" s="85" t="s">
        <v>2254</v>
      </c>
      <c r="U299" s="85" t="s">
        <v>2254</v>
      </c>
      <c r="V299" s="28" t="s">
        <v>2256</v>
      </c>
    </row>
    <row r="300" spans="1:22" hidden="1" x14ac:dyDescent="0.3">
      <c r="A300" s="198">
        <v>45386</v>
      </c>
      <c r="B300" s="25">
        <v>3108</v>
      </c>
      <c r="C300" s="25" t="s">
        <v>306</v>
      </c>
      <c r="D300" s="25" t="s">
        <v>447</v>
      </c>
      <c r="E300" s="25" t="s">
        <v>966</v>
      </c>
      <c r="F300" s="25" t="s">
        <v>443</v>
      </c>
      <c r="G300" s="25" t="s">
        <v>444</v>
      </c>
      <c r="H300" s="85" t="s">
        <v>2254</v>
      </c>
      <c r="I300" s="26">
        <v>43390</v>
      </c>
      <c r="J300" s="26">
        <v>43390</v>
      </c>
      <c r="K300" s="26">
        <v>43390</v>
      </c>
      <c r="L300" s="25" t="s">
        <v>369</v>
      </c>
      <c r="M300" s="25">
        <v>211</v>
      </c>
      <c r="N300" s="27" t="s">
        <v>126</v>
      </c>
      <c r="O300" s="72">
        <v>2020680010040</v>
      </c>
      <c r="P300" s="73" t="s">
        <v>225</v>
      </c>
      <c r="Q300" s="27" t="s">
        <v>449</v>
      </c>
      <c r="R300" s="85" t="s">
        <v>2254</v>
      </c>
      <c r="S300" s="85" t="s">
        <v>2254</v>
      </c>
      <c r="T300" s="85" t="s">
        <v>2254</v>
      </c>
      <c r="U300" s="85" t="s">
        <v>2254</v>
      </c>
      <c r="V300" s="28" t="s">
        <v>2256</v>
      </c>
    </row>
    <row r="301" spans="1:22" hidden="1" x14ac:dyDescent="0.3">
      <c r="A301" s="198">
        <v>45390</v>
      </c>
      <c r="B301" s="25">
        <v>3129</v>
      </c>
      <c r="C301" s="25" t="s">
        <v>337</v>
      </c>
      <c r="D301" s="25" t="s">
        <v>427</v>
      </c>
      <c r="E301" s="25" t="s">
        <v>633</v>
      </c>
      <c r="F301" s="25" t="s">
        <v>967</v>
      </c>
      <c r="G301" s="25" t="s">
        <v>968</v>
      </c>
      <c r="H301" s="84">
        <v>1305</v>
      </c>
      <c r="I301" s="26">
        <v>8000000</v>
      </c>
      <c r="J301" s="26">
        <v>0</v>
      </c>
      <c r="K301" s="26">
        <v>0</v>
      </c>
      <c r="L301" s="25" t="s">
        <v>369</v>
      </c>
      <c r="M301" s="27">
        <v>256</v>
      </c>
      <c r="N301" s="29" t="s">
        <v>160</v>
      </c>
      <c r="O301" s="72">
        <v>2022680010029</v>
      </c>
      <c r="P301" s="73" t="s">
        <v>246</v>
      </c>
      <c r="Q301" s="27" t="s">
        <v>431</v>
      </c>
      <c r="R301" s="27" t="s">
        <v>2254</v>
      </c>
      <c r="S301" s="27" t="s">
        <v>2254</v>
      </c>
      <c r="T301" s="27" t="s">
        <v>2254</v>
      </c>
      <c r="U301" s="27" t="s">
        <v>2254</v>
      </c>
      <c r="V301" s="28" t="s">
        <v>2256</v>
      </c>
    </row>
    <row r="302" spans="1:22" hidden="1" x14ac:dyDescent="0.3">
      <c r="A302" s="198">
        <v>45390</v>
      </c>
      <c r="B302" s="25">
        <v>3129</v>
      </c>
      <c r="C302" s="25" t="s">
        <v>337</v>
      </c>
      <c r="D302" s="25" t="s">
        <v>427</v>
      </c>
      <c r="E302" s="25" t="s">
        <v>633</v>
      </c>
      <c r="F302" s="25" t="s">
        <v>967</v>
      </c>
      <c r="G302" s="25" t="s">
        <v>968</v>
      </c>
      <c r="H302" s="84">
        <v>1305</v>
      </c>
      <c r="I302" s="26">
        <v>-8000000</v>
      </c>
      <c r="J302" s="26">
        <v>0</v>
      </c>
      <c r="K302" s="26">
        <v>0</v>
      </c>
      <c r="L302" s="25" t="s">
        <v>369</v>
      </c>
      <c r="M302" s="27">
        <v>256</v>
      </c>
      <c r="N302" s="29" t="s">
        <v>160</v>
      </c>
      <c r="O302" s="72">
        <v>2022680010029</v>
      </c>
      <c r="P302" s="73" t="s">
        <v>246</v>
      </c>
      <c r="Q302" s="27" t="s">
        <v>431</v>
      </c>
      <c r="R302" s="27" t="s">
        <v>2254</v>
      </c>
      <c r="S302" s="27" t="s">
        <v>2254</v>
      </c>
      <c r="T302" s="27" t="s">
        <v>2254</v>
      </c>
      <c r="U302" s="27" t="s">
        <v>2254</v>
      </c>
      <c r="V302" s="28" t="s">
        <v>2256</v>
      </c>
    </row>
    <row r="303" spans="1:22" hidden="1" x14ac:dyDescent="0.3">
      <c r="A303" s="198">
        <v>45390</v>
      </c>
      <c r="B303" s="25">
        <v>3130</v>
      </c>
      <c r="C303" s="25" t="s">
        <v>337</v>
      </c>
      <c r="D303" s="25" t="s">
        <v>427</v>
      </c>
      <c r="E303" s="25" t="s">
        <v>633</v>
      </c>
      <c r="F303" s="25" t="s">
        <v>969</v>
      </c>
      <c r="G303" s="25" t="s">
        <v>970</v>
      </c>
      <c r="H303" s="84">
        <v>1304</v>
      </c>
      <c r="I303" s="26">
        <v>8000000</v>
      </c>
      <c r="J303" s="26">
        <v>8000000</v>
      </c>
      <c r="K303" s="26">
        <v>8000000</v>
      </c>
      <c r="L303" s="25" t="s">
        <v>369</v>
      </c>
      <c r="M303" s="27">
        <v>256</v>
      </c>
      <c r="N303" s="29" t="s">
        <v>160</v>
      </c>
      <c r="O303" s="72">
        <v>2022680010029</v>
      </c>
      <c r="P303" s="73" t="s">
        <v>246</v>
      </c>
      <c r="Q303" s="27" t="s">
        <v>431</v>
      </c>
      <c r="R303" s="27" t="s">
        <v>1542</v>
      </c>
      <c r="S303" s="27" t="s">
        <v>1577</v>
      </c>
      <c r="T303" s="27" t="s">
        <v>1827</v>
      </c>
      <c r="U303" s="27" t="s">
        <v>1828</v>
      </c>
      <c r="V303" s="28" t="s">
        <v>2256</v>
      </c>
    </row>
    <row r="304" spans="1:22" hidden="1" x14ac:dyDescent="0.3">
      <c r="A304" s="198">
        <v>45390</v>
      </c>
      <c r="B304" s="25">
        <v>3150</v>
      </c>
      <c r="C304" s="25" t="s">
        <v>337</v>
      </c>
      <c r="D304" s="25" t="s">
        <v>427</v>
      </c>
      <c r="E304" s="25" t="s">
        <v>633</v>
      </c>
      <c r="F304" s="25" t="s">
        <v>971</v>
      </c>
      <c r="G304" s="25" t="s">
        <v>972</v>
      </c>
      <c r="H304" s="84">
        <v>1314</v>
      </c>
      <c r="I304" s="26">
        <v>8000000</v>
      </c>
      <c r="J304" s="26">
        <v>8000000</v>
      </c>
      <c r="K304" s="26">
        <v>8000000</v>
      </c>
      <c r="L304" s="25" t="s">
        <v>369</v>
      </c>
      <c r="M304" s="27">
        <v>256</v>
      </c>
      <c r="N304" s="29" t="s">
        <v>160</v>
      </c>
      <c r="O304" s="72">
        <v>2022680010029</v>
      </c>
      <c r="P304" s="73" t="s">
        <v>246</v>
      </c>
      <c r="Q304" s="27" t="s">
        <v>431</v>
      </c>
      <c r="R304" s="27" t="s">
        <v>1542</v>
      </c>
      <c r="S304" s="27" t="s">
        <v>1577</v>
      </c>
      <c r="T304" s="27" t="s">
        <v>1829</v>
      </c>
      <c r="U304" s="27" t="s">
        <v>1830</v>
      </c>
      <c r="V304" s="28" t="s">
        <v>2256</v>
      </c>
    </row>
    <row r="305" spans="1:22" hidden="1" x14ac:dyDescent="0.3">
      <c r="A305" s="198">
        <v>45390</v>
      </c>
      <c r="B305" s="25">
        <v>3151</v>
      </c>
      <c r="C305" s="25" t="s">
        <v>289</v>
      </c>
      <c r="D305" s="25" t="s">
        <v>489</v>
      </c>
      <c r="E305" s="25" t="s">
        <v>973</v>
      </c>
      <c r="F305" s="25" t="s">
        <v>974</v>
      </c>
      <c r="G305" s="25" t="s">
        <v>975</v>
      </c>
      <c r="H305" s="84">
        <v>46</v>
      </c>
      <c r="I305" s="26">
        <v>90000000</v>
      </c>
      <c r="J305" s="26">
        <v>61867770</v>
      </c>
      <c r="K305" s="26">
        <v>61867770</v>
      </c>
      <c r="L305" s="25" t="s">
        <v>369</v>
      </c>
      <c r="M305" s="27">
        <v>208</v>
      </c>
      <c r="N305" s="27" t="s">
        <v>119</v>
      </c>
      <c r="O305" s="72">
        <v>2020680010106</v>
      </c>
      <c r="P305" s="73" t="s">
        <v>227</v>
      </c>
      <c r="Q305" s="27" t="s">
        <v>976</v>
      </c>
      <c r="R305" s="27" t="s">
        <v>1537</v>
      </c>
      <c r="S305" s="27" t="s">
        <v>1538</v>
      </c>
      <c r="T305" s="27" t="s">
        <v>1831</v>
      </c>
      <c r="U305" s="27" t="s">
        <v>1832</v>
      </c>
      <c r="V305" s="28" t="s">
        <v>2256</v>
      </c>
    </row>
    <row r="306" spans="1:22" hidden="1" x14ac:dyDescent="0.3">
      <c r="A306" s="199">
        <v>45391</v>
      </c>
      <c r="B306" s="27">
        <v>3156</v>
      </c>
      <c r="C306" s="27" t="s">
        <v>214</v>
      </c>
      <c r="D306" s="27" t="s">
        <v>441</v>
      </c>
      <c r="E306" s="27" t="s">
        <v>977</v>
      </c>
      <c r="F306" s="27" t="s">
        <v>455</v>
      </c>
      <c r="G306" s="27" t="s">
        <v>456</v>
      </c>
      <c r="H306" s="85" t="s">
        <v>2254</v>
      </c>
      <c r="I306" s="29">
        <v>204213</v>
      </c>
      <c r="J306" s="26">
        <v>204213</v>
      </c>
      <c r="K306" s="26">
        <v>204213</v>
      </c>
      <c r="L306" s="27" t="s">
        <v>369</v>
      </c>
      <c r="M306" s="27">
        <v>1</v>
      </c>
      <c r="N306" s="29" t="str">
        <f>+VLOOKUP(M306,[1]General!$C$25:$I$64,2)</f>
        <v>Atender a 30.000 niños, niñas, adolescentes y sus familias con un enfoque de inclusión social.</v>
      </c>
      <c r="O306" s="72">
        <v>2022680010056</v>
      </c>
      <c r="P306" s="73" t="s">
        <v>217</v>
      </c>
      <c r="Q306" s="27" t="s">
        <v>446</v>
      </c>
      <c r="R306" s="85" t="s">
        <v>2254</v>
      </c>
      <c r="S306" s="85" t="s">
        <v>2254</v>
      </c>
      <c r="T306" s="85" t="s">
        <v>2254</v>
      </c>
      <c r="U306" s="85" t="s">
        <v>2254</v>
      </c>
      <c r="V306" s="28" t="s">
        <v>2256</v>
      </c>
    </row>
    <row r="307" spans="1:22" hidden="1" x14ac:dyDescent="0.3">
      <c r="A307" s="198">
        <v>45391</v>
      </c>
      <c r="B307" s="25">
        <v>3164</v>
      </c>
      <c r="C307" s="25" t="s">
        <v>337</v>
      </c>
      <c r="D307" s="25" t="s">
        <v>427</v>
      </c>
      <c r="E307" s="25" t="s">
        <v>633</v>
      </c>
      <c r="F307" s="25" t="s">
        <v>967</v>
      </c>
      <c r="G307" s="25" t="s">
        <v>968</v>
      </c>
      <c r="H307" s="84">
        <v>1316</v>
      </c>
      <c r="I307" s="26">
        <v>8000000</v>
      </c>
      <c r="J307" s="26">
        <v>8000000</v>
      </c>
      <c r="K307" s="26">
        <v>8000000</v>
      </c>
      <c r="L307" s="25" t="s">
        <v>369</v>
      </c>
      <c r="M307" s="27">
        <v>256</v>
      </c>
      <c r="N307" s="29" t="s">
        <v>160</v>
      </c>
      <c r="O307" s="72">
        <v>2022680010029</v>
      </c>
      <c r="P307" s="73" t="s">
        <v>246</v>
      </c>
      <c r="Q307" s="27" t="s">
        <v>431</v>
      </c>
      <c r="R307" s="27" t="s">
        <v>1542</v>
      </c>
      <c r="S307" s="27" t="s">
        <v>1577</v>
      </c>
      <c r="T307" s="27" t="s">
        <v>1833</v>
      </c>
      <c r="U307" s="27" t="s">
        <v>1834</v>
      </c>
      <c r="V307" s="28" t="s">
        <v>2256</v>
      </c>
    </row>
    <row r="308" spans="1:22" hidden="1" x14ac:dyDescent="0.3">
      <c r="A308" s="198">
        <v>45391</v>
      </c>
      <c r="B308" s="25">
        <v>3169</v>
      </c>
      <c r="C308" s="25" t="s">
        <v>273</v>
      </c>
      <c r="D308" s="25" t="s">
        <v>461</v>
      </c>
      <c r="E308" s="25" t="s">
        <v>979</v>
      </c>
      <c r="F308" s="25" t="s">
        <v>980</v>
      </c>
      <c r="G308" s="25" t="s">
        <v>981</v>
      </c>
      <c r="H308" s="84">
        <v>47</v>
      </c>
      <c r="I308" s="26">
        <v>79356667</v>
      </c>
      <c r="J308" s="26">
        <v>79356667</v>
      </c>
      <c r="K308" s="26">
        <v>79356667</v>
      </c>
      <c r="L308" s="25" t="s">
        <v>369</v>
      </c>
      <c r="M308" s="27">
        <v>204</v>
      </c>
      <c r="N308" s="29" t="s">
        <v>111</v>
      </c>
      <c r="O308" s="72">
        <v>2020680010050</v>
      </c>
      <c r="P308" s="73" t="s">
        <v>226</v>
      </c>
      <c r="Q308" s="27" t="s">
        <v>465</v>
      </c>
      <c r="R308" s="27" t="s">
        <v>1546</v>
      </c>
      <c r="S308" s="27" t="s">
        <v>1547</v>
      </c>
      <c r="T308" s="27" t="s">
        <v>1835</v>
      </c>
      <c r="U308" s="27" t="s">
        <v>1836</v>
      </c>
      <c r="V308" s="28" t="s">
        <v>2256</v>
      </c>
    </row>
    <row r="309" spans="1:22" hidden="1" x14ac:dyDescent="0.3">
      <c r="A309" s="198">
        <v>45392</v>
      </c>
      <c r="B309" s="25">
        <v>3174</v>
      </c>
      <c r="C309" s="25" t="s">
        <v>215</v>
      </c>
      <c r="D309" s="25" t="s">
        <v>485</v>
      </c>
      <c r="E309" s="25" t="s">
        <v>982</v>
      </c>
      <c r="F309" s="25" t="s">
        <v>983</v>
      </c>
      <c r="G309" s="25" t="s">
        <v>984</v>
      </c>
      <c r="H309" s="84">
        <v>1322</v>
      </c>
      <c r="I309" s="26">
        <v>16000000</v>
      </c>
      <c r="J309" s="26">
        <v>16000000</v>
      </c>
      <c r="K309" s="26">
        <v>16000000</v>
      </c>
      <c r="L309" s="25" t="s">
        <v>369</v>
      </c>
      <c r="M309" s="27">
        <v>220</v>
      </c>
      <c r="N309" s="29" t="s">
        <v>146</v>
      </c>
      <c r="O309" s="72">
        <v>2021680010003</v>
      </c>
      <c r="P309" s="73" t="s">
        <v>216</v>
      </c>
      <c r="Q309" s="27" t="s">
        <v>985</v>
      </c>
      <c r="R309" s="27" t="s">
        <v>1542</v>
      </c>
      <c r="S309" s="27" t="s">
        <v>1543</v>
      </c>
      <c r="T309" s="27" t="s">
        <v>1837</v>
      </c>
      <c r="U309" s="27" t="s">
        <v>1838</v>
      </c>
      <c r="V309" s="28" t="s">
        <v>2256</v>
      </c>
    </row>
    <row r="310" spans="1:22" hidden="1" x14ac:dyDescent="0.3">
      <c r="A310" s="198">
        <v>45392</v>
      </c>
      <c r="B310" s="25">
        <v>3181</v>
      </c>
      <c r="C310" s="25" t="s">
        <v>342</v>
      </c>
      <c r="D310" s="25" t="s">
        <v>427</v>
      </c>
      <c r="E310" s="25" t="s">
        <v>986</v>
      </c>
      <c r="F310" s="25" t="s">
        <v>593</v>
      </c>
      <c r="G310" s="25" t="s">
        <v>594</v>
      </c>
      <c r="H310" s="85" t="s">
        <v>2254</v>
      </c>
      <c r="I310" s="26">
        <v>2517223</v>
      </c>
      <c r="J310" s="26">
        <v>2517223</v>
      </c>
      <c r="K310" s="26">
        <v>2517223</v>
      </c>
      <c r="L310" s="25" t="s">
        <v>369</v>
      </c>
      <c r="M310" s="27">
        <v>256</v>
      </c>
      <c r="N310" s="29" t="s">
        <v>160</v>
      </c>
      <c r="O310" s="72">
        <v>2022680010029</v>
      </c>
      <c r="P310" s="73" t="s">
        <v>246</v>
      </c>
      <c r="Q310" s="27" t="s">
        <v>431</v>
      </c>
      <c r="R310" s="85" t="s">
        <v>2254</v>
      </c>
      <c r="S310" s="85" t="s">
        <v>2254</v>
      </c>
      <c r="T310" s="85" t="s">
        <v>2254</v>
      </c>
      <c r="U310" s="85" t="s">
        <v>2254</v>
      </c>
      <c r="V310" s="28" t="s">
        <v>2256</v>
      </c>
    </row>
    <row r="311" spans="1:22" hidden="1" x14ac:dyDescent="0.3">
      <c r="A311" s="198">
        <v>45394</v>
      </c>
      <c r="B311" s="25">
        <v>3261</v>
      </c>
      <c r="C311" s="25" t="s">
        <v>272</v>
      </c>
      <c r="D311" s="25" t="s">
        <v>461</v>
      </c>
      <c r="E311" s="25" t="s">
        <v>957</v>
      </c>
      <c r="F311" s="25" t="s">
        <v>593</v>
      </c>
      <c r="G311" s="25" t="s">
        <v>594</v>
      </c>
      <c r="H311" s="85" t="s">
        <v>2254</v>
      </c>
      <c r="I311" s="26">
        <v>222142.06</v>
      </c>
      <c r="J311" s="26">
        <v>222142.06</v>
      </c>
      <c r="K311" s="26">
        <v>222142.06</v>
      </c>
      <c r="L311" s="25" t="s">
        <v>369</v>
      </c>
      <c r="M311" s="27">
        <v>204</v>
      </c>
      <c r="N311" s="29" t="s">
        <v>111</v>
      </c>
      <c r="O311" s="72">
        <v>2020680010050</v>
      </c>
      <c r="P311" s="73" t="s">
        <v>226</v>
      </c>
      <c r="Q311" s="27" t="s">
        <v>465</v>
      </c>
      <c r="R311" s="85" t="s">
        <v>2254</v>
      </c>
      <c r="S311" s="85" t="s">
        <v>2254</v>
      </c>
      <c r="T311" s="85" t="s">
        <v>2254</v>
      </c>
      <c r="U311" s="85" t="s">
        <v>2254</v>
      </c>
      <c r="V311" s="28" t="s">
        <v>2256</v>
      </c>
    </row>
    <row r="312" spans="1:22" hidden="1" x14ac:dyDescent="0.3">
      <c r="A312" s="198">
        <v>45394</v>
      </c>
      <c r="B312" s="25">
        <v>3261</v>
      </c>
      <c r="C312" s="25" t="s">
        <v>306</v>
      </c>
      <c r="D312" s="25" t="s">
        <v>447</v>
      </c>
      <c r="E312" s="25" t="s">
        <v>957</v>
      </c>
      <c r="F312" s="25" t="s">
        <v>593</v>
      </c>
      <c r="G312" s="25" t="s">
        <v>594</v>
      </c>
      <c r="H312" s="85" t="s">
        <v>2254</v>
      </c>
      <c r="I312" s="26">
        <v>631325.93999999994</v>
      </c>
      <c r="J312" s="26">
        <v>631325.93999999994</v>
      </c>
      <c r="K312" s="26">
        <v>631325.93999999994</v>
      </c>
      <c r="L312" s="25" t="s">
        <v>369</v>
      </c>
      <c r="M312" s="25">
        <v>211</v>
      </c>
      <c r="N312" s="27" t="s">
        <v>126</v>
      </c>
      <c r="O312" s="72">
        <v>2020680010040</v>
      </c>
      <c r="P312" s="73" t="s">
        <v>225</v>
      </c>
      <c r="Q312" s="27" t="s">
        <v>449</v>
      </c>
      <c r="R312" s="85" t="s">
        <v>2254</v>
      </c>
      <c r="S312" s="85" t="s">
        <v>2254</v>
      </c>
      <c r="T312" s="85" t="s">
        <v>2254</v>
      </c>
      <c r="U312" s="85" t="s">
        <v>2254</v>
      </c>
      <c r="V312" s="28" t="s">
        <v>2256</v>
      </c>
    </row>
    <row r="313" spans="1:22" hidden="1" x14ac:dyDescent="0.3">
      <c r="A313" s="198">
        <v>45394</v>
      </c>
      <c r="B313" s="25">
        <v>3261</v>
      </c>
      <c r="C313" s="25" t="s">
        <v>282</v>
      </c>
      <c r="D313" s="25" t="s">
        <v>489</v>
      </c>
      <c r="E313" s="25" t="s">
        <v>957</v>
      </c>
      <c r="F313" s="25" t="s">
        <v>593</v>
      </c>
      <c r="G313" s="25" t="s">
        <v>594</v>
      </c>
      <c r="H313" s="85" t="s">
        <v>2254</v>
      </c>
      <c r="I313" s="26">
        <v>222142.06</v>
      </c>
      <c r="J313" s="26">
        <v>222142.06</v>
      </c>
      <c r="K313" s="26">
        <v>222142.06</v>
      </c>
      <c r="L313" s="25" t="s">
        <v>369</v>
      </c>
      <c r="M313" s="27">
        <v>208</v>
      </c>
      <c r="N313" s="27" t="s">
        <v>119</v>
      </c>
      <c r="O313" s="72">
        <v>2020680010106</v>
      </c>
      <c r="P313" s="73" t="s">
        <v>227</v>
      </c>
      <c r="Q313" s="27" t="s">
        <v>978</v>
      </c>
      <c r="R313" s="85" t="s">
        <v>2254</v>
      </c>
      <c r="S313" s="85" t="s">
        <v>2254</v>
      </c>
      <c r="T313" s="85" t="s">
        <v>2254</v>
      </c>
      <c r="U313" s="85" t="s">
        <v>2254</v>
      </c>
      <c r="V313" s="28" t="s">
        <v>2256</v>
      </c>
    </row>
    <row r="314" spans="1:22" hidden="1" x14ac:dyDescent="0.3">
      <c r="A314" s="198">
        <v>45394</v>
      </c>
      <c r="B314" s="25">
        <v>3266</v>
      </c>
      <c r="C314" s="25" t="s">
        <v>346</v>
      </c>
      <c r="D314" s="25" t="s">
        <v>427</v>
      </c>
      <c r="E314" s="25" t="s">
        <v>987</v>
      </c>
      <c r="F314" s="25" t="s">
        <v>505</v>
      </c>
      <c r="G314" s="25" t="s">
        <v>506</v>
      </c>
      <c r="H314" s="85" t="s">
        <v>2254</v>
      </c>
      <c r="I314" s="26">
        <v>884000</v>
      </c>
      <c r="J314" s="26">
        <v>884000</v>
      </c>
      <c r="K314" s="26">
        <v>884000</v>
      </c>
      <c r="L314" s="25" t="s">
        <v>369</v>
      </c>
      <c r="M314" s="27">
        <v>258</v>
      </c>
      <c r="N314" s="29" t="s">
        <v>165</v>
      </c>
      <c r="O314" s="72">
        <v>2022680010029</v>
      </c>
      <c r="P314" s="73" t="s">
        <v>246</v>
      </c>
      <c r="Q314" s="27" t="s">
        <v>453</v>
      </c>
      <c r="R314" s="85" t="s">
        <v>2254</v>
      </c>
      <c r="S314" s="85" t="s">
        <v>2254</v>
      </c>
      <c r="T314" s="85" t="s">
        <v>2254</v>
      </c>
      <c r="U314" s="85" t="s">
        <v>2254</v>
      </c>
      <c r="V314" s="28" t="s">
        <v>2256</v>
      </c>
    </row>
    <row r="315" spans="1:22" hidden="1" x14ac:dyDescent="0.3">
      <c r="A315" s="198">
        <v>45394</v>
      </c>
      <c r="B315" s="25">
        <v>3267</v>
      </c>
      <c r="C315" s="25" t="s">
        <v>346</v>
      </c>
      <c r="D315" s="25" t="s">
        <v>427</v>
      </c>
      <c r="E315" s="25" t="s">
        <v>988</v>
      </c>
      <c r="F315" s="25" t="s">
        <v>510</v>
      </c>
      <c r="G315" s="25" t="s">
        <v>511</v>
      </c>
      <c r="H315" s="85" t="s">
        <v>2254</v>
      </c>
      <c r="I315" s="26">
        <v>162500</v>
      </c>
      <c r="J315" s="26">
        <v>162500</v>
      </c>
      <c r="K315" s="26">
        <v>162500</v>
      </c>
      <c r="L315" s="25" t="s">
        <v>369</v>
      </c>
      <c r="M315" s="27">
        <v>258</v>
      </c>
      <c r="N315" s="29" t="s">
        <v>165</v>
      </c>
      <c r="O315" s="72">
        <v>2022680010029</v>
      </c>
      <c r="P315" s="73" t="s">
        <v>246</v>
      </c>
      <c r="Q315" s="27" t="s">
        <v>453</v>
      </c>
      <c r="R315" s="85" t="s">
        <v>2254</v>
      </c>
      <c r="S315" s="85" t="s">
        <v>2254</v>
      </c>
      <c r="T315" s="85" t="s">
        <v>2254</v>
      </c>
      <c r="U315" s="85" t="s">
        <v>2254</v>
      </c>
      <c r="V315" s="28" t="s">
        <v>2256</v>
      </c>
    </row>
    <row r="316" spans="1:22" hidden="1" x14ac:dyDescent="0.3">
      <c r="A316" s="198">
        <v>45394</v>
      </c>
      <c r="B316" s="25">
        <v>3268</v>
      </c>
      <c r="C316" s="25" t="s">
        <v>346</v>
      </c>
      <c r="D316" s="25" t="s">
        <v>427</v>
      </c>
      <c r="E316" s="25" t="s">
        <v>988</v>
      </c>
      <c r="F316" s="25" t="s">
        <v>524</v>
      </c>
      <c r="G316" s="25" t="s">
        <v>525</v>
      </c>
      <c r="H316" s="85" t="s">
        <v>2254</v>
      </c>
      <c r="I316" s="26">
        <v>2762500</v>
      </c>
      <c r="J316" s="26">
        <v>2762500</v>
      </c>
      <c r="K316" s="26">
        <v>2762500</v>
      </c>
      <c r="L316" s="25" t="s">
        <v>369</v>
      </c>
      <c r="M316" s="27">
        <v>258</v>
      </c>
      <c r="N316" s="29" t="s">
        <v>165</v>
      </c>
      <c r="O316" s="72">
        <v>2022680010029</v>
      </c>
      <c r="P316" s="73" t="s">
        <v>246</v>
      </c>
      <c r="Q316" s="27" t="s">
        <v>453</v>
      </c>
      <c r="R316" s="85" t="s">
        <v>2254</v>
      </c>
      <c r="S316" s="85" t="s">
        <v>2254</v>
      </c>
      <c r="T316" s="85" t="s">
        <v>2254</v>
      </c>
      <c r="U316" s="85" t="s">
        <v>2254</v>
      </c>
      <c r="V316" s="28" t="s">
        <v>2256</v>
      </c>
    </row>
    <row r="317" spans="1:22" hidden="1" x14ac:dyDescent="0.3">
      <c r="A317" s="198">
        <v>45394</v>
      </c>
      <c r="B317" s="25">
        <v>3269</v>
      </c>
      <c r="C317" s="25" t="s">
        <v>346</v>
      </c>
      <c r="D317" s="25" t="s">
        <v>427</v>
      </c>
      <c r="E317" s="25" t="s">
        <v>988</v>
      </c>
      <c r="F317" s="25" t="s">
        <v>522</v>
      </c>
      <c r="G317" s="25" t="s">
        <v>523</v>
      </c>
      <c r="H317" s="85" t="s">
        <v>2254</v>
      </c>
      <c r="I317" s="26">
        <v>3575000</v>
      </c>
      <c r="J317" s="26">
        <v>3575000</v>
      </c>
      <c r="K317" s="26">
        <v>3575000</v>
      </c>
      <c r="L317" s="25" t="s">
        <v>369</v>
      </c>
      <c r="M317" s="27">
        <v>258</v>
      </c>
      <c r="N317" s="29" t="s">
        <v>165</v>
      </c>
      <c r="O317" s="72">
        <v>2022680010029</v>
      </c>
      <c r="P317" s="73" t="s">
        <v>246</v>
      </c>
      <c r="Q317" s="27" t="s">
        <v>453</v>
      </c>
      <c r="R317" s="85" t="s">
        <v>2254</v>
      </c>
      <c r="S317" s="85" t="s">
        <v>2254</v>
      </c>
      <c r="T317" s="85" t="s">
        <v>2254</v>
      </c>
      <c r="U317" s="85" t="s">
        <v>2254</v>
      </c>
      <c r="V317" s="28" t="s">
        <v>2256</v>
      </c>
    </row>
    <row r="318" spans="1:22" hidden="1" x14ac:dyDescent="0.3">
      <c r="A318" s="198">
        <v>45394</v>
      </c>
      <c r="B318" s="25">
        <v>3270</v>
      </c>
      <c r="C318" s="25" t="s">
        <v>346</v>
      </c>
      <c r="D318" s="25" t="s">
        <v>427</v>
      </c>
      <c r="E318" s="25" t="s">
        <v>988</v>
      </c>
      <c r="F318" s="25" t="s">
        <v>520</v>
      </c>
      <c r="G318" s="25" t="s">
        <v>521</v>
      </c>
      <c r="H318" s="85" t="s">
        <v>2254</v>
      </c>
      <c r="I318" s="26">
        <v>1787500</v>
      </c>
      <c r="J318" s="26">
        <v>1787500</v>
      </c>
      <c r="K318" s="26">
        <v>1787500</v>
      </c>
      <c r="L318" s="25" t="s">
        <v>369</v>
      </c>
      <c r="M318" s="27">
        <v>258</v>
      </c>
      <c r="N318" s="29" t="s">
        <v>165</v>
      </c>
      <c r="O318" s="72">
        <v>2022680010029</v>
      </c>
      <c r="P318" s="73" t="s">
        <v>246</v>
      </c>
      <c r="Q318" s="27" t="s">
        <v>453</v>
      </c>
      <c r="R318" s="85" t="s">
        <v>2254</v>
      </c>
      <c r="S318" s="85" t="s">
        <v>2254</v>
      </c>
      <c r="T318" s="85" t="s">
        <v>2254</v>
      </c>
      <c r="U318" s="85" t="s">
        <v>2254</v>
      </c>
      <c r="V318" s="28" t="s">
        <v>2256</v>
      </c>
    </row>
    <row r="319" spans="1:22" hidden="1" x14ac:dyDescent="0.3">
      <c r="A319" s="198">
        <v>45394</v>
      </c>
      <c r="B319" s="25">
        <v>3271</v>
      </c>
      <c r="C319" s="25" t="s">
        <v>346</v>
      </c>
      <c r="D319" s="25" t="s">
        <v>427</v>
      </c>
      <c r="E319" s="25" t="s">
        <v>988</v>
      </c>
      <c r="F319" s="25" t="s">
        <v>518</v>
      </c>
      <c r="G319" s="25" t="s">
        <v>519</v>
      </c>
      <c r="H319" s="85" t="s">
        <v>2254</v>
      </c>
      <c r="I319" s="26">
        <v>2112500</v>
      </c>
      <c r="J319" s="26">
        <v>2112500</v>
      </c>
      <c r="K319" s="26">
        <v>2112500</v>
      </c>
      <c r="L319" s="25" t="s">
        <v>369</v>
      </c>
      <c r="M319" s="27">
        <v>258</v>
      </c>
      <c r="N319" s="29" t="s">
        <v>165</v>
      </c>
      <c r="O319" s="72">
        <v>2022680010029</v>
      </c>
      <c r="P319" s="73" t="s">
        <v>246</v>
      </c>
      <c r="Q319" s="27" t="s">
        <v>453</v>
      </c>
      <c r="R319" s="85" t="s">
        <v>2254</v>
      </c>
      <c r="S319" s="85" t="s">
        <v>2254</v>
      </c>
      <c r="T319" s="85" t="s">
        <v>2254</v>
      </c>
      <c r="U319" s="85" t="s">
        <v>2254</v>
      </c>
      <c r="V319" s="28" t="s">
        <v>2256</v>
      </c>
    </row>
    <row r="320" spans="1:22" hidden="1" x14ac:dyDescent="0.3">
      <c r="A320" s="198">
        <v>45394</v>
      </c>
      <c r="B320" s="25">
        <v>3272</v>
      </c>
      <c r="C320" s="25" t="s">
        <v>346</v>
      </c>
      <c r="D320" s="25" t="s">
        <v>427</v>
      </c>
      <c r="E320" s="25" t="s">
        <v>988</v>
      </c>
      <c r="F320" s="25" t="s">
        <v>518</v>
      </c>
      <c r="G320" s="25" t="s">
        <v>519</v>
      </c>
      <c r="H320" s="85" t="s">
        <v>2254</v>
      </c>
      <c r="I320" s="26">
        <v>4387500</v>
      </c>
      <c r="J320" s="26">
        <v>4387500</v>
      </c>
      <c r="K320" s="26">
        <v>4387500</v>
      </c>
      <c r="L320" s="25" t="s">
        <v>369</v>
      </c>
      <c r="M320" s="27">
        <v>258</v>
      </c>
      <c r="N320" s="29" t="s">
        <v>165</v>
      </c>
      <c r="O320" s="72">
        <v>2022680010029</v>
      </c>
      <c r="P320" s="73" t="s">
        <v>246</v>
      </c>
      <c r="Q320" s="27" t="s">
        <v>453</v>
      </c>
      <c r="R320" s="85" t="s">
        <v>2254</v>
      </c>
      <c r="S320" s="85" t="s">
        <v>2254</v>
      </c>
      <c r="T320" s="85" t="s">
        <v>2254</v>
      </c>
      <c r="U320" s="85" t="s">
        <v>2254</v>
      </c>
      <c r="V320" s="28" t="s">
        <v>2256</v>
      </c>
    </row>
    <row r="321" spans="1:22" hidden="1" x14ac:dyDescent="0.3">
      <c r="A321" s="198">
        <v>45394</v>
      </c>
      <c r="B321" s="25">
        <v>3273</v>
      </c>
      <c r="C321" s="25" t="s">
        <v>346</v>
      </c>
      <c r="D321" s="25" t="s">
        <v>427</v>
      </c>
      <c r="E321" s="25" t="s">
        <v>988</v>
      </c>
      <c r="F321" s="25" t="s">
        <v>516</v>
      </c>
      <c r="G321" s="25" t="s">
        <v>517</v>
      </c>
      <c r="H321" s="85" t="s">
        <v>2254</v>
      </c>
      <c r="I321" s="26">
        <v>487500</v>
      </c>
      <c r="J321" s="26">
        <v>487500</v>
      </c>
      <c r="K321" s="26">
        <v>487500</v>
      </c>
      <c r="L321" s="25" t="s">
        <v>369</v>
      </c>
      <c r="M321" s="27">
        <v>258</v>
      </c>
      <c r="N321" s="29" t="s">
        <v>165</v>
      </c>
      <c r="O321" s="72">
        <v>2022680010029</v>
      </c>
      <c r="P321" s="73" t="s">
        <v>246</v>
      </c>
      <c r="Q321" s="27" t="s">
        <v>453</v>
      </c>
      <c r="R321" s="85" t="s">
        <v>2254</v>
      </c>
      <c r="S321" s="85" t="s">
        <v>2254</v>
      </c>
      <c r="T321" s="85" t="s">
        <v>2254</v>
      </c>
      <c r="U321" s="85" t="s">
        <v>2254</v>
      </c>
      <c r="V321" s="28" t="s">
        <v>2256</v>
      </c>
    </row>
    <row r="322" spans="1:22" hidden="1" x14ac:dyDescent="0.3">
      <c r="A322" s="198">
        <v>45394</v>
      </c>
      <c r="B322" s="25">
        <v>3274</v>
      </c>
      <c r="C322" s="25" t="s">
        <v>346</v>
      </c>
      <c r="D322" s="25" t="s">
        <v>427</v>
      </c>
      <c r="E322" s="25" t="s">
        <v>988</v>
      </c>
      <c r="F322" s="25" t="s">
        <v>514</v>
      </c>
      <c r="G322" s="25" t="s">
        <v>515</v>
      </c>
      <c r="H322" s="85" t="s">
        <v>2254</v>
      </c>
      <c r="I322" s="26">
        <v>1137500</v>
      </c>
      <c r="J322" s="26">
        <v>1137500</v>
      </c>
      <c r="K322" s="26">
        <v>1137500</v>
      </c>
      <c r="L322" s="25" t="s">
        <v>369</v>
      </c>
      <c r="M322" s="27">
        <v>258</v>
      </c>
      <c r="N322" s="29" t="s">
        <v>165</v>
      </c>
      <c r="O322" s="72">
        <v>2022680010029</v>
      </c>
      <c r="P322" s="73" t="s">
        <v>246</v>
      </c>
      <c r="Q322" s="27" t="s">
        <v>453</v>
      </c>
      <c r="R322" s="85" t="s">
        <v>2254</v>
      </c>
      <c r="S322" s="85" t="s">
        <v>2254</v>
      </c>
      <c r="T322" s="85" t="s">
        <v>2254</v>
      </c>
      <c r="U322" s="85" t="s">
        <v>2254</v>
      </c>
      <c r="V322" s="28" t="s">
        <v>2256</v>
      </c>
    </row>
    <row r="323" spans="1:22" hidden="1" x14ac:dyDescent="0.3">
      <c r="A323" s="198">
        <v>45394</v>
      </c>
      <c r="B323" s="25">
        <v>3275</v>
      </c>
      <c r="C323" s="25" t="s">
        <v>346</v>
      </c>
      <c r="D323" s="25" t="s">
        <v>427</v>
      </c>
      <c r="E323" s="25" t="s">
        <v>988</v>
      </c>
      <c r="F323" s="25" t="s">
        <v>512</v>
      </c>
      <c r="G323" s="25" t="s">
        <v>513</v>
      </c>
      <c r="H323" s="85" t="s">
        <v>2254</v>
      </c>
      <c r="I323" s="26">
        <v>2600000</v>
      </c>
      <c r="J323" s="26">
        <v>2600000</v>
      </c>
      <c r="K323" s="26">
        <v>2600000</v>
      </c>
      <c r="L323" s="25" t="s">
        <v>369</v>
      </c>
      <c r="M323" s="27">
        <v>258</v>
      </c>
      <c r="N323" s="29" t="s">
        <v>165</v>
      </c>
      <c r="O323" s="72">
        <v>2022680010029</v>
      </c>
      <c r="P323" s="73" t="s">
        <v>246</v>
      </c>
      <c r="Q323" s="27" t="s">
        <v>453</v>
      </c>
      <c r="R323" s="85" t="s">
        <v>2254</v>
      </c>
      <c r="S323" s="85" t="s">
        <v>2254</v>
      </c>
      <c r="T323" s="85" t="s">
        <v>2254</v>
      </c>
      <c r="U323" s="85" t="s">
        <v>2254</v>
      </c>
      <c r="V323" s="28" t="s">
        <v>2256</v>
      </c>
    </row>
    <row r="324" spans="1:22" hidden="1" x14ac:dyDescent="0.3">
      <c r="A324" s="198">
        <v>45394</v>
      </c>
      <c r="B324" s="25">
        <v>3276</v>
      </c>
      <c r="C324" s="25" t="s">
        <v>346</v>
      </c>
      <c r="D324" s="25" t="s">
        <v>427</v>
      </c>
      <c r="E324" s="25" t="s">
        <v>988</v>
      </c>
      <c r="F324" s="25" t="s">
        <v>510</v>
      </c>
      <c r="G324" s="25" t="s">
        <v>511</v>
      </c>
      <c r="H324" s="85" t="s">
        <v>2254</v>
      </c>
      <c r="I324" s="26">
        <v>2112500</v>
      </c>
      <c r="J324" s="26">
        <v>2112500</v>
      </c>
      <c r="K324" s="26">
        <v>2112500</v>
      </c>
      <c r="L324" s="25" t="s">
        <v>369</v>
      </c>
      <c r="M324" s="27">
        <v>258</v>
      </c>
      <c r="N324" s="29" t="s">
        <v>165</v>
      </c>
      <c r="O324" s="72">
        <v>2022680010029</v>
      </c>
      <c r="P324" s="73" t="s">
        <v>246</v>
      </c>
      <c r="Q324" s="27" t="s">
        <v>453</v>
      </c>
      <c r="R324" s="85" t="s">
        <v>2254</v>
      </c>
      <c r="S324" s="85" t="s">
        <v>2254</v>
      </c>
      <c r="T324" s="85" t="s">
        <v>2254</v>
      </c>
      <c r="U324" s="85" t="s">
        <v>2254</v>
      </c>
      <c r="V324" s="28" t="s">
        <v>2256</v>
      </c>
    </row>
    <row r="325" spans="1:22" hidden="1" x14ac:dyDescent="0.3">
      <c r="A325" s="198">
        <v>45394</v>
      </c>
      <c r="B325" s="25">
        <v>3283</v>
      </c>
      <c r="C325" s="25" t="s">
        <v>337</v>
      </c>
      <c r="D325" s="25" t="s">
        <v>427</v>
      </c>
      <c r="E325" s="25" t="s">
        <v>633</v>
      </c>
      <c r="F325" s="25" t="s">
        <v>989</v>
      </c>
      <c r="G325" s="25" t="s">
        <v>990</v>
      </c>
      <c r="H325" s="84">
        <v>1356</v>
      </c>
      <c r="I325" s="26">
        <v>8000000</v>
      </c>
      <c r="J325" s="26">
        <v>8000000</v>
      </c>
      <c r="K325" s="26">
        <v>8000000</v>
      </c>
      <c r="L325" s="25" t="s">
        <v>369</v>
      </c>
      <c r="M325" s="27">
        <v>256</v>
      </c>
      <c r="N325" s="29" t="s">
        <v>160</v>
      </c>
      <c r="O325" s="72">
        <v>2022680010029</v>
      </c>
      <c r="P325" s="73" t="s">
        <v>246</v>
      </c>
      <c r="Q325" s="27" t="s">
        <v>431</v>
      </c>
      <c r="R325" s="27" t="s">
        <v>1542</v>
      </c>
      <c r="S325" s="27" t="s">
        <v>1577</v>
      </c>
      <c r="T325" s="27" t="s">
        <v>1839</v>
      </c>
      <c r="U325" s="27" t="s">
        <v>1840</v>
      </c>
      <c r="V325" s="28" t="s">
        <v>2256</v>
      </c>
    </row>
    <row r="326" spans="1:22" hidden="1" x14ac:dyDescent="0.3">
      <c r="A326" s="198">
        <v>45394</v>
      </c>
      <c r="B326" s="25">
        <v>3284</v>
      </c>
      <c r="C326" s="25" t="s">
        <v>337</v>
      </c>
      <c r="D326" s="25" t="s">
        <v>427</v>
      </c>
      <c r="E326" s="25" t="s">
        <v>873</v>
      </c>
      <c r="F326" s="25" t="s">
        <v>991</v>
      </c>
      <c r="G326" s="25" t="s">
        <v>992</v>
      </c>
      <c r="H326" s="84">
        <v>1364</v>
      </c>
      <c r="I326" s="26">
        <v>14400000</v>
      </c>
      <c r="J326" s="26">
        <v>14400000</v>
      </c>
      <c r="K326" s="26">
        <v>14400000</v>
      </c>
      <c r="L326" s="25" t="s">
        <v>369</v>
      </c>
      <c r="M326" s="27">
        <v>256</v>
      </c>
      <c r="N326" s="29" t="s">
        <v>160</v>
      </c>
      <c r="O326" s="72">
        <v>2022680010029</v>
      </c>
      <c r="P326" s="73" t="s">
        <v>246</v>
      </c>
      <c r="Q326" s="27" t="s">
        <v>431</v>
      </c>
      <c r="R326" s="27" t="s">
        <v>1542</v>
      </c>
      <c r="S326" s="27" t="s">
        <v>1543</v>
      </c>
      <c r="T326" s="27" t="s">
        <v>1841</v>
      </c>
      <c r="U326" s="27" t="s">
        <v>1842</v>
      </c>
      <c r="V326" s="28" t="s">
        <v>2256</v>
      </c>
    </row>
    <row r="327" spans="1:22" hidden="1" x14ac:dyDescent="0.3">
      <c r="A327" s="198">
        <v>45397</v>
      </c>
      <c r="B327" s="25">
        <v>1203</v>
      </c>
      <c r="C327" s="25" t="s">
        <v>337</v>
      </c>
      <c r="D327" s="25" t="s">
        <v>427</v>
      </c>
      <c r="E327" s="25" t="s">
        <v>633</v>
      </c>
      <c r="F327" s="25" t="s">
        <v>671</v>
      </c>
      <c r="G327" s="25" t="s">
        <v>672</v>
      </c>
      <c r="H327" s="84">
        <v>445</v>
      </c>
      <c r="I327" s="26">
        <v>-4266666.67</v>
      </c>
      <c r="J327" s="26">
        <v>0</v>
      </c>
      <c r="K327" s="26">
        <v>0</v>
      </c>
      <c r="L327" s="25" t="s">
        <v>369</v>
      </c>
      <c r="M327" s="27">
        <v>256</v>
      </c>
      <c r="N327" s="29" t="s">
        <v>160</v>
      </c>
      <c r="O327" s="72">
        <v>2022680010029</v>
      </c>
      <c r="P327" s="73" t="s">
        <v>246</v>
      </c>
      <c r="Q327" s="27" t="s">
        <v>431</v>
      </c>
      <c r="R327" s="27" t="s">
        <v>1542</v>
      </c>
      <c r="S327" s="27" t="s">
        <v>1577</v>
      </c>
      <c r="T327" s="27" t="s">
        <v>1650</v>
      </c>
      <c r="U327" s="27" t="s">
        <v>1651</v>
      </c>
      <c r="V327" s="28" t="s">
        <v>2256</v>
      </c>
    </row>
    <row r="328" spans="1:22" hidden="1" x14ac:dyDescent="0.3">
      <c r="A328" s="198">
        <v>45397</v>
      </c>
      <c r="B328" s="25">
        <v>2190</v>
      </c>
      <c r="C328" s="25" t="s">
        <v>337</v>
      </c>
      <c r="D328" s="25" t="s">
        <v>427</v>
      </c>
      <c r="E328" s="25" t="s">
        <v>633</v>
      </c>
      <c r="F328" s="25" t="s">
        <v>896</v>
      </c>
      <c r="G328" s="25" t="s">
        <v>897</v>
      </c>
      <c r="H328" s="84">
        <v>1062</v>
      </c>
      <c r="I328" s="26">
        <v>-8000000</v>
      </c>
      <c r="J328" s="26">
        <v>0</v>
      </c>
      <c r="K328" s="26">
        <v>0</v>
      </c>
      <c r="L328" s="25" t="s">
        <v>369</v>
      </c>
      <c r="M328" s="27">
        <v>256</v>
      </c>
      <c r="N328" s="29" t="s">
        <v>160</v>
      </c>
      <c r="O328" s="72">
        <v>2022680010029</v>
      </c>
      <c r="P328" s="73" t="s">
        <v>246</v>
      </c>
      <c r="Q328" s="27" t="s">
        <v>431</v>
      </c>
      <c r="R328" s="27" t="s">
        <v>2254</v>
      </c>
      <c r="S328" s="27" t="s">
        <v>2254</v>
      </c>
      <c r="T328" s="27" t="s">
        <v>2254</v>
      </c>
      <c r="U328" s="27" t="s">
        <v>2254</v>
      </c>
      <c r="V328" s="28" t="s">
        <v>2256</v>
      </c>
    </row>
    <row r="329" spans="1:22" hidden="1" x14ac:dyDescent="0.3">
      <c r="A329" s="198">
        <v>45397</v>
      </c>
      <c r="B329" s="25">
        <v>3305</v>
      </c>
      <c r="C329" s="25" t="s">
        <v>215</v>
      </c>
      <c r="D329" s="25" t="s">
        <v>485</v>
      </c>
      <c r="E329" s="25" t="s">
        <v>993</v>
      </c>
      <c r="F329" s="25" t="s">
        <v>994</v>
      </c>
      <c r="G329" s="25" t="s">
        <v>995</v>
      </c>
      <c r="H329" s="84">
        <v>1376</v>
      </c>
      <c r="I329" s="26">
        <v>14000000</v>
      </c>
      <c r="J329" s="26">
        <v>14000000</v>
      </c>
      <c r="K329" s="26">
        <v>14000000</v>
      </c>
      <c r="L329" s="25" t="s">
        <v>369</v>
      </c>
      <c r="M329" s="27">
        <v>220</v>
      </c>
      <c r="N329" s="29" t="s">
        <v>146</v>
      </c>
      <c r="O329" s="72">
        <v>2021680010003</v>
      </c>
      <c r="P329" s="73" t="s">
        <v>216</v>
      </c>
      <c r="Q329" s="27" t="s">
        <v>985</v>
      </c>
      <c r="R329" s="27" t="s">
        <v>1542</v>
      </c>
      <c r="S329" s="27" t="s">
        <v>1543</v>
      </c>
      <c r="T329" s="27" t="s">
        <v>1843</v>
      </c>
      <c r="U329" s="27" t="s">
        <v>1844</v>
      </c>
      <c r="V329" s="28" t="s">
        <v>2256</v>
      </c>
    </row>
    <row r="330" spans="1:22" hidden="1" x14ac:dyDescent="0.3">
      <c r="A330" s="198">
        <v>45399</v>
      </c>
      <c r="B330" s="25">
        <v>3383</v>
      </c>
      <c r="C330" s="25" t="s">
        <v>327</v>
      </c>
      <c r="D330" s="25" t="s">
        <v>390</v>
      </c>
      <c r="E330" s="25" t="s">
        <v>996</v>
      </c>
      <c r="F330" s="25" t="s">
        <v>997</v>
      </c>
      <c r="G330" s="25" t="s">
        <v>998</v>
      </c>
      <c r="H330" s="84">
        <v>1408</v>
      </c>
      <c r="I330" s="26">
        <v>20800000</v>
      </c>
      <c r="J330" s="26">
        <v>20800000</v>
      </c>
      <c r="K330" s="26">
        <v>20800000</v>
      </c>
      <c r="L330" s="25" t="s">
        <v>369</v>
      </c>
      <c r="M330" s="27">
        <v>254</v>
      </c>
      <c r="N330" s="29" t="s">
        <v>158</v>
      </c>
      <c r="O330" s="72">
        <v>2020680010025</v>
      </c>
      <c r="P330" s="73" t="s">
        <v>244</v>
      </c>
      <c r="Q330" s="27" t="s">
        <v>389</v>
      </c>
      <c r="R330" s="27" t="s">
        <v>1542</v>
      </c>
      <c r="S330" s="27" t="s">
        <v>1543</v>
      </c>
      <c r="T330" s="27" t="s">
        <v>1845</v>
      </c>
      <c r="U330" s="27" t="s">
        <v>1846</v>
      </c>
      <c r="V330" s="28" t="s">
        <v>2256</v>
      </c>
    </row>
    <row r="331" spans="1:22" hidden="1" x14ac:dyDescent="0.3">
      <c r="A331" s="198">
        <v>45399</v>
      </c>
      <c r="B331" s="25">
        <v>3384</v>
      </c>
      <c r="C331" s="25" t="s">
        <v>295</v>
      </c>
      <c r="D331" s="25" t="s">
        <v>447</v>
      </c>
      <c r="E331" s="25" t="s">
        <v>779</v>
      </c>
      <c r="F331" s="25" t="s">
        <v>999</v>
      </c>
      <c r="G331" s="25" t="s">
        <v>1000</v>
      </c>
      <c r="H331" s="84">
        <v>1401</v>
      </c>
      <c r="I331" s="26">
        <v>14000000</v>
      </c>
      <c r="J331" s="26">
        <v>14000000</v>
      </c>
      <c r="K331" s="26">
        <v>14000000</v>
      </c>
      <c r="L331" s="25" t="s">
        <v>369</v>
      </c>
      <c r="M331" s="25">
        <v>211</v>
      </c>
      <c r="N331" s="27" t="s">
        <v>126</v>
      </c>
      <c r="O331" s="72">
        <v>2020680010040</v>
      </c>
      <c r="P331" s="73" t="s">
        <v>225</v>
      </c>
      <c r="Q331" s="27" t="s">
        <v>449</v>
      </c>
      <c r="R331" s="27" t="s">
        <v>1542</v>
      </c>
      <c r="S331" s="27" t="s">
        <v>1543</v>
      </c>
      <c r="T331" s="27" t="s">
        <v>1847</v>
      </c>
      <c r="U331" s="27" t="s">
        <v>1848</v>
      </c>
      <c r="V331" s="28" t="s">
        <v>2256</v>
      </c>
    </row>
    <row r="332" spans="1:22" hidden="1" x14ac:dyDescent="0.3">
      <c r="A332" s="198">
        <v>45400</v>
      </c>
      <c r="B332" s="25">
        <v>1277</v>
      </c>
      <c r="C332" s="25" t="s">
        <v>332</v>
      </c>
      <c r="D332" s="25" t="s">
        <v>584</v>
      </c>
      <c r="E332" s="25" t="s">
        <v>708</v>
      </c>
      <c r="F332" s="25" t="s">
        <v>709</v>
      </c>
      <c r="G332" s="25" t="s">
        <v>710</v>
      </c>
      <c r="H332" s="84">
        <v>503</v>
      </c>
      <c r="I332" s="26">
        <v>-16600000</v>
      </c>
      <c r="J332" s="26">
        <v>0</v>
      </c>
      <c r="K332" s="26">
        <v>0</v>
      </c>
      <c r="L332" s="25" t="s">
        <v>369</v>
      </c>
      <c r="M332" s="25">
        <v>215</v>
      </c>
      <c r="N332" s="27" t="s">
        <v>134</v>
      </c>
      <c r="O332" s="72">
        <v>2020680010121</v>
      </c>
      <c r="P332" s="73" t="s">
        <v>239</v>
      </c>
      <c r="Q332" s="27" t="s">
        <v>588</v>
      </c>
      <c r="R332" s="27" t="s">
        <v>1542</v>
      </c>
      <c r="S332" s="27" t="s">
        <v>1543</v>
      </c>
      <c r="T332" s="27" t="s">
        <v>1674</v>
      </c>
      <c r="U332" s="27" t="s">
        <v>1675</v>
      </c>
      <c r="V332" s="28" t="s">
        <v>2256</v>
      </c>
    </row>
    <row r="333" spans="1:22" hidden="1" x14ac:dyDescent="0.3">
      <c r="A333" s="199">
        <v>45400</v>
      </c>
      <c r="B333" s="27">
        <v>1373</v>
      </c>
      <c r="C333" s="27" t="s">
        <v>213</v>
      </c>
      <c r="D333" s="27" t="s">
        <v>441</v>
      </c>
      <c r="E333" s="27" t="s">
        <v>619</v>
      </c>
      <c r="F333" s="27" t="s">
        <v>736</v>
      </c>
      <c r="G333" s="27" t="s">
        <v>737</v>
      </c>
      <c r="H333" s="85">
        <v>588</v>
      </c>
      <c r="I333" s="29">
        <v>-5083333.33</v>
      </c>
      <c r="J333" s="26">
        <v>0</v>
      </c>
      <c r="K333" s="26">
        <v>0</v>
      </c>
      <c r="L333" s="27" t="s">
        <v>369</v>
      </c>
      <c r="M333" s="27">
        <v>1</v>
      </c>
      <c r="N333" s="29" t="str">
        <f>+VLOOKUP(M333,[1]General!$C$25:$I$64,2)</f>
        <v>Atender a 30.000 niños, niñas, adolescentes y sus familias con un enfoque de inclusión social.</v>
      </c>
      <c r="O333" s="72">
        <v>2022680010056</v>
      </c>
      <c r="P333" s="73" t="s">
        <v>217</v>
      </c>
      <c r="Q333" s="27" t="s">
        <v>446</v>
      </c>
      <c r="R333" s="27" t="s">
        <v>1542</v>
      </c>
      <c r="S333" s="27" t="s">
        <v>1577</v>
      </c>
      <c r="T333" s="27" t="s">
        <v>1692</v>
      </c>
      <c r="U333" s="27" t="s">
        <v>1693</v>
      </c>
      <c r="V333" s="28" t="s">
        <v>2256</v>
      </c>
    </row>
    <row r="334" spans="1:22" hidden="1" x14ac:dyDescent="0.3">
      <c r="A334" s="198">
        <v>45400</v>
      </c>
      <c r="B334" s="25">
        <v>3461</v>
      </c>
      <c r="C334" s="25" t="s">
        <v>215</v>
      </c>
      <c r="D334" s="25" t="s">
        <v>485</v>
      </c>
      <c r="E334" s="25" t="s">
        <v>1001</v>
      </c>
      <c r="F334" s="25" t="s">
        <v>1002</v>
      </c>
      <c r="G334" s="25" t="s">
        <v>1003</v>
      </c>
      <c r="H334" s="84">
        <v>1411</v>
      </c>
      <c r="I334" s="26">
        <v>8000000</v>
      </c>
      <c r="J334" s="26">
        <v>8000000</v>
      </c>
      <c r="K334" s="26">
        <v>8000000</v>
      </c>
      <c r="L334" s="25" t="s">
        <v>369</v>
      </c>
      <c r="M334" s="27">
        <v>219</v>
      </c>
      <c r="N334" s="29" t="s">
        <v>144</v>
      </c>
      <c r="O334" s="72">
        <v>2021680010003</v>
      </c>
      <c r="P334" s="73" t="s">
        <v>216</v>
      </c>
      <c r="Q334" s="27" t="s">
        <v>831</v>
      </c>
      <c r="R334" s="27" t="s">
        <v>1542</v>
      </c>
      <c r="S334" s="27" t="s">
        <v>1543</v>
      </c>
      <c r="T334" s="27" t="s">
        <v>1849</v>
      </c>
      <c r="U334" s="27" t="s">
        <v>1850</v>
      </c>
      <c r="V334" s="28" t="s">
        <v>2256</v>
      </c>
    </row>
    <row r="335" spans="1:22" hidden="1" x14ac:dyDescent="0.3">
      <c r="A335" s="198">
        <v>45400</v>
      </c>
      <c r="B335" s="25">
        <v>3463</v>
      </c>
      <c r="C335" s="25" t="s">
        <v>215</v>
      </c>
      <c r="D335" s="25" t="s">
        <v>485</v>
      </c>
      <c r="E335" s="25" t="s">
        <v>1001</v>
      </c>
      <c r="F335" s="25" t="s">
        <v>1004</v>
      </c>
      <c r="G335" s="25" t="s">
        <v>1005</v>
      </c>
      <c r="H335" s="84">
        <v>1410</v>
      </c>
      <c r="I335" s="26">
        <v>8000000</v>
      </c>
      <c r="J335" s="26">
        <v>8000000</v>
      </c>
      <c r="K335" s="26">
        <v>8000000</v>
      </c>
      <c r="L335" s="25" t="s">
        <v>369</v>
      </c>
      <c r="M335" s="27">
        <v>219</v>
      </c>
      <c r="N335" s="29" t="s">
        <v>144</v>
      </c>
      <c r="O335" s="72">
        <v>2021680010003</v>
      </c>
      <c r="P335" s="73" t="s">
        <v>216</v>
      </c>
      <c r="Q335" s="27" t="s">
        <v>831</v>
      </c>
      <c r="R335" s="27" t="s">
        <v>1542</v>
      </c>
      <c r="S335" s="27" t="s">
        <v>1543</v>
      </c>
      <c r="T335" s="27" t="s">
        <v>1851</v>
      </c>
      <c r="U335" s="27" t="s">
        <v>1852</v>
      </c>
      <c r="V335" s="28" t="s">
        <v>2256</v>
      </c>
    </row>
    <row r="336" spans="1:22" hidden="1" x14ac:dyDescent="0.3">
      <c r="A336" s="198">
        <v>45400</v>
      </c>
      <c r="B336" s="25">
        <v>3505</v>
      </c>
      <c r="C336" s="25" t="s">
        <v>327</v>
      </c>
      <c r="D336" s="25" t="s">
        <v>390</v>
      </c>
      <c r="E336" s="25" t="s">
        <v>1006</v>
      </c>
      <c r="F336" s="25" t="s">
        <v>1007</v>
      </c>
      <c r="G336" s="25" t="s">
        <v>1008</v>
      </c>
      <c r="H336" s="84">
        <v>1412</v>
      </c>
      <c r="I336" s="26">
        <v>10000000</v>
      </c>
      <c r="J336" s="26">
        <v>10000000</v>
      </c>
      <c r="K336" s="26">
        <v>10000000</v>
      </c>
      <c r="L336" s="25" t="s">
        <v>369</v>
      </c>
      <c r="M336" s="27">
        <v>254</v>
      </c>
      <c r="N336" s="29" t="s">
        <v>158</v>
      </c>
      <c r="O336" s="72">
        <v>2020680010025</v>
      </c>
      <c r="P336" s="73" t="s">
        <v>244</v>
      </c>
      <c r="Q336" s="27" t="s">
        <v>389</v>
      </c>
      <c r="R336" s="27" t="s">
        <v>1542</v>
      </c>
      <c r="S336" s="27" t="s">
        <v>1577</v>
      </c>
      <c r="T336" s="27" t="s">
        <v>1853</v>
      </c>
      <c r="U336" s="27" t="s">
        <v>1854</v>
      </c>
      <c r="V336" s="28" t="s">
        <v>2256</v>
      </c>
    </row>
    <row r="337" spans="1:22" hidden="1" x14ac:dyDescent="0.3">
      <c r="A337" s="198">
        <v>45401</v>
      </c>
      <c r="B337" s="25">
        <v>3515</v>
      </c>
      <c r="C337" s="25" t="s">
        <v>295</v>
      </c>
      <c r="D337" s="25" t="s">
        <v>447</v>
      </c>
      <c r="E337" s="25" t="s">
        <v>1009</v>
      </c>
      <c r="F337" s="25" t="s">
        <v>1010</v>
      </c>
      <c r="G337" s="25" t="s">
        <v>1011</v>
      </c>
      <c r="H337" s="84">
        <v>1419</v>
      </c>
      <c r="I337" s="26">
        <v>10000000</v>
      </c>
      <c r="J337" s="26">
        <v>10000000</v>
      </c>
      <c r="K337" s="26">
        <v>10000000</v>
      </c>
      <c r="L337" s="25" t="s">
        <v>369</v>
      </c>
      <c r="M337" s="25">
        <v>211</v>
      </c>
      <c r="N337" s="27" t="s">
        <v>126</v>
      </c>
      <c r="O337" s="72">
        <v>2020680010040</v>
      </c>
      <c r="P337" s="73" t="s">
        <v>225</v>
      </c>
      <c r="Q337" s="27" t="s">
        <v>449</v>
      </c>
      <c r="R337" s="27" t="s">
        <v>1542</v>
      </c>
      <c r="S337" s="27" t="s">
        <v>1577</v>
      </c>
      <c r="T337" s="27" t="s">
        <v>1855</v>
      </c>
      <c r="U337" s="27" t="s">
        <v>1856</v>
      </c>
      <c r="V337" s="28" t="s">
        <v>2256</v>
      </c>
    </row>
    <row r="338" spans="1:22" hidden="1" x14ac:dyDescent="0.3">
      <c r="A338" s="198">
        <v>45401</v>
      </c>
      <c r="B338" s="25">
        <v>3527</v>
      </c>
      <c r="C338" s="25" t="s">
        <v>253</v>
      </c>
      <c r="D338" s="25" t="s">
        <v>485</v>
      </c>
      <c r="E338" s="25" t="s">
        <v>1012</v>
      </c>
      <c r="F338" s="25" t="s">
        <v>1013</v>
      </c>
      <c r="G338" s="25" t="s">
        <v>1014</v>
      </c>
      <c r="H338" s="84">
        <v>56</v>
      </c>
      <c r="I338" s="26">
        <v>100000000</v>
      </c>
      <c r="J338" s="26">
        <v>100000000</v>
      </c>
      <c r="K338" s="26">
        <v>100000000</v>
      </c>
      <c r="L338" s="25" t="s">
        <v>369</v>
      </c>
      <c r="M338" s="27">
        <v>221</v>
      </c>
      <c r="N338" s="29" t="s">
        <v>148</v>
      </c>
      <c r="O338" s="72">
        <v>2021680010003</v>
      </c>
      <c r="P338" s="73" t="s">
        <v>216</v>
      </c>
      <c r="Q338" s="27" t="s">
        <v>1015</v>
      </c>
      <c r="R338" s="27" t="s">
        <v>1542</v>
      </c>
      <c r="S338" s="27" t="s">
        <v>1857</v>
      </c>
      <c r="T338" s="27" t="s">
        <v>1858</v>
      </c>
      <c r="U338" s="27" t="s">
        <v>1859</v>
      </c>
      <c r="V338" s="28" t="s">
        <v>2256</v>
      </c>
    </row>
    <row r="339" spans="1:22" hidden="1" x14ac:dyDescent="0.3">
      <c r="A339" s="198">
        <v>45404</v>
      </c>
      <c r="B339" s="25">
        <v>3548</v>
      </c>
      <c r="C339" s="25" t="s">
        <v>306</v>
      </c>
      <c r="D339" s="25" t="s">
        <v>447</v>
      </c>
      <c r="E339" s="25" t="s">
        <v>1016</v>
      </c>
      <c r="F339" s="25" t="s">
        <v>455</v>
      </c>
      <c r="G339" s="25" t="s">
        <v>456</v>
      </c>
      <c r="H339" s="85" t="s">
        <v>2254</v>
      </c>
      <c r="I339" s="26">
        <v>137444</v>
      </c>
      <c r="J339" s="26">
        <v>137444</v>
      </c>
      <c r="K339" s="26">
        <v>137444</v>
      </c>
      <c r="L339" s="25" t="s">
        <v>369</v>
      </c>
      <c r="M339" s="25">
        <v>211</v>
      </c>
      <c r="N339" s="27" t="s">
        <v>126</v>
      </c>
      <c r="O339" s="72">
        <v>2020680010040</v>
      </c>
      <c r="P339" s="73" t="s">
        <v>225</v>
      </c>
      <c r="Q339" s="27" t="s">
        <v>1017</v>
      </c>
      <c r="R339" s="85" t="s">
        <v>2254</v>
      </c>
      <c r="S339" s="85" t="s">
        <v>2254</v>
      </c>
      <c r="T339" s="85" t="s">
        <v>2254</v>
      </c>
      <c r="U339" s="85" t="s">
        <v>2254</v>
      </c>
      <c r="V339" s="28" t="s">
        <v>2256</v>
      </c>
    </row>
    <row r="340" spans="1:22" hidden="1" x14ac:dyDescent="0.3">
      <c r="A340" s="198">
        <v>45404</v>
      </c>
      <c r="B340" s="25">
        <v>3549</v>
      </c>
      <c r="C340" s="25" t="s">
        <v>342</v>
      </c>
      <c r="D340" s="25" t="s">
        <v>427</v>
      </c>
      <c r="E340" s="25" t="s">
        <v>1018</v>
      </c>
      <c r="F340" s="25" t="s">
        <v>859</v>
      </c>
      <c r="G340" s="25" t="s">
        <v>860</v>
      </c>
      <c r="H340" s="85" t="s">
        <v>2254</v>
      </c>
      <c r="I340" s="26">
        <v>549994</v>
      </c>
      <c r="J340" s="26">
        <v>549994</v>
      </c>
      <c r="K340" s="26">
        <v>549994</v>
      </c>
      <c r="L340" s="25" t="s">
        <v>369</v>
      </c>
      <c r="M340" s="27">
        <v>256</v>
      </c>
      <c r="N340" s="29" t="s">
        <v>160</v>
      </c>
      <c r="O340" s="72">
        <v>2022680010029</v>
      </c>
      <c r="P340" s="73" t="s">
        <v>246</v>
      </c>
      <c r="Q340" s="27" t="s">
        <v>431</v>
      </c>
      <c r="R340" s="85" t="s">
        <v>2254</v>
      </c>
      <c r="S340" s="85" t="s">
        <v>2254</v>
      </c>
      <c r="T340" s="85" t="s">
        <v>2254</v>
      </c>
      <c r="U340" s="85" t="s">
        <v>2254</v>
      </c>
      <c r="V340" s="28" t="s">
        <v>2256</v>
      </c>
    </row>
    <row r="341" spans="1:22" hidden="1" x14ac:dyDescent="0.3">
      <c r="A341" s="199">
        <v>45406</v>
      </c>
      <c r="B341" s="27">
        <v>3830</v>
      </c>
      <c r="C341" s="27" t="s">
        <v>214</v>
      </c>
      <c r="D341" s="27" t="s">
        <v>441</v>
      </c>
      <c r="E341" s="27" t="s">
        <v>1019</v>
      </c>
      <c r="F341" s="27" t="s">
        <v>498</v>
      </c>
      <c r="G341" s="27" t="s">
        <v>499</v>
      </c>
      <c r="H341" s="85" t="s">
        <v>2254</v>
      </c>
      <c r="I341" s="29">
        <v>1634995</v>
      </c>
      <c r="J341" s="26">
        <v>1634995</v>
      </c>
      <c r="K341" s="26">
        <v>1634995</v>
      </c>
      <c r="L341" s="27" t="s">
        <v>369</v>
      </c>
      <c r="M341" s="27">
        <v>1</v>
      </c>
      <c r="N341" s="29" t="str">
        <f>+VLOOKUP(M341,[1]General!$C$25:$I$64,2)</f>
        <v>Atender a 30.000 niños, niñas, adolescentes y sus familias con un enfoque de inclusión social.</v>
      </c>
      <c r="O341" s="72">
        <v>2022680010056</v>
      </c>
      <c r="P341" s="73" t="s">
        <v>217</v>
      </c>
      <c r="Q341" s="27" t="s">
        <v>446</v>
      </c>
      <c r="R341" s="85" t="s">
        <v>2254</v>
      </c>
      <c r="S341" s="85" t="s">
        <v>2254</v>
      </c>
      <c r="T341" s="85" t="s">
        <v>2254</v>
      </c>
      <c r="U341" s="85" t="s">
        <v>2254</v>
      </c>
      <c r="V341" s="28" t="s">
        <v>2256</v>
      </c>
    </row>
    <row r="342" spans="1:22" hidden="1" x14ac:dyDescent="0.3">
      <c r="A342" s="198">
        <v>45406</v>
      </c>
      <c r="B342" s="25">
        <v>3831</v>
      </c>
      <c r="C342" s="25" t="s">
        <v>306</v>
      </c>
      <c r="D342" s="25" t="s">
        <v>447</v>
      </c>
      <c r="E342" s="25" t="s">
        <v>1020</v>
      </c>
      <c r="F342" s="25" t="s">
        <v>498</v>
      </c>
      <c r="G342" s="25" t="s">
        <v>499</v>
      </c>
      <c r="H342" s="85" t="s">
        <v>2254</v>
      </c>
      <c r="I342" s="26">
        <v>3268058</v>
      </c>
      <c r="J342" s="26">
        <v>3268058</v>
      </c>
      <c r="K342" s="26">
        <v>3268058</v>
      </c>
      <c r="L342" s="25" t="s">
        <v>369</v>
      </c>
      <c r="M342" s="25">
        <v>211</v>
      </c>
      <c r="N342" s="27" t="s">
        <v>126</v>
      </c>
      <c r="O342" s="72">
        <v>2020680010040</v>
      </c>
      <c r="P342" s="73" t="s">
        <v>225</v>
      </c>
      <c r="Q342" s="27" t="s">
        <v>449</v>
      </c>
      <c r="R342" s="85" t="s">
        <v>2254</v>
      </c>
      <c r="S342" s="85" t="s">
        <v>2254</v>
      </c>
      <c r="T342" s="85" t="s">
        <v>2254</v>
      </c>
      <c r="U342" s="85" t="s">
        <v>2254</v>
      </c>
      <c r="V342" s="28" t="s">
        <v>2256</v>
      </c>
    </row>
    <row r="343" spans="1:22" hidden="1" x14ac:dyDescent="0.3">
      <c r="A343" s="199">
        <v>45406</v>
      </c>
      <c r="B343" s="27">
        <v>3840</v>
      </c>
      <c r="C343" s="27" t="s">
        <v>214</v>
      </c>
      <c r="D343" s="27" t="s">
        <v>441</v>
      </c>
      <c r="E343" s="27" t="s">
        <v>1021</v>
      </c>
      <c r="F343" s="27" t="s">
        <v>502</v>
      </c>
      <c r="G343" s="27" t="s">
        <v>503</v>
      </c>
      <c r="H343" s="85" t="s">
        <v>2254</v>
      </c>
      <c r="I343" s="29">
        <v>226950</v>
      </c>
      <c r="J343" s="26">
        <v>226950</v>
      </c>
      <c r="K343" s="26">
        <v>226950</v>
      </c>
      <c r="L343" s="27" t="s">
        <v>369</v>
      </c>
      <c r="M343" s="27">
        <v>1</v>
      </c>
      <c r="N343" s="29" t="str">
        <f>+VLOOKUP(M343,[1]General!$C$25:$I$64,2)</f>
        <v>Atender a 30.000 niños, niñas, adolescentes y sus familias con un enfoque de inclusión social.</v>
      </c>
      <c r="O343" s="72">
        <v>2022680010056</v>
      </c>
      <c r="P343" s="73" t="s">
        <v>217</v>
      </c>
      <c r="Q343" s="27" t="s">
        <v>446</v>
      </c>
      <c r="R343" s="85" t="s">
        <v>2254</v>
      </c>
      <c r="S343" s="85" t="s">
        <v>2254</v>
      </c>
      <c r="T343" s="85" t="s">
        <v>2254</v>
      </c>
      <c r="U343" s="85" t="s">
        <v>2254</v>
      </c>
      <c r="V343" s="28" t="s">
        <v>2256</v>
      </c>
    </row>
    <row r="344" spans="1:22" hidden="1" x14ac:dyDescent="0.3">
      <c r="A344" s="198">
        <v>45406</v>
      </c>
      <c r="B344" s="25">
        <v>3841</v>
      </c>
      <c r="C344" s="25" t="s">
        <v>340</v>
      </c>
      <c r="D344" s="25" t="s">
        <v>427</v>
      </c>
      <c r="E344" s="25" t="s">
        <v>1022</v>
      </c>
      <c r="F344" s="25" t="s">
        <v>502</v>
      </c>
      <c r="G344" s="25" t="s">
        <v>503</v>
      </c>
      <c r="H344" s="85" t="s">
        <v>2254</v>
      </c>
      <c r="I344" s="26">
        <v>454000</v>
      </c>
      <c r="J344" s="26">
        <v>454000</v>
      </c>
      <c r="K344" s="26">
        <v>454000</v>
      </c>
      <c r="L344" s="25" t="s">
        <v>369</v>
      </c>
      <c r="M344" s="27">
        <v>256</v>
      </c>
      <c r="N344" s="29" t="s">
        <v>160</v>
      </c>
      <c r="O344" s="72">
        <v>2022680010029</v>
      </c>
      <c r="P344" s="73" t="s">
        <v>246</v>
      </c>
      <c r="Q344" s="27" t="s">
        <v>431</v>
      </c>
      <c r="R344" s="85" t="s">
        <v>2254</v>
      </c>
      <c r="S344" s="85" t="s">
        <v>2254</v>
      </c>
      <c r="T344" s="85" t="s">
        <v>2254</v>
      </c>
      <c r="U344" s="85" t="s">
        <v>2254</v>
      </c>
      <c r="V344" s="28" t="s">
        <v>2256</v>
      </c>
    </row>
    <row r="345" spans="1:22" hidden="1" x14ac:dyDescent="0.3">
      <c r="A345" s="198">
        <v>45406</v>
      </c>
      <c r="B345" s="25">
        <v>3842</v>
      </c>
      <c r="C345" s="25" t="s">
        <v>306</v>
      </c>
      <c r="D345" s="25" t="s">
        <v>447</v>
      </c>
      <c r="E345" s="25" t="s">
        <v>1023</v>
      </c>
      <c r="F345" s="25" t="s">
        <v>502</v>
      </c>
      <c r="G345" s="25" t="s">
        <v>503</v>
      </c>
      <c r="H345" s="85" t="s">
        <v>2254</v>
      </c>
      <c r="I345" s="26">
        <v>728590</v>
      </c>
      <c r="J345" s="26">
        <v>728590</v>
      </c>
      <c r="K345" s="26">
        <v>728590</v>
      </c>
      <c r="L345" s="25" t="s">
        <v>369</v>
      </c>
      <c r="M345" s="25">
        <v>211</v>
      </c>
      <c r="N345" s="27" t="s">
        <v>126</v>
      </c>
      <c r="O345" s="72">
        <v>2020680010040</v>
      </c>
      <c r="P345" s="73" t="s">
        <v>225</v>
      </c>
      <c r="Q345" s="27" t="s">
        <v>449</v>
      </c>
      <c r="R345" s="85" t="s">
        <v>2254</v>
      </c>
      <c r="S345" s="85" t="s">
        <v>2254</v>
      </c>
      <c r="T345" s="85" t="s">
        <v>2254</v>
      </c>
      <c r="U345" s="85" t="s">
        <v>2254</v>
      </c>
      <c r="V345" s="28" t="s">
        <v>2256</v>
      </c>
    </row>
    <row r="346" spans="1:22" hidden="1" x14ac:dyDescent="0.3">
      <c r="A346" s="198">
        <v>45408</v>
      </c>
      <c r="B346" s="25">
        <v>1047</v>
      </c>
      <c r="C346" s="25" t="s">
        <v>304</v>
      </c>
      <c r="D346" s="25" t="s">
        <v>556</v>
      </c>
      <c r="E346" s="25" t="s">
        <v>622</v>
      </c>
      <c r="F346" s="25" t="s">
        <v>623</v>
      </c>
      <c r="G346" s="25" t="s">
        <v>624</v>
      </c>
      <c r="H346" s="84">
        <v>387</v>
      </c>
      <c r="I346" s="26">
        <v>-5366666.67</v>
      </c>
      <c r="J346" s="26">
        <v>0</v>
      </c>
      <c r="K346" s="26">
        <v>0</v>
      </c>
      <c r="L346" s="25" t="s">
        <v>369</v>
      </c>
      <c r="M346" s="25">
        <v>211</v>
      </c>
      <c r="N346" s="27" t="s">
        <v>126</v>
      </c>
      <c r="O346" s="72">
        <v>2020680010040</v>
      </c>
      <c r="P346" s="73" t="s">
        <v>225</v>
      </c>
      <c r="Q346" s="27" t="s">
        <v>449</v>
      </c>
      <c r="R346" s="27" t="s">
        <v>1542</v>
      </c>
      <c r="S346" s="27" t="s">
        <v>1577</v>
      </c>
      <c r="T346" s="27" t="s">
        <v>1616</v>
      </c>
      <c r="U346" s="27" t="s">
        <v>1617</v>
      </c>
      <c r="V346" s="28" t="s">
        <v>2256</v>
      </c>
    </row>
    <row r="347" spans="1:22" hidden="1" x14ac:dyDescent="0.3">
      <c r="A347" s="198">
        <v>45408</v>
      </c>
      <c r="B347" s="25">
        <v>1912</v>
      </c>
      <c r="C347" s="25" t="s">
        <v>304</v>
      </c>
      <c r="D347" s="25" t="s">
        <v>556</v>
      </c>
      <c r="E347" s="25" t="s">
        <v>786</v>
      </c>
      <c r="F347" s="25" t="s">
        <v>856</v>
      </c>
      <c r="G347" s="25" t="s">
        <v>857</v>
      </c>
      <c r="H347" s="84">
        <v>930</v>
      </c>
      <c r="I347" s="26">
        <v>-6250000</v>
      </c>
      <c r="J347" s="26">
        <v>0</v>
      </c>
      <c r="K347" s="26">
        <v>0</v>
      </c>
      <c r="L347" s="25" t="s">
        <v>369</v>
      </c>
      <c r="M347" s="25">
        <v>211</v>
      </c>
      <c r="N347" s="27" t="s">
        <v>126</v>
      </c>
      <c r="O347" s="72">
        <v>2020680010040</v>
      </c>
      <c r="P347" s="73" t="s">
        <v>225</v>
      </c>
      <c r="Q347" s="27" t="s">
        <v>449</v>
      </c>
      <c r="R347" s="27" t="s">
        <v>1542</v>
      </c>
      <c r="S347" s="27" t="s">
        <v>1577</v>
      </c>
      <c r="T347" s="27" t="s">
        <v>1776</v>
      </c>
      <c r="U347" s="27" t="s">
        <v>1777</v>
      </c>
      <c r="V347" s="28" t="s">
        <v>2256</v>
      </c>
    </row>
    <row r="348" spans="1:22" hidden="1" x14ac:dyDescent="0.3">
      <c r="A348" s="198">
        <v>45408</v>
      </c>
      <c r="B348" s="25">
        <v>3885</v>
      </c>
      <c r="C348" s="25" t="s">
        <v>339</v>
      </c>
      <c r="D348" s="25" t="s">
        <v>427</v>
      </c>
      <c r="E348" s="25" t="s">
        <v>1024</v>
      </c>
      <c r="F348" s="25" t="s">
        <v>498</v>
      </c>
      <c r="G348" s="25" t="s">
        <v>499</v>
      </c>
      <c r="H348" s="85" t="s">
        <v>2254</v>
      </c>
      <c r="I348" s="26">
        <v>297076</v>
      </c>
      <c r="J348" s="26">
        <v>297076</v>
      </c>
      <c r="K348" s="26">
        <v>297076</v>
      </c>
      <c r="L348" s="25" t="s">
        <v>369</v>
      </c>
      <c r="M348" s="27">
        <v>256</v>
      </c>
      <c r="N348" s="29" t="s">
        <v>160</v>
      </c>
      <c r="O348" s="72">
        <v>2022680010029</v>
      </c>
      <c r="P348" s="73" t="s">
        <v>246</v>
      </c>
      <c r="Q348" s="27" t="s">
        <v>431</v>
      </c>
      <c r="R348" s="85" t="s">
        <v>2254</v>
      </c>
      <c r="S348" s="85" t="s">
        <v>2254</v>
      </c>
      <c r="T348" s="85" t="s">
        <v>2254</v>
      </c>
      <c r="U348" s="85" t="s">
        <v>2254</v>
      </c>
      <c r="V348" s="28" t="s">
        <v>2256</v>
      </c>
    </row>
    <row r="349" spans="1:22" hidden="1" x14ac:dyDescent="0.3">
      <c r="A349" s="198">
        <v>45408</v>
      </c>
      <c r="B349" s="25">
        <v>3886</v>
      </c>
      <c r="C349" s="25" t="s">
        <v>215</v>
      </c>
      <c r="D349" s="25" t="s">
        <v>485</v>
      </c>
      <c r="E349" s="25" t="s">
        <v>1026</v>
      </c>
      <c r="F349" s="25" t="s">
        <v>1027</v>
      </c>
      <c r="G349" s="25" t="s">
        <v>1028</v>
      </c>
      <c r="H349" s="84">
        <v>1460</v>
      </c>
      <c r="I349" s="26">
        <v>11200000</v>
      </c>
      <c r="J349" s="26">
        <v>11200000</v>
      </c>
      <c r="K349" s="26">
        <v>11200000</v>
      </c>
      <c r="L349" s="25" t="s">
        <v>369</v>
      </c>
      <c r="M349" s="27">
        <v>219</v>
      </c>
      <c r="N349" s="29" t="s">
        <v>144</v>
      </c>
      <c r="O349" s="72">
        <v>2021680010003</v>
      </c>
      <c r="P349" s="73" t="s">
        <v>216</v>
      </c>
      <c r="Q349" s="27" t="s">
        <v>831</v>
      </c>
      <c r="R349" s="27" t="s">
        <v>1542</v>
      </c>
      <c r="S349" s="27" t="s">
        <v>1577</v>
      </c>
      <c r="T349" s="27" t="s">
        <v>1860</v>
      </c>
      <c r="U349" s="27" t="s">
        <v>1861</v>
      </c>
      <c r="V349" s="28" t="s">
        <v>2256</v>
      </c>
    </row>
    <row r="350" spans="1:22" hidden="1" x14ac:dyDescent="0.3">
      <c r="A350" s="198">
        <v>45411</v>
      </c>
      <c r="B350" s="25">
        <v>3953</v>
      </c>
      <c r="C350" s="25" t="s">
        <v>295</v>
      </c>
      <c r="D350" s="25" t="s">
        <v>447</v>
      </c>
      <c r="E350" s="25" t="s">
        <v>714</v>
      </c>
      <c r="F350" s="25" t="s">
        <v>1029</v>
      </c>
      <c r="G350" s="25" t="s">
        <v>1030</v>
      </c>
      <c r="H350" s="84">
        <v>1467</v>
      </c>
      <c r="I350" s="26">
        <v>14400000</v>
      </c>
      <c r="J350" s="26">
        <v>14400000</v>
      </c>
      <c r="K350" s="26">
        <v>14400000</v>
      </c>
      <c r="L350" s="25" t="s">
        <v>369</v>
      </c>
      <c r="M350" s="25">
        <v>211</v>
      </c>
      <c r="N350" s="27" t="s">
        <v>126</v>
      </c>
      <c r="O350" s="72">
        <v>2020680010040</v>
      </c>
      <c r="P350" s="73" t="s">
        <v>225</v>
      </c>
      <c r="Q350" s="27" t="s">
        <v>449</v>
      </c>
      <c r="R350" s="27" t="s">
        <v>1542</v>
      </c>
      <c r="S350" s="27" t="s">
        <v>1543</v>
      </c>
      <c r="T350" s="27" t="s">
        <v>1862</v>
      </c>
      <c r="U350" s="27" t="s">
        <v>1863</v>
      </c>
      <c r="V350" s="28" t="s">
        <v>2256</v>
      </c>
    </row>
    <row r="351" spans="1:22" hidden="1" x14ac:dyDescent="0.3">
      <c r="A351" s="198">
        <v>45411</v>
      </c>
      <c r="B351" s="25">
        <v>3954</v>
      </c>
      <c r="C351" s="25" t="s">
        <v>337</v>
      </c>
      <c r="D351" s="25" t="s">
        <v>427</v>
      </c>
      <c r="E351" s="25" t="s">
        <v>873</v>
      </c>
      <c r="F351" s="25" t="s">
        <v>1031</v>
      </c>
      <c r="G351" s="25" t="s">
        <v>1032</v>
      </c>
      <c r="H351" s="84">
        <v>1466</v>
      </c>
      <c r="I351" s="26">
        <v>14400000</v>
      </c>
      <c r="J351" s="26">
        <v>14400000</v>
      </c>
      <c r="K351" s="26">
        <v>14400000</v>
      </c>
      <c r="L351" s="25" t="s">
        <v>369</v>
      </c>
      <c r="M351" s="27">
        <v>256</v>
      </c>
      <c r="N351" s="29" t="s">
        <v>160</v>
      </c>
      <c r="O351" s="72">
        <v>2022680010029</v>
      </c>
      <c r="P351" s="73" t="s">
        <v>246</v>
      </c>
      <c r="Q351" s="27" t="s">
        <v>431</v>
      </c>
      <c r="R351" s="27" t="s">
        <v>1542</v>
      </c>
      <c r="S351" s="27" t="s">
        <v>1543</v>
      </c>
      <c r="T351" s="27" t="s">
        <v>1864</v>
      </c>
      <c r="U351" s="27" t="s">
        <v>1865</v>
      </c>
      <c r="V351" s="28" t="s">
        <v>2256</v>
      </c>
    </row>
    <row r="352" spans="1:22" hidden="1" x14ac:dyDescent="0.3">
      <c r="A352" s="198">
        <v>45412</v>
      </c>
      <c r="B352" s="25">
        <v>3985</v>
      </c>
      <c r="C352" s="25" t="s">
        <v>260</v>
      </c>
      <c r="D352" s="25" t="s">
        <v>485</v>
      </c>
      <c r="E352" s="25" t="s">
        <v>1033</v>
      </c>
      <c r="F352" s="25" t="s">
        <v>527</v>
      </c>
      <c r="G352" s="25" t="s">
        <v>528</v>
      </c>
      <c r="H352" s="84">
        <v>8</v>
      </c>
      <c r="I352" s="26">
        <v>10000000</v>
      </c>
      <c r="J352" s="26">
        <v>0</v>
      </c>
      <c r="K352" s="26">
        <v>0</v>
      </c>
      <c r="L352" s="25" t="s">
        <v>369</v>
      </c>
      <c r="M352" s="27">
        <v>201</v>
      </c>
      <c r="N352" s="29" t="s">
        <v>101</v>
      </c>
      <c r="O352" s="72">
        <v>2021680010003</v>
      </c>
      <c r="P352" s="73" t="s">
        <v>216</v>
      </c>
      <c r="Q352" s="27" t="s">
        <v>529</v>
      </c>
      <c r="R352" s="27" t="s">
        <v>1546</v>
      </c>
      <c r="S352" s="27" t="s">
        <v>1547</v>
      </c>
      <c r="T352" s="27" t="s">
        <v>1548</v>
      </c>
      <c r="U352" s="27" t="s">
        <v>1549</v>
      </c>
      <c r="V352" s="28" t="s">
        <v>2256</v>
      </c>
    </row>
    <row r="353" spans="1:22" hidden="1" x14ac:dyDescent="0.3">
      <c r="A353" s="198">
        <v>45412</v>
      </c>
      <c r="B353" s="25">
        <v>3985</v>
      </c>
      <c r="C353" s="25" t="s">
        <v>261</v>
      </c>
      <c r="D353" s="25" t="s">
        <v>447</v>
      </c>
      <c r="E353" s="25" t="s">
        <v>1033</v>
      </c>
      <c r="F353" s="25" t="s">
        <v>527</v>
      </c>
      <c r="G353" s="25" t="s">
        <v>528</v>
      </c>
      <c r="H353" s="84">
        <v>8</v>
      </c>
      <c r="I353" s="26">
        <v>45000000</v>
      </c>
      <c r="J353" s="26">
        <v>36750000</v>
      </c>
      <c r="K353" s="26">
        <v>36750000</v>
      </c>
      <c r="L353" s="25" t="s">
        <v>369</v>
      </c>
      <c r="M353" s="27">
        <v>201</v>
      </c>
      <c r="N353" s="27" t="s">
        <v>101</v>
      </c>
      <c r="O353" s="72">
        <v>2020680010040</v>
      </c>
      <c r="P353" s="73" t="s">
        <v>225</v>
      </c>
      <c r="Q353" s="27" t="s">
        <v>529</v>
      </c>
      <c r="R353" s="27" t="s">
        <v>1546</v>
      </c>
      <c r="S353" s="27" t="s">
        <v>1547</v>
      </c>
      <c r="T353" s="27" t="s">
        <v>1548</v>
      </c>
      <c r="U353" s="27" t="s">
        <v>1549</v>
      </c>
      <c r="V353" s="28" t="s">
        <v>2256</v>
      </c>
    </row>
    <row r="354" spans="1:22" hidden="1" x14ac:dyDescent="0.3">
      <c r="A354" s="198">
        <v>45414</v>
      </c>
      <c r="B354" s="25">
        <v>4007</v>
      </c>
      <c r="C354" s="25" t="s">
        <v>295</v>
      </c>
      <c r="D354" s="25" t="s">
        <v>447</v>
      </c>
      <c r="E354" s="25" t="s">
        <v>776</v>
      </c>
      <c r="F354" s="25" t="s">
        <v>1034</v>
      </c>
      <c r="G354" s="25" t="s">
        <v>1035</v>
      </c>
      <c r="H354" s="84">
        <v>1487</v>
      </c>
      <c r="I354" s="26">
        <v>14000000</v>
      </c>
      <c r="J354" s="26">
        <v>14000000</v>
      </c>
      <c r="K354" s="26">
        <v>14000000</v>
      </c>
      <c r="L354" s="25" t="s">
        <v>369</v>
      </c>
      <c r="M354" s="25">
        <v>209</v>
      </c>
      <c r="N354" s="27" t="s">
        <v>121</v>
      </c>
      <c r="O354" s="72">
        <v>2020680010040</v>
      </c>
      <c r="P354" s="73" t="s">
        <v>225</v>
      </c>
      <c r="Q354" s="27" t="s">
        <v>927</v>
      </c>
      <c r="R354" s="27" t="s">
        <v>1542</v>
      </c>
      <c r="S354" s="27" t="s">
        <v>1543</v>
      </c>
      <c r="T354" s="27" t="s">
        <v>1866</v>
      </c>
      <c r="U354" s="27" t="s">
        <v>1867</v>
      </c>
      <c r="V354" s="28" t="s">
        <v>2256</v>
      </c>
    </row>
    <row r="355" spans="1:22" hidden="1" x14ac:dyDescent="0.3">
      <c r="A355" s="198">
        <v>45414</v>
      </c>
      <c r="B355" s="25">
        <v>4018</v>
      </c>
      <c r="C355" s="25" t="s">
        <v>295</v>
      </c>
      <c r="D355" s="25" t="s">
        <v>447</v>
      </c>
      <c r="E355" s="25" t="s">
        <v>1036</v>
      </c>
      <c r="F355" s="25" t="s">
        <v>1037</v>
      </c>
      <c r="G355" s="25" t="s">
        <v>1038</v>
      </c>
      <c r="H355" s="84">
        <v>1494</v>
      </c>
      <c r="I355" s="26">
        <v>13200000</v>
      </c>
      <c r="J355" s="26">
        <v>13200000</v>
      </c>
      <c r="K355" s="26">
        <v>13200000</v>
      </c>
      <c r="L355" s="25" t="s">
        <v>369</v>
      </c>
      <c r="M355" s="25">
        <v>211</v>
      </c>
      <c r="N355" s="27" t="s">
        <v>126</v>
      </c>
      <c r="O355" s="72">
        <v>2020680010040</v>
      </c>
      <c r="P355" s="73" t="s">
        <v>225</v>
      </c>
      <c r="Q355" s="27" t="s">
        <v>449</v>
      </c>
      <c r="R355" s="27" t="s">
        <v>1542</v>
      </c>
      <c r="S355" s="27" t="s">
        <v>1543</v>
      </c>
      <c r="T355" s="27" t="s">
        <v>1868</v>
      </c>
      <c r="U355" s="27" t="s">
        <v>1869</v>
      </c>
      <c r="V355" s="28" t="s">
        <v>2256</v>
      </c>
    </row>
    <row r="356" spans="1:22" hidden="1" x14ac:dyDescent="0.3">
      <c r="A356" s="198">
        <v>45414</v>
      </c>
      <c r="B356" s="25">
        <v>4019</v>
      </c>
      <c r="C356" s="25" t="s">
        <v>272</v>
      </c>
      <c r="D356" s="25" t="s">
        <v>461</v>
      </c>
      <c r="E356" s="25" t="s">
        <v>1040</v>
      </c>
      <c r="F356" s="25" t="s">
        <v>1041</v>
      </c>
      <c r="G356" s="25" t="s">
        <v>1042</v>
      </c>
      <c r="H356" s="84">
        <v>1500</v>
      </c>
      <c r="I356" s="26">
        <v>10200000</v>
      </c>
      <c r="J356" s="26">
        <v>10200000</v>
      </c>
      <c r="K356" s="26">
        <v>10200000</v>
      </c>
      <c r="L356" s="25" t="s">
        <v>369</v>
      </c>
      <c r="M356" s="27">
        <v>204</v>
      </c>
      <c r="N356" s="29" t="s">
        <v>111</v>
      </c>
      <c r="O356" s="72">
        <v>2020680010050</v>
      </c>
      <c r="P356" s="73" t="s">
        <v>226</v>
      </c>
      <c r="Q356" s="27" t="s">
        <v>465</v>
      </c>
      <c r="R356" s="27" t="s">
        <v>1542</v>
      </c>
      <c r="S356" s="27" t="s">
        <v>1577</v>
      </c>
      <c r="T356" s="27" t="s">
        <v>1870</v>
      </c>
      <c r="U356" s="27" t="s">
        <v>1871</v>
      </c>
      <c r="V356" s="28" t="s">
        <v>2256</v>
      </c>
    </row>
    <row r="357" spans="1:22" hidden="1" x14ac:dyDescent="0.3">
      <c r="A357" s="198">
        <v>45415</v>
      </c>
      <c r="B357" s="25">
        <v>4035</v>
      </c>
      <c r="C357" s="25" t="s">
        <v>263</v>
      </c>
      <c r="D357" s="25" t="s">
        <v>489</v>
      </c>
      <c r="E357" s="25" t="s">
        <v>1044</v>
      </c>
      <c r="F357" s="25" t="s">
        <v>527</v>
      </c>
      <c r="G357" s="25" t="s">
        <v>528</v>
      </c>
      <c r="H357" s="84">
        <v>65</v>
      </c>
      <c r="I357" s="26">
        <v>30000000</v>
      </c>
      <c r="J357" s="26">
        <v>9792900</v>
      </c>
      <c r="K357" s="26">
        <v>9792900</v>
      </c>
      <c r="L357" s="25" t="s">
        <v>369</v>
      </c>
      <c r="M357" s="27">
        <v>201</v>
      </c>
      <c r="N357" s="27" t="s">
        <v>101</v>
      </c>
      <c r="O357" s="72">
        <v>2020680010106</v>
      </c>
      <c r="P357" s="73" t="s">
        <v>227</v>
      </c>
      <c r="Q357" s="27" t="s">
        <v>529</v>
      </c>
      <c r="R357" s="27" t="s">
        <v>1567</v>
      </c>
      <c r="S357" s="27" t="s">
        <v>1547</v>
      </c>
      <c r="T357" s="27" t="s">
        <v>1872</v>
      </c>
      <c r="U357" s="27" t="s">
        <v>1873</v>
      </c>
      <c r="V357" s="28" t="s">
        <v>2256</v>
      </c>
    </row>
    <row r="358" spans="1:22" hidden="1" x14ac:dyDescent="0.3">
      <c r="A358" s="198">
        <v>45418</v>
      </c>
      <c r="B358" s="25">
        <v>4061</v>
      </c>
      <c r="C358" s="25" t="s">
        <v>341</v>
      </c>
      <c r="D358" s="25" t="s">
        <v>427</v>
      </c>
      <c r="E358" s="25" t="s">
        <v>1025</v>
      </c>
      <c r="F358" s="25" t="s">
        <v>593</v>
      </c>
      <c r="G358" s="25" t="s">
        <v>594</v>
      </c>
      <c r="H358" s="85" t="s">
        <v>2254</v>
      </c>
      <c r="I358" s="26">
        <v>64683.1</v>
      </c>
      <c r="J358" s="26">
        <v>64683.1</v>
      </c>
      <c r="K358" s="26">
        <v>64683.1</v>
      </c>
      <c r="L358" s="25" t="s">
        <v>369</v>
      </c>
      <c r="M358" s="27">
        <v>256</v>
      </c>
      <c r="N358" s="29" t="s">
        <v>160</v>
      </c>
      <c r="O358" s="72">
        <v>2022680010029</v>
      </c>
      <c r="P358" s="73" t="s">
        <v>246</v>
      </c>
      <c r="Q358" s="27" t="s">
        <v>431</v>
      </c>
      <c r="R358" s="85" t="s">
        <v>2254</v>
      </c>
      <c r="S358" s="85" t="s">
        <v>2254</v>
      </c>
      <c r="T358" s="85" t="s">
        <v>2254</v>
      </c>
      <c r="U358" s="85" t="s">
        <v>2254</v>
      </c>
      <c r="V358" s="28" t="s">
        <v>2256</v>
      </c>
    </row>
    <row r="359" spans="1:22" hidden="1" x14ac:dyDescent="0.3">
      <c r="A359" s="198">
        <v>45418</v>
      </c>
      <c r="B359" s="25">
        <v>4061</v>
      </c>
      <c r="C359" s="25" t="s">
        <v>268</v>
      </c>
      <c r="D359" s="25" t="s">
        <v>625</v>
      </c>
      <c r="E359" s="25" t="s">
        <v>1025</v>
      </c>
      <c r="F359" s="25" t="s">
        <v>593</v>
      </c>
      <c r="G359" s="25" t="s">
        <v>594</v>
      </c>
      <c r="H359" s="85" t="s">
        <v>2254</v>
      </c>
      <c r="I359" s="26">
        <v>64683.1</v>
      </c>
      <c r="J359" s="26">
        <v>64683.1</v>
      </c>
      <c r="K359" s="26">
        <v>64683.1</v>
      </c>
      <c r="L359" s="25" t="s">
        <v>369</v>
      </c>
      <c r="M359" s="27">
        <v>203</v>
      </c>
      <c r="N359" s="27" t="s">
        <v>106</v>
      </c>
      <c r="O359" s="72">
        <v>2020680010072</v>
      </c>
      <c r="P359" s="73" t="s">
        <v>229</v>
      </c>
      <c r="Q359" s="27" t="s">
        <v>629</v>
      </c>
      <c r="R359" s="85" t="s">
        <v>2254</v>
      </c>
      <c r="S359" s="85" t="s">
        <v>2254</v>
      </c>
      <c r="T359" s="85" t="s">
        <v>2254</v>
      </c>
      <c r="U359" s="85" t="s">
        <v>2254</v>
      </c>
      <c r="V359" s="28" t="s">
        <v>2256</v>
      </c>
    </row>
    <row r="360" spans="1:22" hidden="1" x14ac:dyDescent="0.3">
      <c r="A360" s="198">
        <v>45418</v>
      </c>
      <c r="B360" s="25">
        <v>4061</v>
      </c>
      <c r="C360" s="25" t="s">
        <v>306</v>
      </c>
      <c r="D360" s="25" t="s">
        <v>447</v>
      </c>
      <c r="E360" s="25" t="s">
        <v>1025</v>
      </c>
      <c r="F360" s="25" t="s">
        <v>593</v>
      </c>
      <c r="G360" s="25" t="s">
        <v>594</v>
      </c>
      <c r="H360" s="85" t="s">
        <v>2254</v>
      </c>
      <c r="I360" s="26">
        <v>101841.49</v>
      </c>
      <c r="J360" s="26">
        <v>101841.49</v>
      </c>
      <c r="K360" s="26">
        <v>101841.49</v>
      </c>
      <c r="L360" s="25" t="s">
        <v>369</v>
      </c>
      <c r="M360" s="25">
        <v>211</v>
      </c>
      <c r="N360" s="27" t="s">
        <v>126</v>
      </c>
      <c r="O360" s="72">
        <v>2020680010040</v>
      </c>
      <c r="P360" s="73" t="s">
        <v>225</v>
      </c>
      <c r="Q360" s="27" t="s">
        <v>449</v>
      </c>
      <c r="R360" s="85" t="s">
        <v>2254</v>
      </c>
      <c r="S360" s="85" t="s">
        <v>2254</v>
      </c>
      <c r="T360" s="85" t="s">
        <v>2254</v>
      </c>
      <c r="U360" s="85" t="s">
        <v>2254</v>
      </c>
      <c r="V360" s="28" t="s">
        <v>2256</v>
      </c>
    </row>
    <row r="361" spans="1:22" hidden="1" x14ac:dyDescent="0.3">
      <c r="A361" s="198">
        <v>45418</v>
      </c>
      <c r="B361" s="25">
        <v>4055</v>
      </c>
      <c r="C361" s="25" t="s">
        <v>215</v>
      </c>
      <c r="D361" s="25" t="s">
        <v>485</v>
      </c>
      <c r="E361" s="25" t="s">
        <v>1045</v>
      </c>
      <c r="F361" s="25" t="s">
        <v>1046</v>
      </c>
      <c r="G361" s="25" t="s">
        <v>1047</v>
      </c>
      <c r="H361" s="84">
        <v>1518</v>
      </c>
      <c r="I361" s="26">
        <v>4583333.33</v>
      </c>
      <c r="J361" s="26">
        <v>4583333.33</v>
      </c>
      <c r="K361" s="26">
        <v>4583333.33</v>
      </c>
      <c r="L361" s="25" t="s">
        <v>369</v>
      </c>
      <c r="M361" s="27">
        <v>219</v>
      </c>
      <c r="N361" s="29" t="s">
        <v>144</v>
      </c>
      <c r="O361" s="72">
        <v>2021680010003</v>
      </c>
      <c r="P361" s="73" t="s">
        <v>216</v>
      </c>
      <c r="Q361" s="27" t="s">
        <v>831</v>
      </c>
      <c r="R361" s="27" t="s">
        <v>1542</v>
      </c>
      <c r="S361" s="27" t="s">
        <v>1577</v>
      </c>
      <c r="T361" s="27" t="s">
        <v>1874</v>
      </c>
      <c r="U361" s="27" t="s">
        <v>1875</v>
      </c>
      <c r="V361" s="28" t="s">
        <v>2256</v>
      </c>
    </row>
    <row r="362" spans="1:22" hidden="1" x14ac:dyDescent="0.3">
      <c r="A362" s="198">
        <v>45418</v>
      </c>
      <c r="B362" s="25">
        <v>4058</v>
      </c>
      <c r="C362" s="25" t="s">
        <v>306</v>
      </c>
      <c r="D362" s="25" t="s">
        <v>447</v>
      </c>
      <c r="E362" s="25" t="s">
        <v>1048</v>
      </c>
      <c r="F362" s="25" t="s">
        <v>443</v>
      </c>
      <c r="G362" s="25" t="s">
        <v>444</v>
      </c>
      <c r="H362" s="85" t="s">
        <v>2254</v>
      </c>
      <c r="I362" s="26">
        <v>68440</v>
      </c>
      <c r="J362" s="26">
        <v>68440</v>
      </c>
      <c r="K362" s="26">
        <v>68440</v>
      </c>
      <c r="L362" s="25" t="s">
        <v>369</v>
      </c>
      <c r="M362" s="25">
        <v>211</v>
      </c>
      <c r="N362" s="27" t="s">
        <v>126</v>
      </c>
      <c r="O362" s="72">
        <v>2020680010040</v>
      </c>
      <c r="P362" s="73" t="s">
        <v>225</v>
      </c>
      <c r="Q362" s="27" t="s">
        <v>449</v>
      </c>
      <c r="R362" s="85" t="s">
        <v>2254</v>
      </c>
      <c r="S362" s="85" t="s">
        <v>2254</v>
      </c>
      <c r="T362" s="85" t="s">
        <v>2254</v>
      </c>
      <c r="U362" s="85" t="s">
        <v>2254</v>
      </c>
      <c r="V362" s="28" t="s">
        <v>2256</v>
      </c>
    </row>
    <row r="363" spans="1:22" hidden="1" x14ac:dyDescent="0.3">
      <c r="A363" s="199">
        <v>45418</v>
      </c>
      <c r="B363" s="27">
        <v>4059</v>
      </c>
      <c r="C363" s="27" t="s">
        <v>214</v>
      </c>
      <c r="D363" s="27" t="s">
        <v>441</v>
      </c>
      <c r="E363" s="27" t="s">
        <v>1049</v>
      </c>
      <c r="F363" s="27" t="s">
        <v>443</v>
      </c>
      <c r="G363" s="27" t="s">
        <v>444</v>
      </c>
      <c r="H363" s="85" t="s">
        <v>2254</v>
      </c>
      <c r="I363" s="29">
        <v>4880</v>
      </c>
      <c r="J363" s="26">
        <v>4880</v>
      </c>
      <c r="K363" s="26">
        <v>4880</v>
      </c>
      <c r="L363" s="27" t="s">
        <v>369</v>
      </c>
      <c r="M363" s="27">
        <v>1</v>
      </c>
      <c r="N363" s="29" t="str">
        <f>+VLOOKUP(M363,[1]General!$C$25:$I$64,2)</f>
        <v>Atender a 30.000 niños, niñas, adolescentes y sus familias con un enfoque de inclusión social.</v>
      </c>
      <c r="O363" s="72">
        <v>2022680010056</v>
      </c>
      <c r="P363" s="73" t="s">
        <v>217</v>
      </c>
      <c r="Q363" s="27" t="s">
        <v>446</v>
      </c>
      <c r="R363" s="85" t="s">
        <v>2254</v>
      </c>
      <c r="S363" s="85" t="s">
        <v>2254</v>
      </c>
      <c r="T363" s="85" t="s">
        <v>2254</v>
      </c>
      <c r="U363" s="85" t="s">
        <v>2254</v>
      </c>
      <c r="V363" s="28" t="s">
        <v>2256</v>
      </c>
    </row>
    <row r="364" spans="1:22" hidden="1" x14ac:dyDescent="0.3">
      <c r="A364" s="198">
        <v>45418</v>
      </c>
      <c r="B364" s="25">
        <v>4060</v>
      </c>
      <c r="C364" s="25" t="s">
        <v>342</v>
      </c>
      <c r="D364" s="25" t="s">
        <v>427</v>
      </c>
      <c r="E364" s="25" t="s">
        <v>1050</v>
      </c>
      <c r="F364" s="25" t="s">
        <v>863</v>
      </c>
      <c r="G364" s="25" t="s">
        <v>864</v>
      </c>
      <c r="H364" s="85" t="s">
        <v>2254</v>
      </c>
      <c r="I364" s="26">
        <v>93889</v>
      </c>
      <c r="J364" s="26">
        <v>93889</v>
      </c>
      <c r="K364" s="26">
        <v>93889</v>
      </c>
      <c r="L364" s="25" t="s">
        <v>369</v>
      </c>
      <c r="M364" s="27">
        <v>256</v>
      </c>
      <c r="N364" s="29" t="s">
        <v>160</v>
      </c>
      <c r="O364" s="72">
        <v>2022680010029</v>
      </c>
      <c r="P364" s="73" t="s">
        <v>246</v>
      </c>
      <c r="Q364" s="27" t="s">
        <v>431</v>
      </c>
      <c r="R364" s="85" t="s">
        <v>2254</v>
      </c>
      <c r="S364" s="85" t="s">
        <v>2254</v>
      </c>
      <c r="T364" s="85" t="s">
        <v>2254</v>
      </c>
      <c r="U364" s="85" t="s">
        <v>2254</v>
      </c>
      <c r="V364" s="28" t="s">
        <v>2256</v>
      </c>
    </row>
    <row r="365" spans="1:22" hidden="1" x14ac:dyDescent="0.3">
      <c r="A365" s="198">
        <v>45419</v>
      </c>
      <c r="B365" s="25">
        <v>4068</v>
      </c>
      <c r="C365" s="25" t="s">
        <v>331</v>
      </c>
      <c r="D365" s="25" t="s">
        <v>584</v>
      </c>
      <c r="E365" s="25" t="s">
        <v>1051</v>
      </c>
      <c r="F365" s="25" t="s">
        <v>1052</v>
      </c>
      <c r="G365" s="25" t="s">
        <v>1053</v>
      </c>
      <c r="H365" s="84">
        <v>59</v>
      </c>
      <c r="I365" s="26">
        <v>205968000</v>
      </c>
      <c r="J365" s="26">
        <v>205109800</v>
      </c>
      <c r="K365" s="26">
        <v>205109800</v>
      </c>
      <c r="L365" s="25" t="s">
        <v>369</v>
      </c>
      <c r="M365" s="27">
        <v>214</v>
      </c>
      <c r="N365" s="27" t="s">
        <v>131</v>
      </c>
      <c r="O365" s="72">
        <v>2020680010121</v>
      </c>
      <c r="P365" s="73" t="s">
        <v>239</v>
      </c>
      <c r="Q365" s="27" t="s">
        <v>946</v>
      </c>
      <c r="R365" s="27" t="s">
        <v>1537</v>
      </c>
      <c r="S365" s="27" t="s">
        <v>1538</v>
      </c>
      <c r="T365" s="27" t="s">
        <v>1876</v>
      </c>
      <c r="U365" s="27" t="s">
        <v>1877</v>
      </c>
      <c r="V365" s="28" t="s">
        <v>2256</v>
      </c>
    </row>
    <row r="366" spans="1:22" hidden="1" x14ac:dyDescent="0.3">
      <c r="A366" s="199">
        <v>45420</v>
      </c>
      <c r="B366" s="27">
        <v>4185</v>
      </c>
      <c r="C366" s="27" t="s">
        <v>214</v>
      </c>
      <c r="D366" s="27" t="s">
        <v>441</v>
      </c>
      <c r="E366" s="27" t="s">
        <v>1054</v>
      </c>
      <c r="F366" s="27" t="s">
        <v>455</v>
      </c>
      <c r="G366" s="27" t="s">
        <v>456</v>
      </c>
      <c r="H366" s="85" t="s">
        <v>2254</v>
      </c>
      <c r="I366" s="29">
        <v>172196</v>
      </c>
      <c r="J366" s="26">
        <v>172196</v>
      </c>
      <c r="K366" s="26">
        <v>172196</v>
      </c>
      <c r="L366" s="27" t="s">
        <v>369</v>
      </c>
      <c r="M366" s="27">
        <v>1</v>
      </c>
      <c r="N366" s="29" t="str">
        <f>+VLOOKUP(M366,[1]General!$C$25:$I$64,2)</f>
        <v>Atender a 30.000 niños, niñas, adolescentes y sus familias con un enfoque de inclusión social.</v>
      </c>
      <c r="O366" s="72">
        <v>2022680010056</v>
      </c>
      <c r="P366" s="73" t="s">
        <v>217</v>
      </c>
      <c r="Q366" s="27" t="s">
        <v>446</v>
      </c>
      <c r="R366" s="85" t="s">
        <v>2254</v>
      </c>
      <c r="S366" s="85" t="s">
        <v>2254</v>
      </c>
      <c r="T366" s="85" t="s">
        <v>2254</v>
      </c>
      <c r="U366" s="85" t="s">
        <v>2254</v>
      </c>
      <c r="V366" s="28" t="s">
        <v>2256</v>
      </c>
    </row>
    <row r="367" spans="1:22" hidden="1" x14ac:dyDescent="0.3">
      <c r="A367" s="198">
        <v>45420</v>
      </c>
      <c r="B367" s="25">
        <v>4186</v>
      </c>
      <c r="C367" s="25" t="s">
        <v>337</v>
      </c>
      <c r="D367" s="25" t="s">
        <v>427</v>
      </c>
      <c r="E367" s="25" t="s">
        <v>1055</v>
      </c>
      <c r="F367" s="25" t="s">
        <v>1056</v>
      </c>
      <c r="G367" s="25" t="s">
        <v>1057</v>
      </c>
      <c r="H367" s="84">
        <v>1533</v>
      </c>
      <c r="I367" s="26">
        <v>4500000</v>
      </c>
      <c r="J367" s="26">
        <v>4500000</v>
      </c>
      <c r="K367" s="26">
        <v>4500000</v>
      </c>
      <c r="L367" s="25" t="s">
        <v>369</v>
      </c>
      <c r="M367" s="27">
        <v>256</v>
      </c>
      <c r="N367" s="29" t="s">
        <v>160</v>
      </c>
      <c r="O367" s="72">
        <v>2022680010029</v>
      </c>
      <c r="P367" s="73" t="s">
        <v>246</v>
      </c>
      <c r="Q367" s="27" t="s">
        <v>431</v>
      </c>
      <c r="R367" s="27" t="s">
        <v>1542</v>
      </c>
      <c r="S367" s="27" t="s">
        <v>1577</v>
      </c>
      <c r="T367" s="27" t="s">
        <v>1878</v>
      </c>
      <c r="U367" s="27" t="s">
        <v>1879</v>
      </c>
      <c r="V367" s="28" t="s">
        <v>2256</v>
      </c>
    </row>
    <row r="368" spans="1:22" hidden="1" x14ac:dyDescent="0.3">
      <c r="A368" s="198">
        <v>45422</v>
      </c>
      <c r="B368" s="25">
        <v>4247</v>
      </c>
      <c r="C368" s="25" t="s">
        <v>332</v>
      </c>
      <c r="D368" s="25" t="s">
        <v>584</v>
      </c>
      <c r="E368" s="25" t="s">
        <v>1058</v>
      </c>
      <c r="F368" s="25" t="s">
        <v>1059</v>
      </c>
      <c r="G368" s="25" t="s">
        <v>1060</v>
      </c>
      <c r="H368" s="84">
        <v>1538</v>
      </c>
      <c r="I368" s="26">
        <v>6333333.3300000001</v>
      </c>
      <c r="J368" s="26">
        <v>6333333.3300000001</v>
      </c>
      <c r="K368" s="26">
        <v>6333333.3300000001</v>
      </c>
      <c r="L368" s="25" t="s">
        <v>369</v>
      </c>
      <c r="M368" s="25">
        <v>271</v>
      </c>
      <c r="N368" s="27" t="s">
        <v>176</v>
      </c>
      <c r="O368" s="72">
        <v>2020680010121</v>
      </c>
      <c r="P368" s="73" t="s">
        <v>239</v>
      </c>
      <c r="Q368" s="27" t="s">
        <v>697</v>
      </c>
      <c r="R368" s="27" t="s">
        <v>1542</v>
      </c>
      <c r="S368" s="27" t="s">
        <v>1543</v>
      </c>
      <c r="T368" s="27" t="s">
        <v>1880</v>
      </c>
      <c r="U368" s="27" t="s">
        <v>1881</v>
      </c>
      <c r="V368" s="28" t="s">
        <v>2256</v>
      </c>
    </row>
    <row r="369" spans="1:22" hidden="1" x14ac:dyDescent="0.3">
      <c r="A369" s="198">
        <v>45426</v>
      </c>
      <c r="B369" s="25">
        <v>4332</v>
      </c>
      <c r="C369" s="25" t="s">
        <v>295</v>
      </c>
      <c r="D369" s="25" t="s">
        <v>447</v>
      </c>
      <c r="E369" s="25" t="s">
        <v>1061</v>
      </c>
      <c r="F369" s="25" t="s">
        <v>1062</v>
      </c>
      <c r="G369" s="25" t="s">
        <v>1063</v>
      </c>
      <c r="H369" s="84">
        <v>1563</v>
      </c>
      <c r="I369" s="26">
        <v>5640000</v>
      </c>
      <c r="J369" s="26">
        <v>5640000</v>
      </c>
      <c r="K369" s="26">
        <v>5640000</v>
      </c>
      <c r="L369" s="25" t="s">
        <v>369</v>
      </c>
      <c r="M369" s="25">
        <v>211</v>
      </c>
      <c r="N369" s="27" t="s">
        <v>126</v>
      </c>
      <c r="O369" s="72">
        <v>2020680010040</v>
      </c>
      <c r="P369" s="73" t="s">
        <v>225</v>
      </c>
      <c r="Q369" s="27" t="s">
        <v>449</v>
      </c>
      <c r="R369" s="27" t="s">
        <v>1542</v>
      </c>
      <c r="S369" s="27" t="s">
        <v>1543</v>
      </c>
      <c r="T369" s="27" t="s">
        <v>1882</v>
      </c>
      <c r="U369" s="27" t="s">
        <v>1883</v>
      </c>
      <c r="V369" s="28" t="s">
        <v>2256</v>
      </c>
    </row>
    <row r="370" spans="1:22" hidden="1" x14ac:dyDescent="0.3">
      <c r="A370" s="198">
        <v>45427</v>
      </c>
      <c r="B370" s="25">
        <v>4369</v>
      </c>
      <c r="C370" s="25" t="s">
        <v>275</v>
      </c>
      <c r="D370" s="25" t="s">
        <v>461</v>
      </c>
      <c r="E370" s="25" t="s">
        <v>1039</v>
      </c>
      <c r="F370" s="25" t="s">
        <v>593</v>
      </c>
      <c r="G370" s="25" t="s">
        <v>594</v>
      </c>
      <c r="H370" s="85" t="s">
        <v>2254</v>
      </c>
      <c r="I370" s="26">
        <v>222142.06</v>
      </c>
      <c r="J370" s="26">
        <v>222142.06</v>
      </c>
      <c r="K370" s="26">
        <v>222142.06</v>
      </c>
      <c r="L370" s="25" t="s">
        <v>369</v>
      </c>
      <c r="M370" s="27">
        <v>204</v>
      </c>
      <c r="N370" s="29" t="s">
        <v>111</v>
      </c>
      <c r="O370" s="72">
        <v>2020680010050</v>
      </c>
      <c r="P370" s="73" t="s">
        <v>226</v>
      </c>
      <c r="Q370" s="27" t="s">
        <v>465</v>
      </c>
      <c r="R370" s="85" t="s">
        <v>2254</v>
      </c>
      <c r="S370" s="85" t="s">
        <v>2254</v>
      </c>
      <c r="T370" s="85" t="s">
        <v>2254</v>
      </c>
      <c r="U370" s="85" t="s">
        <v>2254</v>
      </c>
      <c r="V370" s="28" t="s">
        <v>2256</v>
      </c>
    </row>
    <row r="371" spans="1:22" hidden="1" x14ac:dyDescent="0.3">
      <c r="A371" s="198">
        <v>45427</v>
      </c>
      <c r="B371" s="25">
        <v>4369</v>
      </c>
      <c r="C371" s="25" t="s">
        <v>288</v>
      </c>
      <c r="D371" s="25" t="s">
        <v>489</v>
      </c>
      <c r="E371" s="25" t="s">
        <v>1039</v>
      </c>
      <c r="F371" s="25" t="s">
        <v>593</v>
      </c>
      <c r="G371" s="25" t="s">
        <v>594</v>
      </c>
      <c r="H371" s="85" t="s">
        <v>2254</v>
      </c>
      <c r="I371" s="26">
        <v>222142.06</v>
      </c>
      <c r="J371" s="26">
        <v>222142.06</v>
      </c>
      <c r="K371" s="26">
        <v>222142.06</v>
      </c>
      <c r="L371" s="25" t="s">
        <v>369</v>
      </c>
      <c r="M371" s="27">
        <v>207</v>
      </c>
      <c r="N371" s="29" t="s">
        <v>118</v>
      </c>
      <c r="O371" s="72">
        <v>2020680010106</v>
      </c>
      <c r="P371" s="73" t="s">
        <v>227</v>
      </c>
      <c r="Q371" s="27" t="s">
        <v>1043</v>
      </c>
      <c r="R371" s="85" t="s">
        <v>2254</v>
      </c>
      <c r="S371" s="85" t="s">
        <v>2254</v>
      </c>
      <c r="T371" s="85" t="s">
        <v>2254</v>
      </c>
      <c r="U371" s="85" t="s">
        <v>2254</v>
      </c>
      <c r="V371" s="28" t="s">
        <v>2256</v>
      </c>
    </row>
    <row r="372" spans="1:22" hidden="1" x14ac:dyDescent="0.3">
      <c r="A372" s="198">
        <v>45427</v>
      </c>
      <c r="B372" s="25">
        <v>4369</v>
      </c>
      <c r="C372" s="25" t="s">
        <v>306</v>
      </c>
      <c r="D372" s="25" t="s">
        <v>447</v>
      </c>
      <c r="E372" s="25" t="s">
        <v>1039</v>
      </c>
      <c r="F372" s="25" t="s">
        <v>593</v>
      </c>
      <c r="G372" s="25" t="s">
        <v>594</v>
      </c>
      <c r="H372" s="85" t="s">
        <v>2254</v>
      </c>
      <c r="I372" s="26">
        <v>631325.93999999994</v>
      </c>
      <c r="J372" s="26">
        <v>631325.93999999994</v>
      </c>
      <c r="K372" s="26">
        <v>631325.93999999994</v>
      </c>
      <c r="L372" s="25" t="s">
        <v>369</v>
      </c>
      <c r="M372" s="25">
        <v>211</v>
      </c>
      <c r="N372" s="27" t="s">
        <v>126</v>
      </c>
      <c r="O372" s="72">
        <v>2020680010040</v>
      </c>
      <c r="P372" s="73" t="s">
        <v>225</v>
      </c>
      <c r="Q372" s="27" t="s">
        <v>449</v>
      </c>
      <c r="R372" s="85" t="s">
        <v>2254</v>
      </c>
      <c r="S372" s="85" t="s">
        <v>2254</v>
      </c>
      <c r="T372" s="85" t="s">
        <v>2254</v>
      </c>
      <c r="U372" s="85" t="s">
        <v>2254</v>
      </c>
      <c r="V372" s="28" t="s">
        <v>2256</v>
      </c>
    </row>
    <row r="373" spans="1:22" hidden="1" x14ac:dyDescent="0.3">
      <c r="A373" s="198">
        <v>45427</v>
      </c>
      <c r="B373" s="25">
        <v>4370</v>
      </c>
      <c r="C373" s="25" t="s">
        <v>342</v>
      </c>
      <c r="D373" s="25" t="s">
        <v>427</v>
      </c>
      <c r="E373" s="25" t="s">
        <v>1064</v>
      </c>
      <c r="F373" s="25" t="s">
        <v>593</v>
      </c>
      <c r="G373" s="25" t="s">
        <v>594</v>
      </c>
      <c r="H373" s="85" t="s">
        <v>2254</v>
      </c>
      <c r="I373" s="26">
        <v>1293626</v>
      </c>
      <c r="J373" s="26">
        <v>1293626</v>
      </c>
      <c r="K373" s="26">
        <v>1293626</v>
      </c>
      <c r="L373" s="25" t="s">
        <v>369</v>
      </c>
      <c r="M373" s="27">
        <v>256</v>
      </c>
      <c r="N373" s="29" t="s">
        <v>160</v>
      </c>
      <c r="O373" s="72">
        <v>2022680010029</v>
      </c>
      <c r="P373" s="73" t="s">
        <v>246</v>
      </c>
      <c r="Q373" s="27" t="s">
        <v>431</v>
      </c>
      <c r="R373" s="85" t="s">
        <v>2254</v>
      </c>
      <c r="S373" s="85" t="s">
        <v>2254</v>
      </c>
      <c r="T373" s="85" t="s">
        <v>2254</v>
      </c>
      <c r="U373" s="85" t="s">
        <v>2254</v>
      </c>
      <c r="V373" s="28" t="s">
        <v>2256</v>
      </c>
    </row>
    <row r="374" spans="1:22" hidden="1" x14ac:dyDescent="0.3">
      <c r="A374" s="198">
        <v>45428</v>
      </c>
      <c r="B374" s="25">
        <v>4401</v>
      </c>
      <c r="C374" s="25" t="s">
        <v>346</v>
      </c>
      <c r="D374" s="25" t="s">
        <v>427</v>
      </c>
      <c r="E374" s="25" t="s">
        <v>1065</v>
      </c>
      <c r="F374" s="25" t="s">
        <v>505</v>
      </c>
      <c r="G374" s="25" t="s">
        <v>506</v>
      </c>
      <c r="H374" s="85" t="s">
        <v>2254</v>
      </c>
      <c r="I374" s="26">
        <v>884000</v>
      </c>
      <c r="J374" s="26">
        <v>884000</v>
      </c>
      <c r="K374" s="26">
        <v>884000</v>
      </c>
      <c r="L374" s="25" t="s">
        <v>369</v>
      </c>
      <c r="M374" s="27">
        <v>258</v>
      </c>
      <c r="N374" s="29" t="s">
        <v>165</v>
      </c>
      <c r="O374" s="72">
        <v>2022680010029</v>
      </c>
      <c r="P374" s="73" t="s">
        <v>246</v>
      </c>
      <c r="Q374" s="27" t="s">
        <v>453</v>
      </c>
      <c r="R374" s="85" t="s">
        <v>2254</v>
      </c>
      <c r="S374" s="85" t="s">
        <v>2254</v>
      </c>
      <c r="T374" s="85" t="s">
        <v>2254</v>
      </c>
      <c r="U374" s="85" t="s">
        <v>2254</v>
      </c>
      <c r="V374" s="28" t="s">
        <v>2256</v>
      </c>
    </row>
    <row r="375" spans="1:22" hidden="1" x14ac:dyDescent="0.3">
      <c r="A375" s="198">
        <v>45428</v>
      </c>
      <c r="B375" s="25">
        <v>4402</v>
      </c>
      <c r="C375" s="25" t="s">
        <v>346</v>
      </c>
      <c r="D375" s="25" t="s">
        <v>427</v>
      </c>
      <c r="E375" s="25" t="s">
        <v>1066</v>
      </c>
      <c r="F375" s="25" t="s">
        <v>510</v>
      </c>
      <c r="G375" s="25" t="s">
        <v>511</v>
      </c>
      <c r="H375" s="85" t="s">
        <v>2254</v>
      </c>
      <c r="I375" s="26">
        <v>162500</v>
      </c>
      <c r="J375" s="26">
        <v>162500</v>
      </c>
      <c r="K375" s="26">
        <v>162500</v>
      </c>
      <c r="L375" s="25" t="s">
        <v>369</v>
      </c>
      <c r="M375" s="27">
        <v>258</v>
      </c>
      <c r="N375" s="29" t="s">
        <v>165</v>
      </c>
      <c r="O375" s="72">
        <v>2022680010029</v>
      </c>
      <c r="P375" s="73" t="s">
        <v>246</v>
      </c>
      <c r="Q375" s="27" t="s">
        <v>453</v>
      </c>
      <c r="R375" s="85" t="s">
        <v>2254</v>
      </c>
      <c r="S375" s="85" t="s">
        <v>2254</v>
      </c>
      <c r="T375" s="85" t="s">
        <v>2254</v>
      </c>
      <c r="U375" s="85" t="s">
        <v>2254</v>
      </c>
      <c r="V375" s="28" t="s">
        <v>2256</v>
      </c>
    </row>
    <row r="376" spans="1:22" hidden="1" x14ac:dyDescent="0.3">
      <c r="A376" s="198">
        <v>45428</v>
      </c>
      <c r="B376" s="25">
        <v>4403</v>
      </c>
      <c r="C376" s="25" t="s">
        <v>346</v>
      </c>
      <c r="D376" s="25" t="s">
        <v>427</v>
      </c>
      <c r="E376" s="25" t="s">
        <v>1066</v>
      </c>
      <c r="F376" s="25" t="s">
        <v>510</v>
      </c>
      <c r="G376" s="25" t="s">
        <v>511</v>
      </c>
      <c r="H376" s="85" t="s">
        <v>2254</v>
      </c>
      <c r="I376" s="26">
        <v>2112500</v>
      </c>
      <c r="J376" s="26">
        <v>2112500</v>
      </c>
      <c r="K376" s="26">
        <v>2112500</v>
      </c>
      <c r="L376" s="25" t="s">
        <v>369</v>
      </c>
      <c r="M376" s="27">
        <v>258</v>
      </c>
      <c r="N376" s="29" t="s">
        <v>165</v>
      </c>
      <c r="O376" s="72">
        <v>2022680010029</v>
      </c>
      <c r="P376" s="73" t="s">
        <v>246</v>
      </c>
      <c r="Q376" s="27" t="s">
        <v>453</v>
      </c>
      <c r="R376" s="85" t="s">
        <v>2254</v>
      </c>
      <c r="S376" s="85" t="s">
        <v>2254</v>
      </c>
      <c r="T376" s="85" t="s">
        <v>2254</v>
      </c>
      <c r="U376" s="85" t="s">
        <v>2254</v>
      </c>
      <c r="V376" s="28" t="s">
        <v>2256</v>
      </c>
    </row>
    <row r="377" spans="1:22" hidden="1" x14ac:dyDescent="0.3">
      <c r="A377" s="198">
        <v>45428</v>
      </c>
      <c r="B377" s="25">
        <v>4404</v>
      </c>
      <c r="C377" s="25" t="s">
        <v>346</v>
      </c>
      <c r="D377" s="25" t="s">
        <v>427</v>
      </c>
      <c r="E377" s="25" t="s">
        <v>1066</v>
      </c>
      <c r="F377" s="25" t="s">
        <v>512</v>
      </c>
      <c r="G377" s="25" t="s">
        <v>513</v>
      </c>
      <c r="H377" s="85" t="s">
        <v>2254</v>
      </c>
      <c r="I377" s="26">
        <v>2600000</v>
      </c>
      <c r="J377" s="26">
        <v>2600000</v>
      </c>
      <c r="K377" s="26">
        <v>2600000</v>
      </c>
      <c r="L377" s="25" t="s">
        <v>369</v>
      </c>
      <c r="M377" s="27">
        <v>258</v>
      </c>
      <c r="N377" s="29" t="s">
        <v>165</v>
      </c>
      <c r="O377" s="72">
        <v>2022680010029</v>
      </c>
      <c r="P377" s="73" t="s">
        <v>246</v>
      </c>
      <c r="Q377" s="27" t="s">
        <v>453</v>
      </c>
      <c r="R377" s="85" t="s">
        <v>2254</v>
      </c>
      <c r="S377" s="85" t="s">
        <v>2254</v>
      </c>
      <c r="T377" s="85" t="s">
        <v>2254</v>
      </c>
      <c r="U377" s="85" t="s">
        <v>2254</v>
      </c>
      <c r="V377" s="28" t="s">
        <v>2256</v>
      </c>
    </row>
    <row r="378" spans="1:22" hidden="1" x14ac:dyDescent="0.3">
      <c r="A378" s="198">
        <v>45428</v>
      </c>
      <c r="B378" s="25">
        <v>4405</v>
      </c>
      <c r="C378" s="25" t="s">
        <v>346</v>
      </c>
      <c r="D378" s="25" t="s">
        <v>427</v>
      </c>
      <c r="E378" s="25" t="s">
        <v>1066</v>
      </c>
      <c r="F378" s="25" t="s">
        <v>514</v>
      </c>
      <c r="G378" s="25" t="s">
        <v>515</v>
      </c>
      <c r="H378" s="85" t="s">
        <v>2254</v>
      </c>
      <c r="I378" s="26">
        <v>1137500</v>
      </c>
      <c r="J378" s="26">
        <v>1137500</v>
      </c>
      <c r="K378" s="26">
        <v>1137500</v>
      </c>
      <c r="L378" s="25" t="s">
        <v>369</v>
      </c>
      <c r="M378" s="27">
        <v>258</v>
      </c>
      <c r="N378" s="29" t="s">
        <v>165</v>
      </c>
      <c r="O378" s="72">
        <v>2022680010029</v>
      </c>
      <c r="P378" s="73" t="s">
        <v>246</v>
      </c>
      <c r="Q378" s="27" t="s">
        <v>453</v>
      </c>
      <c r="R378" s="85" t="s">
        <v>2254</v>
      </c>
      <c r="S378" s="85" t="s">
        <v>2254</v>
      </c>
      <c r="T378" s="85" t="s">
        <v>2254</v>
      </c>
      <c r="U378" s="85" t="s">
        <v>2254</v>
      </c>
      <c r="V378" s="28" t="s">
        <v>2256</v>
      </c>
    </row>
    <row r="379" spans="1:22" hidden="1" x14ac:dyDescent="0.3">
      <c r="A379" s="198">
        <v>45428</v>
      </c>
      <c r="B379" s="25">
        <v>4406</v>
      </c>
      <c r="C379" s="25" t="s">
        <v>346</v>
      </c>
      <c r="D379" s="25" t="s">
        <v>427</v>
      </c>
      <c r="E379" s="25" t="s">
        <v>1066</v>
      </c>
      <c r="F379" s="25" t="s">
        <v>516</v>
      </c>
      <c r="G379" s="25" t="s">
        <v>517</v>
      </c>
      <c r="H379" s="85" t="s">
        <v>2254</v>
      </c>
      <c r="I379" s="26">
        <v>487500</v>
      </c>
      <c r="J379" s="26">
        <v>487500</v>
      </c>
      <c r="K379" s="26">
        <v>487500</v>
      </c>
      <c r="L379" s="25" t="s">
        <v>369</v>
      </c>
      <c r="M379" s="27">
        <v>258</v>
      </c>
      <c r="N379" s="29" t="s">
        <v>165</v>
      </c>
      <c r="O379" s="72">
        <v>2022680010029</v>
      </c>
      <c r="P379" s="73" t="s">
        <v>246</v>
      </c>
      <c r="Q379" s="27" t="s">
        <v>453</v>
      </c>
      <c r="R379" s="85" t="s">
        <v>2254</v>
      </c>
      <c r="S379" s="85" t="s">
        <v>2254</v>
      </c>
      <c r="T379" s="85" t="s">
        <v>2254</v>
      </c>
      <c r="U379" s="85" t="s">
        <v>2254</v>
      </c>
      <c r="V379" s="28" t="s">
        <v>2256</v>
      </c>
    </row>
    <row r="380" spans="1:22" hidden="1" x14ac:dyDescent="0.3">
      <c r="A380" s="198">
        <v>45428</v>
      </c>
      <c r="B380" s="25">
        <v>4407</v>
      </c>
      <c r="C380" s="25" t="s">
        <v>346</v>
      </c>
      <c r="D380" s="25" t="s">
        <v>427</v>
      </c>
      <c r="E380" s="25" t="s">
        <v>1066</v>
      </c>
      <c r="F380" s="25" t="s">
        <v>518</v>
      </c>
      <c r="G380" s="25" t="s">
        <v>519</v>
      </c>
      <c r="H380" s="85" t="s">
        <v>2254</v>
      </c>
      <c r="I380" s="26">
        <v>4387500</v>
      </c>
      <c r="J380" s="26">
        <v>4387500</v>
      </c>
      <c r="K380" s="26">
        <v>4387500</v>
      </c>
      <c r="L380" s="25" t="s">
        <v>369</v>
      </c>
      <c r="M380" s="27">
        <v>258</v>
      </c>
      <c r="N380" s="29" t="s">
        <v>165</v>
      </c>
      <c r="O380" s="72">
        <v>2022680010029</v>
      </c>
      <c r="P380" s="73" t="s">
        <v>246</v>
      </c>
      <c r="Q380" s="27" t="s">
        <v>453</v>
      </c>
      <c r="R380" s="85" t="s">
        <v>2254</v>
      </c>
      <c r="S380" s="85" t="s">
        <v>2254</v>
      </c>
      <c r="T380" s="85" t="s">
        <v>2254</v>
      </c>
      <c r="U380" s="85" t="s">
        <v>2254</v>
      </c>
      <c r="V380" s="28" t="s">
        <v>2256</v>
      </c>
    </row>
    <row r="381" spans="1:22" hidden="1" x14ac:dyDescent="0.3">
      <c r="A381" s="198">
        <v>45428</v>
      </c>
      <c r="B381" s="25">
        <v>4408</v>
      </c>
      <c r="C381" s="25" t="s">
        <v>346</v>
      </c>
      <c r="D381" s="25" t="s">
        <v>427</v>
      </c>
      <c r="E381" s="25" t="s">
        <v>1066</v>
      </c>
      <c r="F381" s="25" t="s">
        <v>518</v>
      </c>
      <c r="G381" s="25" t="s">
        <v>519</v>
      </c>
      <c r="H381" s="85" t="s">
        <v>2254</v>
      </c>
      <c r="I381" s="26">
        <v>2112500</v>
      </c>
      <c r="J381" s="26">
        <v>2112500</v>
      </c>
      <c r="K381" s="26">
        <v>2112500</v>
      </c>
      <c r="L381" s="25" t="s">
        <v>369</v>
      </c>
      <c r="M381" s="27">
        <v>258</v>
      </c>
      <c r="N381" s="29" t="s">
        <v>165</v>
      </c>
      <c r="O381" s="72">
        <v>2022680010029</v>
      </c>
      <c r="P381" s="73" t="s">
        <v>246</v>
      </c>
      <c r="Q381" s="27" t="s">
        <v>453</v>
      </c>
      <c r="R381" s="85" t="s">
        <v>2254</v>
      </c>
      <c r="S381" s="85" t="s">
        <v>2254</v>
      </c>
      <c r="T381" s="85" t="s">
        <v>2254</v>
      </c>
      <c r="U381" s="85" t="s">
        <v>2254</v>
      </c>
      <c r="V381" s="28" t="s">
        <v>2256</v>
      </c>
    </row>
    <row r="382" spans="1:22" hidden="1" x14ac:dyDescent="0.3">
      <c r="A382" s="198">
        <v>45428</v>
      </c>
      <c r="B382" s="25">
        <v>4409</v>
      </c>
      <c r="C382" s="25" t="s">
        <v>346</v>
      </c>
      <c r="D382" s="25" t="s">
        <v>427</v>
      </c>
      <c r="E382" s="25" t="s">
        <v>1066</v>
      </c>
      <c r="F382" s="25" t="s">
        <v>520</v>
      </c>
      <c r="G382" s="25" t="s">
        <v>521</v>
      </c>
      <c r="H382" s="85" t="s">
        <v>2254</v>
      </c>
      <c r="I382" s="26">
        <v>1787500</v>
      </c>
      <c r="J382" s="26">
        <v>1787500</v>
      </c>
      <c r="K382" s="26">
        <v>1787500</v>
      </c>
      <c r="L382" s="25" t="s">
        <v>369</v>
      </c>
      <c r="M382" s="27">
        <v>258</v>
      </c>
      <c r="N382" s="29" t="s">
        <v>165</v>
      </c>
      <c r="O382" s="72">
        <v>2022680010029</v>
      </c>
      <c r="P382" s="73" t="s">
        <v>246</v>
      </c>
      <c r="Q382" s="27" t="s">
        <v>453</v>
      </c>
      <c r="R382" s="85" t="s">
        <v>2254</v>
      </c>
      <c r="S382" s="85" t="s">
        <v>2254</v>
      </c>
      <c r="T382" s="85" t="s">
        <v>2254</v>
      </c>
      <c r="U382" s="85" t="s">
        <v>2254</v>
      </c>
      <c r="V382" s="28" t="s">
        <v>2256</v>
      </c>
    </row>
    <row r="383" spans="1:22" hidden="1" x14ac:dyDescent="0.3">
      <c r="A383" s="198">
        <v>45428</v>
      </c>
      <c r="B383" s="25">
        <v>4410</v>
      </c>
      <c r="C383" s="25" t="s">
        <v>346</v>
      </c>
      <c r="D383" s="25" t="s">
        <v>427</v>
      </c>
      <c r="E383" s="25" t="s">
        <v>1066</v>
      </c>
      <c r="F383" s="25" t="s">
        <v>522</v>
      </c>
      <c r="G383" s="25" t="s">
        <v>523</v>
      </c>
      <c r="H383" s="85" t="s">
        <v>2254</v>
      </c>
      <c r="I383" s="26">
        <v>3575000</v>
      </c>
      <c r="J383" s="26">
        <v>3575000</v>
      </c>
      <c r="K383" s="26">
        <v>3575000</v>
      </c>
      <c r="L383" s="25" t="s">
        <v>369</v>
      </c>
      <c r="M383" s="27">
        <v>258</v>
      </c>
      <c r="N383" s="29" t="s">
        <v>165</v>
      </c>
      <c r="O383" s="72">
        <v>2022680010029</v>
      </c>
      <c r="P383" s="73" t="s">
        <v>246</v>
      </c>
      <c r="Q383" s="27" t="s">
        <v>453</v>
      </c>
      <c r="R383" s="85" t="s">
        <v>2254</v>
      </c>
      <c r="S383" s="85" t="s">
        <v>2254</v>
      </c>
      <c r="T383" s="85" t="s">
        <v>2254</v>
      </c>
      <c r="U383" s="85" t="s">
        <v>2254</v>
      </c>
      <c r="V383" s="28" t="s">
        <v>2256</v>
      </c>
    </row>
    <row r="384" spans="1:22" hidden="1" x14ac:dyDescent="0.3">
      <c r="A384" s="198">
        <v>45428</v>
      </c>
      <c r="B384" s="25">
        <v>4411</v>
      </c>
      <c r="C384" s="25" t="s">
        <v>346</v>
      </c>
      <c r="D384" s="25" t="s">
        <v>427</v>
      </c>
      <c r="E384" s="25" t="s">
        <v>1066</v>
      </c>
      <c r="F384" s="25" t="s">
        <v>524</v>
      </c>
      <c r="G384" s="25" t="s">
        <v>525</v>
      </c>
      <c r="H384" s="85" t="s">
        <v>2254</v>
      </c>
      <c r="I384" s="26">
        <v>2762500</v>
      </c>
      <c r="J384" s="26">
        <v>2762500</v>
      </c>
      <c r="K384" s="26">
        <v>2762500</v>
      </c>
      <c r="L384" s="25" t="s">
        <v>369</v>
      </c>
      <c r="M384" s="27">
        <v>258</v>
      </c>
      <c r="N384" s="29" t="s">
        <v>165</v>
      </c>
      <c r="O384" s="72">
        <v>2022680010029</v>
      </c>
      <c r="P384" s="73" t="s">
        <v>246</v>
      </c>
      <c r="Q384" s="27" t="s">
        <v>453</v>
      </c>
      <c r="R384" s="85" t="s">
        <v>2254</v>
      </c>
      <c r="S384" s="85" t="s">
        <v>2254</v>
      </c>
      <c r="T384" s="85" t="s">
        <v>2254</v>
      </c>
      <c r="U384" s="85" t="s">
        <v>2254</v>
      </c>
      <c r="V384" s="28" t="s">
        <v>2256</v>
      </c>
    </row>
    <row r="385" spans="1:22" hidden="1" x14ac:dyDescent="0.3">
      <c r="A385" s="198">
        <v>45428</v>
      </c>
      <c r="B385" s="25">
        <v>4414</v>
      </c>
      <c r="C385" s="25" t="s">
        <v>332</v>
      </c>
      <c r="D385" s="25" t="s">
        <v>584</v>
      </c>
      <c r="E385" s="25" t="s">
        <v>1067</v>
      </c>
      <c r="F385" s="25" t="s">
        <v>890</v>
      </c>
      <c r="G385" s="25" t="s">
        <v>891</v>
      </c>
      <c r="H385" s="84">
        <v>1595</v>
      </c>
      <c r="I385" s="26">
        <v>8550000</v>
      </c>
      <c r="J385" s="26">
        <v>8550000</v>
      </c>
      <c r="K385" s="26">
        <v>8550000</v>
      </c>
      <c r="L385" s="25" t="s">
        <v>369</v>
      </c>
      <c r="M385" s="25">
        <v>271</v>
      </c>
      <c r="N385" s="27" t="s">
        <v>176</v>
      </c>
      <c r="O385" s="72">
        <v>2020680010121</v>
      </c>
      <c r="P385" s="73" t="s">
        <v>239</v>
      </c>
      <c r="Q385" s="27" t="s">
        <v>697</v>
      </c>
      <c r="R385" s="27" t="s">
        <v>1542</v>
      </c>
      <c r="S385" s="27" t="s">
        <v>1543</v>
      </c>
      <c r="T385" s="27" t="s">
        <v>1884</v>
      </c>
      <c r="U385" s="27" t="s">
        <v>1885</v>
      </c>
      <c r="V385" s="28" t="s">
        <v>2256</v>
      </c>
    </row>
    <row r="386" spans="1:22" hidden="1" x14ac:dyDescent="0.3">
      <c r="A386" s="198">
        <v>45428</v>
      </c>
      <c r="B386" s="25">
        <v>4432</v>
      </c>
      <c r="C386" s="25" t="s">
        <v>326</v>
      </c>
      <c r="D386" s="25" t="s">
        <v>385</v>
      </c>
      <c r="E386" s="25" t="s">
        <v>1068</v>
      </c>
      <c r="F386" s="25" t="s">
        <v>406</v>
      </c>
      <c r="G386" s="25" t="s">
        <v>407</v>
      </c>
      <c r="H386" s="84">
        <v>14</v>
      </c>
      <c r="I386" s="26">
        <v>7980000</v>
      </c>
      <c r="J386" s="26">
        <v>7980000</v>
      </c>
      <c r="K386" s="26">
        <v>7980000</v>
      </c>
      <c r="L386" s="25" t="s">
        <v>369</v>
      </c>
      <c r="M386" s="27">
        <v>254</v>
      </c>
      <c r="N386" s="29" t="s">
        <v>158</v>
      </c>
      <c r="O386" s="72">
        <v>2020680010025</v>
      </c>
      <c r="P386" s="73" t="s">
        <v>244</v>
      </c>
      <c r="Q386" s="27" t="s">
        <v>389</v>
      </c>
      <c r="R386" s="27" t="s">
        <v>1537</v>
      </c>
      <c r="S386" s="27" t="s">
        <v>1538</v>
      </c>
      <c r="T386" s="27" t="s">
        <v>1539</v>
      </c>
      <c r="U386" s="27" t="s">
        <v>1541</v>
      </c>
      <c r="V386" s="28" t="s">
        <v>2256</v>
      </c>
    </row>
    <row r="387" spans="1:22" hidden="1" x14ac:dyDescent="0.3">
      <c r="A387" s="198">
        <v>45428</v>
      </c>
      <c r="B387" s="25">
        <v>4433</v>
      </c>
      <c r="C387" s="25" t="s">
        <v>327</v>
      </c>
      <c r="D387" s="25" t="s">
        <v>390</v>
      </c>
      <c r="E387" s="25" t="s">
        <v>1069</v>
      </c>
      <c r="F387" s="25" t="s">
        <v>423</v>
      </c>
      <c r="G387" s="25" t="s">
        <v>424</v>
      </c>
      <c r="H387" s="84">
        <v>17</v>
      </c>
      <c r="I387" s="26">
        <v>5460000</v>
      </c>
      <c r="J387" s="26">
        <v>5460000</v>
      </c>
      <c r="K387" s="26">
        <v>5460000</v>
      </c>
      <c r="L387" s="25" t="s">
        <v>369</v>
      </c>
      <c r="M387" s="27">
        <v>254</v>
      </c>
      <c r="N387" s="29" t="s">
        <v>158</v>
      </c>
      <c r="O387" s="72">
        <v>2020680010025</v>
      </c>
      <c r="P387" s="73" t="s">
        <v>244</v>
      </c>
      <c r="Q387" s="27" t="s">
        <v>389</v>
      </c>
      <c r="R387" s="27" t="s">
        <v>1537</v>
      </c>
      <c r="S387" s="27" t="s">
        <v>1538</v>
      </c>
      <c r="T387" s="27" t="s">
        <v>1539</v>
      </c>
      <c r="U387" s="27" t="s">
        <v>1541</v>
      </c>
      <c r="V387" s="28" t="s">
        <v>2256</v>
      </c>
    </row>
    <row r="388" spans="1:22" hidden="1" x14ac:dyDescent="0.3">
      <c r="A388" s="198">
        <v>45428</v>
      </c>
      <c r="B388" s="25">
        <v>4434</v>
      </c>
      <c r="C388" s="25" t="s">
        <v>327</v>
      </c>
      <c r="D388" s="25" t="s">
        <v>390</v>
      </c>
      <c r="E388" s="25" t="s">
        <v>1070</v>
      </c>
      <c r="F388" s="25" t="s">
        <v>408</v>
      </c>
      <c r="G388" s="25" t="s">
        <v>409</v>
      </c>
      <c r="H388" s="84">
        <v>8</v>
      </c>
      <c r="I388" s="26">
        <v>6300000</v>
      </c>
      <c r="J388" s="26">
        <v>6300000</v>
      </c>
      <c r="K388" s="26">
        <v>6300000</v>
      </c>
      <c r="L388" s="25" t="s">
        <v>369</v>
      </c>
      <c r="M388" s="27">
        <v>254</v>
      </c>
      <c r="N388" s="29" t="s">
        <v>158</v>
      </c>
      <c r="O388" s="72">
        <v>2020680010025</v>
      </c>
      <c r="P388" s="73" t="s">
        <v>244</v>
      </c>
      <c r="Q388" s="27" t="s">
        <v>389</v>
      </c>
      <c r="R388" s="27" t="s">
        <v>1546</v>
      </c>
      <c r="S388" s="27" t="s">
        <v>1547</v>
      </c>
      <c r="T388" s="27" t="s">
        <v>1548</v>
      </c>
      <c r="U388" s="27" t="s">
        <v>1549</v>
      </c>
      <c r="V388" s="28" t="s">
        <v>2256</v>
      </c>
    </row>
    <row r="389" spans="1:22" hidden="1" x14ac:dyDescent="0.3">
      <c r="A389" s="198">
        <v>45428</v>
      </c>
      <c r="B389" s="25">
        <v>4435</v>
      </c>
      <c r="C389" s="25" t="s">
        <v>326</v>
      </c>
      <c r="D389" s="25" t="s">
        <v>385</v>
      </c>
      <c r="E389" s="25" t="s">
        <v>1071</v>
      </c>
      <c r="F389" s="25" t="s">
        <v>387</v>
      </c>
      <c r="G389" s="25" t="s">
        <v>388</v>
      </c>
      <c r="H389" s="84">
        <v>19</v>
      </c>
      <c r="I389" s="26">
        <v>6720000</v>
      </c>
      <c r="J389" s="26">
        <v>6720000</v>
      </c>
      <c r="K389" s="26">
        <v>6720000</v>
      </c>
      <c r="L389" s="25" t="s">
        <v>369</v>
      </c>
      <c r="M389" s="27">
        <v>254</v>
      </c>
      <c r="N389" s="29" t="s">
        <v>158</v>
      </c>
      <c r="O389" s="72">
        <v>2020680010025</v>
      </c>
      <c r="P389" s="73" t="s">
        <v>244</v>
      </c>
      <c r="Q389" s="27" t="s">
        <v>389</v>
      </c>
      <c r="R389" s="27" t="s">
        <v>1537</v>
      </c>
      <c r="S389" s="27" t="s">
        <v>1538</v>
      </c>
      <c r="T389" s="27" t="s">
        <v>1539</v>
      </c>
      <c r="U389" s="27" t="s">
        <v>1540</v>
      </c>
      <c r="V389" s="28" t="s">
        <v>2256</v>
      </c>
    </row>
    <row r="390" spans="1:22" hidden="1" x14ac:dyDescent="0.3">
      <c r="A390" s="198">
        <v>45428</v>
      </c>
      <c r="B390" s="25">
        <v>4436</v>
      </c>
      <c r="C390" s="25" t="s">
        <v>327</v>
      </c>
      <c r="D390" s="25" t="s">
        <v>390</v>
      </c>
      <c r="E390" s="25" t="s">
        <v>1072</v>
      </c>
      <c r="F390" s="25" t="s">
        <v>394</v>
      </c>
      <c r="G390" s="25" t="s">
        <v>395</v>
      </c>
      <c r="H390" s="84">
        <v>20</v>
      </c>
      <c r="I390" s="26">
        <v>6300000</v>
      </c>
      <c r="J390" s="26">
        <v>6300000</v>
      </c>
      <c r="K390" s="26">
        <v>6300000</v>
      </c>
      <c r="L390" s="25" t="s">
        <v>369</v>
      </c>
      <c r="M390" s="27">
        <v>254</v>
      </c>
      <c r="N390" s="29" t="s">
        <v>158</v>
      </c>
      <c r="O390" s="72">
        <v>2020680010025</v>
      </c>
      <c r="P390" s="73" t="s">
        <v>244</v>
      </c>
      <c r="Q390" s="27" t="s">
        <v>389</v>
      </c>
      <c r="R390" s="27" t="s">
        <v>1537</v>
      </c>
      <c r="S390" s="27" t="s">
        <v>1538</v>
      </c>
      <c r="T390" s="27" t="s">
        <v>1539</v>
      </c>
      <c r="U390" s="27" t="s">
        <v>1541</v>
      </c>
      <c r="V390" s="28" t="s">
        <v>2256</v>
      </c>
    </row>
    <row r="391" spans="1:22" hidden="1" x14ac:dyDescent="0.3">
      <c r="A391" s="198">
        <v>45428</v>
      </c>
      <c r="B391" s="25">
        <v>4437</v>
      </c>
      <c r="C391" s="25" t="s">
        <v>327</v>
      </c>
      <c r="D391" s="25" t="s">
        <v>390</v>
      </c>
      <c r="E391" s="25" t="s">
        <v>1073</v>
      </c>
      <c r="F391" s="25" t="s">
        <v>414</v>
      </c>
      <c r="G391" s="25" t="s">
        <v>415</v>
      </c>
      <c r="H391" s="84">
        <v>10</v>
      </c>
      <c r="I391" s="26">
        <v>7000000</v>
      </c>
      <c r="J391" s="26">
        <v>7000000</v>
      </c>
      <c r="K391" s="26">
        <v>7000000</v>
      </c>
      <c r="L391" s="25" t="s">
        <v>369</v>
      </c>
      <c r="M391" s="27">
        <v>254</v>
      </c>
      <c r="N391" s="29" t="s">
        <v>158</v>
      </c>
      <c r="O391" s="72">
        <v>2020680010025</v>
      </c>
      <c r="P391" s="73" t="s">
        <v>244</v>
      </c>
      <c r="Q391" s="27" t="s">
        <v>389</v>
      </c>
      <c r="R391" s="27" t="s">
        <v>1537</v>
      </c>
      <c r="S391" s="27" t="s">
        <v>1538</v>
      </c>
      <c r="T391" s="27" t="s">
        <v>1539</v>
      </c>
      <c r="U391" s="27" t="s">
        <v>1540</v>
      </c>
      <c r="V391" s="28" t="s">
        <v>2256</v>
      </c>
    </row>
    <row r="392" spans="1:22" hidden="1" x14ac:dyDescent="0.3">
      <c r="A392" s="198">
        <v>45428</v>
      </c>
      <c r="B392" s="25">
        <v>4438</v>
      </c>
      <c r="C392" s="25" t="s">
        <v>327</v>
      </c>
      <c r="D392" s="25" t="s">
        <v>390</v>
      </c>
      <c r="E392" s="25" t="s">
        <v>1074</v>
      </c>
      <c r="F392" s="25" t="s">
        <v>420</v>
      </c>
      <c r="G392" s="25" t="s">
        <v>421</v>
      </c>
      <c r="H392" s="84">
        <v>11</v>
      </c>
      <c r="I392" s="26">
        <v>6160000</v>
      </c>
      <c r="J392" s="26">
        <v>6160000</v>
      </c>
      <c r="K392" s="26">
        <v>6160000</v>
      </c>
      <c r="L392" s="25" t="s">
        <v>369</v>
      </c>
      <c r="M392" s="27">
        <v>254</v>
      </c>
      <c r="N392" s="29" t="s">
        <v>158</v>
      </c>
      <c r="O392" s="72">
        <v>2020680010025</v>
      </c>
      <c r="P392" s="73" t="s">
        <v>244</v>
      </c>
      <c r="Q392" s="27" t="s">
        <v>389</v>
      </c>
      <c r="R392" s="27" t="s">
        <v>1537</v>
      </c>
      <c r="S392" s="27" t="s">
        <v>1538</v>
      </c>
      <c r="T392" s="27" t="s">
        <v>1539</v>
      </c>
      <c r="U392" s="27" t="s">
        <v>1540</v>
      </c>
      <c r="V392" s="28" t="s">
        <v>2256</v>
      </c>
    </row>
    <row r="393" spans="1:22" hidden="1" x14ac:dyDescent="0.3">
      <c r="A393" s="198">
        <v>45428</v>
      </c>
      <c r="B393" s="25">
        <v>4439</v>
      </c>
      <c r="C393" s="25" t="s">
        <v>327</v>
      </c>
      <c r="D393" s="25" t="s">
        <v>390</v>
      </c>
      <c r="E393" s="25" t="s">
        <v>1075</v>
      </c>
      <c r="F393" s="25" t="s">
        <v>411</v>
      </c>
      <c r="G393" s="25" t="s">
        <v>412</v>
      </c>
      <c r="H393" s="84">
        <v>12</v>
      </c>
      <c r="I393" s="26">
        <v>4620000</v>
      </c>
      <c r="J393" s="26">
        <v>4620000</v>
      </c>
      <c r="K393" s="26">
        <v>4620000</v>
      </c>
      <c r="L393" s="25" t="s">
        <v>369</v>
      </c>
      <c r="M393" s="27">
        <v>254</v>
      </c>
      <c r="N393" s="29" t="s">
        <v>158</v>
      </c>
      <c r="O393" s="72">
        <v>2020680010025</v>
      </c>
      <c r="P393" s="73" t="s">
        <v>244</v>
      </c>
      <c r="Q393" s="27" t="s">
        <v>389</v>
      </c>
      <c r="R393" s="27" t="s">
        <v>1537</v>
      </c>
      <c r="S393" s="27" t="s">
        <v>1538</v>
      </c>
      <c r="T393" s="27" t="s">
        <v>1539</v>
      </c>
      <c r="U393" s="27" t="s">
        <v>1540</v>
      </c>
      <c r="V393" s="28" t="s">
        <v>2256</v>
      </c>
    </row>
    <row r="394" spans="1:22" hidden="1" x14ac:dyDescent="0.3">
      <c r="A394" s="198">
        <v>45428</v>
      </c>
      <c r="B394" s="25">
        <v>4440</v>
      </c>
      <c r="C394" s="25" t="s">
        <v>326</v>
      </c>
      <c r="D394" s="25" t="s">
        <v>385</v>
      </c>
      <c r="E394" s="25" t="s">
        <v>1076</v>
      </c>
      <c r="F394" s="25" t="s">
        <v>425</v>
      </c>
      <c r="G394" s="25" t="s">
        <v>426</v>
      </c>
      <c r="H394" s="84">
        <v>15</v>
      </c>
      <c r="I394" s="26">
        <v>7980000</v>
      </c>
      <c r="J394" s="26">
        <v>7980000</v>
      </c>
      <c r="K394" s="26">
        <v>7980000</v>
      </c>
      <c r="L394" s="25" t="s">
        <v>369</v>
      </c>
      <c r="M394" s="27">
        <v>254</v>
      </c>
      <c r="N394" s="29" t="s">
        <v>158</v>
      </c>
      <c r="O394" s="72">
        <v>2020680010025</v>
      </c>
      <c r="P394" s="73" t="s">
        <v>244</v>
      </c>
      <c r="Q394" s="27" t="s">
        <v>389</v>
      </c>
      <c r="R394" s="27" t="s">
        <v>1537</v>
      </c>
      <c r="S394" s="27" t="s">
        <v>1538</v>
      </c>
      <c r="T394" s="27" t="s">
        <v>1539</v>
      </c>
      <c r="U394" s="27" t="s">
        <v>1541</v>
      </c>
      <c r="V394" s="28" t="s">
        <v>2256</v>
      </c>
    </row>
    <row r="395" spans="1:22" hidden="1" x14ac:dyDescent="0.3">
      <c r="A395" s="198">
        <v>45428</v>
      </c>
      <c r="B395" s="25">
        <v>4450</v>
      </c>
      <c r="C395" s="25" t="s">
        <v>327</v>
      </c>
      <c r="D395" s="25" t="s">
        <v>390</v>
      </c>
      <c r="E395" s="25" t="s">
        <v>1077</v>
      </c>
      <c r="F395" s="25" t="s">
        <v>417</v>
      </c>
      <c r="G395" s="25" t="s">
        <v>418</v>
      </c>
      <c r="H395" s="84">
        <v>9</v>
      </c>
      <c r="I395" s="26">
        <v>9100000</v>
      </c>
      <c r="J395" s="26">
        <v>9100000</v>
      </c>
      <c r="K395" s="26">
        <v>9100000</v>
      </c>
      <c r="L395" s="25" t="s">
        <v>369</v>
      </c>
      <c r="M395" s="27">
        <v>254</v>
      </c>
      <c r="N395" s="29" t="s">
        <v>158</v>
      </c>
      <c r="O395" s="72">
        <v>2020680010025</v>
      </c>
      <c r="P395" s="73" t="s">
        <v>244</v>
      </c>
      <c r="Q395" s="27" t="s">
        <v>389</v>
      </c>
      <c r="R395" s="27" t="s">
        <v>1537</v>
      </c>
      <c r="S395" s="27" t="s">
        <v>1538</v>
      </c>
      <c r="T395" s="27" t="s">
        <v>1539</v>
      </c>
      <c r="U395" s="27" t="s">
        <v>1540</v>
      </c>
      <c r="V395" s="28" t="s">
        <v>2256</v>
      </c>
    </row>
    <row r="396" spans="1:22" hidden="1" x14ac:dyDescent="0.3">
      <c r="A396" s="198">
        <v>45428</v>
      </c>
      <c r="B396" s="25">
        <v>4470</v>
      </c>
      <c r="C396" s="25" t="s">
        <v>327</v>
      </c>
      <c r="D396" s="25" t="s">
        <v>390</v>
      </c>
      <c r="E396" s="25" t="s">
        <v>1078</v>
      </c>
      <c r="F396" s="25" t="s">
        <v>392</v>
      </c>
      <c r="G396" s="25" t="s">
        <v>393</v>
      </c>
      <c r="H396" s="84">
        <v>18</v>
      </c>
      <c r="I396" s="26">
        <v>6300000</v>
      </c>
      <c r="J396" s="26">
        <v>6300000</v>
      </c>
      <c r="K396" s="26">
        <v>6300000</v>
      </c>
      <c r="L396" s="25" t="s">
        <v>369</v>
      </c>
      <c r="M396" s="27">
        <v>254</v>
      </c>
      <c r="N396" s="29" t="s">
        <v>158</v>
      </c>
      <c r="O396" s="72">
        <v>2020680010025</v>
      </c>
      <c r="P396" s="73" t="s">
        <v>244</v>
      </c>
      <c r="Q396" s="27" t="s">
        <v>389</v>
      </c>
      <c r="R396" s="27" t="s">
        <v>1537</v>
      </c>
      <c r="S396" s="27" t="s">
        <v>1538</v>
      </c>
      <c r="T396" s="27" t="s">
        <v>1539</v>
      </c>
      <c r="U396" s="27" t="s">
        <v>1541</v>
      </c>
      <c r="V396" s="28" t="s">
        <v>2256</v>
      </c>
    </row>
    <row r="397" spans="1:22" hidden="1" x14ac:dyDescent="0.3">
      <c r="A397" s="198">
        <v>45428</v>
      </c>
      <c r="B397" s="25">
        <v>4471</v>
      </c>
      <c r="C397" s="25" t="s">
        <v>327</v>
      </c>
      <c r="D397" s="25" t="s">
        <v>390</v>
      </c>
      <c r="E397" s="25" t="s">
        <v>1079</v>
      </c>
      <c r="F397" s="25" t="s">
        <v>403</v>
      </c>
      <c r="G397" s="25" t="s">
        <v>404</v>
      </c>
      <c r="H397" s="84">
        <v>13</v>
      </c>
      <c r="I397" s="26">
        <v>8400000</v>
      </c>
      <c r="J397" s="26">
        <v>8400000</v>
      </c>
      <c r="K397" s="26">
        <v>8400000</v>
      </c>
      <c r="L397" s="25" t="s">
        <v>369</v>
      </c>
      <c r="M397" s="27">
        <v>254</v>
      </c>
      <c r="N397" s="29" t="s">
        <v>158</v>
      </c>
      <c r="O397" s="72">
        <v>2020680010025</v>
      </c>
      <c r="P397" s="73" t="s">
        <v>244</v>
      </c>
      <c r="Q397" s="27" t="s">
        <v>389</v>
      </c>
      <c r="R397" s="27" t="s">
        <v>1537</v>
      </c>
      <c r="S397" s="27" t="s">
        <v>1538</v>
      </c>
      <c r="T397" s="27" t="s">
        <v>1539</v>
      </c>
      <c r="U397" s="27" t="s">
        <v>1541</v>
      </c>
      <c r="V397" s="28" t="s">
        <v>2256</v>
      </c>
    </row>
    <row r="398" spans="1:22" hidden="1" x14ac:dyDescent="0.3">
      <c r="A398" s="198">
        <v>45428</v>
      </c>
      <c r="B398" s="25">
        <v>4473</v>
      </c>
      <c r="C398" s="25" t="s">
        <v>327</v>
      </c>
      <c r="D398" s="25" t="s">
        <v>390</v>
      </c>
      <c r="E398" s="25" t="s">
        <v>1080</v>
      </c>
      <c r="F398" s="25" t="s">
        <v>400</v>
      </c>
      <c r="G398" s="25" t="s">
        <v>401</v>
      </c>
      <c r="H398" s="84">
        <v>21</v>
      </c>
      <c r="I398" s="26">
        <v>6160000</v>
      </c>
      <c r="J398" s="26">
        <v>6160000</v>
      </c>
      <c r="K398" s="26">
        <v>6160000</v>
      </c>
      <c r="L398" s="25" t="s">
        <v>369</v>
      </c>
      <c r="M398" s="27">
        <v>254</v>
      </c>
      <c r="N398" s="29" t="s">
        <v>158</v>
      </c>
      <c r="O398" s="72">
        <v>2020680010025</v>
      </c>
      <c r="P398" s="73" t="s">
        <v>244</v>
      </c>
      <c r="Q398" s="27" t="s">
        <v>389</v>
      </c>
      <c r="R398" s="27" t="s">
        <v>1542</v>
      </c>
      <c r="S398" s="27" t="s">
        <v>1543</v>
      </c>
      <c r="T398" s="27" t="s">
        <v>1544</v>
      </c>
      <c r="U398" s="27" t="s">
        <v>1545</v>
      </c>
      <c r="V398" s="28" t="s">
        <v>2256</v>
      </c>
    </row>
    <row r="399" spans="1:22" hidden="1" x14ac:dyDescent="0.3">
      <c r="A399" s="199">
        <v>45429</v>
      </c>
      <c r="B399" s="27">
        <v>988</v>
      </c>
      <c r="C399" s="27" t="s">
        <v>213</v>
      </c>
      <c r="D399" s="27" t="s">
        <v>441</v>
      </c>
      <c r="E399" s="27" t="s">
        <v>589</v>
      </c>
      <c r="F399" s="27" t="s">
        <v>599</v>
      </c>
      <c r="G399" s="27" t="s">
        <v>600</v>
      </c>
      <c r="H399" s="85">
        <v>320</v>
      </c>
      <c r="I399" s="29">
        <v>-3966666.67</v>
      </c>
      <c r="J399" s="26">
        <v>0</v>
      </c>
      <c r="K399" s="26">
        <v>0</v>
      </c>
      <c r="L399" s="27" t="s">
        <v>369</v>
      </c>
      <c r="M399" s="27">
        <v>1</v>
      </c>
      <c r="N399" s="29" t="str">
        <f>+VLOOKUP(M399,[1]General!$C$25:$I$64,2)</f>
        <v>Atender a 30.000 niños, niñas, adolescentes y sus familias con un enfoque de inclusión social.</v>
      </c>
      <c r="O399" s="72">
        <v>2022680010056</v>
      </c>
      <c r="P399" s="73" t="s">
        <v>217</v>
      </c>
      <c r="Q399" s="27" t="s">
        <v>446</v>
      </c>
      <c r="R399" s="27" t="s">
        <v>1542</v>
      </c>
      <c r="S399" s="27" t="s">
        <v>1543</v>
      </c>
      <c r="T399" s="27" t="s">
        <v>1606</v>
      </c>
      <c r="U399" s="27" t="s">
        <v>1607</v>
      </c>
      <c r="V399" s="28" t="s">
        <v>2256</v>
      </c>
    </row>
    <row r="400" spans="1:22" hidden="1" x14ac:dyDescent="0.3">
      <c r="A400" s="199">
        <v>45429</v>
      </c>
      <c r="B400" s="27">
        <v>1270</v>
      </c>
      <c r="C400" s="27" t="s">
        <v>213</v>
      </c>
      <c r="D400" s="27" t="s">
        <v>441</v>
      </c>
      <c r="E400" s="27" t="s">
        <v>589</v>
      </c>
      <c r="F400" s="27" t="s">
        <v>685</v>
      </c>
      <c r="G400" s="27" t="s">
        <v>686</v>
      </c>
      <c r="H400" s="85">
        <v>505</v>
      </c>
      <c r="I400" s="29">
        <v>-4433333.33</v>
      </c>
      <c r="J400" s="26">
        <v>0</v>
      </c>
      <c r="K400" s="26">
        <v>0</v>
      </c>
      <c r="L400" s="27" t="s">
        <v>369</v>
      </c>
      <c r="M400" s="27">
        <v>1</v>
      </c>
      <c r="N400" s="29" t="str">
        <f>+VLOOKUP(M400,[1]General!$C$25:$I$64,2)</f>
        <v>Atender a 30.000 niños, niñas, adolescentes y sus familias con un enfoque de inclusión social.</v>
      </c>
      <c r="O400" s="72">
        <v>2022680010056</v>
      </c>
      <c r="P400" s="73" t="s">
        <v>217</v>
      </c>
      <c r="Q400" s="27" t="s">
        <v>446</v>
      </c>
      <c r="R400" s="27" t="s">
        <v>1542</v>
      </c>
      <c r="S400" s="27" t="s">
        <v>1543</v>
      </c>
      <c r="T400" s="27" t="s">
        <v>1660</v>
      </c>
      <c r="U400" s="27" t="s">
        <v>1661</v>
      </c>
      <c r="V400" s="28" t="s">
        <v>2256</v>
      </c>
    </row>
    <row r="401" spans="1:22" hidden="1" x14ac:dyDescent="0.3">
      <c r="A401" s="199">
        <v>45429</v>
      </c>
      <c r="B401" s="27">
        <v>1372</v>
      </c>
      <c r="C401" s="27" t="s">
        <v>213</v>
      </c>
      <c r="D401" s="27" t="s">
        <v>441</v>
      </c>
      <c r="E401" s="27" t="s">
        <v>589</v>
      </c>
      <c r="F401" s="27" t="s">
        <v>734</v>
      </c>
      <c r="G401" s="27" t="s">
        <v>735</v>
      </c>
      <c r="H401" s="85">
        <v>593</v>
      </c>
      <c r="I401" s="29">
        <v>-4900000</v>
      </c>
      <c r="J401" s="26">
        <v>0</v>
      </c>
      <c r="K401" s="26">
        <v>0</v>
      </c>
      <c r="L401" s="27" t="s">
        <v>369</v>
      </c>
      <c r="M401" s="27">
        <v>1</v>
      </c>
      <c r="N401" s="29" t="str">
        <f>+VLOOKUP(M401,[1]General!$C$25:$I$64,2)</f>
        <v>Atender a 30.000 niños, niñas, adolescentes y sus familias con un enfoque de inclusión social.</v>
      </c>
      <c r="O401" s="72">
        <v>2022680010056</v>
      </c>
      <c r="P401" s="73" t="s">
        <v>217</v>
      </c>
      <c r="Q401" s="27" t="s">
        <v>446</v>
      </c>
      <c r="R401" s="27" t="s">
        <v>1542</v>
      </c>
      <c r="S401" s="27" t="s">
        <v>1543</v>
      </c>
      <c r="T401" s="27" t="s">
        <v>1690</v>
      </c>
      <c r="U401" s="27" t="s">
        <v>1691</v>
      </c>
      <c r="V401" s="28" t="s">
        <v>2256</v>
      </c>
    </row>
    <row r="402" spans="1:22" hidden="1" x14ac:dyDescent="0.3">
      <c r="A402" s="199">
        <v>45429</v>
      </c>
      <c r="B402" s="27">
        <v>1560</v>
      </c>
      <c r="C402" s="27" t="s">
        <v>213</v>
      </c>
      <c r="D402" s="27" t="s">
        <v>441</v>
      </c>
      <c r="E402" s="27" t="s">
        <v>589</v>
      </c>
      <c r="F402" s="27" t="s">
        <v>791</v>
      </c>
      <c r="G402" s="27" t="s">
        <v>792</v>
      </c>
      <c r="H402" s="85">
        <v>726</v>
      </c>
      <c r="I402" s="29">
        <v>-5250000</v>
      </c>
      <c r="J402" s="26">
        <v>0</v>
      </c>
      <c r="K402" s="26">
        <v>0</v>
      </c>
      <c r="L402" s="27" t="s">
        <v>369</v>
      </c>
      <c r="M402" s="27">
        <v>1</v>
      </c>
      <c r="N402" s="29" t="str">
        <f>+VLOOKUP(M402,[1]General!$C$25:$I$64,2)</f>
        <v>Atender a 30.000 niños, niñas, adolescentes y sus familias con un enfoque de inclusión social.</v>
      </c>
      <c r="O402" s="72">
        <v>2022680010056</v>
      </c>
      <c r="P402" s="73" t="s">
        <v>217</v>
      </c>
      <c r="Q402" s="27" t="s">
        <v>446</v>
      </c>
      <c r="R402" s="27" t="s">
        <v>1542</v>
      </c>
      <c r="S402" s="27" t="s">
        <v>1543</v>
      </c>
      <c r="T402" s="27" t="s">
        <v>1734</v>
      </c>
      <c r="U402" s="27" t="s">
        <v>1735</v>
      </c>
      <c r="V402" s="28" t="s">
        <v>2256</v>
      </c>
    </row>
    <row r="403" spans="1:22" hidden="1" x14ac:dyDescent="0.3">
      <c r="A403" s="199">
        <v>45429</v>
      </c>
      <c r="B403" s="27">
        <v>2030</v>
      </c>
      <c r="C403" s="27" t="s">
        <v>213</v>
      </c>
      <c r="D403" s="27" t="s">
        <v>441</v>
      </c>
      <c r="E403" s="27" t="s">
        <v>889</v>
      </c>
      <c r="F403" s="27" t="s">
        <v>890</v>
      </c>
      <c r="G403" s="27" t="s">
        <v>891</v>
      </c>
      <c r="H403" s="85">
        <v>981</v>
      </c>
      <c r="I403" s="29">
        <v>-8550000</v>
      </c>
      <c r="J403" s="26">
        <v>0</v>
      </c>
      <c r="K403" s="26">
        <v>0</v>
      </c>
      <c r="L403" s="27" t="s">
        <v>369</v>
      </c>
      <c r="M403" s="27">
        <v>1</v>
      </c>
      <c r="N403" s="29" t="str">
        <f>+VLOOKUP(M403,[1]General!$C$25:$I$64,2)</f>
        <v>Atender a 30.000 niños, niñas, adolescentes y sus familias con un enfoque de inclusión social.</v>
      </c>
      <c r="O403" s="72">
        <v>2022680010056</v>
      </c>
      <c r="P403" s="73" t="s">
        <v>217</v>
      </c>
      <c r="Q403" s="27" t="s">
        <v>446</v>
      </c>
      <c r="R403" s="27" t="s">
        <v>1542</v>
      </c>
      <c r="S403" s="27" t="s">
        <v>1543</v>
      </c>
      <c r="T403" s="27" t="s">
        <v>1795</v>
      </c>
      <c r="U403" s="27" t="s">
        <v>1796</v>
      </c>
      <c r="V403" s="28" t="s">
        <v>2256</v>
      </c>
    </row>
    <row r="404" spans="1:22" hidden="1" x14ac:dyDescent="0.3">
      <c r="A404" s="199">
        <v>45429</v>
      </c>
      <c r="B404" s="27">
        <v>2224</v>
      </c>
      <c r="C404" s="27" t="s">
        <v>213</v>
      </c>
      <c r="D404" s="27" t="s">
        <v>441</v>
      </c>
      <c r="E404" s="27" t="s">
        <v>902</v>
      </c>
      <c r="F404" s="27" t="s">
        <v>903</v>
      </c>
      <c r="G404" s="27" t="s">
        <v>904</v>
      </c>
      <c r="H404" s="85">
        <v>1071</v>
      </c>
      <c r="I404" s="29">
        <v>-7466666.6699999999</v>
      </c>
      <c r="J404" s="26">
        <v>0</v>
      </c>
      <c r="K404" s="26">
        <v>0</v>
      </c>
      <c r="L404" s="27" t="s">
        <v>369</v>
      </c>
      <c r="M404" s="27">
        <v>1</v>
      </c>
      <c r="N404" s="29" t="str">
        <f>+VLOOKUP(M404,[1]General!$C$25:$I$64,2)</f>
        <v>Atender a 30.000 niños, niñas, adolescentes y sus familias con un enfoque de inclusión social.</v>
      </c>
      <c r="O404" s="72">
        <v>2022680010056</v>
      </c>
      <c r="P404" s="73" t="s">
        <v>217</v>
      </c>
      <c r="Q404" s="27" t="s">
        <v>446</v>
      </c>
      <c r="R404" s="27" t="s">
        <v>1542</v>
      </c>
      <c r="S404" s="27" t="s">
        <v>1543</v>
      </c>
      <c r="T404" s="27" t="s">
        <v>1803</v>
      </c>
      <c r="U404" s="27" t="s">
        <v>1804</v>
      </c>
      <c r="V404" s="28" t="s">
        <v>2256</v>
      </c>
    </row>
    <row r="405" spans="1:22" hidden="1" x14ac:dyDescent="0.3">
      <c r="A405" s="198">
        <v>45429</v>
      </c>
      <c r="B405" s="25">
        <v>2518</v>
      </c>
      <c r="C405" s="25" t="s">
        <v>295</v>
      </c>
      <c r="D405" s="25" t="s">
        <v>447</v>
      </c>
      <c r="E405" s="25" t="s">
        <v>776</v>
      </c>
      <c r="F405" s="25" t="s">
        <v>925</v>
      </c>
      <c r="G405" s="25" t="s">
        <v>926</v>
      </c>
      <c r="H405" s="84">
        <v>1177</v>
      </c>
      <c r="I405" s="26">
        <v>-8400000</v>
      </c>
      <c r="J405" s="26">
        <v>0</v>
      </c>
      <c r="K405" s="26">
        <v>0</v>
      </c>
      <c r="L405" s="25" t="s">
        <v>369</v>
      </c>
      <c r="M405" s="25">
        <v>209</v>
      </c>
      <c r="N405" s="27" t="s">
        <v>121</v>
      </c>
      <c r="O405" s="72">
        <v>2020680010040</v>
      </c>
      <c r="P405" s="73" t="s">
        <v>225</v>
      </c>
      <c r="Q405" s="27" t="s">
        <v>927</v>
      </c>
      <c r="R405" s="27" t="s">
        <v>1542</v>
      </c>
      <c r="S405" s="27" t="s">
        <v>1543</v>
      </c>
      <c r="T405" s="27" t="s">
        <v>1811</v>
      </c>
      <c r="U405" s="27" t="s">
        <v>1812</v>
      </c>
      <c r="V405" s="28" t="s">
        <v>2256</v>
      </c>
    </row>
    <row r="406" spans="1:22" hidden="1" x14ac:dyDescent="0.3">
      <c r="A406" s="198">
        <v>45429</v>
      </c>
      <c r="B406" s="25">
        <v>4483</v>
      </c>
      <c r="C406" s="25" t="s">
        <v>327</v>
      </c>
      <c r="D406" s="25" t="s">
        <v>390</v>
      </c>
      <c r="E406" s="25" t="s">
        <v>1081</v>
      </c>
      <c r="F406" s="25" t="s">
        <v>397</v>
      </c>
      <c r="G406" s="25" t="s">
        <v>398</v>
      </c>
      <c r="H406" s="84">
        <v>16</v>
      </c>
      <c r="I406" s="26">
        <v>4620000</v>
      </c>
      <c r="J406" s="26">
        <v>4620000</v>
      </c>
      <c r="K406" s="26">
        <v>4620000</v>
      </c>
      <c r="L406" s="25" t="s">
        <v>369</v>
      </c>
      <c r="M406" s="27">
        <v>254</v>
      </c>
      <c r="N406" s="29" t="s">
        <v>158</v>
      </c>
      <c r="O406" s="72">
        <v>2020680010025</v>
      </c>
      <c r="P406" s="73" t="s">
        <v>244</v>
      </c>
      <c r="Q406" s="27" t="s">
        <v>389</v>
      </c>
      <c r="R406" s="27" t="s">
        <v>1537</v>
      </c>
      <c r="S406" s="27" t="s">
        <v>1538</v>
      </c>
      <c r="T406" s="27" t="s">
        <v>1539</v>
      </c>
      <c r="U406" s="27" t="s">
        <v>1540</v>
      </c>
      <c r="V406" s="28" t="s">
        <v>2256</v>
      </c>
    </row>
    <row r="407" spans="1:22" hidden="1" x14ac:dyDescent="0.3">
      <c r="A407" s="198">
        <v>45432</v>
      </c>
      <c r="B407" s="25">
        <v>4515</v>
      </c>
      <c r="C407" s="25" t="s">
        <v>327</v>
      </c>
      <c r="D407" s="25" t="s">
        <v>390</v>
      </c>
      <c r="E407" s="25" t="s">
        <v>1082</v>
      </c>
      <c r="F407" s="25" t="s">
        <v>439</v>
      </c>
      <c r="G407" s="25" t="s">
        <v>440</v>
      </c>
      <c r="H407" s="84">
        <v>38</v>
      </c>
      <c r="I407" s="26">
        <v>9100000</v>
      </c>
      <c r="J407" s="26">
        <v>9100000</v>
      </c>
      <c r="K407" s="26">
        <v>9100000</v>
      </c>
      <c r="L407" s="25" t="s">
        <v>369</v>
      </c>
      <c r="M407" s="27">
        <v>254</v>
      </c>
      <c r="N407" s="29" t="s">
        <v>158</v>
      </c>
      <c r="O407" s="72">
        <v>2020680010025</v>
      </c>
      <c r="P407" s="73" t="s">
        <v>244</v>
      </c>
      <c r="Q407" s="27" t="s">
        <v>389</v>
      </c>
      <c r="R407" s="27" t="s">
        <v>1537</v>
      </c>
      <c r="S407" s="27" t="s">
        <v>1538</v>
      </c>
      <c r="T407" s="27" t="s">
        <v>1556</v>
      </c>
      <c r="U407" s="27" t="s">
        <v>1557</v>
      </c>
      <c r="V407" s="28" t="s">
        <v>2256</v>
      </c>
    </row>
    <row r="408" spans="1:22" hidden="1" x14ac:dyDescent="0.3">
      <c r="A408" s="198">
        <v>45432</v>
      </c>
      <c r="B408" s="25">
        <v>4516</v>
      </c>
      <c r="C408" s="25" t="s">
        <v>337</v>
      </c>
      <c r="D408" s="25" t="s">
        <v>427</v>
      </c>
      <c r="E408" s="25" t="s">
        <v>1083</v>
      </c>
      <c r="F408" s="25" t="s">
        <v>436</v>
      </c>
      <c r="G408" s="25" t="s">
        <v>437</v>
      </c>
      <c r="H408" s="84">
        <v>40</v>
      </c>
      <c r="I408" s="26">
        <v>5070000</v>
      </c>
      <c r="J408" s="26">
        <v>5070000</v>
      </c>
      <c r="K408" s="26">
        <v>5070000</v>
      </c>
      <c r="L408" s="25" t="s">
        <v>369</v>
      </c>
      <c r="M408" s="27">
        <v>256</v>
      </c>
      <c r="N408" s="29" t="s">
        <v>160</v>
      </c>
      <c r="O408" s="72">
        <v>2022680010029</v>
      </c>
      <c r="P408" s="73" t="s">
        <v>246</v>
      </c>
      <c r="Q408" s="27" t="s">
        <v>431</v>
      </c>
      <c r="R408" s="27" t="s">
        <v>1542</v>
      </c>
      <c r="S408" s="27" t="s">
        <v>1543</v>
      </c>
      <c r="T408" s="27" t="s">
        <v>1554</v>
      </c>
      <c r="U408" s="27" t="s">
        <v>1555</v>
      </c>
      <c r="V408" s="28" t="s">
        <v>2256</v>
      </c>
    </row>
    <row r="409" spans="1:22" hidden="1" x14ac:dyDescent="0.3">
      <c r="A409" s="198">
        <v>45432</v>
      </c>
      <c r="B409" s="25">
        <v>4532</v>
      </c>
      <c r="C409" s="25" t="s">
        <v>337</v>
      </c>
      <c r="D409" s="25" t="s">
        <v>427</v>
      </c>
      <c r="E409" s="25" t="s">
        <v>1084</v>
      </c>
      <c r="F409" s="25" t="s">
        <v>433</v>
      </c>
      <c r="G409" s="25" t="s">
        <v>434</v>
      </c>
      <c r="H409" s="84">
        <v>37</v>
      </c>
      <c r="I409" s="26">
        <v>2600000</v>
      </c>
      <c r="J409" s="26">
        <v>2600000</v>
      </c>
      <c r="K409" s="26">
        <v>2600000</v>
      </c>
      <c r="L409" s="25" t="s">
        <v>369</v>
      </c>
      <c r="M409" s="27">
        <v>256</v>
      </c>
      <c r="N409" s="29" t="s">
        <v>160</v>
      </c>
      <c r="O409" s="72">
        <v>2022680010029</v>
      </c>
      <c r="P409" s="73" t="s">
        <v>246</v>
      </c>
      <c r="Q409" s="27" t="s">
        <v>431</v>
      </c>
      <c r="R409" s="27" t="s">
        <v>1537</v>
      </c>
      <c r="S409" s="27" t="s">
        <v>1538</v>
      </c>
      <c r="T409" s="27" t="s">
        <v>1552</v>
      </c>
      <c r="U409" s="27" t="s">
        <v>1553</v>
      </c>
      <c r="V409" s="28" t="s">
        <v>2256</v>
      </c>
    </row>
    <row r="410" spans="1:22" hidden="1" x14ac:dyDescent="0.3">
      <c r="A410" s="198">
        <v>45432</v>
      </c>
      <c r="B410" s="25">
        <v>4533</v>
      </c>
      <c r="C410" s="25" t="s">
        <v>337</v>
      </c>
      <c r="D410" s="25" t="s">
        <v>427</v>
      </c>
      <c r="E410" s="25" t="s">
        <v>1085</v>
      </c>
      <c r="F410" s="25" t="s">
        <v>429</v>
      </c>
      <c r="G410" s="25" t="s">
        <v>430</v>
      </c>
      <c r="H410" s="84">
        <v>39</v>
      </c>
      <c r="I410" s="26">
        <v>4290000</v>
      </c>
      <c r="J410" s="26">
        <v>4290000</v>
      </c>
      <c r="K410" s="26">
        <v>4290000</v>
      </c>
      <c r="L410" s="25" t="s">
        <v>369</v>
      </c>
      <c r="M410" s="27">
        <v>256</v>
      </c>
      <c r="N410" s="29" t="s">
        <v>160</v>
      </c>
      <c r="O410" s="72">
        <v>2022680010029</v>
      </c>
      <c r="P410" s="73" t="s">
        <v>246</v>
      </c>
      <c r="Q410" s="27" t="s">
        <v>431</v>
      </c>
      <c r="R410" s="27" t="s">
        <v>1537</v>
      </c>
      <c r="S410" s="27" t="s">
        <v>1538</v>
      </c>
      <c r="T410" s="27" t="s">
        <v>1550</v>
      </c>
      <c r="U410" s="27" t="s">
        <v>1551</v>
      </c>
      <c r="V410" s="28" t="s">
        <v>2256</v>
      </c>
    </row>
    <row r="411" spans="1:22" hidden="1" x14ac:dyDescent="0.3">
      <c r="A411" s="198">
        <v>45433</v>
      </c>
      <c r="B411" s="25">
        <v>4539</v>
      </c>
      <c r="C411" s="25" t="s">
        <v>339</v>
      </c>
      <c r="D411" s="25" t="s">
        <v>427</v>
      </c>
      <c r="E411" s="25" t="s">
        <v>1086</v>
      </c>
      <c r="F411" s="25" t="s">
        <v>498</v>
      </c>
      <c r="G411" s="25" t="s">
        <v>499</v>
      </c>
      <c r="H411" s="85" t="s">
        <v>2254</v>
      </c>
      <c r="I411" s="26">
        <v>156430</v>
      </c>
      <c r="J411" s="26">
        <v>156430</v>
      </c>
      <c r="K411" s="26">
        <v>156430</v>
      </c>
      <c r="L411" s="25" t="s">
        <v>369</v>
      </c>
      <c r="M411" s="27">
        <v>256</v>
      </c>
      <c r="N411" s="29" t="s">
        <v>160</v>
      </c>
      <c r="O411" s="72">
        <v>2022680010029</v>
      </c>
      <c r="P411" s="73" t="s">
        <v>246</v>
      </c>
      <c r="Q411" s="27" t="s">
        <v>431</v>
      </c>
      <c r="R411" s="85" t="s">
        <v>2254</v>
      </c>
      <c r="S411" s="85" t="s">
        <v>2254</v>
      </c>
      <c r="T411" s="85" t="s">
        <v>2254</v>
      </c>
      <c r="U411" s="85" t="s">
        <v>2254</v>
      </c>
      <c r="V411" s="28" t="s">
        <v>2256</v>
      </c>
    </row>
    <row r="412" spans="1:22" hidden="1" x14ac:dyDescent="0.3">
      <c r="A412" s="198">
        <v>45433</v>
      </c>
      <c r="B412" s="25">
        <v>4540</v>
      </c>
      <c r="C412" s="25" t="s">
        <v>306</v>
      </c>
      <c r="D412" s="25" t="s">
        <v>447</v>
      </c>
      <c r="E412" s="25" t="s">
        <v>1087</v>
      </c>
      <c r="F412" s="25" t="s">
        <v>498</v>
      </c>
      <c r="G412" s="25" t="s">
        <v>499</v>
      </c>
      <c r="H412" s="85" t="s">
        <v>2254</v>
      </c>
      <c r="I412" s="26">
        <v>3070290</v>
      </c>
      <c r="J412" s="26">
        <v>3070290</v>
      </c>
      <c r="K412" s="26">
        <v>3070290</v>
      </c>
      <c r="L412" s="25" t="s">
        <v>369</v>
      </c>
      <c r="M412" s="25">
        <v>211</v>
      </c>
      <c r="N412" s="27" t="s">
        <v>126</v>
      </c>
      <c r="O412" s="72">
        <v>2020680010040</v>
      </c>
      <c r="P412" s="73" t="s">
        <v>225</v>
      </c>
      <c r="Q412" s="27" t="s">
        <v>449</v>
      </c>
      <c r="R412" s="85" t="s">
        <v>2254</v>
      </c>
      <c r="S412" s="85" t="s">
        <v>2254</v>
      </c>
      <c r="T412" s="85" t="s">
        <v>2254</v>
      </c>
      <c r="U412" s="85" t="s">
        <v>2254</v>
      </c>
      <c r="V412" s="28" t="s">
        <v>2256</v>
      </c>
    </row>
    <row r="413" spans="1:22" hidden="1" x14ac:dyDescent="0.3">
      <c r="A413" s="198">
        <v>45434</v>
      </c>
      <c r="B413" s="25">
        <v>4630</v>
      </c>
      <c r="C413" s="25" t="s">
        <v>272</v>
      </c>
      <c r="D413" s="25" t="s">
        <v>461</v>
      </c>
      <c r="E413" s="25" t="s">
        <v>1088</v>
      </c>
      <c r="F413" s="25" t="s">
        <v>467</v>
      </c>
      <c r="G413" s="25" t="s">
        <v>468</v>
      </c>
      <c r="H413" s="84">
        <v>98</v>
      </c>
      <c r="I413" s="26">
        <v>3850000</v>
      </c>
      <c r="J413" s="26">
        <v>3850000</v>
      </c>
      <c r="K413" s="26">
        <v>3850000</v>
      </c>
      <c r="L413" s="25" t="s">
        <v>369</v>
      </c>
      <c r="M413" s="27">
        <v>204</v>
      </c>
      <c r="N413" s="29" t="s">
        <v>111</v>
      </c>
      <c r="O413" s="72">
        <v>2020680010050</v>
      </c>
      <c r="P413" s="73" t="s">
        <v>226</v>
      </c>
      <c r="Q413" s="27" t="s">
        <v>465</v>
      </c>
      <c r="R413" s="27" t="s">
        <v>1542</v>
      </c>
      <c r="S413" s="27" t="s">
        <v>1543</v>
      </c>
      <c r="T413" s="27" t="s">
        <v>1565</v>
      </c>
      <c r="U413" s="27" t="s">
        <v>1566</v>
      </c>
      <c r="V413" s="28" t="s">
        <v>2256</v>
      </c>
    </row>
    <row r="414" spans="1:22" hidden="1" x14ac:dyDescent="0.3">
      <c r="A414" s="198">
        <v>45434</v>
      </c>
      <c r="B414" s="25">
        <v>4631</v>
      </c>
      <c r="C414" s="25" t="s">
        <v>327</v>
      </c>
      <c r="D414" s="25" t="s">
        <v>390</v>
      </c>
      <c r="E414" s="25" t="s">
        <v>1089</v>
      </c>
      <c r="F414" s="25" t="s">
        <v>470</v>
      </c>
      <c r="G414" s="25" t="s">
        <v>471</v>
      </c>
      <c r="H414" s="84">
        <v>94</v>
      </c>
      <c r="I414" s="26">
        <v>2975000</v>
      </c>
      <c r="J414" s="26">
        <v>2975000</v>
      </c>
      <c r="K414" s="26">
        <v>2975000</v>
      </c>
      <c r="L414" s="25" t="s">
        <v>369</v>
      </c>
      <c r="M414" s="27">
        <v>254</v>
      </c>
      <c r="N414" s="29" t="s">
        <v>158</v>
      </c>
      <c r="O414" s="72">
        <v>2020680010025</v>
      </c>
      <c r="P414" s="73" t="s">
        <v>244</v>
      </c>
      <c r="Q414" s="27" t="s">
        <v>389</v>
      </c>
      <c r="R414" s="27" t="s">
        <v>1567</v>
      </c>
      <c r="S414" s="27" t="s">
        <v>1568</v>
      </c>
      <c r="T414" s="27" t="s">
        <v>1569</v>
      </c>
      <c r="U414" s="27" t="s">
        <v>1570</v>
      </c>
      <c r="V414" s="28" t="s">
        <v>2256</v>
      </c>
    </row>
    <row r="415" spans="1:22" hidden="1" x14ac:dyDescent="0.3">
      <c r="A415" s="198">
        <v>45435</v>
      </c>
      <c r="B415" s="25">
        <v>4638</v>
      </c>
      <c r="C415" s="25" t="s">
        <v>306</v>
      </c>
      <c r="D415" s="25" t="s">
        <v>447</v>
      </c>
      <c r="E415" s="25" t="s">
        <v>1090</v>
      </c>
      <c r="F415" s="25" t="s">
        <v>455</v>
      </c>
      <c r="G415" s="25" t="s">
        <v>456</v>
      </c>
      <c r="H415" s="85" t="s">
        <v>2254</v>
      </c>
      <c r="I415" s="26">
        <v>266051</v>
      </c>
      <c r="J415" s="26">
        <v>266051</v>
      </c>
      <c r="K415" s="26">
        <v>266051</v>
      </c>
      <c r="L415" s="25" t="s">
        <v>369</v>
      </c>
      <c r="M415" s="25">
        <v>211</v>
      </c>
      <c r="N415" s="27" t="s">
        <v>126</v>
      </c>
      <c r="O415" s="72">
        <v>2020680010040</v>
      </c>
      <c r="P415" s="73" t="s">
        <v>225</v>
      </c>
      <c r="Q415" s="27" t="s">
        <v>449</v>
      </c>
      <c r="R415" s="85" t="s">
        <v>2254</v>
      </c>
      <c r="S415" s="85" t="s">
        <v>2254</v>
      </c>
      <c r="T415" s="85" t="s">
        <v>2254</v>
      </c>
      <c r="U415" s="85" t="s">
        <v>2254</v>
      </c>
      <c r="V415" s="28" t="s">
        <v>2256</v>
      </c>
    </row>
    <row r="416" spans="1:22" hidden="1" x14ac:dyDescent="0.3">
      <c r="A416" s="198">
        <v>45436</v>
      </c>
      <c r="B416" s="25">
        <v>4675</v>
      </c>
      <c r="C416" s="25" t="s">
        <v>272</v>
      </c>
      <c r="D416" s="25" t="s">
        <v>461</v>
      </c>
      <c r="E416" s="25" t="s">
        <v>1091</v>
      </c>
      <c r="F416" s="25" t="s">
        <v>463</v>
      </c>
      <c r="G416" s="25" t="s">
        <v>464</v>
      </c>
      <c r="H416" s="84">
        <v>100</v>
      </c>
      <c r="I416" s="26">
        <v>6080000</v>
      </c>
      <c r="J416" s="26">
        <v>6080000</v>
      </c>
      <c r="K416" s="26">
        <v>6080000</v>
      </c>
      <c r="L416" s="25" t="s">
        <v>369</v>
      </c>
      <c r="M416" s="27">
        <v>204</v>
      </c>
      <c r="N416" s="29" t="s">
        <v>111</v>
      </c>
      <c r="O416" s="72">
        <v>2020680010050</v>
      </c>
      <c r="P416" s="73" t="s">
        <v>226</v>
      </c>
      <c r="Q416" s="27" t="s">
        <v>465</v>
      </c>
      <c r="R416" s="27" t="s">
        <v>1542</v>
      </c>
      <c r="S416" s="27" t="s">
        <v>1543</v>
      </c>
      <c r="T416" s="27" t="s">
        <v>1563</v>
      </c>
      <c r="U416" s="27" t="s">
        <v>1564</v>
      </c>
      <c r="V416" s="28" t="s">
        <v>2256</v>
      </c>
    </row>
    <row r="417" spans="1:22" hidden="1" x14ac:dyDescent="0.3">
      <c r="A417" s="198">
        <v>45436</v>
      </c>
      <c r="B417" s="25">
        <v>4676</v>
      </c>
      <c r="C417" s="25" t="s">
        <v>282</v>
      </c>
      <c r="D417" s="25" t="s">
        <v>489</v>
      </c>
      <c r="E417" s="25" t="s">
        <v>1092</v>
      </c>
      <c r="F417" s="25" t="s">
        <v>491</v>
      </c>
      <c r="G417" s="25" t="s">
        <v>492</v>
      </c>
      <c r="H417" s="84">
        <v>224</v>
      </c>
      <c r="I417" s="26">
        <v>5700000</v>
      </c>
      <c r="J417" s="26">
        <v>5700000</v>
      </c>
      <c r="K417" s="26">
        <v>5700000</v>
      </c>
      <c r="L417" s="25" t="s">
        <v>369</v>
      </c>
      <c r="M417" s="27">
        <v>217</v>
      </c>
      <c r="N417" s="27" t="s">
        <v>138</v>
      </c>
      <c r="O417" s="72">
        <v>2020680010106</v>
      </c>
      <c r="P417" s="73" t="s">
        <v>227</v>
      </c>
      <c r="Q417" s="27" t="s">
        <v>493</v>
      </c>
      <c r="R417" s="27" t="s">
        <v>1542</v>
      </c>
      <c r="S417" s="27" t="s">
        <v>1543</v>
      </c>
      <c r="T417" s="27" t="s">
        <v>1582</v>
      </c>
      <c r="U417" s="27" t="s">
        <v>1583</v>
      </c>
      <c r="V417" s="28" t="s">
        <v>2256</v>
      </c>
    </row>
    <row r="418" spans="1:22" hidden="1" x14ac:dyDescent="0.3">
      <c r="A418" s="198">
        <v>45436</v>
      </c>
      <c r="B418" s="25">
        <v>4677</v>
      </c>
      <c r="C418" s="25" t="s">
        <v>327</v>
      </c>
      <c r="D418" s="25" t="s">
        <v>390</v>
      </c>
      <c r="E418" s="25" t="s">
        <v>1093</v>
      </c>
      <c r="F418" s="25" t="s">
        <v>481</v>
      </c>
      <c r="G418" s="25" t="s">
        <v>482</v>
      </c>
      <c r="H418" s="84">
        <v>136</v>
      </c>
      <c r="I418" s="26">
        <v>2720000</v>
      </c>
      <c r="J418" s="26">
        <v>2720000</v>
      </c>
      <c r="K418" s="26">
        <v>2720000</v>
      </c>
      <c r="L418" s="25" t="s">
        <v>369</v>
      </c>
      <c r="M418" s="27">
        <v>254</v>
      </c>
      <c r="N418" s="29" t="s">
        <v>158</v>
      </c>
      <c r="O418" s="72">
        <v>2020680010025</v>
      </c>
      <c r="P418" s="73" t="s">
        <v>244</v>
      </c>
      <c r="Q418" s="27" t="s">
        <v>389</v>
      </c>
      <c r="R418" s="27" t="s">
        <v>1537</v>
      </c>
      <c r="S418" s="27" t="s">
        <v>1538</v>
      </c>
      <c r="T418" s="27" t="s">
        <v>2406</v>
      </c>
      <c r="U418" t="s">
        <v>2407</v>
      </c>
      <c r="V418" s="28" t="s">
        <v>2256</v>
      </c>
    </row>
    <row r="419" spans="1:22" hidden="1" x14ac:dyDescent="0.3">
      <c r="A419" s="198">
        <v>45436</v>
      </c>
      <c r="B419" s="25">
        <v>4720</v>
      </c>
      <c r="C419" s="25" t="s">
        <v>215</v>
      </c>
      <c r="D419" s="25" t="s">
        <v>485</v>
      </c>
      <c r="E419" s="25" t="s">
        <v>679</v>
      </c>
      <c r="F419" s="25" t="s">
        <v>1094</v>
      </c>
      <c r="G419" s="25" t="s">
        <v>1095</v>
      </c>
      <c r="H419" s="84">
        <v>1623</v>
      </c>
      <c r="I419" s="26">
        <v>4316666</v>
      </c>
      <c r="J419" s="26">
        <v>4316666</v>
      </c>
      <c r="K419" s="26">
        <v>4316666</v>
      </c>
      <c r="L419" s="25" t="s">
        <v>369</v>
      </c>
      <c r="M419" s="27">
        <v>219</v>
      </c>
      <c r="N419" s="29" t="s">
        <v>144</v>
      </c>
      <c r="O419" s="72">
        <v>2021680010003</v>
      </c>
      <c r="P419" s="73" t="s">
        <v>216</v>
      </c>
      <c r="Q419" s="27" t="s">
        <v>831</v>
      </c>
      <c r="R419" s="27" t="s">
        <v>1542</v>
      </c>
      <c r="S419" s="27" t="s">
        <v>1543</v>
      </c>
      <c r="T419" s="27" t="s">
        <v>1886</v>
      </c>
      <c r="U419" s="27" t="s">
        <v>1887</v>
      </c>
      <c r="V419" s="28" t="s">
        <v>2256</v>
      </c>
    </row>
    <row r="420" spans="1:22" hidden="1" x14ac:dyDescent="0.3">
      <c r="A420" s="198">
        <v>45436</v>
      </c>
      <c r="B420" s="25">
        <v>4726</v>
      </c>
      <c r="C420" s="25" t="s">
        <v>272</v>
      </c>
      <c r="D420" s="25" t="s">
        <v>461</v>
      </c>
      <c r="E420" s="25" t="s">
        <v>1096</v>
      </c>
      <c r="F420" s="25" t="s">
        <v>538</v>
      </c>
      <c r="G420" s="25" t="s">
        <v>539</v>
      </c>
      <c r="H420" s="84">
        <v>269</v>
      </c>
      <c r="I420" s="26">
        <v>2465000</v>
      </c>
      <c r="J420" s="26">
        <v>2465000</v>
      </c>
      <c r="K420" s="26">
        <v>2465000</v>
      </c>
      <c r="L420" s="25" t="s">
        <v>369</v>
      </c>
      <c r="M420" s="27">
        <v>204</v>
      </c>
      <c r="N420" s="29" t="s">
        <v>111</v>
      </c>
      <c r="O420" s="72">
        <v>2020680010050</v>
      </c>
      <c r="P420" s="73" t="s">
        <v>226</v>
      </c>
      <c r="Q420" s="27" t="s">
        <v>465</v>
      </c>
      <c r="R420" s="27" t="s">
        <v>1542</v>
      </c>
      <c r="S420" s="27" t="s">
        <v>1577</v>
      </c>
      <c r="T420" s="27" t="s">
        <v>1590</v>
      </c>
      <c r="U420" s="27" t="s">
        <v>1591</v>
      </c>
      <c r="V420" s="28" t="s">
        <v>2256</v>
      </c>
    </row>
    <row r="421" spans="1:22" hidden="1" x14ac:dyDescent="0.3">
      <c r="A421" s="198">
        <v>45436</v>
      </c>
      <c r="B421" s="25">
        <v>4727</v>
      </c>
      <c r="C421" s="25" t="s">
        <v>295</v>
      </c>
      <c r="D421" s="25" t="s">
        <v>447</v>
      </c>
      <c r="E421" s="25" t="s">
        <v>1097</v>
      </c>
      <c r="F421" s="25" t="s">
        <v>532</v>
      </c>
      <c r="G421" s="25" t="s">
        <v>533</v>
      </c>
      <c r="H421" s="84">
        <v>257</v>
      </c>
      <c r="I421" s="26">
        <v>4106666.67</v>
      </c>
      <c r="J421" s="26">
        <v>4106666.67</v>
      </c>
      <c r="K421" s="26">
        <v>4106666.67</v>
      </c>
      <c r="L421" s="25" t="s">
        <v>369</v>
      </c>
      <c r="M421" s="25">
        <v>211</v>
      </c>
      <c r="N421" s="27" t="s">
        <v>126</v>
      </c>
      <c r="O421" s="72">
        <v>2020680010040</v>
      </c>
      <c r="P421" s="73" t="s">
        <v>225</v>
      </c>
      <c r="Q421" s="27" t="s">
        <v>449</v>
      </c>
      <c r="R421" s="27" t="s">
        <v>1542</v>
      </c>
      <c r="S421" s="27" t="s">
        <v>1543</v>
      </c>
      <c r="T421" s="27" t="s">
        <v>1586</v>
      </c>
      <c r="U421" s="27" t="s">
        <v>1587</v>
      </c>
      <c r="V421" s="28" t="s">
        <v>2256</v>
      </c>
    </row>
    <row r="422" spans="1:22" hidden="1" x14ac:dyDescent="0.3">
      <c r="A422" s="198">
        <v>45436</v>
      </c>
      <c r="B422" s="25">
        <v>4728</v>
      </c>
      <c r="C422" s="25" t="s">
        <v>327</v>
      </c>
      <c r="D422" s="25" t="s">
        <v>390</v>
      </c>
      <c r="E422" s="25" t="s">
        <v>1098</v>
      </c>
      <c r="F422" s="25" t="s">
        <v>483</v>
      </c>
      <c r="G422" s="25" t="s">
        <v>484</v>
      </c>
      <c r="H422" s="84">
        <v>171</v>
      </c>
      <c r="I422" s="26">
        <v>2550000</v>
      </c>
      <c r="J422" s="26">
        <v>2550000</v>
      </c>
      <c r="K422" s="26">
        <v>2550000</v>
      </c>
      <c r="L422" s="25" t="s">
        <v>369</v>
      </c>
      <c r="M422" s="27">
        <v>254</v>
      </c>
      <c r="N422" s="29" t="s">
        <v>158</v>
      </c>
      <c r="O422" s="72">
        <v>2020680010025</v>
      </c>
      <c r="P422" s="73" t="s">
        <v>244</v>
      </c>
      <c r="Q422" s="27" t="s">
        <v>389</v>
      </c>
      <c r="R422" s="27" t="s">
        <v>1542</v>
      </c>
      <c r="S422" s="27" t="s">
        <v>1577</v>
      </c>
      <c r="T422" s="27" t="s">
        <v>1578</v>
      </c>
      <c r="U422" s="27" t="s">
        <v>1579</v>
      </c>
      <c r="V422" s="28" t="s">
        <v>2256</v>
      </c>
    </row>
    <row r="423" spans="1:22" hidden="1" x14ac:dyDescent="0.3">
      <c r="A423" s="198">
        <v>45436</v>
      </c>
      <c r="B423" s="25">
        <v>4729</v>
      </c>
      <c r="C423" s="25" t="s">
        <v>272</v>
      </c>
      <c r="D423" s="25" t="s">
        <v>461</v>
      </c>
      <c r="E423" s="25" t="s">
        <v>1099</v>
      </c>
      <c r="F423" s="25" t="s">
        <v>535</v>
      </c>
      <c r="G423" s="25" t="s">
        <v>536</v>
      </c>
      <c r="H423" s="84">
        <v>267</v>
      </c>
      <c r="I423" s="26">
        <v>3266666.67</v>
      </c>
      <c r="J423" s="26">
        <v>3266666.67</v>
      </c>
      <c r="K423" s="26">
        <v>3266666.67</v>
      </c>
      <c r="L423" s="25" t="s">
        <v>369</v>
      </c>
      <c r="M423" s="27">
        <v>204</v>
      </c>
      <c r="N423" s="29" t="s">
        <v>111</v>
      </c>
      <c r="O423" s="72">
        <v>2020680010050</v>
      </c>
      <c r="P423" s="73" t="s">
        <v>226</v>
      </c>
      <c r="Q423" s="27" t="s">
        <v>465</v>
      </c>
      <c r="R423" s="27" t="s">
        <v>1542</v>
      </c>
      <c r="S423" s="27" t="s">
        <v>1543</v>
      </c>
      <c r="T423" s="27" t="s">
        <v>1588</v>
      </c>
      <c r="U423" s="27" t="s">
        <v>1589</v>
      </c>
      <c r="V423" s="28" t="s">
        <v>2256</v>
      </c>
    </row>
    <row r="424" spans="1:22" hidden="1" x14ac:dyDescent="0.3">
      <c r="A424" s="198">
        <v>45436</v>
      </c>
      <c r="B424" s="25">
        <v>4743</v>
      </c>
      <c r="C424" s="25" t="s">
        <v>326</v>
      </c>
      <c r="D424" s="25" t="s">
        <v>385</v>
      </c>
      <c r="E424" s="25" t="s">
        <v>1097</v>
      </c>
      <c r="F424" s="25" t="s">
        <v>472</v>
      </c>
      <c r="G424" s="25" t="s">
        <v>473</v>
      </c>
      <c r="H424" s="84">
        <v>125</v>
      </c>
      <c r="I424" s="26">
        <v>5120000</v>
      </c>
      <c r="J424" s="26">
        <v>0</v>
      </c>
      <c r="K424" s="26">
        <v>0</v>
      </c>
      <c r="L424" s="25" t="s">
        <v>369</v>
      </c>
      <c r="M424" s="27">
        <v>254</v>
      </c>
      <c r="N424" s="29" t="s">
        <v>158</v>
      </c>
      <c r="O424" s="72">
        <v>2020680010025</v>
      </c>
      <c r="P424" s="73" t="s">
        <v>244</v>
      </c>
      <c r="Q424" s="27" t="s">
        <v>389</v>
      </c>
      <c r="R424" s="27" t="s">
        <v>1542</v>
      </c>
      <c r="S424" s="27" t="s">
        <v>1543</v>
      </c>
      <c r="T424" s="27" t="s">
        <v>1571</v>
      </c>
      <c r="U424" s="27" t="s">
        <v>1572</v>
      </c>
      <c r="V424" s="28" t="s">
        <v>2256</v>
      </c>
    </row>
    <row r="425" spans="1:22" hidden="1" x14ac:dyDescent="0.3">
      <c r="A425" s="198">
        <v>45439</v>
      </c>
      <c r="B425" s="25">
        <v>4785</v>
      </c>
      <c r="C425" s="25" t="s">
        <v>272</v>
      </c>
      <c r="D425" s="25" t="s">
        <v>461</v>
      </c>
      <c r="E425" s="25" t="s">
        <v>1100</v>
      </c>
      <c r="F425" s="25" t="s">
        <v>541</v>
      </c>
      <c r="G425" s="25" t="s">
        <v>542</v>
      </c>
      <c r="H425" s="84">
        <v>277</v>
      </c>
      <c r="I425" s="26">
        <v>2126666.67</v>
      </c>
      <c r="J425" s="26">
        <v>2126666.67</v>
      </c>
      <c r="K425" s="26">
        <v>2126666.67</v>
      </c>
      <c r="L425" s="25" t="s">
        <v>369</v>
      </c>
      <c r="M425" s="27">
        <v>204</v>
      </c>
      <c r="N425" s="29" t="s">
        <v>111</v>
      </c>
      <c r="O425" s="72">
        <v>2020680010050</v>
      </c>
      <c r="P425" s="73" t="s">
        <v>226</v>
      </c>
      <c r="Q425" s="27" t="s">
        <v>465</v>
      </c>
      <c r="R425" s="27" t="s">
        <v>1542</v>
      </c>
      <c r="S425" s="27" t="s">
        <v>1577</v>
      </c>
      <c r="T425" s="27" t="s">
        <v>1592</v>
      </c>
      <c r="U425" s="27" t="s">
        <v>1593</v>
      </c>
      <c r="V425" s="28" t="s">
        <v>2256</v>
      </c>
    </row>
    <row r="426" spans="1:22" hidden="1" x14ac:dyDescent="0.3">
      <c r="A426" s="198">
        <v>45439</v>
      </c>
      <c r="B426" s="25">
        <v>4786</v>
      </c>
      <c r="C426" s="25" t="s">
        <v>215</v>
      </c>
      <c r="D426" s="25" t="s">
        <v>485</v>
      </c>
      <c r="E426" s="25" t="s">
        <v>1101</v>
      </c>
      <c r="F426" s="25" t="s">
        <v>487</v>
      </c>
      <c r="G426" s="25" t="s">
        <v>488</v>
      </c>
      <c r="H426" s="84">
        <v>192</v>
      </c>
      <c r="I426" s="26">
        <v>5700000</v>
      </c>
      <c r="J426" s="26">
        <v>5700000</v>
      </c>
      <c r="K426" s="26">
        <v>5700000</v>
      </c>
      <c r="L426" s="25" t="s">
        <v>369</v>
      </c>
      <c r="M426" s="27">
        <v>1</v>
      </c>
      <c r="N426" s="29" t="str">
        <f>+VLOOKUP(M426,[1]General!$C$25:$I$64,2)</f>
        <v>Atender a 30.000 niños, niñas, adolescentes y sus familias con un enfoque de inclusión social.</v>
      </c>
      <c r="O426" s="72">
        <v>2021680010003</v>
      </c>
      <c r="P426" s="73" t="s">
        <v>216</v>
      </c>
      <c r="Q426" s="27" t="s">
        <v>446</v>
      </c>
      <c r="R426" s="27" t="s">
        <v>1542</v>
      </c>
      <c r="S426" s="27" t="s">
        <v>1543</v>
      </c>
      <c r="T426" s="27" t="s">
        <v>1580</v>
      </c>
      <c r="U426" s="27" t="s">
        <v>1581</v>
      </c>
      <c r="V426" s="28" t="s">
        <v>2256</v>
      </c>
    </row>
    <row r="427" spans="1:22" hidden="1" x14ac:dyDescent="0.3">
      <c r="A427" s="199">
        <v>45440</v>
      </c>
      <c r="B427" s="27">
        <v>986</v>
      </c>
      <c r="C427" s="27" t="s">
        <v>213</v>
      </c>
      <c r="D427" s="27" t="s">
        <v>441</v>
      </c>
      <c r="E427" s="27" t="s">
        <v>589</v>
      </c>
      <c r="F427" s="27" t="s">
        <v>590</v>
      </c>
      <c r="G427" s="27" t="s">
        <v>591</v>
      </c>
      <c r="H427" s="85">
        <v>306</v>
      </c>
      <c r="I427" s="29">
        <v>-3966666.67</v>
      </c>
      <c r="J427" s="26">
        <v>0</v>
      </c>
      <c r="K427" s="26">
        <v>0</v>
      </c>
      <c r="L427" s="27" t="s">
        <v>369</v>
      </c>
      <c r="M427" s="27">
        <v>1</v>
      </c>
      <c r="N427" s="29" t="str">
        <f>+VLOOKUP(M427,[1]General!$C$25:$I$64,2)</f>
        <v>Atender a 30.000 niños, niñas, adolescentes y sus familias con un enfoque de inclusión social.</v>
      </c>
      <c r="O427" s="72">
        <v>2022680010056</v>
      </c>
      <c r="P427" s="73" t="s">
        <v>217</v>
      </c>
      <c r="Q427" s="27" t="s">
        <v>446</v>
      </c>
      <c r="R427" s="27" t="s">
        <v>1542</v>
      </c>
      <c r="S427" s="27" t="s">
        <v>1543</v>
      </c>
      <c r="T427" s="27" t="s">
        <v>1602</v>
      </c>
      <c r="U427" s="27" t="s">
        <v>1603</v>
      </c>
      <c r="V427" s="28" t="s">
        <v>2256</v>
      </c>
    </row>
    <row r="428" spans="1:22" hidden="1" x14ac:dyDescent="0.3">
      <c r="A428" s="198">
        <v>45440</v>
      </c>
      <c r="B428" s="25">
        <v>1377</v>
      </c>
      <c r="C428" s="25" t="s">
        <v>282</v>
      </c>
      <c r="D428" s="25" t="s">
        <v>489</v>
      </c>
      <c r="E428" s="25" t="s">
        <v>638</v>
      </c>
      <c r="F428" s="25" t="s">
        <v>745</v>
      </c>
      <c r="G428" s="25" t="s">
        <v>746</v>
      </c>
      <c r="H428" s="84">
        <v>556</v>
      </c>
      <c r="I428" s="26">
        <v>-4083333.33</v>
      </c>
      <c r="J428" s="26">
        <v>0</v>
      </c>
      <c r="K428" s="26">
        <v>0</v>
      </c>
      <c r="L428" s="25" t="s">
        <v>369</v>
      </c>
      <c r="M428" s="27">
        <v>208</v>
      </c>
      <c r="N428" s="27" t="s">
        <v>119</v>
      </c>
      <c r="O428" s="72">
        <v>2020680010106</v>
      </c>
      <c r="P428" s="73" t="s">
        <v>227</v>
      </c>
      <c r="Q428" s="27" t="s">
        <v>595</v>
      </c>
      <c r="R428" s="27" t="s">
        <v>1542</v>
      </c>
      <c r="S428" s="27" t="s">
        <v>1543</v>
      </c>
      <c r="T428" s="27" t="s">
        <v>1700</v>
      </c>
      <c r="U428" s="27" t="s">
        <v>1701</v>
      </c>
      <c r="V428" s="28" t="s">
        <v>2256</v>
      </c>
    </row>
    <row r="429" spans="1:22" hidden="1" x14ac:dyDescent="0.3">
      <c r="A429" s="198">
        <v>45440</v>
      </c>
      <c r="B429" s="25">
        <v>4807</v>
      </c>
      <c r="C429" s="25" t="s">
        <v>295</v>
      </c>
      <c r="D429" s="25" t="s">
        <v>447</v>
      </c>
      <c r="E429" s="25" t="s">
        <v>1102</v>
      </c>
      <c r="F429" s="25" t="s">
        <v>544</v>
      </c>
      <c r="G429" s="25" t="s">
        <v>545</v>
      </c>
      <c r="H429" s="84">
        <v>282</v>
      </c>
      <c r="I429" s="26">
        <v>2416666.67</v>
      </c>
      <c r="J429" s="26">
        <v>2416666.67</v>
      </c>
      <c r="K429" s="26">
        <v>2416666.67</v>
      </c>
      <c r="L429" s="25" t="s">
        <v>369</v>
      </c>
      <c r="M429" s="25">
        <v>211</v>
      </c>
      <c r="N429" s="27" t="s">
        <v>126</v>
      </c>
      <c r="O429" s="72">
        <v>2020680010040</v>
      </c>
      <c r="P429" s="73" t="s">
        <v>225</v>
      </c>
      <c r="Q429" s="27" t="s">
        <v>449</v>
      </c>
      <c r="R429" s="27" t="s">
        <v>1542</v>
      </c>
      <c r="S429" s="27" t="s">
        <v>1577</v>
      </c>
      <c r="T429" s="27" t="s">
        <v>1594</v>
      </c>
      <c r="U429" s="27" t="s">
        <v>1595</v>
      </c>
      <c r="V429" s="28" t="s">
        <v>2256</v>
      </c>
    </row>
    <row r="430" spans="1:22" hidden="1" x14ac:dyDescent="0.3">
      <c r="A430" s="198">
        <v>45440</v>
      </c>
      <c r="B430" s="25">
        <v>4852</v>
      </c>
      <c r="C430" s="25" t="s">
        <v>327</v>
      </c>
      <c r="D430" s="25" t="s">
        <v>390</v>
      </c>
      <c r="E430" s="25" t="s">
        <v>1103</v>
      </c>
      <c r="F430" s="25" t="s">
        <v>478</v>
      </c>
      <c r="G430" s="25" t="s">
        <v>479</v>
      </c>
      <c r="H430" s="84">
        <v>135</v>
      </c>
      <c r="I430" s="26">
        <v>4800000</v>
      </c>
      <c r="J430" s="26">
        <v>4800000</v>
      </c>
      <c r="K430" s="26">
        <v>4800000</v>
      </c>
      <c r="L430" s="25" t="s">
        <v>369</v>
      </c>
      <c r="M430" s="27">
        <v>254</v>
      </c>
      <c r="N430" s="29" t="s">
        <v>158</v>
      </c>
      <c r="O430" s="72">
        <v>2020680010025</v>
      </c>
      <c r="P430" s="73" t="s">
        <v>244</v>
      </c>
      <c r="Q430" s="27" t="s">
        <v>389</v>
      </c>
      <c r="R430" s="27" t="s">
        <v>1542</v>
      </c>
      <c r="S430" s="27" t="s">
        <v>1543</v>
      </c>
      <c r="T430" s="27" t="s">
        <v>1575</v>
      </c>
      <c r="U430" s="27" t="s">
        <v>1576</v>
      </c>
      <c r="V430" s="28" t="s">
        <v>2256</v>
      </c>
    </row>
    <row r="431" spans="1:22" hidden="1" x14ac:dyDescent="0.3">
      <c r="A431" s="198">
        <v>45440</v>
      </c>
      <c r="B431" s="25">
        <v>4897</v>
      </c>
      <c r="C431" s="25" t="s">
        <v>267</v>
      </c>
      <c r="D431" s="25" t="s">
        <v>625</v>
      </c>
      <c r="E431" s="25" t="s">
        <v>1104</v>
      </c>
      <c r="F431" s="25" t="s">
        <v>659</v>
      </c>
      <c r="G431" s="25" t="s">
        <v>660</v>
      </c>
      <c r="H431" s="84">
        <v>380</v>
      </c>
      <c r="I431" s="26">
        <v>1833333.33</v>
      </c>
      <c r="J431" s="26">
        <v>1833333.33</v>
      </c>
      <c r="K431" s="26">
        <v>1833333.33</v>
      </c>
      <c r="L431" s="25" t="s">
        <v>369</v>
      </c>
      <c r="M431" s="27">
        <v>203</v>
      </c>
      <c r="N431" s="27" t="s">
        <v>106</v>
      </c>
      <c r="O431" s="72">
        <v>2020680010072</v>
      </c>
      <c r="P431" s="73" t="s">
        <v>229</v>
      </c>
      <c r="Q431" s="27" t="s">
        <v>629</v>
      </c>
      <c r="R431" s="27" t="s">
        <v>1542</v>
      </c>
      <c r="S431" s="27" t="s">
        <v>1577</v>
      </c>
      <c r="T431" s="27" t="s">
        <v>1640</v>
      </c>
      <c r="U431" s="27" t="s">
        <v>1641</v>
      </c>
      <c r="V431" s="28" t="s">
        <v>2256</v>
      </c>
    </row>
    <row r="432" spans="1:22" hidden="1" x14ac:dyDescent="0.3">
      <c r="A432" s="198">
        <v>45440</v>
      </c>
      <c r="B432" s="25">
        <v>4898</v>
      </c>
      <c r="C432" s="25" t="s">
        <v>267</v>
      </c>
      <c r="D432" s="25" t="s">
        <v>625</v>
      </c>
      <c r="E432" s="25" t="s">
        <v>1105</v>
      </c>
      <c r="F432" s="25" t="s">
        <v>631</v>
      </c>
      <c r="G432" s="25" t="s">
        <v>632</v>
      </c>
      <c r="H432" s="84">
        <v>368</v>
      </c>
      <c r="I432" s="26">
        <v>3166666.67</v>
      </c>
      <c r="J432" s="26">
        <v>3166666.67</v>
      </c>
      <c r="K432" s="26">
        <v>3166666.67</v>
      </c>
      <c r="L432" s="25" t="s">
        <v>369</v>
      </c>
      <c r="M432" s="27">
        <v>203</v>
      </c>
      <c r="N432" s="27" t="s">
        <v>106</v>
      </c>
      <c r="O432" s="72">
        <v>2020680010072</v>
      </c>
      <c r="P432" s="73" t="s">
        <v>229</v>
      </c>
      <c r="Q432" s="27" t="s">
        <v>629</v>
      </c>
      <c r="R432" s="27" t="s">
        <v>1542</v>
      </c>
      <c r="S432" s="27" t="s">
        <v>1543</v>
      </c>
      <c r="T432" s="27" t="s">
        <v>1620</v>
      </c>
      <c r="U432" s="27" t="s">
        <v>1621</v>
      </c>
      <c r="V432" s="28" t="s">
        <v>2256</v>
      </c>
    </row>
    <row r="433" spans="1:22" hidden="1" x14ac:dyDescent="0.3">
      <c r="A433" s="199">
        <v>45441</v>
      </c>
      <c r="B433" s="27">
        <v>4941</v>
      </c>
      <c r="C433" s="27" t="s">
        <v>214</v>
      </c>
      <c r="D433" s="27" t="s">
        <v>441</v>
      </c>
      <c r="E433" s="27" t="s">
        <v>1106</v>
      </c>
      <c r="F433" s="27" t="s">
        <v>502</v>
      </c>
      <c r="G433" s="27" t="s">
        <v>503</v>
      </c>
      <c r="H433" s="85" t="s">
        <v>2254</v>
      </c>
      <c r="I433" s="29">
        <v>340310</v>
      </c>
      <c r="J433" s="26">
        <v>340310</v>
      </c>
      <c r="K433" s="26">
        <v>340310</v>
      </c>
      <c r="L433" s="27" t="s">
        <v>369</v>
      </c>
      <c r="M433" s="27">
        <v>1</v>
      </c>
      <c r="N433" s="29" t="str">
        <f>+VLOOKUP(M433,[1]General!$C$25:$I$64,2)</f>
        <v>Atender a 30.000 niños, niñas, adolescentes y sus familias con un enfoque de inclusión social.</v>
      </c>
      <c r="O433" s="72">
        <v>2022680010056</v>
      </c>
      <c r="P433" s="73" t="s">
        <v>217</v>
      </c>
      <c r="Q433" s="27" t="s">
        <v>446</v>
      </c>
      <c r="R433" s="85" t="s">
        <v>2254</v>
      </c>
      <c r="S433" s="85" t="s">
        <v>2254</v>
      </c>
      <c r="T433" s="85" t="s">
        <v>2254</v>
      </c>
      <c r="U433" s="85" t="s">
        <v>2254</v>
      </c>
      <c r="V433" s="28" t="s">
        <v>2256</v>
      </c>
    </row>
    <row r="434" spans="1:22" hidden="1" x14ac:dyDescent="0.3">
      <c r="A434" s="198">
        <v>45441</v>
      </c>
      <c r="B434" s="25">
        <v>4942</v>
      </c>
      <c r="C434" s="25" t="s">
        <v>306</v>
      </c>
      <c r="D434" s="25" t="s">
        <v>447</v>
      </c>
      <c r="E434" s="25" t="s">
        <v>1107</v>
      </c>
      <c r="F434" s="25" t="s">
        <v>502</v>
      </c>
      <c r="G434" s="25" t="s">
        <v>503</v>
      </c>
      <c r="H434" s="85" t="s">
        <v>2254</v>
      </c>
      <c r="I434" s="26">
        <v>810570</v>
      </c>
      <c r="J434" s="26">
        <v>810570</v>
      </c>
      <c r="K434" s="26">
        <v>810570</v>
      </c>
      <c r="L434" s="25" t="s">
        <v>369</v>
      </c>
      <c r="M434" s="25">
        <v>211</v>
      </c>
      <c r="N434" s="27" t="s">
        <v>126</v>
      </c>
      <c r="O434" s="72">
        <v>2020680010040</v>
      </c>
      <c r="P434" s="73" t="s">
        <v>225</v>
      </c>
      <c r="Q434" s="27" t="s">
        <v>449</v>
      </c>
      <c r="R434" s="85" t="s">
        <v>2254</v>
      </c>
      <c r="S434" s="85" t="s">
        <v>2254</v>
      </c>
      <c r="T434" s="85" t="s">
        <v>2254</v>
      </c>
      <c r="U434" s="85" t="s">
        <v>2254</v>
      </c>
      <c r="V434" s="28" t="s">
        <v>2256</v>
      </c>
    </row>
    <row r="435" spans="1:22" hidden="1" x14ac:dyDescent="0.3">
      <c r="A435" s="198">
        <v>45441</v>
      </c>
      <c r="B435" s="25">
        <v>4943</v>
      </c>
      <c r="C435" s="25" t="s">
        <v>340</v>
      </c>
      <c r="D435" s="25" t="s">
        <v>427</v>
      </c>
      <c r="E435" s="25" t="s">
        <v>1108</v>
      </c>
      <c r="F435" s="25" t="s">
        <v>502</v>
      </c>
      <c r="G435" s="25" t="s">
        <v>503</v>
      </c>
      <c r="H435" s="85" t="s">
        <v>2254</v>
      </c>
      <c r="I435" s="26">
        <v>377440</v>
      </c>
      <c r="J435" s="26">
        <v>377440</v>
      </c>
      <c r="K435" s="26">
        <v>377440</v>
      </c>
      <c r="L435" s="25" t="s">
        <v>369</v>
      </c>
      <c r="M435" s="27">
        <v>256</v>
      </c>
      <c r="N435" s="29" t="s">
        <v>160</v>
      </c>
      <c r="O435" s="72">
        <v>2022680010029</v>
      </c>
      <c r="P435" s="73" t="s">
        <v>246</v>
      </c>
      <c r="Q435" s="27" t="s">
        <v>431</v>
      </c>
      <c r="R435" s="85" t="s">
        <v>2254</v>
      </c>
      <c r="S435" s="85" t="s">
        <v>2254</v>
      </c>
      <c r="T435" s="85" t="s">
        <v>2254</v>
      </c>
      <c r="U435" s="85" t="s">
        <v>2254</v>
      </c>
      <c r="V435" s="28" t="s">
        <v>2256</v>
      </c>
    </row>
    <row r="436" spans="1:22" hidden="1" x14ac:dyDescent="0.3">
      <c r="A436" s="198">
        <v>45441</v>
      </c>
      <c r="B436" s="25">
        <v>4967</v>
      </c>
      <c r="C436" s="25" t="s">
        <v>215</v>
      </c>
      <c r="D436" s="25" t="s">
        <v>485</v>
      </c>
      <c r="E436" s="25" t="s">
        <v>1109</v>
      </c>
      <c r="F436" s="25" t="s">
        <v>712</v>
      </c>
      <c r="G436" s="25" t="s">
        <v>713</v>
      </c>
      <c r="H436" s="84">
        <v>508</v>
      </c>
      <c r="I436" s="26">
        <v>2200000</v>
      </c>
      <c r="J436" s="26">
        <v>2200000</v>
      </c>
      <c r="K436" s="26">
        <v>2200000</v>
      </c>
      <c r="L436" s="25" t="s">
        <v>369</v>
      </c>
      <c r="M436" s="27">
        <v>1</v>
      </c>
      <c r="N436" s="29" t="str">
        <f>+VLOOKUP(M436,[1]General!$C$25:$I$64,2)</f>
        <v>Atender a 30.000 niños, niñas, adolescentes y sus familias con un enfoque de inclusión social.</v>
      </c>
      <c r="O436" s="72">
        <v>2021680010003</v>
      </c>
      <c r="P436" s="73" t="s">
        <v>216</v>
      </c>
      <c r="Q436" s="27" t="s">
        <v>446</v>
      </c>
      <c r="R436" s="27" t="s">
        <v>1542</v>
      </c>
      <c r="S436" s="27" t="s">
        <v>1543</v>
      </c>
      <c r="T436" s="27" t="s">
        <v>1676</v>
      </c>
      <c r="U436" s="27" t="s">
        <v>1677</v>
      </c>
      <c r="V436" s="28" t="s">
        <v>2256</v>
      </c>
    </row>
    <row r="437" spans="1:22" hidden="1" x14ac:dyDescent="0.3">
      <c r="A437" s="198">
        <v>45441</v>
      </c>
      <c r="B437" s="25">
        <v>4968</v>
      </c>
      <c r="C437" s="25" t="s">
        <v>332</v>
      </c>
      <c r="D437" s="25" t="s">
        <v>584</v>
      </c>
      <c r="E437" s="25" t="s">
        <v>1110</v>
      </c>
      <c r="F437" s="25" t="s">
        <v>586</v>
      </c>
      <c r="G437" s="25" t="s">
        <v>587</v>
      </c>
      <c r="H437" s="84">
        <v>305</v>
      </c>
      <c r="I437" s="26">
        <v>1906666.67</v>
      </c>
      <c r="J437" s="26">
        <v>1906666.67</v>
      </c>
      <c r="K437" s="26">
        <v>1906666.67</v>
      </c>
      <c r="L437" s="25" t="s">
        <v>369</v>
      </c>
      <c r="M437" s="25">
        <v>215</v>
      </c>
      <c r="N437" s="27" t="s">
        <v>134</v>
      </c>
      <c r="O437" s="72">
        <v>2020680010121</v>
      </c>
      <c r="P437" s="73" t="s">
        <v>239</v>
      </c>
      <c r="Q437" s="27" t="s">
        <v>588</v>
      </c>
      <c r="R437" s="27" t="s">
        <v>1542</v>
      </c>
      <c r="S437" s="27" t="s">
        <v>1577</v>
      </c>
      <c r="T437" s="27" t="s">
        <v>1600</v>
      </c>
      <c r="U437" s="27" t="s">
        <v>1601</v>
      </c>
      <c r="V437" s="28" t="s">
        <v>2256</v>
      </c>
    </row>
    <row r="438" spans="1:22" hidden="1" x14ac:dyDescent="0.3">
      <c r="A438" s="198">
        <v>45441</v>
      </c>
      <c r="B438" s="25">
        <v>5005</v>
      </c>
      <c r="C438" s="25" t="s">
        <v>327</v>
      </c>
      <c r="D438" s="25" t="s">
        <v>390</v>
      </c>
      <c r="E438" s="25" t="s">
        <v>1111</v>
      </c>
      <c r="F438" s="25" t="s">
        <v>645</v>
      </c>
      <c r="G438" s="25" t="s">
        <v>646</v>
      </c>
      <c r="H438" s="84">
        <v>384</v>
      </c>
      <c r="I438" s="26">
        <v>4750000</v>
      </c>
      <c r="J438" s="26">
        <v>4750000</v>
      </c>
      <c r="K438" s="26">
        <v>4750000</v>
      </c>
      <c r="L438" s="25" t="s">
        <v>369</v>
      </c>
      <c r="M438" s="27">
        <v>254</v>
      </c>
      <c r="N438" s="29" t="s">
        <v>158</v>
      </c>
      <c r="O438" s="72">
        <v>2020680010025</v>
      </c>
      <c r="P438" s="73" t="s">
        <v>244</v>
      </c>
      <c r="Q438" s="27" t="s">
        <v>389</v>
      </c>
      <c r="R438" s="27" t="s">
        <v>1542</v>
      </c>
      <c r="S438" s="27" t="s">
        <v>1543</v>
      </c>
      <c r="T438" s="27" t="s">
        <v>1630</v>
      </c>
      <c r="U438" s="27" t="s">
        <v>1631</v>
      </c>
      <c r="V438" s="28" t="s">
        <v>2256</v>
      </c>
    </row>
    <row r="439" spans="1:22" hidden="1" x14ac:dyDescent="0.3">
      <c r="A439" s="198">
        <v>45441</v>
      </c>
      <c r="B439" s="25">
        <v>5006</v>
      </c>
      <c r="C439" s="25" t="s">
        <v>282</v>
      </c>
      <c r="D439" s="25" t="s">
        <v>489</v>
      </c>
      <c r="E439" s="25" t="s">
        <v>1112</v>
      </c>
      <c r="F439" s="25" t="s">
        <v>616</v>
      </c>
      <c r="G439" s="25" t="s">
        <v>617</v>
      </c>
      <c r="H439" s="84">
        <v>406</v>
      </c>
      <c r="I439" s="26">
        <v>4560000</v>
      </c>
      <c r="J439" s="26">
        <v>4560000</v>
      </c>
      <c r="K439" s="26">
        <v>4560000</v>
      </c>
      <c r="L439" s="25" t="s">
        <v>369</v>
      </c>
      <c r="M439" s="27">
        <v>207</v>
      </c>
      <c r="N439" s="27" t="s">
        <v>118</v>
      </c>
      <c r="O439" s="72">
        <v>2020680010106</v>
      </c>
      <c r="P439" s="73" t="s">
        <v>227</v>
      </c>
      <c r="Q439" s="27" t="s">
        <v>618</v>
      </c>
      <c r="R439" s="27" t="s">
        <v>1542</v>
      </c>
      <c r="S439" s="27" t="s">
        <v>1543</v>
      </c>
      <c r="T439" s="27" t="s">
        <v>1642</v>
      </c>
      <c r="U439" s="27" t="s">
        <v>1643</v>
      </c>
      <c r="V439" s="28" t="s">
        <v>2256</v>
      </c>
    </row>
    <row r="440" spans="1:22" hidden="1" x14ac:dyDescent="0.3">
      <c r="A440" s="198">
        <v>45441</v>
      </c>
      <c r="B440" s="25">
        <v>5007</v>
      </c>
      <c r="C440" s="25" t="s">
        <v>282</v>
      </c>
      <c r="D440" s="25" t="s">
        <v>489</v>
      </c>
      <c r="E440" s="25" t="s">
        <v>1113</v>
      </c>
      <c r="F440" s="25" t="s">
        <v>642</v>
      </c>
      <c r="G440" s="25" t="s">
        <v>643</v>
      </c>
      <c r="H440" s="84">
        <v>353</v>
      </c>
      <c r="I440" s="26">
        <v>2400000</v>
      </c>
      <c r="J440" s="26">
        <v>2400000</v>
      </c>
      <c r="K440" s="26">
        <v>2400000</v>
      </c>
      <c r="L440" s="25" t="s">
        <v>369</v>
      </c>
      <c r="M440" s="27">
        <v>217</v>
      </c>
      <c r="N440" s="27" t="s">
        <v>138</v>
      </c>
      <c r="O440" s="72">
        <v>2020680010106</v>
      </c>
      <c r="P440" s="73" t="s">
        <v>227</v>
      </c>
      <c r="Q440" s="27" t="s">
        <v>493</v>
      </c>
      <c r="R440" s="27" t="s">
        <v>1542</v>
      </c>
      <c r="S440" s="27" t="s">
        <v>1543</v>
      </c>
      <c r="T440" s="27" t="s">
        <v>1628</v>
      </c>
      <c r="U440" s="27" t="s">
        <v>1629</v>
      </c>
      <c r="V440" s="28" t="s">
        <v>2256</v>
      </c>
    </row>
    <row r="441" spans="1:22" hidden="1" x14ac:dyDescent="0.3">
      <c r="A441" s="198">
        <v>45441</v>
      </c>
      <c r="B441" s="25">
        <v>5008</v>
      </c>
      <c r="C441" s="25" t="s">
        <v>267</v>
      </c>
      <c r="D441" s="25" t="s">
        <v>625</v>
      </c>
      <c r="E441" s="25" t="s">
        <v>1114</v>
      </c>
      <c r="F441" s="25" t="s">
        <v>627</v>
      </c>
      <c r="G441" s="25" t="s">
        <v>628</v>
      </c>
      <c r="H441" s="84">
        <v>383</v>
      </c>
      <c r="I441" s="26">
        <v>1833333.33</v>
      </c>
      <c r="J441" s="26">
        <v>1833333.33</v>
      </c>
      <c r="K441" s="26">
        <v>1833333.33</v>
      </c>
      <c r="L441" s="25" t="s">
        <v>369</v>
      </c>
      <c r="M441" s="27">
        <v>203</v>
      </c>
      <c r="N441" s="27" t="s">
        <v>106</v>
      </c>
      <c r="O441" s="72">
        <v>2020680010072</v>
      </c>
      <c r="P441" s="73" t="s">
        <v>229</v>
      </c>
      <c r="Q441" s="27" t="s">
        <v>629</v>
      </c>
      <c r="R441" s="27" t="s">
        <v>1542</v>
      </c>
      <c r="S441" s="27" t="s">
        <v>1577</v>
      </c>
      <c r="T441" s="27" t="s">
        <v>1618</v>
      </c>
      <c r="U441" s="27" t="s">
        <v>1619</v>
      </c>
      <c r="V441" s="28" t="s">
        <v>2256</v>
      </c>
    </row>
    <row r="442" spans="1:22" hidden="1" x14ac:dyDescent="0.3">
      <c r="A442" s="198">
        <v>45441</v>
      </c>
      <c r="B442" s="25">
        <v>5009</v>
      </c>
      <c r="C442" s="25" t="s">
        <v>332</v>
      </c>
      <c r="D442" s="25" t="s">
        <v>584</v>
      </c>
      <c r="E442" s="25" t="s">
        <v>1115</v>
      </c>
      <c r="F442" s="25" t="s">
        <v>683</v>
      </c>
      <c r="G442" s="25" t="s">
        <v>684</v>
      </c>
      <c r="H442" s="84">
        <v>465</v>
      </c>
      <c r="I442" s="26">
        <v>3066666.67</v>
      </c>
      <c r="J442" s="26">
        <v>3066666.67</v>
      </c>
      <c r="K442" s="26">
        <v>3066666.67</v>
      </c>
      <c r="L442" s="25" t="s">
        <v>369</v>
      </c>
      <c r="M442" s="25">
        <v>215</v>
      </c>
      <c r="N442" s="27" t="s">
        <v>134</v>
      </c>
      <c r="O442" s="72">
        <v>2020680010121</v>
      </c>
      <c r="P442" s="73" t="s">
        <v>239</v>
      </c>
      <c r="Q442" s="27" t="s">
        <v>588</v>
      </c>
      <c r="R442" s="27" t="s">
        <v>1542</v>
      </c>
      <c r="S442" s="27" t="s">
        <v>1543</v>
      </c>
      <c r="T442" s="27" t="s">
        <v>1658</v>
      </c>
      <c r="U442" s="27" t="s">
        <v>1659</v>
      </c>
      <c r="V442" s="28" t="s">
        <v>2256</v>
      </c>
    </row>
    <row r="443" spans="1:22" hidden="1" x14ac:dyDescent="0.3">
      <c r="A443" s="198">
        <v>45441</v>
      </c>
      <c r="B443" s="25">
        <v>5010</v>
      </c>
      <c r="C443" s="25" t="s">
        <v>295</v>
      </c>
      <c r="D443" s="25" t="s">
        <v>447</v>
      </c>
      <c r="E443" s="25" t="s">
        <v>1116</v>
      </c>
      <c r="F443" s="25" t="s">
        <v>597</v>
      </c>
      <c r="G443" s="25" t="s">
        <v>598</v>
      </c>
      <c r="H443" s="84">
        <v>321</v>
      </c>
      <c r="I443" s="26">
        <v>2860000</v>
      </c>
      <c r="J443" s="26">
        <v>2860000</v>
      </c>
      <c r="K443" s="26">
        <v>2860000</v>
      </c>
      <c r="L443" s="25" t="s">
        <v>369</v>
      </c>
      <c r="M443" s="25">
        <v>211</v>
      </c>
      <c r="N443" s="27" t="s">
        <v>126</v>
      </c>
      <c r="O443" s="72">
        <v>2020680010040</v>
      </c>
      <c r="P443" s="73" t="s">
        <v>225</v>
      </c>
      <c r="Q443" s="27" t="s">
        <v>449</v>
      </c>
      <c r="R443" s="27" t="s">
        <v>1542</v>
      </c>
      <c r="S443" s="27" t="s">
        <v>1543</v>
      </c>
      <c r="T443" s="27" t="s">
        <v>1604</v>
      </c>
      <c r="U443" s="27" t="s">
        <v>1605</v>
      </c>
      <c r="V443" s="28" t="s">
        <v>2256</v>
      </c>
    </row>
    <row r="444" spans="1:22" hidden="1" x14ac:dyDescent="0.3">
      <c r="A444" s="198">
        <v>45441</v>
      </c>
      <c r="B444" s="25">
        <v>5011</v>
      </c>
      <c r="C444" s="25" t="s">
        <v>257</v>
      </c>
      <c r="D444" s="25" t="s">
        <v>601</v>
      </c>
      <c r="E444" s="25" t="s">
        <v>1117</v>
      </c>
      <c r="F444" s="25" t="s">
        <v>603</v>
      </c>
      <c r="G444" s="25" t="s">
        <v>604</v>
      </c>
      <c r="H444" s="84">
        <v>340</v>
      </c>
      <c r="I444" s="26">
        <v>2426666.67</v>
      </c>
      <c r="J444" s="26">
        <v>2426666.67</v>
      </c>
      <c r="K444" s="26">
        <v>2426666.67</v>
      </c>
      <c r="L444" s="25" t="s">
        <v>369</v>
      </c>
      <c r="M444" s="27">
        <v>89</v>
      </c>
      <c r="N444" s="27" t="s">
        <v>72</v>
      </c>
      <c r="O444" s="72">
        <v>2020680010123</v>
      </c>
      <c r="P444" s="73" t="s">
        <v>222</v>
      </c>
      <c r="Q444" s="27" t="s">
        <v>605</v>
      </c>
      <c r="R444" s="27" t="s">
        <v>1542</v>
      </c>
      <c r="S444" s="27" t="s">
        <v>1543</v>
      </c>
      <c r="T444" s="27" t="s">
        <v>1608</v>
      </c>
      <c r="U444" s="27" t="s">
        <v>1609</v>
      </c>
      <c r="V444" s="28" t="s">
        <v>2256</v>
      </c>
    </row>
    <row r="445" spans="1:22" hidden="1" x14ac:dyDescent="0.3">
      <c r="A445" s="198">
        <v>45441</v>
      </c>
      <c r="B445" s="25">
        <v>5012</v>
      </c>
      <c r="C445" s="25" t="s">
        <v>282</v>
      </c>
      <c r="D445" s="25" t="s">
        <v>489</v>
      </c>
      <c r="E445" s="25" t="s">
        <v>1118</v>
      </c>
      <c r="F445" s="25" t="s">
        <v>692</v>
      </c>
      <c r="G445" s="25" t="s">
        <v>693</v>
      </c>
      <c r="H445" s="84">
        <v>510</v>
      </c>
      <c r="I445" s="26">
        <v>2933333.33</v>
      </c>
      <c r="J445" s="26">
        <v>2933333.33</v>
      </c>
      <c r="K445" s="26">
        <v>2933333.33</v>
      </c>
      <c r="L445" s="25" t="s">
        <v>369</v>
      </c>
      <c r="M445" s="27">
        <v>208</v>
      </c>
      <c r="N445" s="27" t="s">
        <v>119</v>
      </c>
      <c r="O445" s="72">
        <v>2020680010106</v>
      </c>
      <c r="P445" s="73" t="s">
        <v>227</v>
      </c>
      <c r="Q445" s="27" t="s">
        <v>978</v>
      </c>
      <c r="R445" s="27" t="s">
        <v>1542</v>
      </c>
      <c r="S445" s="27" t="s">
        <v>1543</v>
      </c>
      <c r="T445" s="27" t="s">
        <v>1664</v>
      </c>
      <c r="U445" s="27" t="s">
        <v>1665</v>
      </c>
      <c r="V445" s="28" t="s">
        <v>2256</v>
      </c>
    </row>
    <row r="446" spans="1:22" hidden="1" x14ac:dyDescent="0.3">
      <c r="A446" s="198">
        <v>45441</v>
      </c>
      <c r="B446" s="25">
        <v>5013</v>
      </c>
      <c r="C446" s="25" t="s">
        <v>304</v>
      </c>
      <c r="D446" s="25" t="s">
        <v>556</v>
      </c>
      <c r="E446" s="25" t="s">
        <v>1119</v>
      </c>
      <c r="F446" s="25" t="s">
        <v>706</v>
      </c>
      <c r="G446" s="25" t="s">
        <v>707</v>
      </c>
      <c r="H446" s="84">
        <v>501</v>
      </c>
      <c r="I446" s="26">
        <v>1613333.33</v>
      </c>
      <c r="J446" s="26">
        <v>1613333.33</v>
      </c>
      <c r="K446" s="26">
        <v>1613333.33</v>
      </c>
      <c r="L446" s="25" t="s">
        <v>369</v>
      </c>
      <c r="M446" s="25">
        <v>211</v>
      </c>
      <c r="N446" s="27" t="s">
        <v>126</v>
      </c>
      <c r="O446" s="72">
        <v>2020680010040</v>
      </c>
      <c r="P446" s="73" t="s">
        <v>225</v>
      </c>
      <c r="Q446" s="27" t="s">
        <v>449</v>
      </c>
      <c r="R446" s="27" t="s">
        <v>1542</v>
      </c>
      <c r="S446" s="27" t="s">
        <v>1577</v>
      </c>
      <c r="T446" s="27" t="s">
        <v>1672</v>
      </c>
      <c r="U446" s="27" t="s">
        <v>1673</v>
      </c>
      <c r="V446" s="28" t="s">
        <v>2256</v>
      </c>
    </row>
    <row r="447" spans="1:22" hidden="1" x14ac:dyDescent="0.3">
      <c r="A447" s="198">
        <v>45441</v>
      </c>
      <c r="B447" s="25">
        <v>5014</v>
      </c>
      <c r="C447" s="25" t="s">
        <v>258</v>
      </c>
      <c r="D447" s="25" t="s">
        <v>609</v>
      </c>
      <c r="E447" s="25" t="s">
        <v>1117</v>
      </c>
      <c r="F447" s="25" t="s">
        <v>611</v>
      </c>
      <c r="G447" s="25" t="s">
        <v>612</v>
      </c>
      <c r="H447" s="84">
        <v>341</v>
      </c>
      <c r="I447" s="26">
        <v>2426666.67</v>
      </c>
      <c r="J447" s="26">
        <v>2426666.67</v>
      </c>
      <c r="K447" s="26">
        <v>2426666.67</v>
      </c>
      <c r="L447" s="25" t="s">
        <v>369</v>
      </c>
      <c r="M447" s="27">
        <v>90</v>
      </c>
      <c r="N447" s="27" t="s">
        <v>75</v>
      </c>
      <c r="O447" s="72">
        <v>2020680010123</v>
      </c>
      <c r="P447" s="73" t="s">
        <v>222</v>
      </c>
      <c r="Q447" s="27" t="s">
        <v>613</v>
      </c>
      <c r="R447" s="27" t="s">
        <v>1542</v>
      </c>
      <c r="S447" s="27" t="s">
        <v>1577</v>
      </c>
      <c r="T447" s="27" t="s">
        <v>1612</v>
      </c>
      <c r="U447" s="27" t="s">
        <v>1613</v>
      </c>
      <c r="V447" s="28" t="s">
        <v>2256</v>
      </c>
    </row>
    <row r="448" spans="1:22" hidden="1" x14ac:dyDescent="0.3">
      <c r="A448" s="198">
        <v>45441</v>
      </c>
      <c r="B448" s="25">
        <v>5015</v>
      </c>
      <c r="C448" s="25" t="s">
        <v>337</v>
      </c>
      <c r="D448" s="25" t="s">
        <v>427</v>
      </c>
      <c r="E448" s="25" t="s">
        <v>1120</v>
      </c>
      <c r="F448" s="25" t="s">
        <v>636</v>
      </c>
      <c r="G448" s="25" t="s">
        <v>637</v>
      </c>
      <c r="H448" s="84">
        <v>377</v>
      </c>
      <c r="I448" s="26">
        <v>1666666.67</v>
      </c>
      <c r="J448" s="26">
        <v>1666666.67</v>
      </c>
      <c r="K448" s="26">
        <v>1666666.67</v>
      </c>
      <c r="L448" s="25" t="s">
        <v>369</v>
      </c>
      <c r="M448" s="27">
        <v>256</v>
      </c>
      <c r="N448" s="29" t="s">
        <v>160</v>
      </c>
      <c r="O448" s="72">
        <v>2022680010029</v>
      </c>
      <c r="P448" s="73" t="s">
        <v>246</v>
      </c>
      <c r="Q448" s="27" t="s">
        <v>431</v>
      </c>
      <c r="R448" s="27" t="s">
        <v>1542</v>
      </c>
      <c r="S448" s="27" t="s">
        <v>1577</v>
      </c>
      <c r="T448" s="27" t="s">
        <v>1624</v>
      </c>
      <c r="U448" s="27" t="s">
        <v>1625</v>
      </c>
      <c r="V448" s="28" t="s">
        <v>2256</v>
      </c>
    </row>
    <row r="449" spans="1:22" hidden="1" x14ac:dyDescent="0.3">
      <c r="A449" s="198">
        <v>45441</v>
      </c>
      <c r="B449" s="25">
        <v>5016</v>
      </c>
      <c r="C449" s="25" t="s">
        <v>327</v>
      </c>
      <c r="D449" s="25" t="s">
        <v>390</v>
      </c>
      <c r="E449" s="25" t="s">
        <v>1121</v>
      </c>
      <c r="F449" s="25" t="s">
        <v>729</v>
      </c>
      <c r="G449" s="25" t="s">
        <v>730</v>
      </c>
      <c r="H449" s="84">
        <v>572</v>
      </c>
      <c r="I449" s="26">
        <v>1920000</v>
      </c>
      <c r="J449" s="26">
        <v>1920000</v>
      </c>
      <c r="K449" s="26">
        <v>1920000</v>
      </c>
      <c r="L449" s="25" t="s">
        <v>369</v>
      </c>
      <c r="M449" s="27">
        <v>254</v>
      </c>
      <c r="N449" s="29" t="s">
        <v>158</v>
      </c>
      <c r="O449" s="72">
        <v>2020680010025</v>
      </c>
      <c r="P449" s="73" t="s">
        <v>244</v>
      </c>
      <c r="Q449" s="27" t="s">
        <v>389</v>
      </c>
      <c r="R449" s="27" t="s">
        <v>1542</v>
      </c>
      <c r="S449" s="27" t="s">
        <v>1577</v>
      </c>
      <c r="T449" s="27" t="s">
        <v>1686</v>
      </c>
      <c r="U449" s="27" t="s">
        <v>1687</v>
      </c>
      <c r="V449" s="28" t="s">
        <v>2256</v>
      </c>
    </row>
    <row r="450" spans="1:22" hidden="1" x14ac:dyDescent="0.3">
      <c r="A450" s="198">
        <v>45441</v>
      </c>
      <c r="B450" s="25">
        <v>5017</v>
      </c>
      <c r="C450" s="25" t="s">
        <v>282</v>
      </c>
      <c r="D450" s="25" t="s">
        <v>489</v>
      </c>
      <c r="E450" s="25" t="s">
        <v>1122</v>
      </c>
      <c r="F450" s="25" t="s">
        <v>639</v>
      </c>
      <c r="G450" s="25" t="s">
        <v>640</v>
      </c>
      <c r="H450" s="84">
        <v>374</v>
      </c>
      <c r="I450" s="26">
        <v>2916666.67</v>
      </c>
      <c r="J450" s="26">
        <v>2916666.67</v>
      </c>
      <c r="K450" s="26">
        <v>2916666.67</v>
      </c>
      <c r="L450" s="25" t="s">
        <v>369</v>
      </c>
      <c r="M450" s="27">
        <v>207</v>
      </c>
      <c r="N450" s="27" t="s">
        <v>118</v>
      </c>
      <c r="O450" s="72">
        <v>2020680010106</v>
      </c>
      <c r="P450" s="73" t="s">
        <v>227</v>
      </c>
      <c r="Q450" s="27" t="s">
        <v>618</v>
      </c>
      <c r="R450" s="27" t="s">
        <v>1542</v>
      </c>
      <c r="S450" s="27" t="s">
        <v>1543</v>
      </c>
      <c r="T450" s="27" t="s">
        <v>1626</v>
      </c>
      <c r="U450" s="27" t="s">
        <v>1627</v>
      </c>
      <c r="V450" s="28" t="s">
        <v>2256</v>
      </c>
    </row>
    <row r="451" spans="1:22" hidden="1" x14ac:dyDescent="0.3">
      <c r="A451" s="198">
        <v>45441</v>
      </c>
      <c r="B451" s="25">
        <v>5018</v>
      </c>
      <c r="C451" s="25" t="s">
        <v>304</v>
      </c>
      <c r="D451" s="25" t="s">
        <v>556</v>
      </c>
      <c r="E451" s="25" t="s">
        <v>1123</v>
      </c>
      <c r="F451" s="25" t="s">
        <v>787</v>
      </c>
      <c r="G451" s="25" t="s">
        <v>788</v>
      </c>
      <c r="H451" s="84">
        <v>712</v>
      </c>
      <c r="I451" s="26">
        <v>1250000</v>
      </c>
      <c r="J451" s="26">
        <v>1250000</v>
      </c>
      <c r="K451" s="26">
        <v>1250000</v>
      </c>
      <c r="L451" s="25" t="s">
        <v>369</v>
      </c>
      <c r="M451" s="25">
        <v>211</v>
      </c>
      <c r="N451" s="27" t="s">
        <v>126</v>
      </c>
      <c r="O451" s="72">
        <v>2020680010040</v>
      </c>
      <c r="P451" s="73" t="s">
        <v>225</v>
      </c>
      <c r="Q451" s="27" t="s">
        <v>449</v>
      </c>
      <c r="R451" s="27" t="s">
        <v>1542</v>
      </c>
      <c r="S451" s="27" t="s">
        <v>1577</v>
      </c>
      <c r="T451" s="27" t="s">
        <v>1730</v>
      </c>
      <c r="U451" s="27" t="s">
        <v>1731</v>
      </c>
      <c r="V451" s="28" t="s">
        <v>2256</v>
      </c>
    </row>
    <row r="452" spans="1:22" hidden="1" x14ac:dyDescent="0.3">
      <c r="A452" s="198">
        <v>45441</v>
      </c>
      <c r="B452" s="25">
        <v>5019</v>
      </c>
      <c r="C452" s="25" t="s">
        <v>282</v>
      </c>
      <c r="D452" s="25" t="s">
        <v>489</v>
      </c>
      <c r="E452" s="25" t="s">
        <v>1124</v>
      </c>
      <c r="F452" s="25" t="s">
        <v>763</v>
      </c>
      <c r="G452" s="25" t="s">
        <v>764</v>
      </c>
      <c r="H452" s="84">
        <v>682</v>
      </c>
      <c r="I452" s="26">
        <v>1866666.67</v>
      </c>
      <c r="J452" s="26">
        <v>1866666.67</v>
      </c>
      <c r="K452" s="26">
        <v>1866666.67</v>
      </c>
      <c r="L452" s="25" t="s">
        <v>369</v>
      </c>
      <c r="M452" s="27">
        <v>216</v>
      </c>
      <c r="N452" s="27" t="s">
        <v>136</v>
      </c>
      <c r="O452" s="72">
        <v>2020680010106</v>
      </c>
      <c r="P452" s="73" t="s">
        <v>227</v>
      </c>
      <c r="Q452" s="27" t="s">
        <v>725</v>
      </c>
      <c r="R452" s="27" t="s">
        <v>1542</v>
      </c>
      <c r="S452" s="27" t="s">
        <v>1543</v>
      </c>
      <c r="T452" s="27" t="s">
        <v>1712</v>
      </c>
      <c r="U452" s="27" t="s">
        <v>1713</v>
      </c>
      <c r="V452" s="28" t="s">
        <v>2256</v>
      </c>
    </row>
    <row r="453" spans="1:22" hidden="1" x14ac:dyDescent="0.3">
      <c r="A453" s="198">
        <v>45441</v>
      </c>
      <c r="B453" s="25">
        <v>5020</v>
      </c>
      <c r="C453" s="25" t="s">
        <v>272</v>
      </c>
      <c r="D453" s="25" t="s">
        <v>461</v>
      </c>
      <c r="E453" s="25" t="s">
        <v>1125</v>
      </c>
      <c r="F453" s="25" t="s">
        <v>768</v>
      </c>
      <c r="G453" s="25" t="s">
        <v>769</v>
      </c>
      <c r="H453" s="84">
        <v>679</v>
      </c>
      <c r="I453" s="26">
        <v>1866666.67</v>
      </c>
      <c r="J453" s="26">
        <v>1866666.67</v>
      </c>
      <c r="K453" s="26">
        <v>1866666.67</v>
      </c>
      <c r="L453" s="25" t="s">
        <v>369</v>
      </c>
      <c r="M453" s="27">
        <v>204</v>
      </c>
      <c r="N453" s="29" t="s">
        <v>111</v>
      </c>
      <c r="O453" s="72">
        <v>2020680010050</v>
      </c>
      <c r="P453" s="73" t="s">
        <v>226</v>
      </c>
      <c r="Q453" s="27" t="s">
        <v>465</v>
      </c>
      <c r="R453" s="27" t="s">
        <v>1542</v>
      </c>
      <c r="S453" s="27" t="s">
        <v>1543</v>
      </c>
      <c r="T453" s="27" t="s">
        <v>1716</v>
      </c>
      <c r="U453" s="27" t="s">
        <v>1717</v>
      </c>
      <c r="V453" s="28" t="s">
        <v>2256</v>
      </c>
    </row>
    <row r="454" spans="1:22" hidden="1" x14ac:dyDescent="0.3">
      <c r="A454" s="198">
        <v>45441</v>
      </c>
      <c r="B454" s="25">
        <v>5021</v>
      </c>
      <c r="C454" s="25" t="s">
        <v>337</v>
      </c>
      <c r="D454" s="25" t="s">
        <v>427</v>
      </c>
      <c r="E454" s="25" t="s">
        <v>1126</v>
      </c>
      <c r="F454" s="25" t="s">
        <v>634</v>
      </c>
      <c r="G454" s="25" t="s">
        <v>635</v>
      </c>
      <c r="H454" s="84">
        <v>381</v>
      </c>
      <c r="I454" s="26">
        <v>1666666.67</v>
      </c>
      <c r="J454" s="26">
        <v>1666666.67</v>
      </c>
      <c r="K454" s="26">
        <v>1666666.67</v>
      </c>
      <c r="L454" s="25" t="s">
        <v>369</v>
      </c>
      <c r="M454" s="27">
        <v>256</v>
      </c>
      <c r="N454" s="29" t="s">
        <v>160</v>
      </c>
      <c r="O454" s="72">
        <v>2022680010029</v>
      </c>
      <c r="P454" s="73" t="s">
        <v>246</v>
      </c>
      <c r="Q454" s="27" t="s">
        <v>431</v>
      </c>
      <c r="R454" s="27" t="s">
        <v>1542</v>
      </c>
      <c r="S454" s="27" t="s">
        <v>1577</v>
      </c>
      <c r="T454" s="27" t="s">
        <v>1622</v>
      </c>
      <c r="U454" s="27" t="s">
        <v>1623</v>
      </c>
      <c r="V454" s="28" t="s">
        <v>2256</v>
      </c>
    </row>
    <row r="455" spans="1:22" hidden="1" x14ac:dyDescent="0.3">
      <c r="A455" s="198">
        <v>45441</v>
      </c>
      <c r="B455" s="25">
        <v>5022</v>
      </c>
      <c r="C455" s="25" t="s">
        <v>355</v>
      </c>
      <c r="D455" s="25" t="s">
        <v>390</v>
      </c>
      <c r="E455" s="25" t="s">
        <v>1127</v>
      </c>
      <c r="F455" s="25" t="s">
        <v>688</v>
      </c>
      <c r="G455" s="25" t="s">
        <v>689</v>
      </c>
      <c r="H455" s="84">
        <v>513</v>
      </c>
      <c r="I455" s="26">
        <v>2566666.67</v>
      </c>
      <c r="J455" s="26">
        <v>2566666.67</v>
      </c>
      <c r="K455" s="26">
        <v>2566666.67</v>
      </c>
      <c r="L455" s="25" t="s">
        <v>369</v>
      </c>
      <c r="M455" s="27">
        <v>260</v>
      </c>
      <c r="N455" s="29" t="s">
        <v>168</v>
      </c>
      <c r="O455" s="72">
        <v>2022680010035</v>
      </c>
      <c r="P455" s="73" t="s">
        <v>248</v>
      </c>
      <c r="Q455" s="27" t="s">
        <v>690</v>
      </c>
      <c r="R455" s="27" t="s">
        <v>1542</v>
      </c>
      <c r="S455" s="27" t="s">
        <v>1543</v>
      </c>
      <c r="T455" s="27" t="s">
        <v>1662</v>
      </c>
      <c r="U455" s="27" t="s">
        <v>1663</v>
      </c>
      <c r="V455" s="28" t="s">
        <v>2256</v>
      </c>
    </row>
    <row r="456" spans="1:22" hidden="1" x14ac:dyDescent="0.3">
      <c r="A456" s="198">
        <v>45441</v>
      </c>
      <c r="B456" s="25">
        <v>5023</v>
      </c>
      <c r="C456" s="25" t="s">
        <v>282</v>
      </c>
      <c r="D456" s="25" t="s">
        <v>489</v>
      </c>
      <c r="E456" s="25" t="s">
        <v>1128</v>
      </c>
      <c r="F456" s="25" t="s">
        <v>674</v>
      </c>
      <c r="G456" s="25" t="s">
        <v>675</v>
      </c>
      <c r="H456" s="84">
        <v>453</v>
      </c>
      <c r="I456" s="26">
        <v>2683333.33</v>
      </c>
      <c r="J456" s="26">
        <v>2683333.33</v>
      </c>
      <c r="K456" s="26">
        <v>2683333.33</v>
      </c>
      <c r="L456" s="25" t="s">
        <v>369</v>
      </c>
      <c r="M456" s="27">
        <v>207</v>
      </c>
      <c r="N456" s="27" t="s">
        <v>118</v>
      </c>
      <c r="O456" s="72">
        <v>2020680010106</v>
      </c>
      <c r="P456" s="73" t="s">
        <v>227</v>
      </c>
      <c r="Q456" s="27" t="s">
        <v>618</v>
      </c>
      <c r="R456" s="27" t="s">
        <v>1542</v>
      </c>
      <c r="S456" s="27" t="s">
        <v>1543</v>
      </c>
      <c r="T456" s="27" t="s">
        <v>1652</v>
      </c>
      <c r="U456" s="27" t="s">
        <v>1653</v>
      </c>
      <c r="V456" s="28" t="s">
        <v>2256</v>
      </c>
    </row>
    <row r="457" spans="1:22" hidden="1" x14ac:dyDescent="0.3">
      <c r="A457" s="198">
        <v>45442</v>
      </c>
      <c r="B457" s="25">
        <v>5048</v>
      </c>
      <c r="C457" s="25" t="s">
        <v>215</v>
      </c>
      <c r="D457" s="25" t="s">
        <v>485</v>
      </c>
      <c r="E457" s="25" t="s">
        <v>1129</v>
      </c>
      <c r="F457" s="25" t="s">
        <v>648</v>
      </c>
      <c r="G457" s="25" t="s">
        <v>649</v>
      </c>
      <c r="H457" s="84">
        <v>360</v>
      </c>
      <c r="I457" s="26">
        <v>2916666.67</v>
      </c>
      <c r="J457" s="26">
        <v>2916666.67</v>
      </c>
      <c r="K457" s="26">
        <v>2916666.67</v>
      </c>
      <c r="L457" s="25" t="s">
        <v>369</v>
      </c>
      <c r="M457" s="27">
        <v>1</v>
      </c>
      <c r="N457" s="29" t="str">
        <f>+VLOOKUP(M457,[1]General!$C$25:$I$64,2)</f>
        <v>Atender a 30.000 niños, niñas, adolescentes y sus familias con un enfoque de inclusión social.</v>
      </c>
      <c r="O457" s="72">
        <v>2021680010003</v>
      </c>
      <c r="P457" s="73" t="s">
        <v>216</v>
      </c>
      <c r="Q457" s="27" t="s">
        <v>446</v>
      </c>
      <c r="R457" s="27" t="s">
        <v>1542</v>
      </c>
      <c r="S457" s="27" t="s">
        <v>1543</v>
      </c>
      <c r="T457" s="27" t="s">
        <v>1632</v>
      </c>
      <c r="U457" s="27" t="s">
        <v>1633</v>
      </c>
      <c r="V457" s="28" t="s">
        <v>2256</v>
      </c>
    </row>
    <row r="458" spans="1:22" hidden="1" x14ac:dyDescent="0.3">
      <c r="A458" s="198">
        <v>45442</v>
      </c>
      <c r="B458" s="25">
        <v>5049</v>
      </c>
      <c r="C458" s="25" t="s">
        <v>282</v>
      </c>
      <c r="D458" s="25" t="s">
        <v>489</v>
      </c>
      <c r="E458" s="25" t="s">
        <v>1130</v>
      </c>
      <c r="F458" s="25" t="s">
        <v>654</v>
      </c>
      <c r="G458" s="25" t="s">
        <v>655</v>
      </c>
      <c r="H458" s="84">
        <v>389</v>
      </c>
      <c r="I458" s="26">
        <v>3333333.33</v>
      </c>
      <c r="J458" s="26">
        <v>2800000</v>
      </c>
      <c r="K458" s="26">
        <v>2800000</v>
      </c>
      <c r="L458" s="25" t="s">
        <v>369</v>
      </c>
      <c r="M458" s="27">
        <v>217</v>
      </c>
      <c r="N458" s="27" t="s">
        <v>138</v>
      </c>
      <c r="O458" s="72">
        <v>2020680010106</v>
      </c>
      <c r="P458" s="73" t="s">
        <v>227</v>
      </c>
      <c r="Q458" s="27" t="s">
        <v>493</v>
      </c>
      <c r="R458" s="27" t="s">
        <v>1542</v>
      </c>
      <c r="S458" s="27" t="s">
        <v>1543</v>
      </c>
      <c r="T458" s="27" t="s">
        <v>1636</v>
      </c>
      <c r="U458" s="27" t="s">
        <v>1637</v>
      </c>
      <c r="V458" s="28" t="s">
        <v>2256</v>
      </c>
    </row>
    <row r="459" spans="1:22" hidden="1" x14ac:dyDescent="0.3">
      <c r="A459" s="198">
        <v>45442</v>
      </c>
      <c r="B459" s="25">
        <v>5050</v>
      </c>
      <c r="C459" s="25" t="s">
        <v>282</v>
      </c>
      <c r="D459" s="25" t="s">
        <v>489</v>
      </c>
      <c r="E459" s="25" t="s">
        <v>1131</v>
      </c>
      <c r="F459" s="25" t="s">
        <v>723</v>
      </c>
      <c r="G459" s="25" t="s">
        <v>724</v>
      </c>
      <c r="H459" s="84">
        <v>582</v>
      </c>
      <c r="I459" s="26">
        <v>2100000</v>
      </c>
      <c r="J459" s="26">
        <v>2100000</v>
      </c>
      <c r="K459" s="26">
        <v>2100000</v>
      </c>
      <c r="L459" s="25" t="s">
        <v>369</v>
      </c>
      <c r="M459" s="27">
        <v>216</v>
      </c>
      <c r="N459" s="27" t="s">
        <v>136</v>
      </c>
      <c r="O459" s="72">
        <v>2020680010106</v>
      </c>
      <c r="P459" s="73" t="s">
        <v>227</v>
      </c>
      <c r="Q459" s="27" t="s">
        <v>725</v>
      </c>
      <c r="R459" s="27" t="s">
        <v>1542</v>
      </c>
      <c r="S459" s="27" t="s">
        <v>1543</v>
      </c>
      <c r="T459" s="27" t="s">
        <v>1682</v>
      </c>
      <c r="U459" s="27" t="s">
        <v>1683</v>
      </c>
      <c r="V459" s="28" t="s">
        <v>2256</v>
      </c>
    </row>
    <row r="460" spans="1:22" hidden="1" x14ac:dyDescent="0.3">
      <c r="A460" s="198">
        <v>45442</v>
      </c>
      <c r="B460" s="25">
        <v>5051</v>
      </c>
      <c r="C460" s="25" t="s">
        <v>295</v>
      </c>
      <c r="D460" s="25" t="s">
        <v>447</v>
      </c>
      <c r="E460" s="25" t="s">
        <v>1132</v>
      </c>
      <c r="F460" s="25" t="s">
        <v>582</v>
      </c>
      <c r="G460" s="25" t="s">
        <v>583</v>
      </c>
      <c r="H460" s="84">
        <v>316</v>
      </c>
      <c r="I460" s="26">
        <v>4940000</v>
      </c>
      <c r="J460" s="26">
        <v>4940000</v>
      </c>
      <c r="K460" s="26">
        <v>4940000</v>
      </c>
      <c r="L460" s="25" t="s">
        <v>369</v>
      </c>
      <c r="M460" s="25">
        <v>211</v>
      </c>
      <c r="N460" s="27" t="s">
        <v>126</v>
      </c>
      <c r="O460" s="72">
        <v>2020680010040</v>
      </c>
      <c r="P460" s="73" t="s">
        <v>225</v>
      </c>
      <c r="Q460" s="27" t="s">
        <v>449</v>
      </c>
      <c r="R460" s="27" t="s">
        <v>1542</v>
      </c>
      <c r="S460" s="27" t="s">
        <v>1543</v>
      </c>
      <c r="T460" s="27" t="s">
        <v>1598</v>
      </c>
      <c r="U460" s="27" t="s">
        <v>1599</v>
      </c>
      <c r="V460" s="28" t="s">
        <v>2256</v>
      </c>
    </row>
    <row r="461" spans="1:22" hidden="1" x14ac:dyDescent="0.3">
      <c r="A461" s="198">
        <v>45442</v>
      </c>
      <c r="B461" s="25">
        <v>5068</v>
      </c>
      <c r="C461" s="25" t="s">
        <v>295</v>
      </c>
      <c r="D461" s="25" t="s">
        <v>447</v>
      </c>
      <c r="E461" s="25" t="s">
        <v>1133</v>
      </c>
      <c r="F461" s="25" t="s">
        <v>715</v>
      </c>
      <c r="G461" s="25" t="s">
        <v>716</v>
      </c>
      <c r="H461" s="84">
        <v>506</v>
      </c>
      <c r="I461" s="26">
        <v>2640000</v>
      </c>
      <c r="J461" s="26">
        <v>2640000</v>
      </c>
      <c r="K461" s="26">
        <v>2640000</v>
      </c>
      <c r="L461" s="25" t="s">
        <v>369</v>
      </c>
      <c r="M461" s="25">
        <v>211</v>
      </c>
      <c r="N461" s="27" t="s">
        <v>126</v>
      </c>
      <c r="O461" s="72">
        <v>2020680010040</v>
      </c>
      <c r="P461" s="73" t="s">
        <v>225</v>
      </c>
      <c r="Q461" s="27" t="s">
        <v>449</v>
      </c>
      <c r="R461" s="27" t="s">
        <v>1542</v>
      </c>
      <c r="S461" s="27" t="s">
        <v>1543</v>
      </c>
      <c r="T461" s="27" t="s">
        <v>1678</v>
      </c>
      <c r="U461" s="27" t="s">
        <v>1679</v>
      </c>
      <c r="V461" s="28" t="s">
        <v>2256</v>
      </c>
    </row>
    <row r="462" spans="1:22" hidden="1" x14ac:dyDescent="0.3">
      <c r="A462" s="198">
        <v>45442</v>
      </c>
      <c r="B462" s="25">
        <v>5090</v>
      </c>
      <c r="C462" s="25" t="s">
        <v>295</v>
      </c>
      <c r="D462" s="25" t="s">
        <v>447</v>
      </c>
      <c r="E462" s="25" t="s">
        <v>1134</v>
      </c>
      <c r="F462" s="25" t="s">
        <v>1135</v>
      </c>
      <c r="G462" s="25" t="s">
        <v>1136</v>
      </c>
      <c r="H462" s="84">
        <v>1649</v>
      </c>
      <c r="I462" s="26">
        <v>4373333.33</v>
      </c>
      <c r="J462" s="26">
        <v>4373333.33</v>
      </c>
      <c r="K462" s="26">
        <v>4373333.33</v>
      </c>
      <c r="L462" s="25" t="s">
        <v>369</v>
      </c>
      <c r="M462" s="25">
        <v>211</v>
      </c>
      <c r="N462" s="27" t="s">
        <v>126</v>
      </c>
      <c r="O462" s="72">
        <v>2020680010040</v>
      </c>
      <c r="P462" s="73" t="s">
        <v>225</v>
      </c>
      <c r="Q462" s="27" t="s">
        <v>449</v>
      </c>
      <c r="R462" s="27" t="s">
        <v>1542</v>
      </c>
      <c r="S462" s="27" t="s">
        <v>1543</v>
      </c>
      <c r="T462" s="27" t="s">
        <v>1888</v>
      </c>
      <c r="U462" s="27" t="s">
        <v>1889</v>
      </c>
      <c r="V462" s="28" t="s">
        <v>2256</v>
      </c>
    </row>
    <row r="463" spans="1:22" hidden="1" x14ac:dyDescent="0.3">
      <c r="A463" s="198">
        <v>45442</v>
      </c>
      <c r="B463" s="25">
        <v>5091</v>
      </c>
      <c r="C463" s="25" t="s">
        <v>326</v>
      </c>
      <c r="D463" s="25" t="s">
        <v>385</v>
      </c>
      <c r="E463" s="25" t="s">
        <v>386</v>
      </c>
      <c r="F463" s="25" t="s">
        <v>1137</v>
      </c>
      <c r="G463" s="25" t="s">
        <v>1138</v>
      </c>
      <c r="H463" s="84">
        <v>1655</v>
      </c>
      <c r="I463" s="26">
        <v>4800000</v>
      </c>
      <c r="J463" s="26">
        <v>4800000</v>
      </c>
      <c r="K463" s="26">
        <v>4800000</v>
      </c>
      <c r="L463" s="25" t="s">
        <v>369</v>
      </c>
      <c r="M463" s="27">
        <v>254</v>
      </c>
      <c r="N463" s="29" t="s">
        <v>158</v>
      </c>
      <c r="O463" s="72">
        <v>2020680010025</v>
      </c>
      <c r="P463" s="73" t="s">
        <v>244</v>
      </c>
      <c r="Q463" s="27" t="s">
        <v>389</v>
      </c>
      <c r="R463" s="27" t="s">
        <v>1542</v>
      </c>
      <c r="S463" s="27" t="s">
        <v>1543</v>
      </c>
      <c r="T463" s="27" t="s">
        <v>1890</v>
      </c>
      <c r="U463" s="27" t="s">
        <v>1891</v>
      </c>
      <c r="V463" s="28" t="s">
        <v>2256</v>
      </c>
    </row>
    <row r="464" spans="1:22" hidden="1" x14ac:dyDescent="0.3">
      <c r="A464" s="198">
        <v>45442</v>
      </c>
      <c r="B464" s="25">
        <v>5092</v>
      </c>
      <c r="C464" s="25" t="s">
        <v>295</v>
      </c>
      <c r="D464" s="25" t="s">
        <v>447</v>
      </c>
      <c r="E464" s="25" t="s">
        <v>1139</v>
      </c>
      <c r="F464" s="25" t="s">
        <v>903</v>
      </c>
      <c r="G464" s="25" t="s">
        <v>904</v>
      </c>
      <c r="H464" s="84">
        <v>1651</v>
      </c>
      <c r="I464" s="26">
        <v>3500000</v>
      </c>
      <c r="J464" s="26">
        <v>3500000</v>
      </c>
      <c r="K464" s="26">
        <v>3500000</v>
      </c>
      <c r="L464" s="25" t="s">
        <v>369</v>
      </c>
      <c r="M464" s="25">
        <v>211</v>
      </c>
      <c r="N464" s="27" t="s">
        <v>126</v>
      </c>
      <c r="O464" s="72">
        <v>2020680010040</v>
      </c>
      <c r="P464" s="73" t="s">
        <v>225</v>
      </c>
      <c r="Q464" s="27" t="s">
        <v>449</v>
      </c>
      <c r="R464" s="27" t="s">
        <v>1542</v>
      </c>
      <c r="S464" s="27" t="s">
        <v>1543</v>
      </c>
      <c r="T464" s="27" t="s">
        <v>1892</v>
      </c>
      <c r="U464" s="27" t="s">
        <v>1893</v>
      </c>
      <c r="V464" s="28" t="s">
        <v>2256</v>
      </c>
    </row>
    <row r="465" spans="1:22" hidden="1" x14ac:dyDescent="0.3">
      <c r="A465" s="198">
        <v>45442</v>
      </c>
      <c r="B465" s="25">
        <v>5093</v>
      </c>
      <c r="C465" s="25" t="s">
        <v>332</v>
      </c>
      <c r="D465" s="25" t="s">
        <v>584</v>
      </c>
      <c r="E465" s="25" t="s">
        <v>1140</v>
      </c>
      <c r="F465" s="25" t="s">
        <v>1141</v>
      </c>
      <c r="G465" s="25" t="s">
        <v>1142</v>
      </c>
      <c r="H465" s="84">
        <v>1644</v>
      </c>
      <c r="I465" s="26">
        <v>3300000</v>
      </c>
      <c r="J465" s="26">
        <v>3300000</v>
      </c>
      <c r="K465" s="26">
        <v>3300000</v>
      </c>
      <c r="L465" s="25" t="s">
        <v>369</v>
      </c>
      <c r="M465" s="25">
        <v>271</v>
      </c>
      <c r="N465" s="27" t="s">
        <v>176</v>
      </c>
      <c r="O465" s="72">
        <v>2020680010121</v>
      </c>
      <c r="P465" s="73" t="s">
        <v>239</v>
      </c>
      <c r="Q465" s="27" t="s">
        <v>697</v>
      </c>
      <c r="R465" s="27" t="s">
        <v>1542</v>
      </c>
      <c r="S465" s="27" t="s">
        <v>1543</v>
      </c>
      <c r="T465" s="27" t="s">
        <v>1894</v>
      </c>
      <c r="U465" s="27" t="s">
        <v>1895</v>
      </c>
      <c r="V465" s="28" t="s">
        <v>2256</v>
      </c>
    </row>
    <row r="466" spans="1:22" hidden="1" x14ac:dyDescent="0.3">
      <c r="A466" s="198">
        <v>45442</v>
      </c>
      <c r="B466" s="25">
        <v>5094</v>
      </c>
      <c r="C466" s="25" t="s">
        <v>337</v>
      </c>
      <c r="D466" s="25" t="s">
        <v>427</v>
      </c>
      <c r="E466" s="25" t="s">
        <v>633</v>
      </c>
      <c r="F466" s="25" t="s">
        <v>1143</v>
      </c>
      <c r="G466" s="25" t="s">
        <v>1144</v>
      </c>
      <c r="H466" s="84">
        <v>1652</v>
      </c>
      <c r="I466" s="26">
        <v>2000000</v>
      </c>
      <c r="J466" s="26">
        <v>2000000</v>
      </c>
      <c r="K466" s="26">
        <v>2000000</v>
      </c>
      <c r="L466" s="25" t="s">
        <v>369</v>
      </c>
      <c r="M466" s="27">
        <v>256</v>
      </c>
      <c r="N466" s="29" t="s">
        <v>160</v>
      </c>
      <c r="O466" s="72">
        <v>2022680010029</v>
      </c>
      <c r="P466" s="73" t="s">
        <v>246</v>
      </c>
      <c r="Q466" s="27" t="s">
        <v>431</v>
      </c>
      <c r="R466" s="27" t="s">
        <v>1542</v>
      </c>
      <c r="S466" s="27" t="s">
        <v>1577</v>
      </c>
      <c r="T466" s="27" t="s">
        <v>1896</v>
      </c>
      <c r="U466" s="27" t="s">
        <v>1897</v>
      </c>
      <c r="V466" s="28" t="s">
        <v>2256</v>
      </c>
    </row>
    <row r="467" spans="1:22" hidden="1" x14ac:dyDescent="0.3">
      <c r="A467" s="198">
        <v>45442</v>
      </c>
      <c r="B467" s="25">
        <v>5095</v>
      </c>
      <c r="C467" s="25" t="s">
        <v>337</v>
      </c>
      <c r="D467" s="25" t="s">
        <v>427</v>
      </c>
      <c r="E467" s="25" t="s">
        <v>633</v>
      </c>
      <c r="F467" s="25" t="s">
        <v>1145</v>
      </c>
      <c r="G467" s="25" t="s">
        <v>1146</v>
      </c>
      <c r="H467" s="84">
        <v>1650</v>
      </c>
      <c r="I467" s="26">
        <v>2000000</v>
      </c>
      <c r="J467" s="26">
        <v>2000000</v>
      </c>
      <c r="K467" s="26">
        <v>2000000</v>
      </c>
      <c r="L467" s="25" t="s">
        <v>369</v>
      </c>
      <c r="M467" s="27">
        <v>256</v>
      </c>
      <c r="N467" s="29" t="s">
        <v>160</v>
      </c>
      <c r="O467" s="72">
        <v>2022680010029</v>
      </c>
      <c r="P467" s="73" t="s">
        <v>246</v>
      </c>
      <c r="Q467" s="27" t="s">
        <v>431</v>
      </c>
      <c r="R467" s="27" t="s">
        <v>1542</v>
      </c>
      <c r="S467" s="27" t="s">
        <v>1577</v>
      </c>
      <c r="T467" s="27" t="s">
        <v>1898</v>
      </c>
      <c r="U467" s="27" t="s">
        <v>1899</v>
      </c>
      <c r="V467" s="28" t="s">
        <v>2256</v>
      </c>
    </row>
    <row r="468" spans="1:22" hidden="1" x14ac:dyDescent="0.3">
      <c r="A468" s="198">
        <v>45442</v>
      </c>
      <c r="B468" s="25">
        <v>5098</v>
      </c>
      <c r="C468" s="25" t="s">
        <v>327</v>
      </c>
      <c r="D468" s="25" t="s">
        <v>390</v>
      </c>
      <c r="E468" s="25" t="s">
        <v>1147</v>
      </c>
      <c r="F468" s="25" t="s">
        <v>1148</v>
      </c>
      <c r="G468" s="25" t="s">
        <v>1149</v>
      </c>
      <c r="H468" s="84">
        <v>1653</v>
      </c>
      <c r="I468" s="26">
        <v>4500000</v>
      </c>
      <c r="J468" s="26">
        <v>4500000</v>
      </c>
      <c r="K468" s="26">
        <v>4500000</v>
      </c>
      <c r="L468" s="25" t="s">
        <v>369</v>
      </c>
      <c r="M468" s="27">
        <v>254</v>
      </c>
      <c r="N468" s="29" t="s">
        <v>158</v>
      </c>
      <c r="O468" s="72">
        <v>2020680010025</v>
      </c>
      <c r="P468" s="73" t="s">
        <v>244</v>
      </c>
      <c r="Q468" s="27" t="s">
        <v>389</v>
      </c>
      <c r="R468" s="27" t="s">
        <v>1542</v>
      </c>
      <c r="S468" s="27" t="s">
        <v>1543</v>
      </c>
      <c r="T468" s="27" t="s">
        <v>1900</v>
      </c>
      <c r="U468" s="27" t="s">
        <v>1901</v>
      </c>
      <c r="V468" s="28" t="s">
        <v>2256</v>
      </c>
    </row>
    <row r="469" spans="1:22" hidden="1" x14ac:dyDescent="0.3">
      <c r="A469" s="198">
        <v>45442</v>
      </c>
      <c r="B469" s="25">
        <v>5135</v>
      </c>
      <c r="C469" s="25" t="s">
        <v>332</v>
      </c>
      <c r="D469" s="25" t="s">
        <v>584</v>
      </c>
      <c r="E469" s="25" t="s">
        <v>1150</v>
      </c>
      <c r="F469" s="25" t="s">
        <v>657</v>
      </c>
      <c r="G469" s="25" t="s">
        <v>658</v>
      </c>
      <c r="H469" s="84">
        <v>393</v>
      </c>
      <c r="I469" s="26">
        <v>1920000</v>
      </c>
      <c r="J469" s="26">
        <v>1920000</v>
      </c>
      <c r="K469" s="26">
        <v>1920000</v>
      </c>
      <c r="L469" s="25" t="s">
        <v>369</v>
      </c>
      <c r="M469" s="25">
        <v>215</v>
      </c>
      <c r="N469" s="27" t="s">
        <v>134</v>
      </c>
      <c r="O469" s="72">
        <v>2020680010121</v>
      </c>
      <c r="P469" s="73" t="s">
        <v>239</v>
      </c>
      <c r="Q469" s="27" t="s">
        <v>588</v>
      </c>
      <c r="R469" s="27" t="s">
        <v>1542</v>
      </c>
      <c r="S469" s="27" t="s">
        <v>1577</v>
      </c>
      <c r="T469" s="27" t="s">
        <v>1638</v>
      </c>
      <c r="U469" s="27" t="s">
        <v>1639</v>
      </c>
      <c r="V469" s="28" t="s">
        <v>2256</v>
      </c>
    </row>
    <row r="470" spans="1:22" hidden="1" x14ac:dyDescent="0.3">
      <c r="A470" s="198">
        <v>45442</v>
      </c>
      <c r="B470" s="25">
        <v>5146</v>
      </c>
      <c r="C470" s="25" t="s">
        <v>337</v>
      </c>
      <c r="D470" s="25" t="s">
        <v>427</v>
      </c>
      <c r="E470" s="25" t="s">
        <v>633</v>
      </c>
      <c r="F470" s="25" t="s">
        <v>1151</v>
      </c>
      <c r="G470" s="25" t="s">
        <v>1152</v>
      </c>
      <c r="H470" s="84">
        <v>1656</v>
      </c>
      <c r="I470" s="26">
        <v>2000000</v>
      </c>
      <c r="J470" s="26">
        <v>2000000</v>
      </c>
      <c r="K470" s="26">
        <v>2000000</v>
      </c>
      <c r="L470" s="25" t="s">
        <v>369</v>
      </c>
      <c r="M470" s="27">
        <v>256</v>
      </c>
      <c r="N470" s="29" t="s">
        <v>160</v>
      </c>
      <c r="O470" s="72">
        <v>2022680010029</v>
      </c>
      <c r="P470" s="73" t="s">
        <v>246</v>
      </c>
      <c r="Q470" s="27" t="s">
        <v>431</v>
      </c>
      <c r="R470" s="27" t="s">
        <v>1542</v>
      </c>
      <c r="S470" s="27" t="s">
        <v>1577</v>
      </c>
      <c r="T470" s="27" t="s">
        <v>1902</v>
      </c>
      <c r="U470" s="27" t="s">
        <v>1903</v>
      </c>
      <c r="V470" s="28" t="s">
        <v>2256</v>
      </c>
    </row>
    <row r="471" spans="1:22" hidden="1" x14ac:dyDescent="0.3">
      <c r="A471" s="198">
        <v>45442</v>
      </c>
      <c r="B471" s="25">
        <v>5147</v>
      </c>
      <c r="C471" s="25" t="s">
        <v>257</v>
      </c>
      <c r="D471" s="25" t="s">
        <v>601</v>
      </c>
      <c r="E471" s="25" t="s">
        <v>1153</v>
      </c>
      <c r="F471" s="25" t="s">
        <v>607</v>
      </c>
      <c r="G471" s="25" t="s">
        <v>608</v>
      </c>
      <c r="H471" s="84">
        <v>342</v>
      </c>
      <c r="I471" s="26">
        <v>2333333.33</v>
      </c>
      <c r="J471" s="26">
        <v>2333333.33</v>
      </c>
      <c r="K471" s="26">
        <v>2333333.33</v>
      </c>
      <c r="L471" s="25" t="s">
        <v>369</v>
      </c>
      <c r="M471" s="27">
        <v>89</v>
      </c>
      <c r="N471" s="27" t="s">
        <v>72</v>
      </c>
      <c r="O471" s="72">
        <v>2020680010123</v>
      </c>
      <c r="P471" s="73" t="s">
        <v>222</v>
      </c>
      <c r="Q471" s="27" t="s">
        <v>605</v>
      </c>
      <c r="R471" s="27" t="s">
        <v>1542</v>
      </c>
      <c r="S471" s="27" t="s">
        <v>1577</v>
      </c>
      <c r="T471" s="27" t="s">
        <v>1610</v>
      </c>
      <c r="U471" s="27" t="s">
        <v>1611</v>
      </c>
      <c r="V471" s="28" t="s">
        <v>2256</v>
      </c>
    </row>
    <row r="472" spans="1:22" hidden="1" x14ac:dyDescent="0.3">
      <c r="A472" s="198">
        <v>45442</v>
      </c>
      <c r="B472" s="25">
        <v>5148</v>
      </c>
      <c r="C472" s="25" t="s">
        <v>282</v>
      </c>
      <c r="D472" s="25" t="s">
        <v>489</v>
      </c>
      <c r="E472" s="25" t="s">
        <v>638</v>
      </c>
      <c r="F472" s="25" t="s">
        <v>1154</v>
      </c>
      <c r="G472" s="25" t="s">
        <v>1155</v>
      </c>
      <c r="H472" s="84">
        <v>1654</v>
      </c>
      <c r="I472" s="26">
        <v>3500000</v>
      </c>
      <c r="J472" s="26">
        <v>3500000</v>
      </c>
      <c r="K472" s="26">
        <v>3500000</v>
      </c>
      <c r="L472" s="25" t="s">
        <v>369</v>
      </c>
      <c r="M472" s="27">
        <v>208</v>
      </c>
      <c r="N472" s="27" t="s">
        <v>119</v>
      </c>
      <c r="O472" s="72">
        <v>2020680010106</v>
      </c>
      <c r="P472" s="73" t="s">
        <v>227</v>
      </c>
      <c r="Q472" s="27" t="s">
        <v>978</v>
      </c>
      <c r="R472" s="27" t="s">
        <v>1542</v>
      </c>
      <c r="S472" s="27" t="s">
        <v>1543</v>
      </c>
      <c r="T472" s="27" t="s">
        <v>1904</v>
      </c>
      <c r="U472" s="27" t="s">
        <v>1905</v>
      </c>
      <c r="V472" s="28" t="s">
        <v>2256</v>
      </c>
    </row>
    <row r="473" spans="1:22" hidden="1" x14ac:dyDescent="0.3">
      <c r="A473" s="198">
        <v>45442</v>
      </c>
      <c r="B473" s="25">
        <v>5149</v>
      </c>
      <c r="C473" s="25" t="s">
        <v>295</v>
      </c>
      <c r="D473" s="25" t="s">
        <v>447</v>
      </c>
      <c r="E473" s="25" t="s">
        <v>1156</v>
      </c>
      <c r="F473" s="25" t="s">
        <v>677</v>
      </c>
      <c r="G473" s="25" t="s">
        <v>678</v>
      </c>
      <c r="H473" s="84">
        <v>446</v>
      </c>
      <c r="I473" s="26">
        <v>1916666.67</v>
      </c>
      <c r="J473" s="26">
        <v>1916666.67</v>
      </c>
      <c r="K473" s="26">
        <v>1916666.67</v>
      </c>
      <c r="L473" s="25" t="s">
        <v>369</v>
      </c>
      <c r="M473" s="25">
        <v>211</v>
      </c>
      <c r="N473" s="27" t="s">
        <v>126</v>
      </c>
      <c r="O473" s="72">
        <v>2020680010040</v>
      </c>
      <c r="P473" s="73" t="s">
        <v>225</v>
      </c>
      <c r="Q473" s="27" t="s">
        <v>449</v>
      </c>
      <c r="R473" s="27" t="s">
        <v>1542</v>
      </c>
      <c r="S473" s="27" t="s">
        <v>1577</v>
      </c>
      <c r="T473" s="27" t="s">
        <v>1654</v>
      </c>
      <c r="U473" s="27" t="s">
        <v>1655</v>
      </c>
      <c r="V473" s="28" t="s">
        <v>2256</v>
      </c>
    </row>
    <row r="474" spans="1:22" hidden="1" x14ac:dyDescent="0.3">
      <c r="A474" s="198">
        <v>45442</v>
      </c>
      <c r="B474" s="25">
        <v>5150</v>
      </c>
      <c r="C474" s="25" t="s">
        <v>282</v>
      </c>
      <c r="D474" s="25" t="s">
        <v>489</v>
      </c>
      <c r="E474" s="25" t="s">
        <v>1157</v>
      </c>
      <c r="F474" s="25" t="s">
        <v>703</v>
      </c>
      <c r="G474" s="25" t="s">
        <v>704</v>
      </c>
      <c r="H474" s="84">
        <v>512</v>
      </c>
      <c r="I474" s="26">
        <v>2933333.33</v>
      </c>
      <c r="J474" s="26">
        <v>2933333.33</v>
      </c>
      <c r="K474" s="26">
        <v>2933333.33</v>
      </c>
      <c r="L474" s="25" t="s">
        <v>369</v>
      </c>
      <c r="M474" s="27">
        <v>208</v>
      </c>
      <c r="N474" s="27" t="s">
        <v>119</v>
      </c>
      <c r="O474" s="72">
        <v>2020680010106</v>
      </c>
      <c r="P474" s="73" t="s">
        <v>227</v>
      </c>
      <c r="Q474" s="27" t="s">
        <v>978</v>
      </c>
      <c r="R474" s="27" t="s">
        <v>1542</v>
      </c>
      <c r="S474" s="27" t="s">
        <v>1543</v>
      </c>
      <c r="T474" s="27" t="s">
        <v>1670</v>
      </c>
      <c r="U474" s="27" t="s">
        <v>1671</v>
      </c>
      <c r="V474" s="28" t="s">
        <v>2256</v>
      </c>
    </row>
    <row r="475" spans="1:22" hidden="1" x14ac:dyDescent="0.3">
      <c r="A475" s="198">
        <v>45442</v>
      </c>
      <c r="B475" s="25">
        <v>5151</v>
      </c>
      <c r="C475" s="25" t="s">
        <v>327</v>
      </c>
      <c r="D475" s="25" t="s">
        <v>390</v>
      </c>
      <c r="E475" s="25" t="s">
        <v>1158</v>
      </c>
      <c r="F475" s="25" t="s">
        <v>771</v>
      </c>
      <c r="G475" s="25" t="s">
        <v>772</v>
      </c>
      <c r="H475" s="84">
        <v>686</v>
      </c>
      <c r="I475" s="26">
        <v>1350000</v>
      </c>
      <c r="J475" s="26">
        <v>1350000</v>
      </c>
      <c r="K475" s="26">
        <v>1350000</v>
      </c>
      <c r="L475" s="25" t="s">
        <v>369</v>
      </c>
      <c r="M475" s="27">
        <v>254</v>
      </c>
      <c r="N475" s="29" t="s">
        <v>158</v>
      </c>
      <c r="O475" s="72">
        <v>2020680010025</v>
      </c>
      <c r="P475" s="73" t="s">
        <v>244</v>
      </c>
      <c r="Q475" s="27" t="s">
        <v>389</v>
      </c>
      <c r="R475" s="27" t="s">
        <v>1542</v>
      </c>
      <c r="S475" s="27" t="s">
        <v>1577</v>
      </c>
      <c r="T475" s="27" t="s">
        <v>1718</v>
      </c>
      <c r="U475" s="27" t="s">
        <v>1719</v>
      </c>
      <c r="V475" s="28" t="s">
        <v>2256</v>
      </c>
    </row>
    <row r="476" spans="1:22" hidden="1" x14ac:dyDescent="0.3">
      <c r="A476" s="198">
        <v>45442</v>
      </c>
      <c r="B476" s="25">
        <v>5152</v>
      </c>
      <c r="C476" s="25" t="s">
        <v>257</v>
      </c>
      <c r="D476" s="25" t="s">
        <v>601</v>
      </c>
      <c r="E476" s="25" t="s">
        <v>1159</v>
      </c>
      <c r="F476" s="25" t="s">
        <v>726</v>
      </c>
      <c r="G476" s="25" t="s">
        <v>727</v>
      </c>
      <c r="H476" s="84">
        <v>576</v>
      </c>
      <c r="I476" s="26">
        <v>1440000</v>
      </c>
      <c r="J476" s="26">
        <v>1440000</v>
      </c>
      <c r="K476" s="26">
        <v>1440000</v>
      </c>
      <c r="L476" s="25" t="s">
        <v>369</v>
      </c>
      <c r="M476" s="27">
        <v>89</v>
      </c>
      <c r="N476" s="27" t="s">
        <v>72</v>
      </c>
      <c r="O476" s="72">
        <v>2020680010123</v>
      </c>
      <c r="P476" s="73" t="s">
        <v>222</v>
      </c>
      <c r="Q476" s="27" t="s">
        <v>605</v>
      </c>
      <c r="R476" s="27" t="s">
        <v>1542</v>
      </c>
      <c r="S476" s="27" t="s">
        <v>1577</v>
      </c>
      <c r="T476" s="27" t="s">
        <v>1684</v>
      </c>
      <c r="U476" s="27" t="s">
        <v>1685</v>
      </c>
      <c r="V476" s="28" t="s">
        <v>2256</v>
      </c>
    </row>
    <row r="477" spans="1:22" hidden="1" x14ac:dyDescent="0.3">
      <c r="A477" s="198">
        <v>45442</v>
      </c>
      <c r="B477" s="25">
        <v>5153</v>
      </c>
      <c r="C477" s="25" t="s">
        <v>257</v>
      </c>
      <c r="D477" s="25" t="s">
        <v>601</v>
      </c>
      <c r="E477" s="25" t="s">
        <v>1160</v>
      </c>
      <c r="F477" s="25" t="s">
        <v>662</v>
      </c>
      <c r="G477" s="25" t="s">
        <v>663</v>
      </c>
      <c r="H477" s="84">
        <v>407</v>
      </c>
      <c r="I477" s="26">
        <v>1920000</v>
      </c>
      <c r="J477" s="26">
        <v>1920000</v>
      </c>
      <c r="K477" s="26">
        <v>1920000</v>
      </c>
      <c r="L477" s="25" t="s">
        <v>369</v>
      </c>
      <c r="M477" s="27">
        <v>89</v>
      </c>
      <c r="N477" s="27" t="s">
        <v>72</v>
      </c>
      <c r="O477" s="72">
        <v>2020680010123</v>
      </c>
      <c r="P477" s="73" t="s">
        <v>222</v>
      </c>
      <c r="Q477" s="27" t="s">
        <v>605</v>
      </c>
      <c r="R477" s="27" t="s">
        <v>1542</v>
      </c>
      <c r="S477" s="27" t="s">
        <v>1577</v>
      </c>
      <c r="T477" s="27" t="s">
        <v>1644</v>
      </c>
      <c r="U477" s="27" t="s">
        <v>1645</v>
      </c>
      <c r="V477" s="28" t="s">
        <v>2256</v>
      </c>
    </row>
    <row r="478" spans="1:22" hidden="1" x14ac:dyDescent="0.3">
      <c r="A478" s="198">
        <v>45442</v>
      </c>
      <c r="B478" s="25">
        <v>5162</v>
      </c>
      <c r="C478" s="25" t="s">
        <v>295</v>
      </c>
      <c r="D478" s="25" t="s">
        <v>447</v>
      </c>
      <c r="E478" s="25" t="s">
        <v>1161</v>
      </c>
      <c r="F478" s="25" t="s">
        <v>784</v>
      </c>
      <c r="G478" s="25" t="s">
        <v>785</v>
      </c>
      <c r="H478" s="84">
        <v>719</v>
      </c>
      <c r="I478" s="26">
        <v>1250000</v>
      </c>
      <c r="J478" s="26">
        <v>1250000</v>
      </c>
      <c r="K478" s="26">
        <v>1250000</v>
      </c>
      <c r="L478" s="25" t="s">
        <v>369</v>
      </c>
      <c r="M478" s="25">
        <v>211</v>
      </c>
      <c r="N478" s="27" t="s">
        <v>126</v>
      </c>
      <c r="O478" s="72">
        <v>2020680010040</v>
      </c>
      <c r="P478" s="73" t="s">
        <v>225</v>
      </c>
      <c r="Q478" s="27" t="s">
        <v>449</v>
      </c>
      <c r="R478" s="27" t="s">
        <v>1542</v>
      </c>
      <c r="S478" s="27" t="s">
        <v>1577</v>
      </c>
      <c r="T478" s="27" t="s">
        <v>1728</v>
      </c>
      <c r="U478" s="27" t="s">
        <v>1729</v>
      </c>
      <c r="V478" s="28" t="s">
        <v>2256</v>
      </c>
    </row>
    <row r="479" spans="1:22" hidden="1" x14ac:dyDescent="0.3">
      <c r="A479" s="199">
        <v>45443</v>
      </c>
      <c r="B479" s="27">
        <v>1046</v>
      </c>
      <c r="C479" s="27" t="s">
        <v>213</v>
      </c>
      <c r="D479" s="27" t="s">
        <v>441</v>
      </c>
      <c r="E479" s="27" t="s">
        <v>619</v>
      </c>
      <c r="F479" s="27" t="s">
        <v>620</v>
      </c>
      <c r="G479" s="27" t="s">
        <v>621</v>
      </c>
      <c r="H479" s="85">
        <v>386</v>
      </c>
      <c r="I479" s="29">
        <v>-666666.67000000004</v>
      </c>
      <c r="J479" s="26">
        <v>0</v>
      </c>
      <c r="K479" s="26">
        <v>0</v>
      </c>
      <c r="L479" s="27" t="s">
        <v>369</v>
      </c>
      <c r="M479" s="27">
        <v>1</v>
      </c>
      <c r="N479" s="29" t="str">
        <f>+VLOOKUP(M479,[1]General!$C$25:$I$64,2)</f>
        <v>Atender a 30.000 niños, niñas, adolescentes y sus familias con un enfoque de inclusión social.</v>
      </c>
      <c r="O479" s="72">
        <v>2022680010056</v>
      </c>
      <c r="P479" s="73" t="s">
        <v>217</v>
      </c>
      <c r="Q479" s="27" t="s">
        <v>446</v>
      </c>
      <c r="R479" s="27" t="s">
        <v>1542</v>
      </c>
      <c r="S479" s="27" t="s">
        <v>1577</v>
      </c>
      <c r="T479" s="27" t="s">
        <v>1614</v>
      </c>
      <c r="U479" s="27" t="s">
        <v>1615</v>
      </c>
      <c r="V479" s="28" t="s">
        <v>2256</v>
      </c>
    </row>
    <row r="480" spans="1:22" hidden="1" x14ac:dyDescent="0.3">
      <c r="A480" s="199">
        <v>45443</v>
      </c>
      <c r="B480" s="27">
        <v>1056</v>
      </c>
      <c r="C480" s="27" t="s">
        <v>213</v>
      </c>
      <c r="D480" s="27" t="s">
        <v>441</v>
      </c>
      <c r="E480" s="27" t="s">
        <v>650</v>
      </c>
      <c r="F480" s="27" t="s">
        <v>651</v>
      </c>
      <c r="G480" s="27" t="s">
        <v>652</v>
      </c>
      <c r="H480" s="85">
        <v>308</v>
      </c>
      <c r="I480" s="29">
        <v>-3966666.67</v>
      </c>
      <c r="J480" s="26">
        <v>0</v>
      </c>
      <c r="K480" s="26">
        <v>0</v>
      </c>
      <c r="L480" s="27" t="s">
        <v>369</v>
      </c>
      <c r="M480" s="27">
        <v>1</v>
      </c>
      <c r="N480" s="29" t="str">
        <f>+VLOOKUP(M480,[1]General!$C$25:$I$64,2)</f>
        <v>Atender a 30.000 niños, niñas, adolescentes y sus familias con un enfoque de inclusión social.</v>
      </c>
      <c r="O480" s="72">
        <v>2022680010056</v>
      </c>
      <c r="P480" s="73" t="s">
        <v>217</v>
      </c>
      <c r="Q480" s="27" t="s">
        <v>446</v>
      </c>
      <c r="R480" s="27" t="s">
        <v>1542</v>
      </c>
      <c r="S480" s="27" t="s">
        <v>1543</v>
      </c>
      <c r="T480" s="27" t="s">
        <v>1634</v>
      </c>
      <c r="U480" s="27" t="s">
        <v>1635</v>
      </c>
      <c r="V480" s="28" t="s">
        <v>2256</v>
      </c>
    </row>
    <row r="481" spans="1:22" hidden="1" x14ac:dyDescent="0.3">
      <c r="A481" s="198">
        <v>45443</v>
      </c>
      <c r="B481" s="25">
        <v>5213</v>
      </c>
      <c r="C481" s="25" t="s">
        <v>295</v>
      </c>
      <c r="D481" s="25" t="s">
        <v>447</v>
      </c>
      <c r="E481" s="25" t="s">
        <v>1162</v>
      </c>
      <c r="F481" s="25" t="s">
        <v>665</v>
      </c>
      <c r="G481" s="25" t="s">
        <v>666</v>
      </c>
      <c r="H481" s="84">
        <v>1668</v>
      </c>
      <c r="I481" s="26">
        <v>2500000</v>
      </c>
      <c r="J481" s="26">
        <v>2500000</v>
      </c>
      <c r="K481" s="26">
        <v>2500000</v>
      </c>
      <c r="L481" s="25" t="s">
        <v>369</v>
      </c>
      <c r="M481" s="25">
        <v>211</v>
      </c>
      <c r="N481" s="27" t="s">
        <v>126</v>
      </c>
      <c r="O481" s="72">
        <v>2020680010040</v>
      </c>
      <c r="P481" s="73" t="s">
        <v>225</v>
      </c>
      <c r="Q481" s="27" t="s">
        <v>449</v>
      </c>
      <c r="R481" s="27" t="s">
        <v>1542</v>
      </c>
      <c r="S481" s="27" t="s">
        <v>1577</v>
      </c>
      <c r="T481" s="27" t="s">
        <v>1906</v>
      </c>
      <c r="U481" s="27" t="s">
        <v>1907</v>
      </c>
      <c r="V481" s="28" t="s">
        <v>2256</v>
      </c>
    </row>
    <row r="482" spans="1:22" hidden="1" x14ac:dyDescent="0.3">
      <c r="A482" s="198">
        <v>45443</v>
      </c>
      <c r="B482" s="25">
        <v>5219</v>
      </c>
      <c r="C482" s="25" t="s">
        <v>267</v>
      </c>
      <c r="D482" s="25" t="s">
        <v>625</v>
      </c>
      <c r="E482" s="25" t="s">
        <v>1163</v>
      </c>
      <c r="F482" s="25" t="s">
        <v>620</v>
      </c>
      <c r="G482" s="25" t="s">
        <v>621</v>
      </c>
      <c r="H482" s="84">
        <v>1676</v>
      </c>
      <c r="I482" s="26">
        <v>2500000</v>
      </c>
      <c r="J482" s="26">
        <v>2500000</v>
      </c>
      <c r="K482" s="26">
        <v>2500000</v>
      </c>
      <c r="L482" s="25" t="s">
        <v>369</v>
      </c>
      <c r="M482" s="27">
        <v>203</v>
      </c>
      <c r="N482" s="27" t="s">
        <v>106</v>
      </c>
      <c r="O482" s="72">
        <v>2020680010072</v>
      </c>
      <c r="P482" s="73" t="s">
        <v>229</v>
      </c>
      <c r="Q482" s="27" t="s">
        <v>629</v>
      </c>
      <c r="R482" s="27" t="s">
        <v>1542</v>
      </c>
      <c r="S482" s="27" t="s">
        <v>1577</v>
      </c>
      <c r="T482" s="27" t="s">
        <v>1908</v>
      </c>
      <c r="U482" s="27" t="s">
        <v>1909</v>
      </c>
      <c r="V482" s="28" t="s">
        <v>2256</v>
      </c>
    </row>
    <row r="483" spans="1:22" hidden="1" x14ac:dyDescent="0.3">
      <c r="A483" s="198">
        <v>45447</v>
      </c>
      <c r="B483" s="25">
        <v>5249</v>
      </c>
      <c r="C483" s="25" t="s">
        <v>331</v>
      </c>
      <c r="D483" s="25" t="s">
        <v>584</v>
      </c>
      <c r="E483" s="25" t="s">
        <v>1164</v>
      </c>
      <c r="F483" s="25" t="s">
        <v>1165</v>
      </c>
      <c r="G483" s="25" t="s">
        <v>1166</v>
      </c>
      <c r="H483" s="84">
        <v>81</v>
      </c>
      <c r="I483" s="26">
        <v>184100000</v>
      </c>
      <c r="J483" s="26">
        <v>118922250</v>
      </c>
      <c r="K483" s="26">
        <v>118922250</v>
      </c>
      <c r="L483" s="25" t="s">
        <v>369</v>
      </c>
      <c r="M483" s="27">
        <v>214</v>
      </c>
      <c r="N483" s="27" t="s">
        <v>131</v>
      </c>
      <c r="O483" s="72">
        <v>2020680010121</v>
      </c>
      <c r="P483" s="73" t="s">
        <v>239</v>
      </c>
      <c r="Q483" s="27" t="s">
        <v>946</v>
      </c>
      <c r="R483" s="27" t="s">
        <v>1537</v>
      </c>
      <c r="S483" s="27" t="s">
        <v>1538</v>
      </c>
      <c r="T483" s="27" t="s">
        <v>1910</v>
      </c>
      <c r="U483" s="27" t="s">
        <v>1911</v>
      </c>
      <c r="V483" s="28" t="s">
        <v>2256</v>
      </c>
    </row>
    <row r="484" spans="1:22" hidden="1" x14ac:dyDescent="0.3">
      <c r="A484" s="199">
        <v>45455</v>
      </c>
      <c r="B484" s="27">
        <v>5447</v>
      </c>
      <c r="C484" s="27" t="s">
        <v>210</v>
      </c>
      <c r="D484" s="30" t="s">
        <v>485</v>
      </c>
      <c r="E484" s="27" t="s">
        <v>1167</v>
      </c>
      <c r="F484" s="27" t="s">
        <v>1168</v>
      </c>
      <c r="G484" s="27" t="s">
        <v>1169</v>
      </c>
      <c r="H484" s="85">
        <v>87</v>
      </c>
      <c r="I484" s="29">
        <v>39197660</v>
      </c>
      <c r="J484" s="26">
        <v>39197660</v>
      </c>
      <c r="K484" s="26">
        <v>39197660</v>
      </c>
      <c r="L484" s="27" t="s">
        <v>369</v>
      </c>
      <c r="M484" s="27">
        <v>1</v>
      </c>
      <c r="N484" s="29" t="str">
        <f>+VLOOKUP(M484,[1]General!$C$25:$I$64,2)</f>
        <v>Atender a 30.000 niños, niñas, adolescentes y sus familias con un enfoque de inclusión social.</v>
      </c>
      <c r="O484" s="72">
        <v>2021680010003</v>
      </c>
      <c r="P484" s="73" t="s">
        <v>216</v>
      </c>
      <c r="Q484" s="27" t="s">
        <v>446</v>
      </c>
      <c r="R484" s="27" t="s">
        <v>1546</v>
      </c>
      <c r="S484" s="27" t="s">
        <v>1912</v>
      </c>
      <c r="T484" s="27" t="s">
        <v>1913</v>
      </c>
      <c r="U484" s="27" t="s">
        <v>1914</v>
      </c>
      <c r="V484" s="28" t="s">
        <v>2256</v>
      </c>
    </row>
    <row r="485" spans="1:22" hidden="1" x14ac:dyDescent="0.3">
      <c r="A485" s="198">
        <v>45455</v>
      </c>
      <c r="B485" s="25">
        <v>5447</v>
      </c>
      <c r="C485" s="25" t="s">
        <v>351</v>
      </c>
      <c r="D485" s="25" t="s">
        <v>1170</v>
      </c>
      <c r="E485" s="25" t="s">
        <v>1167</v>
      </c>
      <c r="F485" s="25" t="s">
        <v>1168</v>
      </c>
      <c r="G485" s="25" t="s">
        <v>1169</v>
      </c>
      <c r="H485" s="84">
        <v>87</v>
      </c>
      <c r="I485" s="26">
        <v>7005432</v>
      </c>
      <c r="J485" s="26">
        <v>7005432</v>
      </c>
      <c r="K485" s="26">
        <v>7005432</v>
      </c>
      <c r="L485" s="25" t="s">
        <v>369</v>
      </c>
      <c r="M485" s="27">
        <v>259</v>
      </c>
      <c r="N485" s="29" t="s">
        <v>167</v>
      </c>
      <c r="O485" s="72">
        <v>2022680010029</v>
      </c>
      <c r="P485" s="73" t="s">
        <v>246</v>
      </c>
      <c r="Q485" s="27" t="s">
        <v>1171</v>
      </c>
      <c r="R485" s="27" t="s">
        <v>1546</v>
      </c>
      <c r="S485" s="27" t="s">
        <v>1912</v>
      </c>
      <c r="T485" s="27" t="s">
        <v>1913</v>
      </c>
      <c r="U485" s="27" t="s">
        <v>1914</v>
      </c>
      <c r="V485" s="28" t="s">
        <v>2256</v>
      </c>
    </row>
    <row r="486" spans="1:22" hidden="1" x14ac:dyDescent="0.3">
      <c r="A486" s="198">
        <v>45455</v>
      </c>
      <c r="B486" s="25">
        <v>5447</v>
      </c>
      <c r="C486" s="25" t="s">
        <v>283</v>
      </c>
      <c r="D486" s="25" t="s">
        <v>489</v>
      </c>
      <c r="E486" s="25" t="s">
        <v>1167</v>
      </c>
      <c r="F486" s="25" t="s">
        <v>1168</v>
      </c>
      <c r="G486" s="25" t="s">
        <v>1169</v>
      </c>
      <c r="H486" s="84">
        <v>87</v>
      </c>
      <c r="I486" s="26">
        <v>3918597</v>
      </c>
      <c r="J486" s="26">
        <v>3918597</v>
      </c>
      <c r="K486" s="26">
        <v>3918597</v>
      </c>
      <c r="L486" s="25" t="s">
        <v>369</v>
      </c>
      <c r="M486" s="27">
        <v>207</v>
      </c>
      <c r="N486" s="27" t="s">
        <v>118</v>
      </c>
      <c r="O486" s="72">
        <v>2020680010106</v>
      </c>
      <c r="P486" s="73" t="s">
        <v>227</v>
      </c>
      <c r="Q486" s="27" t="s">
        <v>1043</v>
      </c>
      <c r="R486" s="27" t="s">
        <v>1546</v>
      </c>
      <c r="S486" s="27" t="s">
        <v>1912</v>
      </c>
      <c r="T486" s="27" t="s">
        <v>1913</v>
      </c>
      <c r="U486" s="27" t="s">
        <v>1914</v>
      </c>
      <c r="V486" s="28" t="s">
        <v>2256</v>
      </c>
    </row>
    <row r="487" spans="1:22" hidden="1" x14ac:dyDescent="0.3">
      <c r="A487" s="198">
        <v>45457</v>
      </c>
      <c r="B487" s="25">
        <v>5511</v>
      </c>
      <c r="C487" s="25" t="s">
        <v>312</v>
      </c>
      <c r="D487" s="25" t="s">
        <v>554</v>
      </c>
      <c r="E487" s="25" t="s">
        <v>1172</v>
      </c>
      <c r="F487" s="25" t="s">
        <v>573</v>
      </c>
      <c r="G487" s="25" t="s">
        <v>574</v>
      </c>
      <c r="H487" s="84">
        <v>17</v>
      </c>
      <c r="I487" s="26">
        <v>49368000</v>
      </c>
      <c r="J487" s="26">
        <v>18924792</v>
      </c>
      <c r="K487" s="26">
        <v>18924792</v>
      </c>
      <c r="L487" s="25" t="s">
        <v>369</v>
      </c>
      <c r="M487" s="25">
        <v>212</v>
      </c>
      <c r="N487" s="27" t="s">
        <v>128</v>
      </c>
      <c r="O487" s="72">
        <v>2020680010040</v>
      </c>
      <c r="P487" s="73" t="s">
        <v>225</v>
      </c>
      <c r="Q487" s="27" t="s">
        <v>557</v>
      </c>
      <c r="R487" s="27" t="s">
        <v>1537</v>
      </c>
      <c r="S487" s="27" t="s">
        <v>1538</v>
      </c>
      <c r="T487" s="27" t="s">
        <v>1539</v>
      </c>
      <c r="U487" s="27" t="s">
        <v>1541</v>
      </c>
      <c r="V487" s="28" t="s">
        <v>2256</v>
      </c>
    </row>
    <row r="488" spans="1:22" hidden="1" x14ac:dyDescent="0.3">
      <c r="A488" s="198">
        <v>45457</v>
      </c>
      <c r="B488" s="25">
        <v>5512</v>
      </c>
      <c r="C488" s="25" t="s">
        <v>304</v>
      </c>
      <c r="D488" s="25" t="s">
        <v>556</v>
      </c>
      <c r="E488" s="25" t="s">
        <v>1172</v>
      </c>
      <c r="F488" s="25" t="s">
        <v>573</v>
      </c>
      <c r="G488" s="25" t="s">
        <v>574</v>
      </c>
      <c r="H488" s="84">
        <v>17</v>
      </c>
      <c r="I488" s="26">
        <v>74250000</v>
      </c>
      <c r="J488" s="26">
        <v>72207896</v>
      </c>
      <c r="K488" s="26">
        <v>72207896</v>
      </c>
      <c r="L488" s="25" t="s">
        <v>369</v>
      </c>
      <c r="M488" s="25">
        <v>212</v>
      </c>
      <c r="N488" s="27" t="s">
        <v>128</v>
      </c>
      <c r="O488" s="72">
        <v>2020680010040</v>
      </c>
      <c r="P488" s="73" t="s">
        <v>225</v>
      </c>
      <c r="Q488" s="27" t="s">
        <v>557</v>
      </c>
      <c r="R488" s="27" t="s">
        <v>1537</v>
      </c>
      <c r="S488" s="27" t="s">
        <v>1538</v>
      </c>
      <c r="T488" s="27" t="s">
        <v>1539</v>
      </c>
      <c r="U488" s="27" t="s">
        <v>1541</v>
      </c>
      <c r="V488" s="28" t="s">
        <v>2256</v>
      </c>
    </row>
    <row r="489" spans="1:22" hidden="1" x14ac:dyDescent="0.3">
      <c r="A489" s="198">
        <v>45457</v>
      </c>
      <c r="B489" s="25">
        <v>5513</v>
      </c>
      <c r="C489" s="25" t="s">
        <v>304</v>
      </c>
      <c r="D489" s="25" t="s">
        <v>556</v>
      </c>
      <c r="E489" s="25" t="s">
        <v>1172</v>
      </c>
      <c r="F489" s="25" t="s">
        <v>558</v>
      </c>
      <c r="G489" s="25" t="s">
        <v>559</v>
      </c>
      <c r="H489" s="84">
        <v>13</v>
      </c>
      <c r="I489" s="26">
        <v>54000000</v>
      </c>
      <c r="J489" s="26">
        <v>52471632</v>
      </c>
      <c r="K489" s="26">
        <v>52471632</v>
      </c>
      <c r="L489" s="25" t="s">
        <v>369</v>
      </c>
      <c r="M489" s="25">
        <v>212</v>
      </c>
      <c r="N489" s="27" t="s">
        <v>128</v>
      </c>
      <c r="O489" s="72">
        <v>2020680010040</v>
      </c>
      <c r="P489" s="73" t="s">
        <v>225</v>
      </c>
      <c r="Q489" s="27" t="s">
        <v>557</v>
      </c>
      <c r="R489" s="27" t="s">
        <v>1537</v>
      </c>
      <c r="S489" s="27" t="s">
        <v>1538</v>
      </c>
      <c r="T489" s="27" t="s">
        <v>1539</v>
      </c>
      <c r="U489" s="27" t="s">
        <v>1541</v>
      </c>
      <c r="V489" s="28" t="s">
        <v>2256</v>
      </c>
    </row>
    <row r="490" spans="1:22" hidden="1" x14ac:dyDescent="0.3">
      <c r="A490" s="198">
        <v>45457</v>
      </c>
      <c r="B490" s="25">
        <v>5514</v>
      </c>
      <c r="C490" s="25" t="s">
        <v>312</v>
      </c>
      <c r="D490" s="25" t="s">
        <v>554</v>
      </c>
      <c r="E490" s="25" t="s">
        <v>1172</v>
      </c>
      <c r="F490" s="25" t="s">
        <v>558</v>
      </c>
      <c r="G490" s="25" t="s">
        <v>559</v>
      </c>
      <c r="H490" s="84">
        <v>13</v>
      </c>
      <c r="I490" s="26">
        <v>35904000</v>
      </c>
      <c r="J490" s="26">
        <v>35904000</v>
      </c>
      <c r="K490" s="26">
        <v>35904000</v>
      </c>
      <c r="L490" s="25" t="s">
        <v>369</v>
      </c>
      <c r="M490" s="25">
        <v>212</v>
      </c>
      <c r="N490" s="27" t="s">
        <v>128</v>
      </c>
      <c r="O490" s="72">
        <v>2020680010040</v>
      </c>
      <c r="P490" s="73" t="s">
        <v>225</v>
      </c>
      <c r="Q490" s="27" t="s">
        <v>557</v>
      </c>
      <c r="R490" s="27" t="s">
        <v>1537</v>
      </c>
      <c r="S490" s="27" t="s">
        <v>1538</v>
      </c>
      <c r="T490" s="27" t="s">
        <v>1539</v>
      </c>
      <c r="U490" s="27" t="s">
        <v>1541</v>
      </c>
      <c r="V490" s="28" t="s">
        <v>2256</v>
      </c>
    </row>
    <row r="491" spans="1:22" hidden="1" x14ac:dyDescent="0.3">
      <c r="A491" s="198">
        <v>45457</v>
      </c>
      <c r="B491" s="25">
        <v>5515</v>
      </c>
      <c r="C491" s="25" t="s">
        <v>320</v>
      </c>
      <c r="D491" s="25" t="s">
        <v>560</v>
      </c>
      <c r="E491" s="25" t="s">
        <v>1172</v>
      </c>
      <c r="F491" s="25" t="s">
        <v>573</v>
      </c>
      <c r="G491" s="25" t="s">
        <v>574</v>
      </c>
      <c r="H491" s="84">
        <v>17</v>
      </c>
      <c r="I491" s="26">
        <v>40450300</v>
      </c>
      <c r="J491" s="26">
        <v>40450300</v>
      </c>
      <c r="K491" s="26">
        <v>40450300</v>
      </c>
      <c r="L491" s="25" t="s">
        <v>369</v>
      </c>
      <c r="M491" s="27">
        <v>213</v>
      </c>
      <c r="N491" s="27" t="s">
        <v>129</v>
      </c>
      <c r="O491" s="72">
        <v>2020680010040</v>
      </c>
      <c r="P491" s="73" t="s">
        <v>225</v>
      </c>
      <c r="Q491" s="27" t="s">
        <v>553</v>
      </c>
      <c r="R491" s="27" t="s">
        <v>1537</v>
      </c>
      <c r="S491" s="27" t="s">
        <v>1538</v>
      </c>
      <c r="T491" s="27" t="s">
        <v>1539</v>
      </c>
      <c r="U491" s="27" t="s">
        <v>1541</v>
      </c>
      <c r="V491" s="28" t="s">
        <v>2256</v>
      </c>
    </row>
    <row r="492" spans="1:22" hidden="1" x14ac:dyDescent="0.3">
      <c r="A492" s="198">
        <v>45457</v>
      </c>
      <c r="B492" s="25">
        <v>5516</v>
      </c>
      <c r="C492" s="25" t="s">
        <v>322</v>
      </c>
      <c r="D492" s="25" t="s">
        <v>549</v>
      </c>
      <c r="E492" s="25" t="s">
        <v>1172</v>
      </c>
      <c r="F492" s="25" t="s">
        <v>573</v>
      </c>
      <c r="G492" s="25" t="s">
        <v>574</v>
      </c>
      <c r="H492" s="84">
        <v>17</v>
      </c>
      <c r="I492" s="26">
        <v>19965000</v>
      </c>
      <c r="J492" s="26">
        <v>19965000</v>
      </c>
      <c r="K492" s="26">
        <v>19965000</v>
      </c>
      <c r="L492" s="25" t="s">
        <v>369</v>
      </c>
      <c r="M492" s="27">
        <v>213</v>
      </c>
      <c r="N492" s="27" t="s">
        <v>129</v>
      </c>
      <c r="O492" s="72">
        <v>2020680010040</v>
      </c>
      <c r="P492" s="73" t="s">
        <v>225</v>
      </c>
      <c r="Q492" s="27" t="s">
        <v>553</v>
      </c>
      <c r="R492" s="27" t="s">
        <v>1537</v>
      </c>
      <c r="S492" s="27" t="s">
        <v>1538</v>
      </c>
      <c r="T492" s="27" t="s">
        <v>1539</v>
      </c>
      <c r="U492" s="27" t="s">
        <v>1541</v>
      </c>
      <c r="V492" s="28" t="s">
        <v>2256</v>
      </c>
    </row>
    <row r="493" spans="1:22" hidden="1" x14ac:dyDescent="0.3">
      <c r="A493" s="198">
        <v>45457</v>
      </c>
      <c r="B493" s="25">
        <v>5517</v>
      </c>
      <c r="C493" s="25" t="s">
        <v>320</v>
      </c>
      <c r="D493" s="25" t="s">
        <v>560</v>
      </c>
      <c r="E493" s="25" t="s">
        <v>1172</v>
      </c>
      <c r="F493" s="25" t="s">
        <v>558</v>
      </c>
      <c r="G493" s="25" t="s">
        <v>559</v>
      </c>
      <c r="H493" s="84">
        <v>13</v>
      </c>
      <c r="I493" s="26">
        <v>5515950</v>
      </c>
      <c r="J493" s="26">
        <v>5515950</v>
      </c>
      <c r="K493" s="26">
        <v>5515950</v>
      </c>
      <c r="L493" s="25" t="s">
        <v>369</v>
      </c>
      <c r="M493" s="27">
        <v>213</v>
      </c>
      <c r="N493" s="27" t="s">
        <v>129</v>
      </c>
      <c r="O493" s="72">
        <v>2020680010040</v>
      </c>
      <c r="P493" s="73" t="s">
        <v>225</v>
      </c>
      <c r="Q493" s="27" t="s">
        <v>553</v>
      </c>
      <c r="R493" s="27" t="s">
        <v>1537</v>
      </c>
      <c r="S493" s="27" t="s">
        <v>1538</v>
      </c>
      <c r="T493" s="27" t="s">
        <v>1539</v>
      </c>
      <c r="U493" s="27" t="s">
        <v>1541</v>
      </c>
      <c r="V493" s="28" t="s">
        <v>2256</v>
      </c>
    </row>
    <row r="494" spans="1:22" hidden="1" x14ac:dyDescent="0.3">
      <c r="A494" s="198">
        <v>45457</v>
      </c>
      <c r="B494" s="25">
        <v>5518</v>
      </c>
      <c r="C494" s="25" t="s">
        <v>322</v>
      </c>
      <c r="D494" s="25" t="s">
        <v>549</v>
      </c>
      <c r="E494" s="25" t="s">
        <v>1172</v>
      </c>
      <c r="F494" s="25" t="s">
        <v>558</v>
      </c>
      <c r="G494" s="25" t="s">
        <v>559</v>
      </c>
      <c r="H494" s="84">
        <v>13</v>
      </c>
      <c r="I494" s="26">
        <v>2722500</v>
      </c>
      <c r="J494" s="26">
        <v>2722500</v>
      </c>
      <c r="K494" s="26">
        <v>2722500</v>
      </c>
      <c r="L494" s="25" t="s">
        <v>369</v>
      </c>
      <c r="M494" s="27">
        <v>213</v>
      </c>
      <c r="N494" s="27" t="s">
        <v>129</v>
      </c>
      <c r="O494" s="72">
        <v>2020680010040</v>
      </c>
      <c r="P494" s="73" t="s">
        <v>225</v>
      </c>
      <c r="Q494" s="27" t="s">
        <v>553</v>
      </c>
      <c r="R494" s="27" t="s">
        <v>1537</v>
      </c>
      <c r="S494" s="27" t="s">
        <v>1538</v>
      </c>
      <c r="T494" s="27" t="s">
        <v>1539</v>
      </c>
      <c r="U494" s="27" t="s">
        <v>1541</v>
      </c>
      <c r="V494" s="28" t="s">
        <v>2256</v>
      </c>
    </row>
    <row r="495" spans="1:22" hidden="1" x14ac:dyDescent="0.3">
      <c r="A495" s="198">
        <v>45457</v>
      </c>
      <c r="B495" s="25">
        <v>5519</v>
      </c>
      <c r="C495" s="25" t="s">
        <v>321</v>
      </c>
      <c r="D495" s="25" t="s">
        <v>1173</v>
      </c>
      <c r="E495" s="25" t="s">
        <v>1172</v>
      </c>
      <c r="F495" s="25" t="s">
        <v>558</v>
      </c>
      <c r="G495" s="25" t="s">
        <v>559</v>
      </c>
      <c r="H495" s="84">
        <v>13</v>
      </c>
      <c r="I495" s="26">
        <v>7216275</v>
      </c>
      <c r="J495" s="26">
        <v>7216275</v>
      </c>
      <c r="K495" s="26">
        <v>7216275</v>
      </c>
      <c r="L495" s="25" t="s">
        <v>369</v>
      </c>
      <c r="M495" s="27">
        <v>213</v>
      </c>
      <c r="N495" s="27" t="s">
        <v>129</v>
      </c>
      <c r="O495" s="72">
        <v>2020680010040</v>
      </c>
      <c r="P495" s="73" t="s">
        <v>225</v>
      </c>
      <c r="Q495" s="27" t="s">
        <v>553</v>
      </c>
      <c r="R495" s="27" t="s">
        <v>1537</v>
      </c>
      <c r="S495" s="27" t="s">
        <v>1538</v>
      </c>
      <c r="T495" s="27" t="s">
        <v>1539</v>
      </c>
      <c r="U495" s="27" t="s">
        <v>1541</v>
      </c>
      <c r="V495" s="28" t="s">
        <v>2256</v>
      </c>
    </row>
    <row r="496" spans="1:22" hidden="1" x14ac:dyDescent="0.3">
      <c r="A496" s="198">
        <v>45457</v>
      </c>
      <c r="B496" s="25">
        <v>5520</v>
      </c>
      <c r="C496" s="25" t="s">
        <v>321</v>
      </c>
      <c r="D496" s="25" t="s">
        <v>1173</v>
      </c>
      <c r="E496" s="25" t="s">
        <v>1174</v>
      </c>
      <c r="F496" s="25" t="s">
        <v>573</v>
      </c>
      <c r="G496" s="25" t="s">
        <v>574</v>
      </c>
      <c r="H496" s="84">
        <v>17</v>
      </c>
      <c r="I496" s="26">
        <v>52919350</v>
      </c>
      <c r="J496" s="26">
        <v>52919350</v>
      </c>
      <c r="K496" s="26">
        <v>52919350</v>
      </c>
      <c r="L496" s="25" t="s">
        <v>369</v>
      </c>
      <c r="M496" s="27">
        <v>213</v>
      </c>
      <c r="N496" s="27" t="s">
        <v>129</v>
      </c>
      <c r="O496" s="72">
        <v>2020680010040</v>
      </c>
      <c r="P496" s="73" t="s">
        <v>225</v>
      </c>
      <c r="Q496" s="27" t="s">
        <v>553</v>
      </c>
      <c r="R496" s="27" t="s">
        <v>1537</v>
      </c>
      <c r="S496" s="27" t="s">
        <v>1538</v>
      </c>
      <c r="T496" s="27" t="s">
        <v>1539</v>
      </c>
      <c r="U496" s="27" t="s">
        <v>1541</v>
      </c>
      <c r="V496" s="28" t="s">
        <v>2256</v>
      </c>
    </row>
    <row r="497" spans="1:22" hidden="1" x14ac:dyDescent="0.3">
      <c r="A497" s="198">
        <v>45457</v>
      </c>
      <c r="B497" s="25">
        <v>5521</v>
      </c>
      <c r="C497" s="25" t="s">
        <v>320</v>
      </c>
      <c r="D497" s="25" t="s">
        <v>560</v>
      </c>
      <c r="E497" s="25" t="s">
        <v>1172</v>
      </c>
      <c r="F497" s="25" t="s">
        <v>569</v>
      </c>
      <c r="G497" s="25" t="s">
        <v>570</v>
      </c>
      <c r="H497" s="84">
        <v>12</v>
      </c>
      <c r="I497" s="26">
        <v>27579750</v>
      </c>
      <c r="J497" s="26">
        <v>27579750</v>
      </c>
      <c r="K497" s="26">
        <v>27579750</v>
      </c>
      <c r="L497" s="25" t="s">
        <v>369</v>
      </c>
      <c r="M497" s="27">
        <v>213</v>
      </c>
      <c r="N497" s="27" t="s">
        <v>129</v>
      </c>
      <c r="O497" s="72">
        <v>2020680010040</v>
      </c>
      <c r="P497" s="73" t="s">
        <v>225</v>
      </c>
      <c r="Q497" s="27" t="s">
        <v>553</v>
      </c>
      <c r="R497" s="27" t="s">
        <v>1537</v>
      </c>
      <c r="S497" s="27" t="s">
        <v>1538</v>
      </c>
      <c r="T497" s="27" t="s">
        <v>1539</v>
      </c>
      <c r="U497" s="27" t="s">
        <v>1540</v>
      </c>
      <c r="V497" s="28" t="s">
        <v>2256</v>
      </c>
    </row>
    <row r="498" spans="1:22" hidden="1" x14ac:dyDescent="0.3">
      <c r="A498" s="198">
        <v>45457</v>
      </c>
      <c r="B498" s="25">
        <v>5522</v>
      </c>
      <c r="C498" s="25" t="s">
        <v>322</v>
      </c>
      <c r="D498" s="25" t="s">
        <v>549</v>
      </c>
      <c r="E498" s="25" t="s">
        <v>1172</v>
      </c>
      <c r="F498" s="25" t="s">
        <v>569</v>
      </c>
      <c r="G498" s="25" t="s">
        <v>570</v>
      </c>
      <c r="H498" s="84">
        <v>12</v>
      </c>
      <c r="I498" s="26">
        <v>13612500</v>
      </c>
      <c r="J498" s="26">
        <v>13612500</v>
      </c>
      <c r="K498" s="26">
        <v>13612500</v>
      </c>
      <c r="L498" s="25" t="s">
        <v>369</v>
      </c>
      <c r="M498" s="27">
        <v>213</v>
      </c>
      <c r="N498" s="27" t="s">
        <v>129</v>
      </c>
      <c r="O498" s="72">
        <v>2020680010040</v>
      </c>
      <c r="P498" s="73" t="s">
        <v>225</v>
      </c>
      <c r="Q498" s="27" t="s">
        <v>553</v>
      </c>
      <c r="R498" s="27" t="s">
        <v>1537</v>
      </c>
      <c r="S498" s="27" t="s">
        <v>1538</v>
      </c>
      <c r="T498" s="27" t="s">
        <v>1539</v>
      </c>
      <c r="U498" s="27" t="s">
        <v>1540</v>
      </c>
      <c r="V498" s="28" t="s">
        <v>2256</v>
      </c>
    </row>
    <row r="499" spans="1:22" hidden="1" x14ac:dyDescent="0.3">
      <c r="A499" s="198">
        <v>45457</v>
      </c>
      <c r="B499" s="25">
        <v>5523</v>
      </c>
      <c r="C499" s="25" t="s">
        <v>321</v>
      </c>
      <c r="D499" s="25" t="s">
        <v>1173</v>
      </c>
      <c r="E499" s="25" t="s">
        <v>1172</v>
      </c>
      <c r="F499" s="25" t="s">
        <v>569</v>
      </c>
      <c r="G499" s="25" t="s">
        <v>570</v>
      </c>
      <c r="H499" s="84">
        <v>12</v>
      </c>
      <c r="I499" s="26">
        <v>36081375</v>
      </c>
      <c r="J499" s="26">
        <v>36081375</v>
      </c>
      <c r="K499" s="26">
        <v>36081375</v>
      </c>
      <c r="L499" s="25" t="s">
        <v>369</v>
      </c>
      <c r="M499" s="27">
        <v>213</v>
      </c>
      <c r="N499" s="27" t="s">
        <v>129</v>
      </c>
      <c r="O499" s="72">
        <v>2020680010040</v>
      </c>
      <c r="P499" s="73" t="s">
        <v>225</v>
      </c>
      <c r="Q499" s="27" t="s">
        <v>553</v>
      </c>
      <c r="R499" s="27" t="s">
        <v>1537</v>
      </c>
      <c r="S499" s="27" t="s">
        <v>1538</v>
      </c>
      <c r="T499" s="27" t="s">
        <v>1539</v>
      </c>
      <c r="U499" s="27" t="s">
        <v>1540</v>
      </c>
      <c r="V499" s="28" t="s">
        <v>2256</v>
      </c>
    </row>
    <row r="500" spans="1:22" hidden="1" x14ac:dyDescent="0.3">
      <c r="A500" s="198">
        <v>45457</v>
      </c>
      <c r="B500" s="25">
        <v>5524</v>
      </c>
      <c r="C500" s="25" t="s">
        <v>304</v>
      </c>
      <c r="D500" s="25" t="s">
        <v>556</v>
      </c>
      <c r="E500" s="25" t="s">
        <v>1172</v>
      </c>
      <c r="F500" s="25" t="s">
        <v>561</v>
      </c>
      <c r="G500" s="25" t="s">
        <v>562</v>
      </c>
      <c r="H500" s="84">
        <v>11</v>
      </c>
      <c r="I500" s="26">
        <v>71550000</v>
      </c>
      <c r="J500" s="26">
        <v>66588896</v>
      </c>
      <c r="K500" s="26">
        <v>66588896</v>
      </c>
      <c r="L500" s="25" t="s">
        <v>369</v>
      </c>
      <c r="M500" s="25">
        <v>212</v>
      </c>
      <c r="N500" s="27" t="s">
        <v>128</v>
      </c>
      <c r="O500" s="72">
        <v>2020680010040</v>
      </c>
      <c r="P500" s="73" t="s">
        <v>225</v>
      </c>
      <c r="Q500" s="27" t="s">
        <v>557</v>
      </c>
      <c r="R500" s="27" t="s">
        <v>1537</v>
      </c>
      <c r="S500" s="27" t="s">
        <v>1538</v>
      </c>
      <c r="T500" s="27" t="s">
        <v>1539</v>
      </c>
      <c r="U500" s="27" t="s">
        <v>1540</v>
      </c>
      <c r="V500" s="28" t="s">
        <v>2256</v>
      </c>
    </row>
    <row r="501" spans="1:22" hidden="1" x14ac:dyDescent="0.3">
      <c r="A501" s="198">
        <v>45457</v>
      </c>
      <c r="B501" s="25">
        <v>5525</v>
      </c>
      <c r="C501" s="25" t="s">
        <v>312</v>
      </c>
      <c r="D501" s="25" t="s">
        <v>554</v>
      </c>
      <c r="E501" s="25" t="s">
        <v>1172</v>
      </c>
      <c r="F501" s="25" t="s">
        <v>561</v>
      </c>
      <c r="G501" s="25" t="s">
        <v>562</v>
      </c>
      <c r="H501" s="84">
        <v>11</v>
      </c>
      <c r="I501" s="26">
        <v>47572800</v>
      </c>
      <c r="J501" s="26">
        <v>23375040</v>
      </c>
      <c r="K501" s="26">
        <v>23375040</v>
      </c>
      <c r="L501" s="25" t="s">
        <v>369</v>
      </c>
      <c r="M501" s="25">
        <v>212</v>
      </c>
      <c r="N501" s="27" t="s">
        <v>128</v>
      </c>
      <c r="O501" s="72">
        <v>2020680010040</v>
      </c>
      <c r="P501" s="73" t="s">
        <v>225</v>
      </c>
      <c r="Q501" s="27" t="s">
        <v>557</v>
      </c>
      <c r="R501" s="27" t="s">
        <v>1537</v>
      </c>
      <c r="S501" s="27" t="s">
        <v>1538</v>
      </c>
      <c r="T501" s="27" t="s">
        <v>1539</v>
      </c>
      <c r="U501" s="27" t="s">
        <v>1540</v>
      </c>
      <c r="V501" s="28" t="s">
        <v>2256</v>
      </c>
    </row>
    <row r="502" spans="1:22" hidden="1" x14ac:dyDescent="0.3">
      <c r="A502" s="198">
        <v>45457</v>
      </c>
      <c r="B502" s="25">
        <v>5526</v>
      </c>
      <c r="C502" s="25" t="s">
        <v>320</v>
      </c>
      <c r="D502" s="25" t="s">
        <v>560</v>
      </c>
      <c r="E502" s="25" t="s">
        <v>1172</v>
      </c>
      <c r="F502" s="25" t="s">
        <v>577</v>
      </c>
      <c r="G502" s="25" t="s">
        <v>578</v>
      </c>
      <c r="H502" s="84">
        <v>9</v>
      </c>
      <c r="I502" s="26">
        <v>18018770</v>
      </c>
      <c r="J502" s="26">
        <v>18018770</v>
      </c>
      <c r="K502" s="26">
        <v>18018770</v>
      </c>
      <c r="L502" s="25" t="s">
        <v>369</v>
      </c>
      <c r="M502" s="27">
        <v>213</v>
      </c>
      <c r="N502" s="27" t="s">
        <v>129</v>
      </c>
      <c r="O502" s="72">
        <v>2020680010040</v>
      </c>
      <c r="P502" s="73" t="s">
        <v>225</v>
      </c>
      <c r="Q502" s="27" t="s">
        <v>553</v>
      </c>
      <c r="R502" s="27" t="s">
        <v>1537</v>
      </c>
      <c r="S502" s="27" t="s">
        <v>1538</v>
      </c>
      <c r="T502" s="27" t="s">
        <v>1539</v>
      </c>
      <c r="U502" s="27" t="s">
        <v>1540</v>
      </c>
      <c r="V502" s="28" t="s">
        <v>2256</v>
      </c>
    </row>
    <row r="503" spans="1:22" hidden="1" x14ac:dyDescent="0.3">
      <c r="A503" s="198">
        <v>45457</v>
      </c>
      <c r="B503" s="25">
        <v>5527</v>
      </c>
      <c r="C503" s="25" t="s">
        <v>322</v>
      </c>
      <c r="D503" s="25" t="s">
        <v>549</v>
      </c>
      <c r="E503" s="25" t="s">
        <v>1172</v>
      </c>
      <c r="F503" s="25" t="s">
        <v>577</v>
      </c>
      <c r="G503" s="25" t="s">
        <v>578</v>
      </c>
      <c r="H503" s="84">
        <v>9</v>
      </c>
      <c r="I503" s="26">
        <v>8893500</v>
      </c>
      <c r="J503" s="26">
        <v>8893500</v>
      </c>
      <c r="K503" s="26">
        <v>8893500</v>
      </c>
      <c r="L503" s="25" t="s">
        <v>369</v>
      </c>
      <c r="M503" s="27">
        <v>213</v>
      </c>
      <c r="N503" s="27" t="s">
        <v>129</v>
      </c>
      <c r="O503" s="72">
        <v>2020680010040</v>
      </c>
      <c r="P503" s="73" t="s">
        <v>225</v>
      </c>
      <c r="Q503" s="27" t="s">
        <v>553</v>
      </c>
      <c r="R503" s="27" t="s">
        <v>1537</v>
      </c>
      <c r="S503" s="27" t="s">
        <v>1538</v>
      </c>
      <c r="T503" s="27" t="s">
        <v>1539</v>
      </c>
      <c r="U503" s="27" t="s">
        <v>1540</v>
      </c>
      <c r="V503" s="28" t="s">
        <v>2256</v>
      </c>
    </row>
    <row r="504" spans="1:22" hidden="1" x14ac:dyDescent="0.3">
      <c r="A504" s="198">
        <v>45457</v>
      </c>
      <c r="B504" s="25">
        <v>5528</v>
      </c>
      <c r="C504" s="25" t="s">
        <v>321</v>
      </c>
      <c r="D504" s="25" t="s">
        <v>1173</v>
      </c>
      <c r="E504" s="25" t="s">
        <v>1172</v>
      </c>
      <c r="F504" s="25" t="s">
        <v>577</v>
      </c>
      <c r="G504" s="25" t="s">
        <v>578</v>
      </c>
      <c r="H504" s="84">
        <v>9</v>
      </c>
      <c r="I504" s="26">
        <v>23573165</v>
      </c>
      <c r="J504" s="26">
        <v>23573165</v>
      </c>
      <c r="K504" s="26">
        <v>23573165</v>
      </c>
      <c r="L504" s="25" t="s">
        <v>369</v>
      </c>
      <c r="M504" s="27">
        <v>213</v>
      </c>
      <c r="N504" s="27" t="s">
        <v>129</v>
      </c>
      <c r="O504" s="72">
        <v>2020680010040</v>
      </c>
      <c r="P504" s="73" t="s">
        <v>225</v>
      </c>
      <c r="Q504" s="27" t="s">
        <v>553</v>
      </c>
      <c r="R504" s="27" t="s">
        <v>1537</v>
      </c>
      <c r="S504" s="27" t="s">
        <v>1538</v>
      </c>
      <c r="T504" s="27" t="s">
        <v>1539</v>
      </c>
      <c r="U504" s="27" t="s">
        <v>1540</v>
      </c>
      <c r="V504" s="28" t="s">
        <v>2256</v>
      </c>
    </row>
    <row r="505" spans="1:22" hidden="1" x14ac:dyDescent="0.3">
      <c r="A505" s="198">
        <v>45462</v>
      </c>
      <c r="B505" s="25">
        <v>5551</v>
      </c>
      <c r="C505" s="25" t="s">
        <v>304</v>
      </c>
      <c r="D505" s="25" t="s">
        <v>556</v>
      </c>
      <c r="E505" s="25" t="s">
        <v>1172</v>
      </c>
      <c r="F505" s="25" t="s">
        <v>551</v>
      </c>
      <c r="G505" s="25" t="s">
        <v>552</v>
      </c>
      <c r="H505" s="84">
        <v>14</v>
      </c>
      <c r="I505" s="26">
        <v>33750000</v>
      </c>
      <c r="J505" s="26">
        <v>33750000</v>
      </c>
      <c r="K505" s="26">
        <v>33750000</v>
      </c>
      <c r="L505" s="25" t="s">
        <v>369</v>
      </c>
      <c r="M505" s="25">
        <v>212</v>
      </c>
      <c r="N505" s="27" t="s">
        <v>128</v>
      </c>
      <c r="O505" s="72">
        <v>2020680010040</v>
      </c>
      <c r="P505" s="73" t="s">
        <v>225</v>
      </c>
      <c r="Q505" s="27" t="s">
        <v>557</v>
      </c>
      <c r="R505" s="27" t="s">
        <v>1537</v>
      </c>
      <c r="S505" s="27" t="s">
        <v>1538</v>
      </c>
      <c r="T505" s="27" t="s">
        <v>1539</v>
      </c>
      <c r="U505" s="27" t="s">
        <v>1541</v>
      </c>
      <c r="V505" s="28" t="s">
        <v>2256</v>
      </c>
    </row>
    <row r="506" spans="1:22" hidden="1" x14ac:dyDescent="0.3">
      <c r="A506" s="198">
        <v>45462</v>
      </c>
      <c r="B506" s="25">
        <v>5552</v>
      </c>
      <c r="C506" s="25" t="s">
        <v>312</v>
      </c>
      <c r="D506" s="25" t="s">
        <v>554</v>
      </c>
      <c r="E506" s="25" t="s">
        <v>1172</v>
      </c>
      <c r="F506" s="25" t="s">
        <v>551</v>
      </c>
      <c r="G506" s="25" t="s">
        <v>552</v>
      </c>
      <c r="H506" s="84">
        <v>14</v>
      </c>
      <c r="I506" s="26">
        <v>22440000</v>
      </c>
      <c r="J506" s="26">
        <v>22440000</v>
      </c>
      <c r="K506" s="26">
        <v>22440000</v>
      </c>
      <c r="L506" s="25" t="s">
        <v>369</v>
      </c>
      <c r="M506" s="25">
        <v>212</v>
      </c>
      <c r="N506" s="27" t="s">
        <v>128</v>
      </c>
      <c r="O506" s="72">
        <v>2020680010040</v>
      </c>
      <c r="P506" s="73" t="s">
        <v>225</v>
      </c>
      <c r="Q506" s="27" t="s">
        <v>557</v>
      </c>
      <c r="R506" s="27" t="s">
        <v>1537</v>
      </c>
      <c r="S506" s="27" t="s">
        <v>1538</v>
      </c>
      <c r="T506" s="27" t="s">
        <v>1539</v>
      </c>
      <c r="U506" s="27" t="s">
        <v>1541</v>
      </c>
      <c r="V506" s="28" t="s">
        <v>2256</v>
      </c>
    </row>
    <row r="507" spans="1:22" hidden="1" x14ac:dyDescent="0.3">
      <c r="A507" s="198">
        <v>45462</v>
      </c>
      <c r="B507" s="25">
        <v>5553</v>
      </c>
      <c r="C507" s="25" t="s">
        <v>320</v>
      </c>
      <c r="D507" s="25" t="s">
        <v>560</v>
      </c>
      <c r="E507" s="25" t="s">
        <v>1172</v>
      </c>
      <c r="F507" s="25" t="s">
        <v>551</v>
      </c>
      <c r="G507" s="25" t="s">
        <v>552</v>
      </c>
      <c r="H507" s="84">
        <v>14</v>
      </c>
      <c r="I507" s="26">
        <v>11031900</v>
      </c>
      <c r="J507" s="26">
        <v>11031900</v>
      </c>
      <c r="K507" s="26">
        <v>11031900</v>
      </c>
      <c r="L507" s="25" t="s">
        <v>369</v>
      </c>
      <c r="M507" s="27">
        <v>213</v>
      </c>
      <c r="N507" s="27" t="s">
        <v>129</v>
      </c>
      <c r="O507" s="72">
        <v>2020680010040</v>
      </c>
      <c r="P507" s="73" t="s">
        <v>225</v>
      </c>
      <c r="Q507" s="27" t="s">
        <v>553</v>
      </c>
      <c r="R507" s="27" t="s">
        <v>1537</v>
      </c>
      <c r="S507" s="27" t="s">
        <v>1538</v>
      </c>
      <c r="T507" s="27" t="s">
        <v>1539</v>
      </c>
      <c r="U507" s="27" t="s">
        <v>1541</v>
      </c>
      <c r="V507" s="28" t="s">
        <v>2256</v>
      </c>
    </row>
    <row r="508" spans="1:22" hidden="1" x14ac:dyDescent="0.3">
      <c r="A508" s="198">
        <v>45462</v>
      </c>
      <c r="B508" s="25">
        <v>5554</v>
      </c>
      <c r="C508" s="25" t="s">
        <v>322</v>
      </c>
      <c r="D508" s="25" t="s">
        <v>549</v>
      </c>
      <c r="E508" s="25" t="s">
        <v>1172</v>
      </c>
      <c r="F508" s="25" t="s">
        <v>551</v>
      </c>
      <c r="G508" s="25" t="s">
        <v>552</v>
      </c>
      <c r="H508" s="84">
        <v>14</v>
      </c>
      <c r="I508" s="26">
        <v>5445000</v>
      </c>
      <c r="J508" s="26">
        <v>5445000</v>
      </c>
      <c r="K508" s="26">
        <v>5445000</v>
      </c>
      <c r="L508" s="25" t="s">
        <v>369</v>
      </c>
      <c r="M508" s="27">
        <v>213</v>
      </c>
      <c r="N508" s="27" t="s">
        <v>129</v>
      </c>
      <c r="O508" s="72">
        <v>2020680010040</v>
      </c>
      <c r="P508" s="73" t="s">
        <v>225</v>
      </c>
      <c r="Q508" s="27" t="s">
        <v>553</v>
      </c>
      <c r="R508" s="27" t="s">
        <v>1537</v>
      </c>
      <c r="S508" s="27" t="s">
        <v>1538</v>
      </c>
      <c r="T508" s="27" t="s">
        <v>1539</v>
      </c>
      <c r="U508" s="27" t="s">
        <v>1541</v>
      </c>
      <c r="V508" s="28" t="s">
        <v>2256</v>
      </c>
    </row>
    <row r="509" spans="1:22" hidden="1" x14ac:dyDescent="0.3">
      <c r="A509" s="198">
        <v>45462</v>
      </c>
      <c r="B509" s="25">
        <v>5555</v>
      </c>
      <c r="C509" s="25" t="s">
        <v>320</v>
      </c>
      <c r="D509" s="25" t="s">
        <v>560</v>
      </c>
      <c r="E509" s="25" t="s">
        <v>1172</v>
      </c>
      <c r="F509" s="25" t="s">
        <v>575</v>
      </c>
      <c r="G509" s="25" t="s">
        <v>576</v>
      </c>
      <c r="H509" s="84">
        <v>18</v>
      </c>
      <c r="I509" s="26">
        <v>11031900</v>
      </c>
      <c r="J509" s="26">
        <v>11031900</v>
      </c>
      <c r="K509" s="26">
        <v>11031900</v>
      </c>
      <c r="L509" s="25" t="s">
        <v>369</v>
      </c>
      <c r="M509" s="27">
        <v>213</v>
      </c>
      <c r="N509" s="27" t="s">
        <v>129</v>
      </c>
      <c r="O509" s="72">
        <v>2020680010040</v>
      </c>
      <c r="P509" s="73" t="s">
        <v>225</v>
      </c>
      <c r="Q509" s="27" t="s">
        <v>553</v>
      </c>
      <c r="R509" s="27" t="s">
        <v>1537</v>
      </c>
      <c r="S509" s="27" t="s">
        <v>1538</v>
      </c>
      <c r="T509" s="27" t="s">
        <v>1539</v>
      </c>
      <c r="U509" s="27" t="s">
        <v>1541</v>
      </c>
      <c r="V509" s="28" t="s">
        <v>2256</v>
      </c>
    </row>
    <row r="510" spans="1:22" hidden="1" x14ac:dyDescent="0.3">
      <c r="A510" s="198">
        <v>45462</v>
      </c>
      <c r="B510" s="25">
        <v>5556</v>
      </c>
      <c r="C510" s="25" t="s">
        <v>321</v>
      </c>
      <c r="D510" s="25" t="s">
        <v>1173</v>
      </c>
      <c r="E510" s="25" t="s">
        <v>1172</v>
      </c>
      <c r="F510" s="25" t="s">
        <v>551</v>
      </c>
      <c r="G510" s="25" t="s">
        <v>552</v>
      </c>
      <c r="H510" s="84">
        <v>14</v>
      </c>
      <c r="I510" s="26">
        <v>14432550</v>
      </c>
      <c r="J510" s="26">
        <v>14432550</v>
      </c>
      <c r="K510" s="26">
        <v>14432550</v>
      </c>
      <c r="L510" s="25" t="s">
        <v>369</v>
      </c>
      <c r="M510" s="27">
        <v>213</v>
      </c>
      <c r="N510" s="27" t="s">
        <v>129</v>
      </c>
      <c r="O510" s="72">
        <v>2020680010040</v>
      </c>
      <c r="P510" s="73" t="s">
        <v>225</v>
      </c>
      <c r="Q510" s="27" t="s">
        <v>553</v>
      </c>
      <c r="R510" s="27" t="s">
        <v>1537</v>
      </c>
      <c r="S510" s="27" t="s">
        <v>1538</v>
      </c>
      <c r="T510" s="27" t="s">
        <v>1539</v>
      </c>
      <c r="U510" s="27" t="s">
        <v>1541</v>
      </c>
      <c r="V510" s="28" t="s">
        <v>2256</v>
      </c>
    </row>
    <row r="511" spans="1:22" hidden="1" x14ac:dyDescent="0.3">
      <c r="A511" s="198">
        <v>45462</v>
      </c>
      <c r="B511" s="25">
        <v>5557</v>
      </c>
      <c r="C511" s="25" t="s">
        <v>322</v>
      </c>
      <c r="D511" s="25" t="s">
        <v>549</v>
      </c>
      <c r="E511" s="25" t="s">
        <v>1172</v>
      </c>
      <c r="F511" s="25" t="s">
        <v>575</v>
      </c>
      <c r="G511" s="25" t="s">
        <v>576</v>
      </c>
      <c r="H511" s="84">
        <v>18</v>
      </c>
      <c r="I511" s="26">
        <v>5445000</v>
      </c>
      <c r="J511" s="26">
        <v>5445000</v>
      </c>
      <c r="K511" s="26">
        <v>5445000</v>
      </c>
      <c r="L511" s="25" t="s">
        <v>369</v>
      </c>
      <c r="M511" s="27">
        <v>213</v>
      </c>
      <c r="N511" s="27" t="s">
        <v>129</v>
      </c>
      <c r="O511" s="72">
        <v>2020680010040</v>
      </c>
      <c r="P511" s="73" t="s">
        <v>225</v>
      </c>
      <c r="Q511" s="27" t="s">
        <v>553</v>
      </c>
      <c r="R511" s="27" t="s">
        <v>1537</v>
      </c>
      <c r="S511" s="27" t="s">
        <v>1538</v>
      </c>
      <c r="T511" s="27" t="s">
        <v>1539</v>
      </c>
      <c r="U511" s="27" t="s">
        <v>1541</v>
      </c>
      <c r="V511" s="28" t="s">
        <v>2256</v>
      </c>
    </row>
    <row r="512" spans="1:22" hidden="1" x14ac:dyDescent="0.3">
      <c r="A512" s="198">
        <v>45462</v>
      </c>
      <c r="B512" s="25">
        <v>5558</v>
      </c>
      <c r="C512" s="25" t="s">
        <v>321</v>
      </c>
      <c r="D512" s="25" t="s">
        <v>1173</v>
      </c>
      <c r="E512" s="25" t="s">
        <v>1172</v>
      </c>
      <c r="F512" s="25" t="s">
        <v>575</v>
      </c>
      <c r="G512" s="25" t="s">
        <v>576</v>
      </c>
      <c r="H512" s="84">
        <v>18</v>
      </c>
      <c r="I512" s="26">
        <v>14432550</v>
      </c>
      <c r="J512" s="26">
        <v>5844696</v>
      </c>
      <c r="K512" s="26">
        <v>5844696</v>
      </c>
      <c r="L512" s="25" t="s">
        <v>369</v>
      </c>
      <c r="M512" s="27">
        <v>213</v>
      </c>
      <c r="N512" s="27" t="s">
        <v>129</v>
      </c>
      <c r="O512" s="72">
        <v>2020680010040</v>
      </c>
      <c r="P512" s="73" t="s">
        <v>225</v>
      </c>
      <c r="Q512" s="27" t="s">
        <v>553</v>
      </c>
      <c r="R512" s="27" t="s">
        <v>1537</v>
      </c>
      <c r="S512" s="27" t="s">
        <v>1538</v>
      </c>
      <c r="T512" s="27" t="s">
        <v>1539</v>
      </c>
      <c r="U512" s="27" t="s">
        <v>1541</v>
      </c>
      <c r="V512" s="28" t="s">
        <v>2256</v>
      </c>
    </row>
    <row r="513" spans="1:22" hidden="1" x14ac:dyDescent="0.3">
      <c r="A513" s="198">
        <v>45462</v>
      </c>
      <c r="B513" s="25">
        <v>5559</v>
      </c>
      <c r="C513" s="25" t="s">
        <v>304</v>
      </c>
      <c r="D513" s="25" t="s">
        <v>556</v>
      </c>
      <c r="E513" s="25" t="s">
        <v>1172</v>
      </c>
      <c r="F513" s="25" t="s">
        <v>575</v>
      </c>
      <c r="G513" s="25" t="s">
        <v>576</v>
      </c>
      <c r="H513" s="84">
        <v>18</v>
      </c>
      <c r="I513" s="26">
        <v>20250000</v>
      </c>
      <c r="J513" s="26">
        <v>20250000</v>
      </c>
      <c r="K513" s="26">
        <v>20250000</v>
      </c>
      <c r="L513" s="25" t="s">
        <v>369</v>
      </c>
      <c r="M513" s="25">
        <v>212</v>
      </c>
      <c r="N513" s="27" t="s">
        <v>128</v>
      </c>
      <c r="O513" s="72">
        <v>2020680010040</v>
      </c>
      <c r="P513" s="73" t="s">
        <v>225</v>
      </c>
      <c r="Q513" s="27" t="s">
        <v>557</v>
      </c>
      <c r="R513" s="27" t="s">
        <v>1537</v>
      </c>
      <c r="S513" s="27" t="s">
        <v>1538</v>
      </c>
      <c r="T513" s="27" t="s">
        <v>1539</v>
      </c>
      <c r="U513" s="27" t="s">
        <v>1541</v>
      </c>
      <c r="V513" s="28" t="s">
        <v>2256</v>
      </c>
    </row>
    <row r="514" spans="1:22" hidden="1" x14ac:dyDescent="0.3">
      <c r="A514" s="198">
        <v>45462</v>
      </c>
      <c r="B514" s="25">
        <v>5560</v>
      </c>
      <c r="C514" s="25" t="s">
        <v>312</v>
      </c>
      <c r="D514" s="25" t="s">
        <v>554</v>
      </c>
      <c r="E514" s="25" t="s">
        <v>1172</v>
      </c>
      <c r="F514" s="25" t="s">
        <v>575</v>
      </c>
      <c r="G514" s="25" t="s">
        <v>576</v>
      </c>
      <c r="H514" s="84">
        <v>18</v>
      </c>
      <c r="I514" s="26">
        <v>13464000</v>
      </c>
      <c r="J514" s="26">
        <v>13464000</v>
      </c>
      <c r="K514" s="26">
        <v>13464000</v>
      </c>
      <c r="L514" s="25" t="s">
        <v>369</v>
      </c>
      <c r="M514" s="25">
        <v>212</v>
      </c>
      <c r="N514" s="27" t="s">
        <v>128</v>
      </c>
      <c r="O514" s="72">
        <v>2020680010040</v>
      </c>
      <c r="P514" s="73" t="s">
        <v>225</v>
      </c>
      <c r="Q514" s="27" t="s">
        <v>557</v>
      </c>
      <c r="R514" s="27" t="s">
        <v>1537</v>
      </c>
      <c r="S514" s="27" t="s">
        <v>1538</v>
      </c>
      <c r="T514" s="27" t="s">
        <v>1539</v>
      </c>
      <c r="U514" s="27" t="s">
        <v>1541</v>
      </c>
      <c r="V514" s="28" t="s">
        <v>2256</v>
      </c>
    </row>
    <row r="515" spans="1:22" hidden="1" x14ac:dyDescent="0.3">
      <c r="A515" s="198">
        <v>45462</v>
      </c>
      <c r="B515" s="25">
        <v>5561</v>
      </c>
      <c r="C515" s="25" t="s">
        <v>320</v>
      </c>
      <c r="D515" s="25" t="s">
        <v>560</v>
      </c>
      <c r="E515" s="25" t="s">
        <v>1172</v>
      </c>
      <c r="F515" s="25" t="s">
        <v>571</v>
      </c>
      <c r="G515" s="25" t="s">
        <v>572</v>
      </c>
      <c r="H515" s="84">
        <v>19</v>
      </c>
      <c r="I515" s="26">
        <v>35302080</v>
      </c>
      <c r="J515" s="26">
        <v>35302080</v>
      </c>
      <c r="K515" s="26">
        <v>35302080</v>
      </c>
      <c r="L515" s="25" t="s">
        <v>369</v>
      </c>
      <c r="M515" s="27">
        <v>213</v>
      </c>
      <c r="N515" s="27" t="s">
        <v>129</v>
      </c>
      <c r="O515" s="72">
        <v>2020680010040</v>
      </c>
      <c r="P515" s="73" t="s">
        <v>225</v>
      </c>
      <c r="Q515" s="27" t="s">
        <v>553</v>
      </c>
      <c r="R515" s="27" t="s">
        <v>1537</v>
      </c>
      <c r="S515" s="27" t="s">
        <v>1538</v>
      </c>
      <c r="T515" s="27" t="s">
        <v>1539</v>
      </c>
      <c r="U515" s="27" t="s">
        <v>1540</v>
      </c>
      <c r="V515" s="28" t="s">
        <v>2256</v>
      </c>
    </row>
    <row r="516" spans="1:22" hidden="1" x14ac:dyDescent="0.3">
      <c r="A516" s="198">
        <v>45462</v>
      </c>
      <c r="B516" s="25">
        <v>5562</v>
      </c>
      <c r="C516" s="25" t="s">
        <v>322</v>
      </c>
      <c r="D516" s="25" t="s">
        <v>549</v>
      </c>
      <c r="E516" s="25" t="s">
        <v>1172</v>
      </c>
      <c r="F516" s="25" t="s">
        <v>571</v>
      </c>
      <c r="G516" s="25" t="s">
        <v>572</v>
      </c>
      <c r="H516" s="84">
        <v>19</v>
      </c>
      <c r="I516" s="26">
        <v>17424000</v>
      </c>
      <c r="J516" s="26">
        <v>17424000</v>
      </c>
      <c r="K516" s="26">
        <v>17424000</v>
      </c>
      <c r="L516" s="25" t="s">
        <v>369</v>
      </c>
      <c r="M516" s="27">
        <v>213</v>
      </c>
      <c r="N516" s="27" t="s">
        <v>129</v>
      </c>
      <c r="O516" s="72">
        <v>2020680010040</v>
      </c>
      <c r="P516" s="73" t="s">
        <v>225</v>
      </c>
      <c r="Q516" s="27" t="s">
        <v>553</v>
      </c>
      <c r="R516" s="27" t="s">
        <v>1537</v>
      </c>
      <c r="S516" s="27" t="s">
        <v>1538</v>
      </c>
      <c r="T516" s="27" t="s">
        <v>1539</v>
      </c>
      <c r="U516" s="27" t="s">
        <v>1540</v>
      </c>
      <c r="V516" s="28" t="s">
        <v>2256</v>
      </c>
    </row>
    <row r="517" spans="1:22" hidden="1" x14ac:dyDescent="0.3">
      <c r="A517" s="198">
        <v>45462</v>
      </c>
      <c r="B517" s="25">
        <v>5563</v>
      </c>
      <c r="C517" s="25" t="s">
        <v>321</v>
      </c>
      <c r="D517" s="25" t="s">
        <v>1173</v>
      </c>
      <c r="E517" s="25" t="s">
        <v>1172</v>
      </c>
      <c r="F517" s="25" t="s">
        <v>571</v>
      </c>
      <c r="G517" s="25" t="s">
        <v>572</v>
      </c>
      <c r="H517" s="84">
        <v>19</v>
      </c>
      <c r="I517" s="26">
        <v>46184160</v>
      </c>
      <c r="J517" s="26">
        <v>44479457</v>
      </c>
      <c r="K517" s="26">
        <v>44479457</v>
      </c>
      <c r="L517" s="25" t="s">
        <v>369</v>
      </c>
      <c r="M517" s="27">
        <v>213</v>
      </c>
      <c r="N517" s="27" t="s">
        <v>129</v>
      </c>
      <c r="O517" s="72">
        <v>2020680010040</v>
      </c>
      <c r="P517" s="73" t="s">
        <v>225</v>
      </c>
      <c r="Q517" s="27" t="s">
        <v>553</v>
      </c>
      <c r="R517" s="27" t="s">
        <v>1537</v>
      </c>
      <c r="S517" s="27" t="s">
        <v>1538</v>
      </c>
      <c r="T517" s="27" t="s">
        <v>1539</v>
      </c>
      <c r="U517" s="27" t="s">
        <v>1540</v>
      </c>
      <c r="V517" s="28" t="s">
        <v>2256</v>
      </c>
    </row>
    <row r="518" spans="1:22" hidden="1" x14ac:dyDescent="0.3">
      <c r="A518" s="198">
        <v>45462</v>
      </c>
      <c r="B518" s="25">
        <v>5564</v>
      </c>
      <c r="C518" s="25" t="s">
        <v>304</v>
      </c>
      <c r="D518" s="25" t="s">
        <v>556</v>
      </c>
      <c r="E518" s="25" t="s">
        <v>1172</v>
      </c>
      <c r="F518" s="25" t="s">
        <v>571</v>
      </c>
      <c r="G518" s="25" t="s">
        <v>572</v>
      </c>
      <c r="H518" s="84">
        <v>19</v>
      </c>
      <c r="I518" s="26">
        <v>40500000</v>
      </c>
      <c r="J518" s="26">
        <v>39615944</v>
      </c>
      <c r="K518" s="26">
        <v>39615944</v>
      </c>
      <c r="L518" s="25" t="s">
        <v>369</v>
      </c>
      <c r="M518" s="25">
        <v>212</v>
      </c>
      <c r="N518" s="27" t="s">
        <v>128</v>
      </c>
      <c r="O518" s="72">
        <v>2020680010040</v>
      </c>
      <c r="P518" s="73" t="s">
        <v>225</v>
      </c>
      <c r="Q518" s="27" t="s">
        <v>557</v>
      </c>
      <c r="R518" s="27" t="s">
        <v>1537</v>
      </c>
      <c r="S518" s="27" t="s">
        <v>1538</v>
      </c>
      <c r="T518" s="27" t="s">
        <v>1539</v>
      </c>
      <c r="U518" s="27" t="s">
        <v>1540</v>
      </c>
      <c r="V518" s="28" t="s">
        <v>2256</v>
      </c>
    </row>
    <row r="519" spans="1:22" hidden="1" x14ac:dyDescent="0.3">
      <c r="A519" s="198">
        <v>45462</v>
      </c>
      <c r="B519" s="25">
        <v>5565</v>
      </c>
      <c r="C519" s="25" t="s">
        <v>312</v>
      </c>
      <c r="D519" s="25" t="s">
        <v>554</v>
      </c>
      <c r="E519" s="25" t="s">
        <v>1172</v>
      </c>
      <c r="F519" s="25" t="s">
        <v>571</v>
      </c>
      <c r="G519" s="25" t="s">
        <v>572</v>
      </c>
      <c r="H519" s="84">
        <v>19</v>
      </c>
      <c r="I519" s="26">
        <v>26928000</v>
      </c>
      <c r="J519" s="26">
        <v>26928000</v>
      </c>
      <c r="K519" s="26">
        <v>26928000</v>
      </c>
      <c r="L519" s="25" t="s">
        <v>369</v>
      </c>
      <c r="M519" s="25">
        <v>212</v>
      </c>
      <c r="N519" s="27" t="s">
        <v>128</v>
      </c>
      <c r="O519" s="72">
        <v>2020680010040</v>
      </c>
      <c r="P519" s="73" t="s">
        <v>225</v>
      </c>
      <c r="Q519" s="27" t="s">
        <v>557</v>
      </c>
      <c r="R519" s="27" t="s">
        <v>1537</v>
      </c>
      <c r="S519" s="27" t="s">
        <v>1538</v>
      </c>
      <c r="T519" s="27" t="s">
        <v>1539</v>
      </c>
      <c r="U519" s="27" t="s">
        <v>1540</v>
      </c>
      <c r="V519" s="28" t="s">
        <v>2256</v>
      </c>
    </row>
    <row r="520" spans="1:22" hidden="1" x14ac:dyDescent="0.3">
      <c r="A520" s="198">
        <v>45462</v>
      </c>
      <c r="B520" s="25">
        <v>5566</v>
      </c>
      <c r="C520" s="25" t="s">
        <v>304</v>
      </c>
      <c r="D520" s="25" t="s">
        <v>556</v>
      </c>
      <c r="E520" s="25" t="s">
        <v>1172</v>
      </c>
      <c r="F520" s="25" t="s">
        <v>567</v>
      </c>
      <c r="G520" s="25" t="s">
        <v>568</v>
      </c>
      <c r="H520" s="84">
        <v>10</v>
      </c>
      <c r="I520" s="26">
        <v>135000000</v>
      </c>
      <c r="J520" s="26">
        <v>16621824</v>
      </c>
      <c r="K520" s="26">
        <v>16621824</v>
      </c>
      <c r="L520" s="25" t="s">
        <v>369</v>
      </c>
      <c r="M520" s="25">
        <v>212</v>
      </c>
      <c r="N520" s="27" t="s">
        <v>128</v>
      </c>
      <c r="O520" s="72">
        <v>2020680010040</v>
      </c>
      <c r="P520" s="73" t="s">
        <v>225</v>
      </c>
      <c r="Q520" s="27" t="s">
        <v>557</v>
      </c>
      <c r="R520" s="27" t="s">
        <v>1537</v>
      </c>
      <c r="S520" s="27" t="s">
        <v>1538</v>
      </c>
      <c r="T520" s="27" t="s">
        <v>1539</v>
      </c>
      <c r="U520" s="27" t="s">
        <v>1540</v>
      </c>
      <c r="V520" s="28" t="s">
        <v>2256</v>
      </c>
    </row>
    <row r="521" spans="1:22" hidden="1" x14ac:dyDescent="0.3">
      <c r="A521" s="198">
        <v>45462</v>
      </c>
      <c r="B521" s="25">
        <v>5567</v>
      </c>
      <c r="C521" s="25" t="s">
        <v>312</v>
      </c>
      <c r="D521" s="25" t="s">
        <v>554</v>
      </c>
      <c r="E521" s="25" t="s">
        <v>1172</v>
      </c>
      <c r="F521" s="25" t="s">
        <v>567</v>
      </c>
      <c r="G521" s="25" t="s">
        <v>568</v>
      </c>
      <c r="H521" s="84">
        <v>10</v>
      </c>
      <c r="I521" s="26">
        <v>89760000</v>
      </c>
      <c r="J521" s="26">
        <v>73766232</v>
      </c>
      <c r="K521" s="26">
        <v>73766232</v>
      </c>
      <c r="L521" s="25" t="s">
        <v>369</v>
      </c>
      <c r="M521" s="25">
        <v>212</v>
      </c>
      <c r="N521" s="27" t="s">
        <v>128</v>
      </c>
      <c r="O521" s="72">
        <v>2020680010040</v>
      </c>
      <c r="P521" s="73" t="s">
        <v>225</v>
      </c>
      <c r="Q521" s="27" t="s">
        <v>557</v>
      </c>
      <c r="R521" s="27" t="s">
        <v>1537</v>
      </c>
      <c r="S521" s="27" t="s">
        <v>1538</v>
      </c>
      <c r="T521" s="27" t="s">
        <v>1539</v>
      </c>
      <c r="U521" s="27" t="s">
        <v>1540</v>
      </c>
      <c r="V521" s="28" t="s">
        <v>2256</v>
      </c>
    </row>
    <row r="522" spans="1:22" hidden="1" x14ac:dyDescent="0.3">
      <c r="A522" s="198">
        <v>45462</v>
      </c>
      <c r="B522" s="25">
        <v>5568</v>
      </c>
      <c r="C522" s="25" t="s">
        <v>320</v>
      </c>
      <c r="D522" s="25" t="s">
        <v>560</v>
      </c>
      <c r="E522" s="25" t="s">
        <v>1172</v>
      </c>
      <c r="F522" s="25" t="s">
        <v>567</v>
      </c>
      <c r="G522" s="25" t="s">
        <v>568</v>
      </c>
      <c r="H522" s="84">
        <v>10</v>
      </c>
      <c r="I522" s="26">
        <v>62514100</v>
      </c>
      <c r="J522" s="26">
        <v>62514100</v>
      </c>
      <c r="K522" s="26">
        <v>62514100</v>
      </c>
      <c r="L522" s="25" t="s">
        <v>369</v>
      </c>
      <c r="M522" s="27">
        <v>213</v>
      </c>
      <c r="N522" s="27" t="s">
        <v>129</v>
      </c>
      <c r="O522" s="72">
        <v>2020680010040</v>
      </c>
      <c r="P522" s="73" t="s">
        <v>225</v>
      </c>
      <c r="Q522" s="27" t="s">
        <v>553</v>
      </c>
      <c r="R522" s="27" t="s">
        <v>1537</v>
      </c>
      <c r="S522" s="27" t="s">
        <v>1538</v>
      </c>
      <c r="T522" s="27" t="s">
        <v>1539</v>
      </c>
      <c r="U522" s="27" t="s">
        <v>1540</v>
      </c>
      <c r="V522" s="28" t="s">
        <v>2256</v>
      </c>
    </row>
    <row r="523" spans="1:22" hidden="1" x14ac:dyDescent="0.3">
      <c r="A523" s="198">
        <v>45462</v>
      </c>
      <c r="B523" s="25">
        <v>5569</v>
      </c>
      <c r="C523" s="25" t="s">
        <v>322</v>
      </c>
      <c r="D523" s="25" t="s">
        <v>549</v>
      </c>
      <c r="E523" s="25" t="s">
        <v>1172</v>
      </c>
      <c r="F523" s="25" t="s">
        <v>567</v>
      </c>
      <c r="G523" s="25" t="s">
        <v>568</v>
      </c>
      <c r="H523" s="84">
        <v>10</v>
      </c>
      <c r="I523" s="26">
        <v>30855000</v>
      </c>
      <c r="J523" s="26">
        <v>30855000</v>
      </c>
      <c r="K523" s="26">
        <v>30855000</v>
      </c>
      <c r="L523" s="25" t="s">
        <v>369</v>
      </c>
      <c r="M523" s="27">
        <v>213</v>
      </c>
      <c r="N523" s="27" t="s">
        <v>129</v>
      </c>
      <c r="O523" s="72">
        <v>2020680010040</v>
      </c>
      <c r="P523" s="73" t="s">
        <v>225</v>
      </c>
      <c r="Q523" s="27" t="s">
        <v>553</v>
      </c>
      <c r="R523" s="27" t="s">
        <v>1537</v>
      </c>
      <c r="S523" s="27" t="s">
        <v>1538</v>
      </c>
      <c r="T523" s="27" t="s">
        <v>1539</v>
      </c>
      <c r="U523" s="27" t="s">
        <v>1540</v>
      </c>
      <c r="V523" s="28" t="s">
        <v>2256</v>
      </c>
    </row>
    <row r="524" spans="1:22" hidden="1" x14ac:dyDescent="0.3">
      <c r="A524" s="198">
        <v>45462</v>
      </c>
      <c r="B524" s="25">
        <v>5570</v>
      </c>
      <c r="C524" s="25" t="s">
        <v>321</v>
      </c>
      <c r="D524" s="25" t="s">
        <v>1173</v>
      </c>
      <c r="E524" s="25" t="s">
        <v>1172</v>
      </c>
      <c r="F524" s="25" t="s">
        <v>567</v>
      </c>
      <c r="G524" s="25" t="s">
        <v>568</v>
      </c>
      <c r="H524" s="84">
        <v>10</v>
      </c>
      <c r="I524" s="26">
        <v>81784450</v>
      </c>
      <c r="J524" s="26">
        <v>65823934</v>
      </c>
      <c r="K524" s="26">
        <v>65823934</v>
      </c>
      <c r="L524" s="25" t="s">
        <v>369</v>
      </c>
      <c r="M524" s="27">
        <v>213</v>
      </c>
      <c r="N524" s="27" t="s">
        <v>129</v>
      </c>
      <c r="O524" s="72">
        <v>2020680010040</v>
      </c>
      <c r="P524" s="73" t="s">
        <v>225</v>
      </c>
      <c r="Q524" s="27" t="s">
        <v>553</v>
      </c>
      <c r="R524" s="27" t="s">
        <v>1537</v>
      </c>
      <c r="S524" s="27" t="s">
        <v>1538</v>
      </c>
      <c r="T524" s="27" t="s">
        <v>1539</v>
      </c>
      <c r="U524" s="27" t="s">
        <v>1540</v>
      </c>
      <c r="V524" s="28" t="s">
        <v>2256</v>
      </c>
    </row>
    <row r="525" spans="1:22" hidden="1" x14ac:dyDescent="0.3">
      <c r="A525" s="198">
        <v>45462</v>
      </c>
      <c r="B525" s="25">
        <v>5571</v>
      </c>
      <c r="C525" s="25" t="s">
        <v>320</v>
      </c>
      <c r="D525" s="25" t="s">
        <v>560</v>
      </c>
      <c r="E525" s="25" t="s">
        <v>1172</v>
      </c>
      <c r="F525" s="25" t="s">
        <v>579</v>
      </c>
      <c r="G525" s="25" t="s">
        <v>580</v>
      </c>
      <c r="H525" s="84">
        <v>20</v>
      </c>
      <c r="I525" s="26">
        <v>22063800</v>
      </c>
      <c r="J525" s="26">
        <v>22063800</v>
      </c>
      <c r="K525" s="26">
        <v>22063800</v>
      </c>
      <c r="L525" s="25" t="s">
        <v>369</v>
      </c>
      <c r="M525" s="27">
        <v>213</v>
      </c>
      <c r="N525" s="27" t="s">
        <v>129</v>
      </c>
      <c r="O525" s="72">
        <v>2020680010040</v>
      </c>
      <c r="P525" s="73" t="s">
        <v>225</v>
      </c>
      <c r="Q525" s="27" t="s">
        <v>553</v>
      </c>
      <c r="R525" s="27" t="s">
        <v>1537</v>
      </c>
      <c r="S525" s="27" t="s">
        <v>1538</v>
      </c>
      <c r="T525" s="27" t="s">
        <v>1539</v>
      </c>
      <c r="U525" s="27" t="s">
        <v>1541</v>
      </c>
      <c r="V525" s="28" t="s">
        <v>2256</v>
      </c>
    </row>
    <row r="526" spans="1:22" hidden="1" x14ac:dyDescent="0.3">
      <c r="A526" s="198">
        <v>45462</v>
      </c>
      <c r="B526" s="25">
        <v>5572</v>
      </c>
      <c r="C526" s="25" t="s">
        <v>322</v>
      </c>
      <c r="D526" s="25" t="s">
        <v>549</v>
      </c>
      <c r="E526" s="25" t="s">
        <v>1172</v>
      </c>
      <c r="F526" s="25" t="s">
        <v>579</v>
      </c>
      <c r="G526" s="25" t="s">
        <v>580</v>
      </c>
      <c r="H526" s="84">
        <v>20</v>
      </c>
      <c r="I526" s="26">
        <v>10890000</v>
      </c>
      <c r="J526" s="26">
        <v>10890000</v>
      </c>
      <c r="K526" s="26">
        <v>10890000</v>
      </c>
      <c r="L526" s="25" t="s">
        <v>369</v>
      </c>
      <c r="M526" s="27">
        <v>213</v>
      </c>
      <c r="N526" s="27" t="s">
        <v>129</v>
      </c>
      <c r="O526" s="72">
        <v>2020680010040</v>
      </c>
      <c r="P526" s="73" t="s">
        <v>225</v>
      </c>
      <c r="Q526" s="27" t="s">
        <v>553</v>
      </c>
      <c r="R526" s="27" t="s">
        <v>1537</v>
      </c>
      <c r="S526" s="27" t="s">
        <v>1538</v>
      </c>
      <c r="T526" s="27" t="s">
        <v>1539</v>
      </c>
      <c r="U526" s="27" t="s">
        <v>1541</v>
      </c>
      <c r="V526" s="28" t="s">
        <v>2256</v>
      </c>
    </row>
    <row r="527" spans="1:22" hidden="1" x14ac:dyDescent="0.3">
      <c r="A527" s="198">
        <v>45462</v>
      </c>
      <c r="B527" s="25">
        <v>5573</v>
      </c>
      <c r="C527" s="25" t="s">
        <v>321</v>
      </c>
      <c r="D527" s="25" t="s">
        <v>1173</v>
      </c>
      <c r="E527" s="25" t="s">
        <v>1172</v>
      </c>
      <c r="F527" s="25" t="s">
        <v>579</v>
      </c>
      <c r="G527" s="25" t="s">
        <v>580</v>
      </c>
      <c r="H527" s="84">
        <v>20</v>
      </c>
      <c r="I527" s="26">
        <v>28865100</v>
      </c>
      <c r="J527" s="26">
        <v>28865100</v>
      </c>
      <c r="K527" s="26">
        <v>28865100</v>
      </c>
      <c r="L527" s="25" t="s">
        <v>369</v>
      </c>
      <c r="M527" s="27">
        <v>213</v>
      </c>
      <c r="N527" s="27" t="s">
        <v>129</v>
      </c>
      <c r="O527" s="72">
        <v>2020680010040</v>
      </c>
      <c r="P527" s="73" t="s">
        <v>225</v>
      </c>
      <c r="Q527" s="27" t="s">
        <v>553</v>
      </c>
      <c r="R527" s="27" t="s">
        <v>1537</v>
      </c>
      <c r="S527" s="27" t="s">
        <v>1538</v>
      </c>
      <c r="T527" s="27" t="s">
        <v>1539</v>
      </c>
      <c r="U527" s="27" t="s">
        <v>1541</v>
      </c>
      <c r="V527" s="28" t="s">
        <v>2256</v>
      </c>
    </row>
    <row r="528" spans="1:22" hidden="1" x14ac:dyDescent="0.3">
      <c r="A528" s="198">
        <v>45462</v>
      </c>
      <c r="B528" s="25">
        <v>5574</v>
      </c>
      <c r="C528" s="25" t="s">
        <v>304</v>
      </c>
      <c r="D528" s="25" t="s">
        <v>556</v>
      </c>
      <c r="E528" s="25" t="s">
        <v>1172</v>
      </c>
      <c r="F528" s="25" t="s">
        <v>579</v>
      </c>
      <c r="G528" s="25" t="s">
        <v>580</v>
      </c>
      <c r="H528" s="84">
        <v>20</v>
      </c>
      <c r="I528" s="26">
        <v>148500000</v>
      </c>
      <c r="J528" s="26">
        <v>116920152</v>
      </c>
      <c r="K528" s="26">
        <v>116920152</v>
      </c>
      <c r="L528" s="25" t="s">
        <v>369</v>
      </c>
      <c r="M528" s="25">
        <v>212</v>
      </c>
      <c r="N528" s="27" t="s">
        <v>128</v>
      </c>
      <c r="O528" s="72">
        <v>2020680010040</v>
      </c>
      <c r="P528" s="73" t="s">
        <v>225</v>
      </c>
      <c r="Q528" s="27" t="s">
        <v>557</v>
      </c>
      <c r="R528" s="27" t="s">
        <v>1537</v>
      </c>
      <c r="S528" s="27" t="s">
        <v>1538</v>
      </c>
      <c r="T528" s="27" t="s">
        <v>1539</v>
      </c>
      <c r="U528" s="27" t="s">
        <v>1541</v>
      </c>
      <c r="V528" s="28" t="s">
        <v>2256</v>
      </c>
    </row>
    <row r="529" spans="1:22" hidden="1" x14ac:dyDescent="0.3">
      <c r="A529" s="198">
        <v>45462</v>
      </c>
      <c r="B529" s="25">
        <v>5575</v>
      </c>
      <c r="C529" s="25" t="s">
        <v>312</v>
      </c>
      <c r="D529" s="25" t="s">
        <v>554</v>
      </c>
      <c r="E529" s="25" t="s">
        <v>1172</v>
      </c>
      <c r="F529" s="25" t="s">
        <v>579</v>
      </c>
      <c r="G529" s="25" t="s">
        <v>580</v>
      </c>
      <c r="H529" s="84">
        <v>20</v>
      </c>
      <c r="I529" s="26">
        <v>98736000</v>
      </c>
      <c r="J529" s="26">
        <v>37714728</v>
      </c>
      <c r="K529" s="26">
        <v>37714728</v>
      </c>
      <c r="L529" s="25" t="s">
        <v>369</v>
      </c>
      <c r="M529" s="25">
        <v>212</v>
      </c>
      <c r="N529" s="27" t="s">
        <v>128</v>
      </c>
      <c r="O529" s="72">
        <v>2020680010040</v>
      </c>
      <c r="P529" s="73" t="s">
        <v>225</v>
      </c>
      <c r="Q529" s="27" t="s">
        <v>557</v>
      </c>
      <c r="R529" s="27" t="s">
        <v>1537</v>
      </c>
      <c r="S529" s="27" t="s">
        <v>1538</v>
      </c>
      <c r="T529" s="27" t="s">
        <v>1539</v>
      </c>
      <c r="U529" s="27" t="s">
        <v>1541</v>
      </c>
      <c r="V529" s="28" t="s">
        <v>2256</v>
      </c>
    </row>
    <row r="530" spans="1:22" hidden="1" x14ac:dyDescent="0.3">
      <c r="A530" s="198">
        <v>45462</v>
      </c>
      <c r="B530" s="25">
        <v>5576</v>
      </c>
      <c r="C530" s="25" t="s">
        <v>304</v>
      </c>
      <c r="D530" s="25" t="s">
        <v>556</v>
      </c>
      <c r="E530" s="25" t="s">
        <v>1172</v>
      </c>
      <c r="F530" s="25" t="s">
        <v>563</v>
      </c>
      <c r="G530" s="25" t="s">
        <v>564</v>
      </c>
      <c r="H530" s="84">
        <v>16</v>
      </c>
      <c r="I530" s="26">
        <v>27000000</v>
      </c>
      <c r="J530" s="26">
        <v>26985016</v>
      </c>
      <c r="K530" s="26">
        <v>26985016</v>
      </c>
      <c r="L530" s="25" t="s">
        <v>369</v>
      </c>
      <c r="M530" s="25">
        <v>212</v>
      </c>
      <c r="N530" s="27" t="s">
        <v>128</v>
      </c>
      <c r="O530" s="72">
        <v>2020680010040</v>
      </c>
      <c r="P530" s="73" t="s">
        <v>225</v>
      </c>
      <c r="Q530" s="27" t="s">
        <v>557</v>
      </c>
      <c r="R530" s="27" t="s">
        <v>1537</v>
      </c>
      <c r="S530" s="27" t="s">
        <v>1538</v>
      </c>
      <c r="T530" s="27" t="s">
        <v>1539</v>
      </c>
      <c r="U530" s="27" t="s">
        <v>1540</v>
      </c>
      <c r="V530" s="28" t="s">
        <v>2256</v>
      </c>
    </row>
    <row r="531" spans="1:22" hidden="1" x14ac:dyDescent="0.3">
      <c r="A531" s="198">
        <v>45462</v>
      </c>
      <c r="B531" s="25">
        <v>5577</v>
      </c>
      <c r="C531" s="25" t="s">
        <v>312</v>
      </c>
      <c r="D531" s="25" t="s">
        <v>554</v>
      </c>
      <c r="E531" s="25" t="s">
        <v>1172</v>
      </c>
      <c r="F531" s="25" t="s">
        <v>563</v>
      </c>
      <c r="G531" s="25" t="s">
        <v>564</v>
      </c>
      <c r="H531" s="84">
        <v>16</v>
      </c>
      <c r="I531" s="26">
        <v>17952000</v>
      </c>
      <c r="J531" s="26">
        <v>17952000</v>
      </c>
      <c r="K531" s="26">
        <v>17952000</v>
      </c>
      <c r="L531" s="25" t="s">
        <v>369</v>
      </c>
      <c r="M531" s="25">
        <v>212</v>
      </c>
      <c r="N531" s="27" t="s">
        <v>128</v>
      </c>
      <c r="O531" s="72">
        <v>2020680010040</v>
      </c>
      <c r="P531" s="73" t="s">
        <v>225</v>
      </c>
      <c r="Q531" s="27" t="s">
        <v>557</v>
      </c>
      <c r="R531" s="27" t="s">
        <v>1537</v>
      </c>
      <c r="S531" s="27" t="s">
        <v>1538</v>
      </c>
      <c r="T531" s="27" t="s">
        <v>1539</v>
      </c>
      <c r="U531" s="27" t="s">
        <v>1540</v>
      </c>
      <c r="V531" s="28" t="s">
        <v>2256</v>
      </c>
    </row>
    <row r="532" spans="1:22" hidden="1" x14ac:dyDescent="0.3">
      <c r="A532" s="198">
        <v>45462</v>
      </c>
      <c r="B532" s="25">
        <v>5578</v>
      </c>
      <c r="C532" s="25" t="s">
        <v>320</v>
      </c>
      <c r="D532" s="25" t="s">
        <v>560</v>
      </c>
      <c r="E532" s="25" t="s">
        <v>1172</v>
      </c>
      <c r="F532" s="25" t="s">
        <v>563</v>
      </c>
      <c r="G532" s="25" t="s">
        <v>564</v>
      </c>
      <c r="H532" s="84">
        <v>16</v>
      </c>
      <c r="I532" s="26">
        <v>12870550</v>
      </c>
      <c r="J532" s="26">
        <v>12870550</v>
      </c>
      <c r="K532" s="26">
        <v>12870550</v>
      </c>
      <c r="L532" s="25" t="s">
        <v>369</v>
      </c>
      <c r="M532" s="27">
        <v>213</v>
      </c>
      <c r="N532" s="27" t="s">
        <v>129</v>
      </c>
      <c r="O532" s="72">
        <v>2020680010040</v>
      </c>
      <c r="P532" s="73" t="s">
        <v>225</v>
      </c>
      <c r="Q532" s="27" t="s">
        <v>553</v>
      </c>
      <c r="R532" s="27" t="s">
        <v>1537</v>
      </c>
      <c r="S532" s="27" t="s">
        <v>1538</v>
      </c>
      <c r="T532" s="27" t="s">
        <v>1539</v>
      </c>
      <c r="U532" s="27" t="s">
        <v>1540</v>
      </c>
      <c r="V532" s="28" t="s">
        <v>2256</v>
      </c>
    </row>
    <row r="533" spans="1:22" hidden="1" x14ac:dyDescent="0.3">
      <c r="A533" s="198">
        <v>45462</v>
      </c>
      <c r="B533" s="25">
        <v>5579</v>
      </c>
      <c r="C533" s="25" t="s">
        <v>322</v>
      </c>
      <c r="D533" s="25" t="s">
        <v>549</v>
      </c>
      <c r="E533" s="25" t="s">
        <v>1172</v>
      </c>
      <c r="F533" s="25" t="s">
        <v>563</v>
      </c>
      <c r="G533" s="25" t="s">
        <v>564</v>
      </c>
      <c r="H533" s="84">
        <v>16</v>
      </c>
      <c r="I533" s="26">
        <v>6352500</v>
      </c>
      <c r="J533" s="26">
        <v>6352500</v>
      </c>
      <c r="K533" s="26">
        <v>6352500</v>
      </c>
      <c r="L533" s="25" t="s">
        <v>369</v>
      </c>
      <c r="M533" s="27">
        <v>213</v>
      </c>
      <c r="N533" s="27" t="s">
        <v>129</v>
      </c>
      <c r="O533" s="72">
        <v>2020680010040</v>
      </c>
      <c r="P533" s="73" t="s">
        <v>225</v>
      </c>
      <c r="Q533" s="27" t="s">
        <v>553</v>
      </c>
      <c r="R533" s="27" t="s">
        <v>1537</v>
      </c>
      <c r="S533" s="27" t="s">
        <v>1538</v>
      </c>
      <c r="T533" s="27" t="s">
        <v>1539</v>
      </c>
      <c r="U533" s="27" t="s">
        <v>1540</v>
      </c>
      <c r="V533" s="28" t="s">
        <v>2256</v>
      </c>
    </row>
    <row r="534" spans="1:22" hidden="1" x14ac:dyDescent="0.3">
      <c r="A534" s="198">
        <v>45462</v>
      </c>
      <c r="B534" s="25">
        <v>5580</v>
      </c>
      <c r="C534" s="25" t="s">
        <v>321</v>
      </c>
      <c r="D534" s="25" t="s">
        <v>1173</v>
      </c>
      <c r="E534" s="25" t="s">
        <v>1172</v>
      </c>
      <c r="F534" s="25" t="s">
        <v>563</v>
      </c>
      <c r="G534" s="25" t="s">
        <v>564</v>
      </c>
      <c r="H534" s="84">
        <v>16</v>
      </c>
      <c r="I534" s="26">
        <v>16837975</v>
      </c>
      <c r="J534" s="26">
        <v>16837975</v>
      </c>
      <c r="K534" s="26">
        <f>16837975-4719737</f>
        <v>12118238</v>
      </c>
      <c r="L534" s="25" t="s">
        <v>369</v>
      </c>
      <c r="M534" s="27">
        <v>213</v>
      </c>
      <c r="N534" s="27" t="s">
        <v>129</v>
      </c>
      <c r="O534" s="72">
        <v>2020680010040</v>
      </c>
      <c r="P534" s="73" t="s">
        <v>225</v>
      </c>
      <c r="Q534" s="27" t="s">
        <v>553</v>
      </c>
      <c r="R534" s="27" t="s">
        <v>1537</v>
      </c>
      <c r="S534" s="27" t="s">
        <v>1538</v>
      </c>
      <c r="T534" s="27" t="s">
        <v>1539</v>
      </c>
      <c r="U534" s="27" t="s">
        <v>1540</v>
      </c>
      <c r="V534" s="28" t="s">
        <v>2256</v>
      </c>
    </row>
    <row r="535" spans="1:22" hidden="1" x14ac:dyDescent="0.3">
      <c r="A535" s="198">
        <v>45462</v>
      </c>
      <c r="B535" s="25">
        <v>5581</v>
      </c>
      <c r="C535" s="25" t="s">
        <v>320</v>
      </c>
      <c r="D535" s="25" t="s">
        <v>560</v>
      </c>
      <c r="E535" s="25" t="s">
        <v>1172</v>
      </c>
      <c r="F535" s="25" t="s">
        <v>565</v>
      </c>
      <c r="G535" s="25" t="s">
        <v>566</v>
      </c>
      <c r="H535" s="84">
        <v>15</v>
      </c>
      <c r="I535" s="26">
        <v>14709200</v>
      </c>
      <c r="J535" s="26">
        <v>0</v>
      </c>
      <c r="K535" s="26">
        <v>0</v>
      </c>
      <c r="L535" s="25" t="s">
        <v>369</v>
      </c>
      <c r="M535" s="27">
        <v>213</v>
      </c>
      <c r="N535" s="27" t="s">
        <v>129</v>
      </c>
      <c r="O535" s="72">
        <v>2020680010040</v>
      </c>
      <c r="P535" s="73" t="s">
        <v>225</v>
      </c>
      <c r="Q535" s="27" t="s">
        <v>553</v>
      </c>
      <c r="R535" s="27" t="s">
        <v>1537</v>
      </c>
      <c r="S535" s="27" t="s">
        <v>1538</v>
      </c>
      <c r="T535" s="27" t="s">
        <v>1539</v>
      </c>
      <c r="U535" s="27" t="s">
        <v>1541</v>
      </c>
      <c r="V535" s="28" t="s">
        <v>2256</v>
      </c>
    </row>
    <row r="536" spans="1:22" hidden="1" x14ac:dyDescent="0.3">
      <c r="A536" s="198">
        <v>45462</v>
      </c>
      <c r="B536" s="25">
        <v>5582</v>
      </c>
      <c r="C536" s="25" t="s">
        <v>322</v>
      </c>
      <c r="D536" s="25" t="s">
        <v>549</v>
      </c>
      <c r="E536" s="25" t="s">
        <v>1172</v>
      </c>
      <c r="F536" s="25" t="s">
        <v>565</v>
      </c>
      <c r="G536" s="25" t="s">
        <v>566</v>
      </c>
      <c r="H536" s="84">
        <v>15</v>
      </c>
      <c r="I536" s="26">
        <v>7260000</v>
      </c>
      <c r="J536" s="26">
        <v>0</v>
      </c>
      <c r="K536" s="26">
        <v>0</v>
      </c>
      <c r="L536" s="25" t="s">
        <v>369</v>
      </c>
      <c r="M536" s="27">
        <v>213</v>
      </c>
      <c r="N536" s="27" t="s">
        <v>129</v>
      </c>
      <c r="O536" s="72">
        <v>2020680010040</v>
      </c>
      <c r="P536" s="73" t="s">
        <v>225</v>
      </c>
      <c r="Q536" s="27" t="s">
        <v>553</v>
      </c>
      <c r="R536" s="27" t="s">
        <v>1537</v>
      </c>
      <c r="S536" s="27" t="s">
        <v>1538</v>
      </c>
      <c r="T536" s="27" t="s">
        <v>1539</v>
      </c>
      <c r="U536" s="27" t="s">
        <v>1541</v>
      </c>
      <c r="V536" s="28" t="s">
        <v>2256</v>
      </c>
    </row>
    <row r="537" spans="1:22" hidden="1" x14ac:dyDescent="0.3">
      <c r="A537" s="198">
        <v>45462</v>
      </c>
      <c r="B537" s="25">
        <v>5583</v>
      </c>
      <c r="C537" s="25" t="s">
        <v>321</v>
      </c>
      <c r="D537" s="25" t="s">
        <v>1173</v>
      </c>
      <c r="E537" s="25" t="s">
        <v>1172</v>
      </c>
      <c r="F537" s="25" t="s">
        <v>565</v>
      </c>
      <c r="G537" s="25" t="s">
        <v>566</v>
      </c>
      <c r="H537" s="84">
        <v>15</v>
      </c>
      <c r="I537" s="26">
        <v>19243400</v>
      </c>
      <c r="J537" s="26">
        <v>0</v>
      </c>
      <c r="K537" s="26">
        <v>0</v>
      </c>
      <c r="L537" s="25" t="s">
        <v>369</v>
      </c>
      <c r="M537" s="27">
        <v>213</v>
      </c>
      <c r="N537" s="27" t="s">
        <v>129</v>
      </c>
      <c r="O537" s="72">
        <v>2020680010040</v>
      </c>
      <c r="P537" s="73" t="s">
        <v>225</v>
      </c>
      <c r="Q537" s="27" t="s">
        <v>553</v>
      </c>
      <c r="R537" s="27" t="s">
        <v>1537</v>
      </c>
      <c r="S537" s="27" t="s">
        <v>1538</v>
      </c>
      <c r="T537" s="27" t="s">
        <v>1539</v>
      </c>
      <c r="U537" s="27" t="s">
        <v>1541</v>
      </c>
      <c r="V537" s="28" t="s">
        <v>2256</v>
      </c>
    </row>
    <row r="538" spans="1:22" hidden="1" x14ac:dyDescent="0.3">
      <c r="A538" s="198">
        <v>45462</v>
      </c>
      <c r="B538" s="25">
        <v>5584</v>
      </c>
      <c r="C538" s="25" t="s">
        <v>304</v>
      </c>
      <c r="D538" s="25" t="s">
        <v>556</v>
      </c>
      <c r="E538" s="25" t="s">
        <v>1172</v>
      </c>
      <c r="F538" s="25" t="s">
        <v>565</v>
      </c>
      <c r="G538" s="25" t="s">
        <v>566</v>
      </c>
      <c r="H538" s="84">
        <v>15</v>
      </c>
      <c r="I538" s="26">
        <v>27000000</v>
      </c>
      <c r="J538" s="26">
        <v>16707160</v>
      </c>
      <c r="K538" s="26">
        <v>16707160</v>
      </c>
      <c r="L538" s="25" t="s">
        <v>369</v>
      </c>
      <c r="M538" s="25">
        <v>212</v>
      </c>
      <c r="N538" s="27" t="s">
        <v>128</v>
      </c>
      <c r="O538" s="72">
        <v>2020680010040</v>
      </c>
      <c r="P538" s="73" t="s">
        <v>225</v>
      </c>
      <c r="Q538" s="27" t="s">
        <v>557</v>
      </c>
      <c r="R538" s="27" t="s">
        <v>1537</v>
      </c>
      <c r="S538" s="27" t="s">
        <v>1538</v>
      </c>
      <c r="T538" s="27" t="s">
        <v>1539</v>
      </c>
      <c r="U538" s="27" t="s">
        <v>1541</v>
      </c>
      <c r="V538" s="28" t="s">
        <v>2256</v>
      </c>
    </row>
    <row r="539" spans="1:22" hidden="1" x14ac:dyDescent="0.3">
      <c r="A539" s="198">
        <v>45462</v>
      </c>
      <c r="B539" s="25">
        <v>5585</v>
      </c>
      <c r="C539" s="25" t="s">
        <v>312</v>
      </c>
      <c r="D539" s="25" t="s">
        <v>554</v>
      </c>
      <c r="E539" s="25" t="s">
        <v>1172</v>
      </c>
      <c r="F539" s="25" t="s">
        <v>565</v>
      </c>
      <c r="G539" s="25" t="s">
        <v>566</v>
      </c>
      <c r="H539" s="84">
        <v>15</v>
      </c>
      <c r="I539" s="26">
        <v>17952000</v>
      </c>
      <c r="J539" s="26">
        <v>0</v>
      </c>
      <c r="K539" s="26">
        <v>0</v>
      </c>
      <c r="L539" s="25" t="s">
        <v>369</v>
      </c>
      <c r="M539" s="25">
        <v>212</v>
      </c>
      <c r="N539" s="27" t="s">
        <v>128</v>
      </c>
      <c r="O539" s="72">
        <v>2020680010040</v>
      </c>
      <c r="P539" s="73" t="s">
        <v>225</v>
      </c>
      <c r="Q539" s="27" t="s">
        <v>557</v>
      </c>
      <c r="R539" s="27" t="s">
        <v>1537</v>
      </c>
      <c r="S539" s="27" t="s">
        <v>1538</v>
      </c>
      <c r="T539" s="27" t="s">
        <v>1539</v>
      </c>
      <c r="U539" s="27" t="s">
        <v>1541</v>
      </c>
      <c r="V539" s="28" t="s">
        <v>2256</v>
      </c>
    </row>
    <row r="540" spans="1:22" hidden="1" x14ac:dyDescent="0.3">
      <c r="A540" s="198">
        <v>45463</v>
      </c>
      <c r="B540" s="25">
        <v>5664</v>
      </c>
      <c r="C540" s="25" t="s">
        <v>255</v>
      </c>
      <c r="D540" s="25" t="s">
        <v>485</v>
      </c>
      <c r="E540" s="25" t="s">
        <v>1175</v>
      </c>
      <c r="F540" s="25" t="s">
        <v>834</v>
      </c>
      <c r="G540" s="25" t="s">
        <v>835</v>
      </c>
      <c r="H540" s="84">
        <v>94</v>
      </c>
      <c r="I540" s="26">
        <v>50000000</v>
      </c>
      <c r="J540" s="196">
        <v>29104320</v>
      </c>
      <c r="K540" s="196">
        <v>29104320</v>
      </c>
      <c r="L540" s="25" t="s">
        <v>369</v>
      </c>
      <c r="M540" s="27">
        <v>270</v>
      </c>
      <c r="N540" s="27" t="s">
        <v>174</v>
      </c>
      <c r="O540" s="72">
        <v>2021680010003</v>
      </c>
      <c r="P540" s="73" t="s">
        <v>216</v>
      </c>
      <c r="Q540" s="27" t="s">
        <v>1176</v>
      </c>
      <c r="R540" s="27" t="s">
        <v>1567</v>
      </c>
      <c r="S540" s="27" t="s">
        <v>1568</v>
      </c>
      <c r="T540" s="27" t="s">
        <v>1569</v>
      </c>
      <c r="U540" s="27" t="s">
        <v>1570</v>
      </c>
      <c r="V540" s="28" t="s">
        <v>2256</v>
      </c>
    </row>
    <row r="541" spans="1:22" hidden="1" x14ac:dyDescent="0.3">
      <c r="A541" s="198">
        <v>45463</v>
      </c>
      <c r="B541" s="25">
        <v>5664</v>
      </c>
      <c r="C541" s="25" t="s">
        <v>362</v>
      </c>
      <c r="D541" s="25" t="s">
        <v>584</v>
      </c>
      <c r="E541" s="25" t="s">
        <v>1175</v>
      </c>
      <c r="F541" s="25" t="s">
        <v>834</v>
      </c>
      <c r="G541" s="25" t="s">
        <v>835</v>
      </c>
      <c r="H541" s="84">
        <v>94</v>
      </c>
      <c r="I541" s="26">
        <v>241571619</v>
      </c>
      <c r="J541" s="196">
        <v>95559578</v>
      </c>
      <c r="K541" s="196">
        <v>95559578</v>
      </c>
      <c r="L541" s="25" t="s">
        <v>369</v>
      </c>
      <c r="M541" s="27">
        <v>270</v>
      </c>
      <c r="N541" s="27" t="s">
        <v>174</v>
      </c>
      <c r="O541" s="72">
        <v>2020680010121</v>
      </c>
      <c r="P541" s="73" t="s">
        <v>239</v>
      </c>
      <c r="Q541" s="27" t="s">
        <v>1177</v>
      </c>
      <c r="R541" s="27" t="s">
        <v>1567</v>
      </c>
      <c r="S541" s="27" t="s">
        <v>1568</v>
      </c>
      <c r="T541" s="27" t="s">
        <v>1569</v>
      </c>
      <c r="U541" s="27" t="s">
        <v>1570</v>
      </c>
      <c r="V541" s="28" t="s">
        <v>2256</v>
      </c>
    </row>
    <row r="542" spans="1:22" hidden="1" x14ac:dyDescent="0.3">
      <c r="A542" s="198">
        <v>45463</v>
      </c>
      <c r="B542" s="25">
        <v>5664</v>
      </c>
      <c r="C542" s="25" t="s">
        <v>323</v>
      </c>
      <c r="D542" s="25" t="s">
        <v>1178</v>
      </c>
      <c r="E542" s="25" t="s">
        <v>1175</v>
      </c>
      <c r="F542" s="25" t="s">
        <v>834</v>
      </c>
      <c r="G542" s="25" t="s">
        <v>835</v>
      </c>
      <c r="H542" s="84">
        <v>94</v>
      </c>
      <c r="I542" s="26">
        <v>847043026</v>
      </c>
      <c r="J542" s="196">
        <v>847043026</v>
      </c>
      <c r="K542" s="196">
        <v>847043026</v>
      </c>
      <c r="L542" s="25" t="s">
        <v>369</v>
      </c>
      <c r="M542" s="27">
        <v>270</v>
      </c>
      <c r="N542" s="27" t="s">
        <v>174</v>
      </c>
      <c r="O542" s="72">
        <v>2020680010040</v>
      </c>
      <c r="P542" s="73" t="s">
        <v>225</v>
      </c>
      <c r="Q542" s="27" t="s">
        <v>1179</v>
      </c>
      <c r="R542" s="27" t="s">
        <v>1567</v>
      </c>
      <c r="S542" s="27" t="s">
        <v>1568</v>
      </c>
      <c r="T542" s="27" t="s">
        <v>1569</v>
      </c>
      <c r="U542" s="27" t="s">
        <v>1570</v>
      </c>
      <c r="V542" s="28" t="s">
        <v>2256</v>
      </c>
    </row>
    <row r="543" spans="1:22" hidden="1" x14ac:dyDescent="0.3">
      <c r="A543" s="198">
        <v>45463</v>
      </c>
      <c r="B543" s="25">
        <v>5664</v>
      </c>
      <c r="C543" s="25" t="s">
        <v>324</v>
      </c>
      <c r="D543" s="25" t="s">
        <v>447</v>
      </c>
      <c r="E543" s="25" t="s">
        <v>1175</v>
      </c>
      <c r="F543" s="25" t="s">
        <v>834</v>
      </c>
      <c r="G543" s="25" t="s">
        <v>835</v>
      </c>
      <c r="H543" s="84">
        <v>94</v>
      </c>
      <c r="I543" s="26">
        <v>952956974</v>
      </c>
      <c r="J543" s="26">
        <v>157484957</v>
      </c>
      <c r="K543" s="26">
        <v>157484957</v>
      </c>
      <c r="L543" s="25" t="s">
        <v>369</v>
      </c>
      <c r="M543" s="27">
        <v>270</v>
      </c>
      <c r="N543" s="27" t="s">
        <v>174</v>
      </c>
      <c r="O543" s="72">
        <v>2020680010040</v>
      </c>
      <c r="P543" s="73" t="s">
        <v>225</v>
      </c>
      <c r="Q543" s="27" t="s">
        <v>1179</v>
      </c>
      <c r="R543" s="27" t="s">
        <v>1567</v>
      </c>
      <c r="S543" s="27" t="s">
        <v>1568</v>
      </c>
      <c r="T543" s="27" t="s">
        <v>1569</v>
      </c>
      <c r="U543" s="27" t="s">
        <v>1570</v>
      </c>
      <c r="V543" s="28" t="s">
        <v>2256</v>
      </c>
    </row>
    <row r="544" spans="1:22" hidden="1" x14ac:dyDescent="0.3">
      <c r="A544" s="198">
        <v>45463</v>
      </c>
      <c r="B544" s="25">
        <v>5665</v>
      </c>
      <c r="C544" s="25" t="s">
        <v>352</v>
      </c>
      <c r="D544" s="25" t="s">
        <v>427</v>
      </c>
      <c r="E544" s="25" t="s">
        <v>1180</v>
      </c>
      <c r="F544" s="25" t="s">
        <v>1181</v>
      </c>
      <c r="G544" s="25" t="s">
        <v>1182</v>
      </c>
      <c r="H544" s="84">
        <v>93</v>
      </c>
      <c r="I544" s="26">
        <v>18560000</v>
      </c>
      <c r="J544" s="26">
        <v>18560000</v>
      </c>
      <c r="K544" s="26">
        <v>18560000</v>
      </c>
      <c r="L544" s="25" t="s">
        <v>369</v>
      </c>
      <c r="M544" s="27">
        <v>259</v>
      </c>
      <c r="N544" s="29" t="s">
        <v>167</v>
      </c>
      <c r="O544" s="72">
        <v>2022680010029</v>
      </c>
      <c r="P544" s="73" t="s">
        <v>246</v>
      </c>
      <c r="Q544" s="27" t="s">
        <v>1171</v>
      </c>
      <c r="R544" s="27" t="s">
        <v>1546</v>
      </c>
      <c r="S544" s="27" t="s">
        <v>1547</v>
      </c>
      <c r="T544" s="27" t="s">
        <v>1915</v>
      </c>
      <c r="U544" s="27" t="s">
        <v>1916</v>
      </c>
      <c r="V544" s="28" t="s">
        <v>2256</v>
      </c>
    </row>
    <row r="545" spans="1:22" hidden="1" x14ac:dyDescent="0.3">
      <c r="A545" s="198">
        <v>45463</v>
      </c>
      <c r="B545" s="25">
        <v>5665</v>
      </c>
      <c r="C545" s="25" t="s">
        <v>282</v>
      </c>
      <c r="D545" s="25" t="s">
        <v>489</v>
      </c>
      <c r="E545" s="25" t="s">
        <v>1180</v>
      </c>
      <c r="F545" s="25" t="s">
        <v>1181</v>
      </c>
      <c r="G545" s="25" t="s">
        <v>1182</v>
      </c>
      <c r="H545" s="84">
        <v>93</v>
      </c>
      <c r="I545" s="26">
        <v>9280000</v>
      </c>
      <c r="J545" s="26">
        <v>8980000</v>
      </c>
      <c r="K545" s="26">
        <v>8980000</v>
      </c>
      <c r="L545" s="25" t="s">
        <v>369</v>
      </c>
      <c r="M545" s="27">
        <v>208</v>
      </c>
      <c r="N545" s="27" t="s">
        <v>119</v>
      </c>
      <c r="O545" s="72">
        <v>2020680010106</v>
      </c>
      <c r="P545" s="73" t="s">
        <v>227</v>
      </c>
      <c r="Q545" s="27" t="s">
        <v>978</v>
      </c>
      <c r="R545" s="27" t="s">
        <v>1546</v>
      </c>
      <c r="S545" s="27" t="s">
        <v>1547</v>
      </c>
      <c r="T545" s="27" t="s">
        <v>1915</v>
      </c>
      <c r="U545" s="27" t="s">
        <v>1916</v>
      </c>
      <c r="V545" s="28" t="s">
        <v>2256</v>
      </c>
    </row>
    <row r="546" spans="1:22" hidden="1" x14ac:dyDescent="0.3">
      <c r="A546" s="198">
        <v>45463</v>
      </c>
      <c r="B546" s="25">
        <v>5669</v>
      </c>
      <c r="C546" s="25" t="s">
        <v>284</v>
      </c>
      <c r="D546" s="25" t="s">
        <v>489</v>
      </c>
      <c r="E546" s="25" t="s">
        <v>1183</v>
      </c>
      <c r="F546" s="25" t="s">
        <v>1184</v>
      </c>
      <c r="G546" s="25" t="s">
        <v>1185</v>
      </c>
      <c r="H546" s="84">
        <v>96</v>
      </c>
      <c r="I546" s="26">
        <v>117000000</v>
      </c>
      <c r="J546" s="26">
        <v>116986667</v>
      </c>
      <c r="K546" s="26">
        <v>116986667</v>
      </c>
      <c r="L546" s="25" t="s">
        <v>369</v>
      </c>
      <c r="M546" s="27">
        <v>217</v>
      </c>
      <c r="N546" s="27" t="s">
        <v>138</v>
      </c>
      <c r="O546" s="72">
        <v>2020680010106</v>
      </c>
      <c r="P546" s="73" t="s">
        <v>227</v>
      </c>
      <c r="Q546" s="27" t="s">
        <v>493</v>
      </c>
      <c r="R546" s="27" t="s">
        <v>1537</v>
      </c>
      <c r="S546" s="27" t="s">
        <v>1538</v>
      </c>
      <c r="T546" s="27" t="s">
        <v>1917</v>
      </c>
      <c r="U546" s="27" t="s">
        <v>1918</v>
      </c>
      <c r="V546" s="28" t="s">
        <v>2256</v>
      </c>
    </row>
    <row r="547" spans="1:22" hidden="1" x14ac:dyDescent="0.3">
      <c r="A547" s="198">
        <v>45464</v>
      </c>
      <c r="B547" s="25">
        <v>5674</v>
      </c>
      <c r="C547" s="25" t="s">
        <v>350</v>
      </c>
      <c r="D547" s="25" t="s">
        <v>427</v>
      </c>
      <c r="E547" s="25" t="s">
        <v>1186</v>
      </c>
      <c r="F547" s="25" t="s">
        <v>1187</v>
      </c>
      <c r="G547" s="25" t="s">
        <v>1188</v>
      </c>
      <c r="H547" s="84">
        <v>97</v>
      </c>
      <c r="I547" s="26">
        <v>34386240</v>
      </c>
      <c r="J547" s="26">
        <v>0</v>
      </c>
      <c r="K547" s="26">
        <v>0</v>
      </c>
      <c r="L547" s="25" t="s">
        <v>369</v>
      </c>
      <c r="M547" s="27">
        <v>259</v>
      </c>
      <c r="N547" s="29" t="s">
        <v>167</v>
      </c>
      <c r="O547" s="72">
        <v>2022680010029</v>
      </c>
      <c r="P547" s="73" t="s">
        <v>246</v>
      </c>
      <c r="Q547" s="27" t="s">
        <v>1171</v>
      </c>
      <c r="R547" s="27" t="s">
        <v>1546</v>
      </c>
      <c r="S547" s="27" t="s">
        <v>1912</v>
      </c>
      <c r="T547" s="27" t="s">
        <v>1919</v>
      </c>
      <c r="U547" s="27" t="s">
        <v>1920</v>
      </c>
      <c r="V547" s="28" t="s">
        <v>2256</v>
      </c>
    </row>
    <row r="548" spans="1:22" hidden="1" x14ac:dyDescent="0.3">
      <c r="A548" s="198">
        <v>45485</v>
      </c>
      <c r="B548" s="25">
        <v>6153</v>
      </c>
      <c r="C548" s="74" t="s">
        <v>347</v>
      </c>
      <c r="D548" s="25" t="s">
        <v>427</v>
      </c>
      <c r="E548" s="25" t="s">
        <v>1189</v>
      </c>
      <c r="F548" s="25" t="s">
        <v>505</v>
      </c>
      <c r="G548" s="25" t="s">
        <v>506</v>
      </c>
      <c r="H548" s="85" t="s">
        <v>2254</v>
      </c>
      <c r="I548" s="35">
        <v>900300</v>
      </c>
      <c r="J548" s="26">
        <v>900300</v>
      </c>
      <c r="K548" s="26">
        <v>900300</v>
      </c>
      <c r="L548" s="25" t="s">
        <v>369</v>
      </c>
      <c r="M548" s="27">
        <v>258</v>
      </c>
      <c r="N548" s="29" t="str">
        <f>VLOOKUP(B548,'[2]Relación Contratación'!$A$4:$C$82,3,0)</f>
        <v>Promover 130 espacios de participación ciudadana a través de la garantia del 100% de los ediles con pago de EPS, ARL, póliza de vida.</v>
      </c>
      <c r="O548" s="72">
        <v>2024680010149</v>
      </c>
      <c r="P548" s="73" t="s">
        <v>247</v>
      </c>
      <c r="Q548" s="27" t="s">
        <v>453</v>
      </c>
      <c r="R548" s="85" t="s">
        <v>2254</v>
      </c>
      <c r="S548" s="85" t="s">
        <v>2254</v>
      </c>
      <c r="T548" s="85" t="s">
        <v>2254</v>
      </c>
      <c r="U548" s="85" t="s">
        <v>2254</v>
      </c>
      <c r="V548" s="28" t="s">
        <v>2256</v>
      </c>
    </row>
    <row r="549" spans="1:22" hidden="1" x14ac:dyDescent="0.3">
      <c r="A549" s="198">
        <v>45485</v>
      </c>
      <c r="B549" s="25">
        <v>6154</v>
      </c>
      <c r="C549" s="74" t="s">
        <v>347</v>
      </c>
      <c r="D549" s="25" t="s">
        <v>427</v>
      </c>
      <c r="E549" s="25" t="s">
        <v>1190</v>
      </c>
      <c r="F549" s="25" t="s">
        <v>510</v>
      </c>
      <c r="G549" s="25" t="s">
        <v>511</v>
      </c>
      <c r="H549" s="85" t="s">
        <v>2254</v>
      </c>
      <c r="I549" s="35">
        <v>163000</v>
      </c>
      <c r="J549" s="26">
        <v>163000</v>
      </c>
      <c r="K549" s="26">
        <v>163000</v>
      </c>
      <c r="L549" s="25" t="s">
        <v>369</v>
      </c>
      <c r="M549" s="27">
        <v>258</v>
      </c>
      <c r="N549" s="29" t="str">
        <f>VLOOKUP(B549,'[2]Relación Contratación'!$A$4:$C$82,3,0)</f>
        <v>Promover 130 espacios de participación ciudadana a través de la garantia del 100% de los ediles con pago de EPS, ARL, póliza de vida.</v>
      </c>
      <c r="O549" s="72">
        <v>2024680010149</v>
      </c>
      <c r="P549" s="73" t="s">
        <v>247</v>
      </c>
      <c r="Q549" s="27" t="s">
        <v>453</v>
      </c>
      <c r="R549" s="85" t="s">
        <v>2254</v>
      </c>
      <c r="S549" s="85" t="s">
        <v>2254</v>
      </c>
      <c r="T549" s="85" t="s">
        <v>2254</v>
      </c>
      <c r="U549" s="85" t="s">
        <v>2254</v>
      </c>
      <c r="V549" s="28" t="s">
        <v>2256</v>
      </c>
    </row>
    <row r="550" spans="1:22" hidden="1" x14ac:dyDescent="0.3">
      <c r="A550" s="198">
        <v>45485</v>
      </c>
      <c r="B550" s="25">
        <v>6155</v>
      </c>
      <c r="C550" s="74" t="s">
        <v>347</v>
      </c>
      <c r="D550" s="25" t="s">
        <v>427</v>
      </c>
      <c r="E550" s="25" t="s">
        <v>1190</v>
      </c>
      <c r="F550" s="25" t="s">
        <v>510</v>
      </c>
      <c r="G550" s="25" t="s">
        <v>511</v>
      </c>
      <c r="H550" s="85" t="s">
        <v>2254</v>
      </c>
      <c r="I550" s="35">
        <v>2118900</v>
      </c>
      <c r="J550" s="26">
        <v>2118900</v>
      </c>
      <c r="K550" s="26">
        <v>2118900</v>
      </c>
      <c r="L550" s="25" t="s">
        <v>369</v>
      </c>
      <c r="M550" s="27">
        <v>258</v>
      </c>
      <c r="N550" s="29" t="str">
        <f>VLOOKUP(B550,'[2]Relación Contratación'!$A$4:$C$82,3,0)</f>
        <v>Promover 130 espacios de participación ciudadana a través de la garantia del 100% de los ediles con pago de EPS, ARL, póliza de vida.</v>
      </c>
      <c r="O550" s="72">
        <v>2024680010149</v>
      </c>
      <c r="P550" s="73" t="s">
        <v>247</v>
      </c>
      <c r="Q550" s="27" t="s">
        <v>453</v>
      </c>
      <c r="R550" s="85" t="s">
        <v>2254</v>
      </c>
      <c r="S550" s="85" t="s">
        <v>2254</v>
      </c>
      <c r="T550" s="85" t="s">
        <v>2254</v>
      </c>
      <c r="U550" s="85" t="s">
        <v>2254</v>
      </c>
      <c r="V550" s="28" t="s">
        <v>2256</v>
      </c>
    </row>
    <row r="551" spans="1:22" hidden="1" x14ac:dyDescent="0.3">
      <c r="A551" s="198">
        <v>45485</v>
      </c>
      <c r="B551" s="25">
        <v>6156</v>
      </c>
      <c r="C551" s="74" t="s">
        <v>347</v>
      </c>
      <c r="D551" s="25" t="s">
        <v>427</v>
      </c>
      <c r="E551" s="25" t="s">
        <v>1190</v>
      </c>
      <c r="F551" s="25" t="s">
        <v>512</v>
      </c>
      <c r="G551" s="25" t="s">
        <v>513</v>
      </c>
      <c r="H551" s="85" t="s">
        <v>2254</v>
      </c>
      <c r="I551" s="35">
        <v>2607900</v>
      </c>
      <c r="J551" s="26">
        <v>2607900</v>
      </c>
      <c r="K551" s="26">
        <v>2607900</v>
      </c>
      <c r="L551" s="25" t="s">
        <v>369</v>
      </c>
      <c r="M551" s="27">
        <v>258</v>
      </c>
      <c r="N551" s="29" t="str">
        <f>VLOOKUP(B551,'[2]Relación Contratación'!$A$4:$C$82,3,0)</f>
        <v>Promover 130 espacios de participación ciudadana a través de la garantia del 100% de los ediles con pago de EPS, ARL, póliza de vida.</v>
      </c>
      <c r="O551" s="72">
        <v>2024680010149</v>
      </c>
      <c r="P551" s="73" t="s">
        <v>247</v>
      </c>
      <c r="Q551" s="27" t="s">
        <v>453</v>
      </c>
      <c r="R551" s="85" t="s">
        <v>2254</v>
      </c>
      <c r="S551" s="85" t="s">
        <v>2254</v>
      </c>
      <c r="T551" s="85" t="s">
        <v>2254</v>
      </c>
      <c r="U551" s="85" t="s">
        <v>2254</v>
      </c>
      <c r="V551" s="28" t="s">
        <v>2256</v>
      </c>
    </row>
    <row r="552" spans="1:22" hidden="1" x14ac:dyDescent="0.3">
      <c r="A552" s="198">
        <v>45485</v>
      </c>
      <c r="B552" s="25">
        <v>6157</v>
      </c>
      <c r="C552" s="74" t="s">
        <v>347</v>
      </c>
      <c r="D552" s="25" t="s">
        <v>427</v>
      </c>
      <c r="E552" s="25" t="s">
        <v>1190</v>
      </c>
      <c r="F552" s="25" t="s">
        <v>514</v>
      </c>
      <c r="G552" s="25" t="s">
        <v>515</v>
      </c>
      <c r="H552" s="85" t="s">
        <v>2254</v>
      </c>
      <c r="I552" s="35">
        <v>1141000</v>
      </c>
      <c r="J552" s="26">
        <v>1141000</v>
      </c>
      <c r="K552" s="26">
        <v>1141000</v>
      </c>
      <c r="L552" s="25" t="s">
        <v>369</v>
      </c>
      <c r="M552" s="27">
        <v>258</v>
      </c>
      <c r="N552" s="29" t="str">
        <f>VLOOKUP(B552,'[2]Relación Contratación'!$A$4:$C$82,3,0)</f>
        <v>Promover 130 espacios de participación ciudadana a través de la garantia del 100% de los ediles con pago de EPS, ARL, póliza de vida.</v>
      </c>
      <c r="O552" s="72">
        <v>2024680010149</v>
      </c>
      <c r="P552" s="73" t="s">
        <v>247</v>
      </c>
      <c r="Q552" s="27" t="s">
        <v>453</v>
      </c>
      <c r="R552" s="85" t="s">
        <v>2254</v>
      </c>
      <c r="S552" s="85" t="s">
        <v>2254</v>
      </c>
      <c r="T552" s="85" t="s">
        <v>2254</v>
      </c>
      <c r="U552" s="85" t="s">
        <v>2254</v>
      </c>
      <c r="V552" s="28" t="s">
        <v>2256</v>
      </c>
    </row>
    <row r="553" spans="1:22" hidden="1" x14ac:dyDescent="0.3">
      <c r="A553" s="198">
        <v>45485</v>
      </c>
      <c r="B553" s="25">
        <v>6158</v>
      </c>
      <c r="C553" s="74" t="s">
        <v>347</v>
      </c>
      <c r="D553" s="25" t="s">
        <v>427</v>
      </c>
      <c r="E553" s="25" t="s">
        <v>1190</v>
      </c>
      <c r="F553" s="25" t="s">
        <v>516</v>
      </c>
      <c r="G553" s="25" t="s">
        <v>517</v>
      </c>
      <c r="H553" s="85" t="s">
        <v>2254</v>
      </c>
      <c r="I553" s="35">
        <v>489000</v>
      </c>
      <c r="J553" s="26">
        <v>489000</v>
      </c>
      <c r="K553" s="26">
        <v>489000</v>
      </c>
      <c r="L553" s="25" t="s">
        <v>369</v>
      </c>
      <c r="M553" s="27">
        <v>258</v>
      </c>
      <c r="N553" s="29" t="str">
        <f>VLOOKUP(B553,'[2]Relación Contratación'!$A$4:$C$82,3,0)</f>
        <v>Promover 130 espacios de participación ciudadana a través de la garantia del 100% de los ediles con pago de EPS, ARL, póliza de vida.</v>
      </c>
      <c r="O553" s="72">
        <v>2024680010149</v>
      </c>
      <c r="P553" s="73" t="s">
        <v>247</v>
      </c>
      <c r="Q553" s="27" t="s">
        <v>453</v>
      </c>
      <c r="R553" s="85" t="s">
        <v>2254</v>
      </c>
      <c r="S553" s="85" t="s">
        <v>2254</v>
      </c>
      <c r="T553" s="85" t="s">
        <v>2254</v>
      </c>
      <c r="U553" s="85" t="s">
        <v>2254</v>
      </c>
      <c r="V553" s="28" t="s">
        <v>2256</v>
      </c>
    </row>
    <row r="554" spans="1:22" hidden="1" x14ac:dyDescent="0.3">
      <c r="A554" s="198">
        <v>45485</v>
      </c>
      <c r="B554" s="25">
        <v>6159</v>
      </c>
      <c r="C554" s="74" t="s">
        <v>347</v>
      </c>
      <c r="D554" s="25" t="s">
        <v>427</v>
      </c>
      <c r="E554" s="25" t="s">
        <v>1190</v>
      </c>
      <c r="F554" s="25" t="s">
        <v>518</v>
      </c>
      <c r="G554" s="25" t="s">
        <v>519</v>
      </c>
      <c r="H554" s="85" t="s">
        <v>2254</v>
      </c>
      <c r="I554" s="35">
        <v>4563700</v>
      </c>
      <c r="J554" s="26">
        <v>4563700</v>
      </c>
      <c r="K554" s="26">
        <v>4563700</v>
      </c>
      <c r="L554" s="25" t="s">
        <v>369</v>
      </c>
      <c r="M554" s="27">
        <v>258</v>
      </c>
      <c r="N554" s="29" t="str">
        <f>VLOOKUP(B554,'[2]Relación Contratación'!$A$4:$C$82,3,0)</f>
        <v>Promover 130 espacios de participación ciudadana a través de la garantia del 100% de los ediles con pago de EPS, ARL, póliza de vida.</v>
      </c>
      <c r="O554" s="72">
        <v>2024680010149</v>
      </c>
      <c r="P554" s="73" t="s">
        <v>247</v>
      </c>
      <c r="Q554" s="27" t="s">
        <v>453</v>
      </c>
      <c r="R554" s="85" t="s">
        <v>2254</v>
      </c>
      <c r="S554" s="85" t="s">
        <v>2254</v>
      </c>
      <c r="T554" s="85" t="s">
        <v>2254</v>
      </c>
      <c r="U554" s="85" t="s">
        <v>2254</v>
      </c>
      <c r="V554" s="28" t="s">
        <v>2256</v>
      </c>
    </row>
    <row r="555" spans="1:22" hidden="1" x14ac:dyDescent="0.3">
      <c r="A555" s="198">
        <v>45485</v>
      </c>
      <c r="B555" s="25">
        <v>6160</v>
      </c>
      <c r="C555" s="74" t="s">
        <v>347</v>
      </c>
      <c r="D555" s="25" t="s">
        <v>427</v>
      </c>
      <c r="E555" s="25" t="s">
        <v>1190</v>
      </c>
      <c r="F555" s="25" t="s">
        <v>518</v>
      </c>
      <c r="G555" s="25" t="s">
        <v>519</v>
      </c>
      <c r="H555" s="85" t="s">
        <v>2254</v>
      </c>
      <c r="I555" s="35">
        <v>2281900</v>
      </c>
      <c r="J555" s="26">
        <v>2281900</v>
      </c>
      <c r="K555" s="26">
        <v>2281900</v>
      </c>
      <c r="L555" s="25" t="s">
        <v>369</v>
      </c>
      <c r="M555" s="27">
        <v>258</v>
      </c>
      <c r="N555" s="29" t="str">
        <f>VLOOKUP(B555,'[2]Relación Contratación'!$A$4:$C$82,3,0)</f>
        <v>Promover 130 espacios de participación ciudadana a través de la garantia del 100% de los ediles con pago de EPS, ARL, póliza de vida.</v>
      </c>
      <c r="O555" s="72">
        <v>2024680010149</v>
      </c>
      <c r="P555" s="73" t="s">
        <v>247</v>
      </c>
      <c r="Q555" s="27" t="s">
        <v>453</v>
      </c>
      <c r="R555" s="85" t="s">
        <v>2254</v>
      </c>
      <c r="S555" s="85" t="s">
        <v>2254</v>
      </c>
      <c r="T555" s="85" t="s">
        <v>2254</v>
      </c>
      <c r="U555" s="85" t="s">
        <v>2254</v>
      </c>
      <c r="V555" s="28" t="s">
        <v>2256</v>
      </c>
    </row>
    <row r="556" spans="1:22" hidden="1" x14ac:dyDescent="0.3">
      <c r="A556" s="198">
        <v>45485</v>
      </c>
      <c r="B556" s="25">
        <v>6161</v>
      </c>
      <c r="C556" s="74" t="s">
        <v>347</v>
      </c>
      <c r="D556" s="25" t="s">
        <v>427</v>
      </c>
      <c r="E556" s="25" t="s">
        <v>1190</v>
      </c>
      <c r="F556" s="25" t="s">
        <v>520</v>
      </c>
      <c r="G556" s="25" t="s">
        <v>521</v>
      </c>
      <c r="H556" s="85" t="s">
        <v>2254</v>
      </c>
      <c r="I556" s="35">
        <v>1792900</v>
      </c>
      <c r="J556" s="26">
        <v>1792900</v>
      </c>
      <c r="K556" s="26">
        <v>1792900</v>
      </c>
      <c r="L556" s="25" t="s">
        <v>369</v>
      </c>
      <c r="M556" s="27">
        <v>258</v>
      </c>
      <c r="N556" s="29" t="str">
        <f>VLOOKUP(B556,'[2]Relación Contratación'!$A$4:$C$82,3,0)</f>
        <v>Promover 130 espacios de participación ciudadana a través de la garantia del 100% de los ediles con pago de EPS, ARL, póliza de vida.</v>
      </c>
      <c r="O556" s="72">
        <v>2024680010149</v>
      </c>
      <c r="P556" s="73" t="s">
        <v>247</v>
      </c>
      <c r="Q556" s="27" t="s">
        <v>453</v>
      </c>
      <c r="R556" s="85" t="s">
        <v>2254</v>
      </c>
      <c r="S556" s="85" t="s">
        <v>2254</v>
      </c>
      <c r="T556" s="85" t="s">
        <v>2254</v>
      </c>
      <c r="U556" s="85" t="s">
        <v>2254</v>
      </c>
      <c r="V556" s="28" t="s">
        <v>2256</v>
      </c>
    </row>
    <row r="557" spans="1:22" hidden="1" x14ac:dyDescent="0.3">
      <c r="A557" s="198">
        <v>45485</v>
      </c>
      <c r="B557" s="25">
        <v>6162</v>
      </c>
      <c r="C557" s="74" t="s">
        <v>347</v>
      </c>
      <c r="D557" s="25" t="s">
        <v>427</v>
      </c>
      <c r="E557" s="25" t="s">
        <v>1190</v>
      </c>
      <c r="F557" s="25" t="s">
        <v>522</v>
      </c>
      <c r="G557" s="25" t="s">
        <v>523</v>
      </c>
      <c r="H557" s="85" t="s">
        <v>2254</v>
      </c>
      <c r="I557" s="35">
        <v>3585800</v>
      </c>
      <c r="J557" s="26">
        <v>3585800</v>
      </c>
      <c r="K557" s="26">
        <v>3585800</v>
      </c>
      <c r="L557" s="25" t="s">
        <v>369</v>
      </c>
      <c r="M557" s="27">
        <v>258</v>
      </c>
      <c r="N557" s="29" t="str">
        <f>VLOOKUP(B557,'[2]Relación Contratación'!$A$4:$C$82,3,0)</f>
        <v>Promover 130 espacios de participación ciudadana a través de la garantia del 100% de los ediles con pago de EPS, ARL, póliza de vida.</v>
      </c>
      <c r="O557" s="72">
        <v>2024680010149</v>
      </c>
      <c r="P557" s="73" t="s">
        <v>247</v>
      </c>
      <c r="Q557" s="27" t="s">
        <v>453</v>
      </c>
      <c r="R557" s="85" t="s">
        <v>2254</v>
      </c>
      <c r="S557" s="85" t="s">
        <v>2254</v>
      </c>
      <c r="T557" s="85" t="s">
        <v>2254</v>
      </c>
      <c r="U557" s="85" t="s">
        <v>2254</v>
      </c>
      <c r="V557" s="28" t="s">
        <v>2256</v>
      </c>
    </row>
    <row r="558" spans="1:22" hidden="1" x14ac:dyDescent="0.3">
      <c r="A558" s="198">
        <v>45485</v>
      </c>
      <c r="B558" s="25">
        <v>6163</v>
      </c>
      <c r="C558" s="74" t="s">
        <v>347</v>
      </c>
      <c r="D558" s="25" t="s">
        <v>427</v>
      </c>
      <c r="E558" s="25" t="s">
        <v>1190</v>
      </c>
      <c r="F558" s="25" t="s">
        <v>524</v>
      </c>
      <c r="G558" s="25" t="s">
        <v>525</v>
      </c>
      <c r="H558" s="85" t="s">
        <v>2254</v>
      </c>
      <c r="I558" s="35">
        <v>2770800</v>
      </c>
      <c r="J558" s="26">
        <v>2770800</v>
      </c>
      <c r="K558" s="26">
        <v>2770800</v>
      </c>
      <c r="L558" s="25" t="s">
        <v>369</v>
      </c>
      <c r="M558" s="27">
        <v>258</v>
      </c>
      <c r="N558" s="29" t="str">
        <f>VLOOKUP(B558,'[2]Relación Contratación'!$A$4:$C$82,3,0)</f>
        <v>Promover 130 espacios de participación ciudadana a través de la garantia del 100% de los ediles con pago de EPS, ARL, póliza de vida.</v>
      </c>
      <c r="O558" s="72">
        <v>2024680010149</v>
      </c>
      <c r="P558" s="73" t="s">
        <v>247</v>
      </c>
      <c r="Q558" s="27" t="s">
        <v>453</v>
      </c>
      <c r="R558" s="85" t="s">
        <v>2254</v>
      </c>
      <c r="S558" s="85" t="s">
        <v>2254</v>
      </c>
      <c r="T558" s="85" t="s">
        <v>2254</v>
      </c>
      <c r="U558" s="85" t="s">
        <v>2254</v>
      </c>
      <c r="V558" s="28" t="s">
        <v>2256</v>
      </c>
    </row>
    <row r="559" spans="1:22" hidden="1" x14ac:dyDescent="0.3">
      <c r="A559" s="198">
        <v>45485</v>
      </c>
      <c r="B559" s="25">
        <v>6189</v>
      </c>
      <c r="C559" s="25" t="s">
        <v>208</v>
      </c>
      <c r="D559" s="25" t="s">
        <v>1191</v>
      </c>
      <c r="E559" s="25" t="s">
        <v>1192</v>
      </c>
      <c r="F559" s="25" t="s">
        <v>1193</v>
      </c>
      <c r="G559" s="25" t="s">
        <v>1194</v>
      </c>
      <c r="H559" s="84">
        <v>105</v>
      </c>
      <c r="I559" s="35">
        <v>54984000</v>
      </c>
      <c r="J559" s="26">
        <v>0</v>
      </c>
      <c r="K559" s="26">
        <v>0</v>
      </c>
      <c r="L559" s="25" t="s">
        <v>369</v>
      </c>
      <c r="M559" s="27">
        <v>92</v>
      </c>
      <c r="N559" s="29" t="str">
        <f>VLOOKUP(B559,'[2]Relación Contratación'!$A$4:$C$82,3,0)</f>
        <v>Mantener el Servicio de vacunación para 2400 animales de interés agropecuario en los tres corregimientos garantizando el estatus sanitario-libres de aftosa e inmunización contra brucelosis bovina.</v>
      </c>
      <c r="O559" s="72">
        <v>2024680010067</v>
      </c>
      <c r="P559" s="73" t="s">
        <v>223</v>
      </c>
      <c r="Q559" s="27" t="s">
        <v>1195</v>
      </c>
      <c r="R559" s="27" t="s">
        <v>1546</v>
      </c>
      <c r="S559" s="27" t="s">
        <v>1547</v>
      </c>
      <c r="T559" s="27" t="s">
        <v>1921</v>
      </c>
      <c r="U559" s="27" t="s">
        <v>1922</v>
      </c>
      <c r="V559" s="28" t="s">
        <v>2256</v>
      </c>
    </row>
    <row r="560" spans="1:22" hidden="1" x14ac:dyDescent="0.3">
      <c r="A560" s="198">
        <v>45491</v>
      </c>
      <c r="B560" s="25">
        <v>6289</v>
      </c>
      <c r="C560" s="25" t="s">
        <v>330</v>
      </c>
      <c r="D560" s="25" t="s">
        <v>1196</v>
      </c>
      <c r="E560" s="25" t="s">
        <v>1197</v>
      </c>
      <c r="F560" s="25" t="s">
        <v>729</v>
      </c>
      <c r="G560" s="25" t="s">
        <v>730</v>
      </c>
      <c r="H560" s="84">
        <v>1893</v>
      </c>
      <c r="I560" s="35">
        <v>16960000</v>
      </c>
      <c r="J560" s="26">
        <v>7786666.6699999999</v>
      </c>
      <c r="K560" s="26">
        <v>7786666.6699999999</v>
      </c>
      <c r="L560" s="25" t="s">
        <v>369</v>
      </c>
      <c r="M560" s="27">
        <v>254</v>
      </c>
      <c r="N560" s="29" t="str">
        <f>VLOOKUP(B560,'[2]Relación Contratación'!$A$4:$C$82,3,0)</f>
        <v>Brindar (1) asistencia técnica a los procesos de la Secretaría de Desarrollo Social que se derivan de los planes, programas y proyectos.</v>
      </c>
      <c r="O560" s="72">
        <v>2024680010068</v>
      </c>
      <c r="P560" s="73" t="s">
        <v>245</v>
      </c>
      <c r="Q560" s="27" t="s">
        <v>1198</v>
      </c>
      <c r="R560" s="27" t="s">
        <v>1542</v>
      </c>
      <c r="S560" s="27" t="s">
        <v>1577</v>
      </c>
      <c r="T560" s="27" t="s">
        <v>1923</v>
      </c>
      <c r="U560" s="27" t="s">
        <v>1924</v>
      </c>
      <c r="V560" s="28" t="s">
        <v>2256</v>
      </c>
    </row>
    <row r="561" spans="1:22" hidden="1" x14ac:dyDescent="0.3">
      <c r="A561" s="198">
        <v>45491</v>
      </c>
      <c r="B561" s="25">
        <v>6290</v>
      </c>
      <c r="C561" s="25" t="s">
        <v>330</v>
      </c>
      <c r="D561" s="25" t="s">
        <v>1196</v>
      </c>
      <c r="E561" s="25" t="s">
        <v>1199</v>
      </c>
      <c r="F561" s="25" t="s">
        <v>414</v>
      </c>
      <c r="G561" s="25" t="s">
        <v>415</v>
      </c>
      <c r="H561" s="84">
        <v>1886</v>
      </c>
      <c r="I561" s="35">
        <v>26500000</v>
      </c>
      <c r="J561" s="26">
        <v>12166666.67</v>
      </c>
      <c r="K561" s="26">
        <v>12166666.67</v>
      </c>
      <c r="L561" s="25" t="s">
        <v>369</v>
      </c>
      <c r="M561" s="27">
        <v>254</v>
      </c>
      <c r="N561" s="29" t="str">
        <f>VLOOKUP(B561,'[2]Relación Contratación'!$A$4:$C$82,3,0)</f>
        <v>Brindar (1) asistencia técnica a los procesos de la Secretaría de Desarrollo Social que se derivan de los planes, programas y proyectos.</v>
      </c>
      <c r="O561" s="72">
        <v>2024680010068</v>
      </c>
      <c r="P561" s="73" t="s">
        <v>245</v>
      </c>
      <c r="Q561" s="27" t="s">
        <v>1198</v>
      </c>
      <c r="R561" s="27" t="s">
        <v>1542</v>
      </c>
      <c r="S561" s="27" t="s">
        <v>1543</v>
      </c>
      <c r="T561" s="27" t="s">
        <v>1925</v>
      </c>
      <c r="U561" s="27" t="s">
        <v>1926</v>
      </c>
      <c r="V561" s="28" t="s">
        <v>2256</v>
      </c>
    </row>
    <row r="562" spans="1:22" hidden="1" x14ac:dyDescent="0.3">
      <c r="A562" s="198">
        <v>45491</v>
      </c>
      <c r="B562" s="25">
        <v>6291</v>
      </c>
      <c r="C562" s="25" t="s">
        <v>330</v>
      </c>
      <c r="D562" s="25" t="s">
        <v>1196</v>
      </c>
      <c r="E562" s="25" t="s">
        <v>1200</v>
      </c>
      <c r="F562" s="25" t="s">
        <v>394</v>
      </c>
      <c r="G562" s="25" t="s">
        <v>395</v>
      </c>
      <c r="H562" s="84">
        <v>1875</v>
      </c>
      <c r="I562" s="35">
        <v>23850000</v>
      </c>
      <c r="J562" s="26">
        <v>10950000</v>
      </c>
      <c r="K562" s="26">
        <v>10950000</v>
      </c>
      <c r="L562" s="25" t="s">
        <v>369</v>
      </c>
      <c r="M562" s="27">
        <v>254</v>
      </c>
      <c r="N562" s="29" t="str">
        <f>VLOOKUP(B562,'[2]Relación Contratación'!$A$4:$C$82,3,0)</f>
        <v>Brindar (1) asistencia técnica a los procesos de la Secretaría de Desarrollo Social que se derivan de los planes, programas y proyectos.</v>
      </c>
      <c r="O562" s="72">
        <v>2024680010068</v>
      </c>
      <c r="P562" s="73" t="s">
        <v>245</v>
      </c>
      <c r="Q562" s="27" t="s">
        <v>1198</v>
      </c>
      <c r="R562" s="27" t="s">
        <v>1542</v>
      </c>
      <c r="S562" s="27" t="s">
        <v>1543</v>
      </c>
      <c r="T562" s="27" t="s">
        <v>1927</v>
      </c>
      <c r="U562" s="27" t="s">
        <v>1928</v>
      </c>
      <c r="V562" s="28" t="s">
        <v>2256</v>
      </c>
    </row>
    <row r="563" spans="1:22" hidden="1" x14ac:dyDescent="0.3">
      <c r="A563" s="198">
        <v>45491</v>
      </c>
      <c r="B563" s="25">
        <v>6292</v>
      </c>
      <c r="C563" s="25" t="s">
        <v>330</v>
      </c>
      <c r="D563" s="25" t="s">
        <v>1196</v>
      </c>
      <c r="E563" s="25" t="s">
        <v>1200</v>
      </c>
      <c r="F563" s="25" t="s">
        <v>392</v>
      </c>
      <c r="G563" s="25" t="s">
        <v>393</v>
      </c>
      <c r="H563" s="84">
        <v>1877</v>
      </c>
      <c r="I563" s="35">
        <v>23850000</v>
      </c>
      <c r="J563" s="26">
        <v>10950000</v>
      </c>
      <c r="K563" s="26">
        <v>10950000</v>
      </c>
      <c r="L563" s="25" t="s">
        <v>369</v>
      </c>
      <c r="M563" s="27">
        <v>254</v>
      </c>
      <c r="N563" s="29" t="str">
        <f>VLOOKUP(B563,'[2]Relación Contratación'!$A$4:$C$82,3,0)</f>
        <v>Brindar (1) asistencia técnica a los procesos de la Secretaría de Desarrollo Social que se derivan de los planes, programas y proyectos.</v>
      </c>
      <c r="O563" s="72">
        <v>2024680010068</v>
      </c>
      <c r="P563" s="73" t="s">
        <v>245</v>
      </c>
      <c r="Q563" s="27" t="s">
        <v>1198</v>
      </c>
      <c r="R563" s="27" t="s">
        <v>1542</v>
      </c>
      <c r="S563" s="27" t="s">
        <v>1543</v>
      </c>
      <c r="T563" s="27" t="s">
        <v>1929</v>
      </c>
      <c r="U563" s="27" t="s">
        <v>1930</v>
      </c>
      <c r="V563" s="28" t="s">
        <v>2256</v>
      </c>
    </row>
    <row r="564" spans="1:22" hidden="1" x14ac:dyDescent="0.3">
      <c r="A564" s="198">
        <v>45491</v>
      </c>
      <c r="B564" s="25">
        <v>6293</v>
      </c>
      <c r="C564" s="25" t="s">
        <v>330</v>
      </c>
      <c r="D564" s="25" t="s">
        <v>1196</v>
      </c>
      <c r="E564" s="25" t="s">
        <v>1201</v>
      </c>
      <c r="F564" s="25" t="s">
        <v>403</v>
      </c>
      <c r="G564" s="25" t="s">
        <v>404</v>
      </c>
      <c r="H564" s="84">
        <v>1884</v>
      </c>
      <c r="I564" s="35">
        <v>31800000</v>
      </c>
      <c r="J564" s="26">
        <v>14600000</v>
      </c>
      <c r="K564" s="26">
        <v>14600000</v>
      </c>
      <c r="L564" s="25" t="s">
        <v>369</v>
      </c>
      <c r="M564" s="27">
        <v>254</v>
      </c>
      <c r="N564" s="29" t="str">
        <f>VLOOKUP(B564,'[2]Relación Contratación'!$A$4:$C$82,3,0)</f>
        <v>Brindar (1) asistencia técnica a los procesos de la Secretaría de Desarrollo Social que se derivan de los planes, programas y proyectos.</v>
      </c>
      <c r="O564" s="72">
        <v>2024680010068</v>
      </c>
      <c r="P564" s="73" t="s">
        <v>245</v>
      </c>
      <c r="Q564" s="27" t="s">
        <v>1198</v>
      </c>
      <c r="R564" s="27" t="s">
        <v>1542</v>
      </c>
      <c r="S564" s="27" t="s">
        <v>1543</v>
      </c>
      <c r="T564" s="27" t="s">
        <v>1931</v>
      </c>
      <c r="U564" s="27" t="s">
        <v>1932</v>
      </c>
      <c r="V564" s="28" t="s">
        <v>2256</v>
      </c>
    </row>
    <row r="565" spans="1:22" hidden="1" x14ac:dyDescent="0.3">
      <c r="A565" s="198">
        <v>45491</v>
      </c>
      <c r="B565" s="25">
        <v>6294</v>
      </c>
      <c r="C565" s="25" t="s">
        <v>330</v>
      </c>
      <c r="D565" s="25" t="s">
        <v>1196</v>
      </c>
      <c r="E565" s="25" t="s">
        <v>1202</v>
      </c>
      <c r="F565" s="25" t="s">
        <v>411</v>
      </c>
      <c r="G565" s="25" t="s">
        <v>412</v>
      </c>
      <c r="H565" s="84">
        <v>1885</v>
      </c>
      <c r="I565" s="35">
        <v>17490000</v>
      </c>
      <c r="J565" s="26">
        <v>8030000</v>
      </c>
      <c r="K565" s="26">
        <v>8030000</v>
      </c>
      <c r="L565" s="25" t="s">
        <v>369</v>
      </c>
      <c r="M565" s="27">
        <v>254</v>
      </c>
      <c r="N565" s="29" t="str">
        <f>VLOOKUP(B565,'[2]Relación Contratación'!$A$4:$C$82,3,0)</f>
        <v>Brindar (1) asistencia técnica a los procesos de la Secretaría de Desarrollo Social que se derivan de los planes, programas y proyectos.</v>
      </c>
      <c r="O565" s="72">
        <v>2024680010068</v>
      </c>
      <c r="P565" s="73" t="s">
        <v>245</v>
      </c>
      <c r="Q565" s="27" t="s">
        <v>1198</v>
      </c>
      <c r="R565" s="27" t="s">
        <v>1542</v>
      </c>
      <c r="S565" s="27" t="s">
        <v>1577</v>
      </c>
      <c r="T565" s="27" t="s">
        <v>1933</v>
      </c>
      <c r="U565" s="27" t="s">
        <v>1934</v>
      </c>
      <c r="V565" s="28" t="s">
        <v>2256</v>
      </c>
    </row>
    <row r="566" spans="1:22" hidden="1" x14ac:dyDescent="0.3">
      <c r="A566" s="198">
        <v>45491</v>
      </c>
      <c r="B566" s="25">
        <v>6295</v>
      </c>
      <c r="C566" s="25" t="s">
        <v>330</v>
      </c>
      <c r="D566" s="25" t="s">
        <v>1196</v>
      </c>
      <c r="E566" s="25" t="s">
        <v>1203</v>
      </c>
      <c r="F566" s="25" t="s">
        <v>420</v>
      </c>
      <c r="G566" s="25" t="s">
        <v>421</v>
      </c>
      <c r="H566" s="84">
        <v>1879</v>
      </c>
      <c r="I566" s="35">
        <v>23320000</v>
      </c>
      <c r="J566" s="26">
        <v>10706666.67</v>
      </c>
      <c r="K566" s="26">
        <v>10706666.67</v>
      </c>
      <c r="L566" s="25" t="s">
        <v>369</v>
      </c>
      <c r="M566" s="27">
        <v>254</v>
      </c>
      <c r="N566" s="29" t="str">
        <f>VLOOKUP(B566,'[2]Relación Contratación'!$A$4:$C$82,3,0)</f>
        <v>Brindar (1) asistencia técnica a los procesos de la Secretaría de Desarrollo Social que se derivan de los planes, programas y proyectos.</v>
      </c>
      <c r="O566" s="72">
        <v>2024680010068</v>
      </c>
      <c r="P566" s="73" t="s">
        <v>245</v>
      </c>
      <c r="Q566" s="27" t="s">
        <v>1198</v>
      </c>
      <c r="R566" s="27" t="s">
        <v>1542</v>
      </c>
      <c r="S566" s="27" t="s">
        <v>1543</v>
      </c>
      <c r="T566" s="27" t="s">
        <v>1935</v>
      </c>
      <c r="U566" s="27" t="s">
        <v>1936</v>
      </c>
      <c r="V566" s="28" t="s">
        <v>2256</v>
      </c>
    </row>
    <row r="567" spans="1:22" hidden="1" x14ac:dyDescent="0.3">
      <c r="A567" s="198">
        <v>45491</v>
      </c>
      <c r="B567" s="25">
        <v>6296</v>
      </c>
      <c r="C567" s="25" t="s">
        <v>330</v>
      </c>
      <c r="D567" s="25" t="s">
        <v>1196</v>
      </c>
      <c r="E567" s="25" t="s">
        <v>1204</v>
      </c>
      <c r="F567" s="25" t="s">
        <v>481</v>
      </c>
      <c r="G567" s="25" t="s">
        <v>482</v>
      </c>
      <c r="H567" s="84">
        <v>1882</v>
      </c>
      <c r="I567" s="35">
        <v>14310000</v>
      </c>
      <c r="J567" s="26">
        <v>6570000</v>
      </c>
      <c r="K567" s="26">
        <v>6570000</v>
      </c>
      <c r="L567" s="25" t="s">
        <v>369</v>
      </c>
      <c r="M567" s="27">
        <v>254</v>
      </c>
      <c r="N567" s="29" t="str">
        <f>VLOOKUP(B567,'[2]Relación Contratación'!$A$4:$C$82,3,0)</f>
        <v>Brindar (1) asistencia técnica a los procesos de la Secretaría de Desarrollo Social que se derivan de los planes, programas y proyectos.</v>
      </c>
      <c r="O567" s="72">
        <v>2024680010068</v>
      </c>
      <c r="P567" s="73" t="s">
        <v>245</v>
      </c>
      <c r="Q567" s="27" t="s">
        <v>1198</v>
      </c>
      <c r="R567" s="27" t="s">
        <v>1542</v>
      </c>
      <c r="S567" s="27" t="s">
        <v>1577</v>
      </c>
      <c r="T567" s="27" t="s">
        <v>1937</v>
      </c>
      <c r="U567" s="27" t="s">
        <v>1938</v>
      </c>
      <c r="V567" s="28" t="s">
        <v>2256</v>
      </c>
    </row>
    <row r="568" spans="1:22" hidden="1" x14ac:dyDescent="0.3">
      <c r="A568" s="198">
        <v>45491</v>
      </c>
      <c r="B568" s="25">
        <v>6297</v>
      </c>
      <c r="C568" s="25" t="s">
        <v>330</v>
      </c>
      <c r="D568" s="25" t="s">
        <v>1196</v>
      </c>
      <c r="E568" s="25" t="s">
        <v>1205</v>
      </c>
      <c r="F568" s="25" t="s">
        <v>417</v>
      </c>
      <c r="G568" s="25" t="s">
        <v>418</v>
      </c>
      <c r="H568" s="84">
        <v>1869</v>
      </c>
      <c r="I568" s="35">
        <v>34450000</v>
      </c>
      <c r="J568" s="26">
        <v>15816666.67</v>
      </c>
      <c r="K568" s="26">
        <v>15816666.67</v>
      </c>
      <c r="L568" s="25" t="s">
        <v>369</v>
      </c>
      <c r="M568" s="27">
        <v>254</v>
      </c>
      <c r="N568" s="29" t="str">
        <f>VLOOKUP(B568,'[2]Relación Contratación'!$A$4:$C$82,3,0)</f>
        <v>Brindar (1) asistencia técnica a los procesos de la Secretaría de Desarrollo Social que se derivan de los planes, programas y proyectos.</v>
      </c>
      <c r="O568" s="72">
        <v>2024680010068</v>
      </c>
      <c r="P568" s="73" t="s">
        <v>245</v>
      </c>
      <c r="Q568" s="27" t="s">
        <v>1198</v>
      </c>
      <c r="R568" s="27" t="s">
        <v>1542</v>
      </c>
      <c r="S568" s="27" t="s">
        <v>1543</v>
      </c>
      <c r="T568" s="27" t="s">
        <v>1939</v>
      </c>
      <c r="U568" s="27" t="s">
        <v>1940</v>
      </c>
      <c r="V568" s="28" t="s">
        <v>2256</v>
      </c>
    </row>
    <row r="569" spans="1:22" hidden="1" x14ac:dyDescent="0.3">
      <c r="A569" s="198">
        <v>45491</v>
      </c>
      <c r="B569" s="25">
        <v>6298</v>
      </c>
      <c r="C569" s="25" t="s">
        <v>330</v>
      </c>
      <c r="D569" s="25" t="s">
        <v>1196</v>
      </c>
      <c r="E569" s="25" t="s">
        <v>1206</v>
      </c>
      <c r="F569" s="25" t="s">
        <v>439</v>
      </c>
      <c r="G569" s="25" t="s">
        <v>440</v>
      </c>
      <c r="H569" s="84">
        <v>1866</v>
      </c>
      <c r="I569" s="35">
        <v>37100000</v>
      </c>
      <c r="J569" s="26">
        <v>17033333.329999998</v>
      </c>
      <c r="K569" s="26">
        <v>17033333.329999998</v>
      </c>
      <c r="L569" s="25" t="s">
        <v>369</v>
      </c>
      <c r="M569" s="27">
        <v>254</v>
      </c>
      <c r="N569" s="29" t="str">
        <f>VLOOKUP(B569,'[2]Relación Contratación'!$A$4:$C$82,3,0)</f>
        <v>Brindar (1) asistencia técnica a los procesos de la Secretaría de Desarrollo Social que se derivan de los planes, programas y proyectos.</v>
      </c>
      <c r="O569" s="72">
        <v>2024680010068</v>
      </c>
      <c r="P569" s="73" t="s">
        <v>245</v>
      </c>
      <c r="Q569" s="27" t="s">
        <v>1198</v>
      </c>
      <c r="R569" s="27" t="s">
        <v>1542</v>
      </c>
      <c r="S569" s="27" t="s">
        <v>1543</v>
      </c>
      <c r="T569" s="27" t="s">
        <v>1941</v>
      </c>
      <c r="U569" s="27" t="s">
        <v>1942</v>
      </c>
      <c r="V569" s="28" t="s">
        <v>2256</v>
      </c>
    </row>
    <row r="570" spans="1:22" hidden="1" x14ac:dyDescent="0.3">
      <c r="A570" s="198">
        <v>45491</v>
      </c>
      <c r="B570" s="25">
        <v>6299</v>
      </c>
      <c r="C570" s="25" t="s">
        <v>330</v>
      </c>
      <c r="D570" s="25" t="s">
        <v>1196</v>
      </c>
      <c r="E570" s="25" t="s">
        <v>1200</v>
      </c>
      <c r="F570" s="25" t="s">
        <v>400</v>
      </c>
      <c r="G570" s="25" t="s">
        <v>401</v>
      </c>
      <c r="H570" s="84">
        <v>1864</v>
      </c>
      <c r="I570" s="35">
        <v>23850000</v>
      </c>
      <c r="J570" s="26">
        <v>10950000</v>
      </c>
      <c r="K570" s="26">
        <v>10950000</v>
      </c>
      <c r="L570" s="25" t="s">
        <v>369</v>
      </c>
      <c r="M570" s="27">
        <v>254</v>
      </c>
      <c r="N570" s="29" t="str">
        <f>VLOOKUP(B570,'[2]Relación Contratación'!$A$4:$C$82,3,0)</f>
        <v>Brindar (1) asistencia técnica a los procesos de la Secretaría de Desarrollo Social que se derivan de los planes, programas y proyectos.</v>
      </c>
      <c r="O570" s="72">
        <v>2024680010068</v>
      </c>
      <c r="P570" s="73" t="s">
        <v>245</v>
      </c>
      <c r="Q570" s="27" t="s">
        <v>1198</v>
      </c>
      <c r="R570" s="27" t="s">
        <v>1542</v>
      </c>
      <c r="S570" s="27" t="s">
        <v>1543</v>
      </c>
      <c r="T570" s="27" t="s">
        <v>1943</v>
      </c>
      <c r="U570" s="27" t="s">
        <v>1944</v>
      </c>
      <c r="V570" s="28" t="s">
        <v>2256</v>
      </c>
    </row>
    <row r="571" spans="1:22" hidden="1" x14ac:dyDescent="0.3">
      <c r="A571" s="198">
        <v>45491</v>
      </c>
      <c r="B571" s="25">
        <v>6324</v>
      </c>
      <c r="C571" s="25" t="s">
        <v>329</v>
      </c>
      <c r="D571" s="25" t="s">
        <v>1207</v>
      </c>
      <c r="E571" s="25" t="s">
        <v>1208</v>
      </c>
      <c r="F571" s="25" t="s">
        <v>387</v>
      </c>
      <c r="G571" s="25" t="s">
        <v>388</v>
      </c>
      <c r="H571" s="84">
        <v>1914</v>
      </c>
      <c r="I571" s="35">
        <v>25440000</v>
      </c>
      <c r="J571" s="26">
        <v>11520000</v>
      </c>
      <c r="K571" s="26">
        <v>11520000</v>
      </c>
      <c r="L571" s="25" t="s">
        <v>369</v>
      </c>
      <c r="M571" s="27">
        <v>254</v>
      </c>
      <c r="N571" s="29" t="str">
        <f>VLOOKUP(B571,'[2]Relación Contratación'!$A$4:$C$82,3,0)</f>
        <v>Brindar (1) asistencia técnica a los procesos de la Secretaría de Desarrollo Social que se derivan de los planes, programas y proyectos.</v>
      </c>
      <c r="O571" s="72">
        <v>2024680010068</v>
      </c>
      <c r="P571" s="73" t="s">
        <v>245</v>
      </c>
      <c r="Q571" s="27" t="s">
        <v>389</v>
      </c>
      <c r="R571" s="27" t="s">
        <v>1542</v>
      </c>
      <c r="S571" s="27" t="s">
        <v>1543</v>
      </c>
      <c r="T571" s="27" t="s">
        <v>1945</v>
      </c>
      <c r="U571" s="27" t="s">
        <v>1946</v>
      </c>
      <c r="V571" s="28" t="s">
        <v>2256</v>
      </c>
    </row>
    <row r="572" spans="1:22" hidden="1" x14ac:dyDescent="0.3">
      <c r="A572" s="198">
        <v>45491</v>
      </c>
      <c r="B572" s="25">
        <v>6325</v>
      </c>
      <c r="C572" s="25" t="s">
        <v>329</v>
      </c>
      <c r="D572" s="25" t="s">
        <v>1207</v>
      </c>
      <c r="E572" s="25" t="s">
        <v>1209</v>
      </c>
      <c r="F572" s="25" t="s">
        <v>425</v>
      </c>
      <c r="G572" s="25" t="s">
        <v>426</v>
      </c>
      <c r="H572" s="84">
        <v>1913</v>
      </c>
      <c r="I572" s="35">
        <v>30210000</v>
      </c>
      <c r="J572" s="26">
        <v>13680000</v>
      </c>
      <c r="K572" s="26">
        <v>13680000</v>
      </c>
      <c r="L572" s="25" t="s">
        <v>369</v>
      </c>
      <c r="M572" s="27">
        <v>254</v>
      </c>
      <c r="N572" s="29" t="str">
        <f>VLOOKUP(B572,'[2]Relación Contratación'!$A$4:$C$82,3,0)</f>
        <v>Brindar (1) asistencia técnica a los procesos de la Secretaría de Desarrollo Social que se derivan de los planes, programas y proyectos.</v>
      </c>
      <c r="O572" s="72">
        <v>2024680010068</v>
      </c>
      <c r="P572" s="73" t="s">
        <v>245</v>
      </c>
      <c r="Q572" s="27" t="s">
        <v>389</v>
      </c>
      <c r="R572" s="27" t="s">
        <v>1542</v>
      </c>
      <c r="S572" s="27" t="s">
        <v>1543</v>
      </c>
      <c r="T572" s="27" t="s">
        <v>1947</v>
      </c>
      <c r="U572" s="27" t="s">
        <v>1948</v>
      </c>
      <c r="V572" s="28" t="s">
        <v>2256</v>
      </c>
    </row>
    <row r="573" spans="1:22" hidden="1" x14ac:dyDescent="0.3">
      <c r="A573" s="198">
        <v>45491</v>
      </c>
      <c r="B573" s="25">
        <v>6326</v>
      </c>
      <c r="C573" s="25" t="s">
        <v>330</v>
      </c>
      <c r="D573" s="25" t="s">
        <v>1196</v>
      </c>
      <c r="E573" s="25" t="s">
        <v>1200</v>
      </c>
      <c r="F573" s="25" t="s">
        <v>423</v>
      </c>
      <c r="G573" s="25" t="s">
        <v>424</v>
      </c>
      <c r="H573" s="84">
        <v>1905</v>
      </c>
      <c r="I573" s="35">
        <v>23850000</v>
      </c>
      <c r="J573" s="26">
        <v>10800000</v>
      </c>
      <c r="K573" s="26">
        <v>10800000</v>
      </c>
      <c r="L573" s="25" t="s">
        <v>369</v>
      </c>
      <c r="M573" s="27">
        <v>254</v>
      </c>
      <c r="N573" s="29" t="str">
        <f>VLOOKUP(B573,'[2]Relación Contratación'!$A$4:$C$82,3,0)</f>
        <v>Brindar (1) asistencia técnica a los procesos de la Secretaría de Desarrollo Social que se derivan de los planes, programas y proyectos.</v>
      </c>
      <c r="O573" s="72">
        <v>2024680010068</v>
      </c>
      <c r="P573" s="73" t="s">
        <v>245</v>
      </c>
      <c r="Q573" s="27" t="s">
        <v>1198</v>
      </c>
      <c r="R573" s="27" t="s">
        <v>1542</v>
      </c>
      <c r="S573" s="27" t="s">
        <v>1543</v>
      </c>
      <c r="T573" s="27" t="s">
        <v>1949</v>
      </c>
      <c r="U573" s="27" t="s">
        <v>1950</v>
      </c>
      <c r="V573" s="28" t="s">
        <v>2256</v>
      </c>
    </row>
    <row r="574" spans="1:22" hidden="1" x14ac:dyDescent="0.3">
      <c r="A574" s="198">
        <v>45491</v>
      </c>
      <c r="B574" s="25">
        <v>6327</v>
      </c>
      <c r="C574" s="25" t="s">
        <v>330</v>
      </c>
      <c r="D574" s="25" t="s">
        <v>1196</v>
      </c>
      <c r="E574" s="25" t="s">
        <v>1210</v>
      </c>
      <c r="F574" s="25" t="s">
        <v>894</v>
      </c>
      <c r="G574" s="25" t="s">
        <v>895</v>
      </c>
      <c r="H574" s="84">
        <v>1904</v>
      </c>
      <c r="I574" s="35">
        <v>23850000</v>
      </c>
      <c r="J574" s="26">
        <v>10800000</v>
      </c>
      <c r="K574" s="26">
        <v>10800000</v>
      </c>
      <c r="L574" s="25" t="s">
        <v>369</v>
      </c>
      <c r="M574" s="27">
        <v>254</v>
      </c>
      <c r="N574" s="29" t="str">
        <f>VLOOKUP(B574,'[2]Relación Contratación'!$A$4:$C$82,3,0)</f>
        <v>Brindar (1) asistencia técnica a los procesos de la Secretaría de Desarrollo Social que se derivan de los planes, programas y proyectos.</v>
      </c>
      <c r="O574" s="72">
        <v>2024680010068</v>
      </c>
      <c r="P574" s="73" t="s">
        <v>245</v>
      </c>
      <c r="Q574" s="27" t="s">
        <v>1198</v>
      </c>
      <c r="R574" s="27" t="s">
        <v>1542</v>
      </c>
      <c r="S574" s="27" t="s">
        <v>1543</v>
      </c>
      <c r="T574" s="27" t="s">
        <v>1951</v>
      </c>
      <c r="U574" s="27" t="s">
        <v>1952</v>
      </c>
      <c r="V574" s="28" t="s">
        <v>2256</v>
      </c>
    </row>
    <row r="575" spans="1:22" hidden="1" x14ac:dyDescent="0.3">
      <c r="A575" s="198">
        <v>45491</v>
      </c>
      <c r="B575" s="25">
        <v>6328</v>
      </c>
      <c r="C575" s="25" t="s">
        <v>329</v>
      </c>
      <c r="D575" s="25" t="s">
        <v>1207</v>
      </c>
      <c r="E575" s="25" t="s">
        <v>1211</v>
      </c>
      <c r="F575" s="25" t="s">
        <v>1137</v>
      </c>
      <c r="G575" s="25" t="s">
        <v>1138</v>
      </c>
      <c r="H575" s="84">
        <v>1915</v>
      </c>
      <c r="I575" s="35">
        <v>25440000</v>
      </c>
      <c r="J575" s="26">
        <v>11520000</v>
      </c>
      <c r="K575" s="26">
        <v>11520000</v>
      </c>
      <c r="L575" s="25" t="s">
        <v>369</v>
      </c>
      <c r="M575" s="27">
        <v>254</v>
      </c>
      <c r="N575" s="29" t="str">
        <f>VLOOKUP(B575,'[2]Relación Contratación'!$A$4:$C$82,3,0)</f>
        <v>Brindar (1) asistencia técnica a los procesos de la Secretaría de Desarrollo Social que se derivan de los planes, programas y proyectos.</v>
      </c>
      <c r="O575" s="72">
        <v>2024680010068</v>
      </c>
      <c r="P575" s="73" t="s">
        <v>245</v>
      </c>
      <c r="Q575" s="27" t="s">
        <v>389</v>
      </c>
      <c r="R575" s="27" t="s">
        <v>1542</v>
      </c>
      <c r="S575" s="27" t="s">
        <v>1543</v>
      </c>
      <c r="T575" s="27" t="s">
        <v>1953</v>
      </c>
      <c r="U575" s="27" t="s">
        <v>1954</v>
      </c>
      <c r="V575" s="28" t="s">
        <v>2256</v>
      </c>
    </row>
    <row r="576" spans="1:22" hidden="1" x14ac:dyDescent="0.3">
      <c r="A576" s="198">
        <v>45491</v>
      </c>
      <c r="B576" s="25">
        <v>6329</v>
      </c>
      <c r="C576" s="25" t="s">
        <v>329</v>
      </c>
      <c r="D576" s="25" t="s">
        <v>1207</v>
      </c>
      <c r="E576" s="25" t="s">
        <v>1212</v>
      </c>
      <c r="F576" s="25" t="s">
        <v>406</v>
      </c>
      <c r="G576" s="25" t="s">
        <v>407</v>
      </c>
      <c r="H576" s="84">
        <v>1918</v>
      </c>
      <c r="I576" s="35">
        <v>30210000</v>
      </c>
      <c r="J576" s="26">
        <v>13870000</v>
      </c>
      <c r="K576" s="26">
        <v>0</v>
      </c>
      <c r="L576" s="25" t="s">
        <v>369</v>
      </c>
      <c r="M576" s="27">
        <v>254</v>
      </c>
      <c r="N576" s="29" t="str">
        <f>VLOOKUP(B576,'[2]Relación Contratación'!$A$4:$C$82,3,0)</f>
        <v>Brindar (1) asistencia técnica a los procesos de la Secretaría de Desarrollo Social que se derivan de los planes, programas y proyectos.</v>
      </c>
      <c r="O576" s="72">
        <v>2024680010068</v>
      </c>
      <c r="P576" s="73" t="s">
        <v>245</v>
      </c>
      <c r="Q576" s="27" t="s">
        <v>389</v>
      </c>
      <c r="R576" s="27" t="s">
        <v>1542</v>
      </c>
      <c r="S576" s="27" t="s">
        <v>1543</v>
      </c>
      <c r="T576" s="27" t="s">
        <v>1955</v>
      </c>
      <c r="U576" s="27" t="s">
        <v>1956</v>
      </c>
      <c r="V576" s="28" t="s">
        <v>2256</v>
      </c>
    </row>
    <row r="577" spans="1:22" hidden="1" x14ac:dyDescent="0.3">
      <c r="A577" s="198">
        <v>45492</v>
      </c>
      <c r="B577" s="25">
        <v>6346</v>
      </c>
      <c r="C577" s="25" t="s">
        <v>330</v>
      </c>
      <c r="D577" s="25" t="s">
        <v>1196</v>
      </c>
      <c r="E577" s="25" t="s">
        <v>1213</v>
      </c>
      <c r="F577" s="25" t="s">
        <v>645</v>
      </c>
      <c r="G577" s="25" t="s">
        <v>646</v>
      </c>
      <c r="H577" s="84">
        <v>1921</v>
      </c>
      <c r="I577" s="35">
        <v>28500000</v>
      </c>
      <c r="J577" s="26">
        <v>13680000</v>
      </c>
      <c r="K577" s="26">
        <v>13680000</v>
      </c>
      <c r="L577" s="25" t="s">
        <v>369</v>
      </c>
      <c r="M577" s="27">
        <v>254</v>
      </c>
      <c r="N577" s="29" t="str">
        <f>VLOOKUP(B577,'[2]Relación Contratación'!$A$4:$C$82,3,0)</f>
        <v>Brindar (1) asistencia técnica a los procesos de la Secretaría de Desarrollo Social que se derivan de los planes, programas y proyectos.</v>
      </c>
      <c r="O577" s="72">
        <v>2024680010068</v>
      </c>
      <c r="P577" s="73" t="s">
        <v>245</v>
      </c>
      <c r="Q577" s="27" t="s">
        <v>1198</v>
      </c>
      <c r="R577" s="27" t="s">
        <v>1542</v>
      </c>
      <c r="S577" s="27" t="s">
        <v>1543</v>
      </c>
      <c r="T577" s="27" t="s">
        <v>1957</v>
      </c>
      <c r="U577" s="27" t="s">
        <v>1958</v>
      </c>
      <c r="V577" s="28" t="s">
        <v>2256</v>
      </c>
    </row>
    <row r="578" spans="1:22" hidden="1" x14ac:dyDescent="0.3">
      <c r="A578" s="198">
        <v>45495</v>
      </c>
      <c r="B578" s="25">
        <v>6423</v>
      </c>
      <c r="C578" s="25" t="s">
        <v>330</v>
      </c>
      <c r="D578" s="25" t="s">
        <v>1196</v>
      </c>
      <c r="E578" s="25" t="s">
        <v>1214</v>
      </c>
      <c r="F578" s="25" t="s">
        <v>616</v>
      </c>
      <c r="G578" s="25" t="s">
        <v>617</v>
      </c>
      <c r="H578" s="84">
        <v>1958</v>
      </c>
      <c r="I578" s="35">
        <v>28500000</v>
      </c>
      <c r="J578" s="26">
        <v>13110000</v>
      </c>
      <c r="K578" s="26">
        <v>13110000</v>
      </c>
      <c r="L578" s="25" t="s">
        <v>369</v>
      </c>
      <c r="M578" s="27">
        <v>254</v>
      </c>
      <c r="N578" s="29" t="str">
        <f>VLOOKUP(B578,'[2]Relación Contratación'!$A$4:$C$82,3,0)</f>
        <v>Brindar (1) asistencia técnica a los procesos de la Secretaría de Desarrollo Social que se derivan de los planes, programas y proyectos.</v>
      </c>
      <c r="O578" s="72">
        <v>2024680010068</v>
      </c>
      <c r="P578" s="73" t="s">
        <v>245</v>
      </c>
      <c r="Q578" s="27" t="s">
        <v>1198</v>
      </c>
      <c r="R578" s="27" t="s">
        <v>1542</v>
      </c>
      <c r="S578" s="27" t="s">
        <v>1543</v>
      </c>
      <c r="T578" s="27" t="s">
        <v>1959</v>
      </c>
      <c r="U578" s="27" t="s">
        <v>1960</v>
      </c>
      <c r="V578" s="28" t="s">
        <v>2256</v>
      </c>
    </row>
    <row r="579" spans="1:22" hidden="1" x14ac:dyDescent="0.3">
      <c r="A579" s="198">
        <v>45496</v>
      </c>
      <c r="B579" s="25">
        <v>6530</v>
      </c>
      <c r="C579" s="25" t="s">
        <v>330</v>
      </c>
      <c r="D579" s="25" t="s">
        <v>1196</v>
      </c>
      <c r="E579" s="25" t="s">
        <v>1215</v>
      </c>
      <c r="F579" s="25" t="s">
        <v>463</v>
      </c>
      <c r="G579" s="25" t="s">
        <v>464</v>
      </c>
      <c r="H579" s="84">
        <v>2074</v>
      </c>
      <c r="I579" s="35">
        <v>28500000</v>
      </c>
      <c r="J579" s="26">
        <v>12920000</v>
      </c>
      <c r="K579" s="26">
        <v>12920000</v>
      </c>
      <c r="L579" s="25" t="s">
        <v>369</v>
      </c>
      <c r="M579" s="27">
        <v>254</v>
      </c>
      <c r="N579" s="29" t="str">
        <f>VLOOKUP(B579,'[2]Relación Contratación'!$A$4:$C$82,3,0)</f>
        <v>Brindar (1) asistencia técnica a los procesos de la Secretaría de Desarrollo Social que se derivan de los planes, programas y proyectos.</v>
      </c>
      <c r="O579" s="72">
        <v>2024680010068</v>
      </c>
      <c r="P579" s="73" t="s">
        <v>245</v>
      </c>
      <c r="Q579" s="27" t="s">
        <v>1198</v>
      </c>
      <c r="R579" s="27" t="s">
        <v>1542</v>
      </c>
      <c r="S579" s="27" t="s">
        <v>1543</v>
      </c>
      <c r="T579" s="27" t="s">
        <v>1961</v>
      </c>
      <c r="U579" s="27" t="s">
        <v>1962</v>
      </c>
      <c r="V579" s="28" t="s">
        <v>2256</v>
      </c>
    </row>
    <row r="580" spans="1:22" hidden="1" x14ac:dyDescent="0.3">
      <c r="A580" s="198">
        <v>45496</v>
      </c>
      <c r="B580" s="25">
        <v>6531</v>
      </c>
      <c r="C580" s="25" t="s">
        <v>330</v>
      </c>
      <c r="D580" s="25" t="s">
        <v>1196</v>
      </c>
      <c r="E580" s="25" t="s">
        <v>1216</v>
      </c>
      <c r="F580" s="25" t="s">
        <v>878</v>
      </c>
      <c r="G580" s="25" t="s">
        <v>879</v>
      </c>
      <c r="H580" s="84">
        <v>2055</v>
      </c>
      <c r="I580" s="35">
        <v>28500000</v>
      </c>
      <c r="J580" s="26">
        <v>12920000</v>
      </c>
      <c r="K580" s="26">
        <v>12920000</v>
      </c>
      <c r="L580" s="25" t="s">
        <v>369</v>
      </c>
      <c r="M580" s="27">
        <v>254</v>
      </c>
      <c r="N580" s="29" t="str">
        <f>VLOOKUP(B580,'[2]Relación Contratación'!$A$4:$C$82,3,0)</f>
        <v>Brindar (1) asistencia técnica a los procesos de la Secretaría de Desarrollo Social que se derivan de los planes, programas y proyectos.</v>
      </c>
      <c r="O580" s="72">
        <v>2024680010068</v>
      </c>
      <c r="P580" s="73" t="s">
        <v>245</v>
      </c>
      <c r="Q580" s="27" t="s">
        <v>1198</v>
      </c>
      <c r="R580" s="27" t="s">
        <v>1542</v>
      </c>
      <c r="S580" s="27" t="s">
        <v>1543</v>
      </c>
      <c r="T580" s="27" t="s">
        <v>1963</v>
      </c>
      <c r="U580" s="27" t="s">
        <v>1964</v>
      </c>
      <c r="V580" s="28" t="s">
        <v>2256</v>
      </c>
    </row>
    <row r="581" spans="1:22" hidden="1" x14ac:dyDescent="0.3">
      <c r="A581" s="198">
        <v>45496</v>
      </c>
      <c r="B581" s="25">
        <v>6532</v>
      </c>
      <c r="C581" s="25" t="s">
        <v>329</v>
      </c>
      <c r="D581" s="25" t="s">
        <v>1207</v>
      </c>
      <c r="E581" s="25" t="s">
        <v>1217</v>
      </c>
      <c r="F581" s="25" t="s">
        <v>869</v>
      </c>
      <c r="G581" s="25" t="s">
        <v>870</v>
      </c>
      <c r="H581" s="84">
        <v>2040</v>
      </c>
      <c r="I581" s="35">
        <v>20000000</v>
      </c>
      <c r="J581" s="26">
        <v>9066666.6699999999</v>
      </c>
      <c r="K581" s="26">
        <v>9066666.6699999999</v>
      </c>
      <c r="L581" s="25" t="s">
        <v>369</v>
      </c>
      <c r="M581" s="27">
        <v>254</v>
      </c>
      <c r="N581" s="29" t="str">
        <f>VLOOKUP(B581,'[2]Relación Contratación'!$A$4:$C$82,3,0)</f>
        <v>Brindar (1) asistencia técnica a los procesos de la Secretaría de Desarrollo Social que se derivan de los planes, programas y proyectos.</v>
      </c>
      <c r="O581" s="72">
        <v>2024680010068</v>
      </c>
      <c r="P581" s="73" t="s">
        <v>245</v>
      </c>
      <c r="Q581" s="27" t="s">
        <v>389</v>
      </c>
      <c r="R581" s="27" t="s">
        <v>1542</v>
      </c>
      <c r="S581" s="27" t="s">
        <v>1543</v>
      </c>
      <c r="T581" s="27" t="s">
        <v>1965</v>
      </c>
      <c r="U581" s="27" t="s">
        <v>1966</v>
      </c>
      <c r="V581" s="28" t="s">
        <v>2256</v>
      </c>
    </row>
    <row r="582" spans="1:22" hidden="1" x14ac:dyDescent="0.3">
      <c r="A582" s="198">
        <v>45496</v>
      </c>
      <c r="B582" s="25">
        <v>6533</v>
      </c>
      <c r="C582" s="25" t="s">
        <v>330</v>
      </c>
      <c r="D582" s="25" t="s">
        <v>1196</v>
      </c>
      <c r="E582" s="25" t="s">
        <v>1218</v>
      </c>
      <c r="F582" s="25" t="s">
        <v>487</v>
      </c>
      <c r="G582" s="25" t="s">
        <v>488</v>
      </c>
      <c r="H582" s="84">
        <v>2049</v>
      </c>
      <c r="I582" s="35">
        <v>28500000</v>
      </c>
      <c r="J582" s="26">
        <v>12920000</v>
      </c>
      <c r="K582" s="26">
        <v>12920000</v>
      </c>
      <c r="L582" s="25" t="s">
        <v>369</v>
      </c>
      <c r="M582" s="27">
        <v>254</v>
      </c>
      <c r="N582" s="29" t="str">
        <f>VLOOKUP(B582,'[2]Relación Contratación'!$A$4:$C$82,3,0)</f>
        <v>Brindar (1) asistencia técnica a los procesos de la Secretaría de Desarrollo Social que se derivan de los planes, programas y proyectos.</v>
      </c>
      <c r="O582" s="72">
        <v>2024680010068</v>
      </c>
      <c r="P582" s="73" t="s">
        <v>245</v>
      </c>
      <c r="Q582" s="27" t="s">
        <v>1198</v>
      </c>
      <c r="R582" s="27" t="s">
        <v>1542</v>
      </c>
      <c r="S582" s="27" t="s">
        <v>1543</v>
      </c>
      <c r="T582" s="27" t="s">
        <v>1967</v>
      </c>
      <c r="U582" s="27" t="s">
        <v>1968</v>
      </c>
      <c r="V582" s="28" t="s">
        <v>2256</v>
      </c>
    </row>
    <row r="583" spans="1:22" hidden="1" x14ac:dyDescent="0.3">
      <c r="A583" s="198">
        <v>45497</v>
      </c>
      <c r="B583" s="25">
        <v>6561</v>
      </c>
      <c r="C583" s="25" t="s">
        <v>343</v>
      </c>
      <c r="D583" s="25" t="s">
        <v>489</v>
      </c>
      <c r="E583" s="25" t="s">
        <v>1219</v>
      </c>
      <c r="F583" s="25" t="s">
        <v>842</v>
      </c>
      <c r="G583" s="25" t="s">
        <v>843</v>
      </c>
      <c r="H583" s="84">
        <v>2089</v>
      </c>
      <c r="I583" s="35">
        <v>27550000</v>
      </c>
      <c r="J583" s="26">
        <v>12730000</v>
      </c>
      <c r="K583" s="26">
        <v>12730000</v>
      </c>
      <c r="L583" s="25" t="s">
        <v>369</v>
      </c>
      <c r="M583" s="27">
        <v>256</v>
      </c>
      <c r="N583" s="29" t="str">
        <f>VLOOKUP(B583,'[2]Relación Contratación'!$A$4:$C$82,3,0)</f>
        <v>Implementar una (1) estrategia que promueva espacios de participacion y fomento de la democracia con representantes comunales</v>
      </c>
      <c r="O583" s="72">
        <v>2024680010149</v>
      </c>
      <c r="P583" s="73" t="s">
        <v>247</v>
      </c>
      <c r="Q583" s="27" t="s">
        <v>1527</v>
      </c>
      <c r="R583" s="27" t="s">
        <v>1542</v>
      </c>
      <c r="S583" s="27" t="s">
        <v>1543</v>
      </c>
      <c r="T583" s="27" t="s">
        <v>1969</v>
      </c>
      <c r="U583" s="27" t="s">
        <v>1970</v>
      </c>
      <c r="V583" s="28" t="s">
        <v>2256</v>
      </c>
    </row>
    <row r="584" spans="1:22" hidden="1" x14ac:dyDescent="0.3">
      <c r="A584" s="198">
        <v>45497</v>
      </c>
      <c r="B584" s="25">
        <v>6562</v>
      </c>
      <c r="C584" s="25" t="s">
        <v>343</v>
      </c>
      <c r="D584" s="25" t="s">
        <v>489</v>
      </c>
      <c r="E584" s="25" t="s">
        <v>1220</v>
      </c>
      <c r="F584" s="25" t="s">
        <v>429</v>
      </c>
      <c r="G584" s="25" t="s">
        <v>430</v>
      </c>
      <c r="H584" s="84">
        <v>2082</v>
      </c>
      <c r="I584" s="35">
        <v>19333333.329999998</v>
      </c>
      <c r="J584" s="26">
        <v>8933333.3300000001</v>
      </c>
      <c r="K584" s="26">
        <v>8933333.3300000001</v>
      </c>
      <c r="L584" s="25" t="s">
        <v>369</v>
      </c>
      <c r="M584" s="27">
        <v>256</v>
      </c>
      <c r="N584" s="29" t="str">
        <f>VLOOKUP(B584,'[2]Relación Contratación'!$A$4:$C$82,3,0)</f>
        <v>Implementar una (1) estrategia que promueva espacios de participacion y fomento de la democracia con representantes comunales</v>
      </c>
      <c r="O584" s="72">
        <v>2024680010149</v>
      </c>
      <c r="P584" s="73" t="s">
        <v>247</v>
      </c>
      <c r="Q584" s="27" t="s">
        <v>1527</v>
      </c>
      <c r="R584" s="27" t="s">
        <v>1542</v>
      </c>
      <c r="S584" s="27" t="s">
        <v>1543</v>
      </c>
      <c r="T584" s="27" t="s">
        <v>1971</v>
      </c>
      <c r="U584" s="27" t="s">
        <v>1972</v>
      </c>
      <c r="V584" s="28" t="s">
        <v>2256</v>
      </c>
    </row>
    <row r="585" spans="1:22" hidden="1" x14ac:dyDescent="0.3">
      <c r="A585" s="198">
        <v>45497</v>
      </c>
      <c r="B585" s="25">
        <v>6584</v>
      </c>
      <c r="C585" s="25" t="s">
        <v>343</v>
      </c>
      <c r="D585" s="25" t="s">
        <v>489</v>
      </c>
      <c r="E585" s="25" t="s">
        <v>1221</v>
      </c>
      <c r="F585" s="25" t="s">
        <v>798</v>
      </c>
      <c r="G585" s="25" t="s">
        <v>799</v>
      </c>
      <c r="H585" s="84">
        <v>2108</v>
      </c>
      <c r="I585" s="35">
        <v>10633333.33</v>
      </c>
      <c r="J585" s="26">
        <v>4913333.33</v>
      </c>
      <c r="K585" s="26">
        <v>4913333.33</v>
      </c>
      <c r="L585" s="25" t="s">
        <v>369</v>
      </c>
      <c r="M585" s="27">
        <v>256</v>
      </c>
      <c r="N585" s="29" t="str">
        <f>VLOOKUP(B585,'[2]Relación Contratación'!$A$4:$C$82,3,0)</f>
        <v>Implementar una (1) estrategia que promueva espacios de participacion y fomento de la democracia con representantes comunales</v>
      </c>
      <c r="O585" s="72">
        <v>2024680010149</v>
      </c>
      <c r="P585" s="73" t="s">
        <v>247</v>
      </c>
      <c r="Q585" s="27" t="s">
        <v>1527</v>
      </c>
      <c r="R585" s="27" t="s">
        <v>1542</v>
      </c>
      <c r="S585" s="27" t="s">
        <v>1577</v>
      </c>
      <c r="T585" s="27" t="s">
        <v>1973</v>
      </c>
      <c r="U585" s="27" t="s">
        <v>1974</v>
      </c>
      <c r="V585" s="28" t="s">
        <v>2256</v>
      </c>
    </row>
    <row r="586" spans="1:22" hidden="1" x14ac:dyDescent="0.3">
      <c r="A586" s="198">
        <v>45497</v>
      </c>
      <c r="B586" s="25">
        <v>6585</v>
      </c>
      <c r="C586" s="25" t="s">
        <v>343</v>
      </c>
      <c r="D586" s="25" t="s">
        <v>489</v>
      </c>
      <c r="E586" s="25" t="s">
        <v>1221</v>
      </c>
      <c r="F586" s="25" t="s">
        <v>883</v>
      </c>
      <c r="G586" s="25" t="s">
        <v>884</v>
      </c>
      <c r="H586" s="84">
        <v>2107</v>
      </c>
      <c r="I586" s="35">
        <v>10633333.33</v>
      </c>
      <c r="J586" s="26">
        <v>4913333.33</v>
      </c>
      <c r="K586" s="26">
        <v>4913333.33</v>
      </c>
      <c r="L586" s="25" t="s">
        <v>369</v>
      </c>
      <c r="M586" s="27">
        <v>256</v>
      </c>
      <c r="N586" s="29" t="str">
        <f>VLOOKUP(B586,'[2]Relación Contratación'!$A$4:$C$82,3,0)</f>
        <v>Implementar una (1) estrategia que promueva espacios de participacion y fomento de la democracia con representantes comunales</v>
      </c>
      <c r="O586" s="72">
        <v>2024680010149</v>
      </c>
      <c r="P586" s="73" t="s">
        <v>247</v>
      </c>
      <c r="Q586" s="27" t="s">
        <v>1527</v>
      </c>
      <c r="R586" s="27" t="s">
        <v>1542</v>
      </c>
      <c r="S586" s="27" t="s">
        <v>1577</v>
      </c>
      <c r="T586" s="27" t="s">
        <v>1975</v>
      </c>
      <c r="U586" s="27" t="s">
        <v>1976</v>
      </c>
      <c r="V586" s="28" t="s">
        <v>2256</v>
      </c>
    </row>
    <row r="587" spans="1:22" hidden="1" x14ac:dyDescent="0.3">
      <c r="A587" s="198">
        <v>45498</v>
      </c>
      <c r="B587" s="25">
        <v>6618</v>
      </c>
      <c r="C587" s="74" t="s">
        <v>347</v>
      </c>
      <c r="D587" s="25" t="s">
        <v>427</v>
      </c>
      <c r="E587" s="25" t="s">
        <v>1222</v>
      </c>
      <c r="F587" s="25" t="s">
        <v>505</v>
      </c>
      <c r="G587" s="25" t="s">
        <v>506</v>
      </c>
      <c r="H587" s="85" t="s">
        <v>2254</v>
      </c>
      <c r="I587" s="35">
        <v>897600</v>
      </c>
      <c r="J587" s="26">
        <v>897600</v>
      </c>
      <c r="K587" s="26">
        <v>897600</v>
      </c>
      <c r="L587" s="25" t="s">
        <v>369</v>
      </c>
      <c r="M587" s="27">
        <v>258</v>
      </c>
      <c r="N587" s="29" t="str">
        <f>VLOOKUP(B587,'[2]Relación Contratación'!$A$4:$C$82,3,0)</f>
        <v>Promover 130 espacios de participación ciudadana a través de la garantia del 100% de los ediles con pago de EPS, ARL, póliza de vida.</v>
      </c>
      <c r="O587" s="72">
        <v>2024680010149</v>
      </c>
      <c r="P587" s="73" t="s">
        <v>247</v>
      </c>
      <c r="Q587" s="27" t="s">
        <v>453</v>
      </c>
      <c r="R587" s="85" t="s">
        <v>2254</v>
      </c>
      <c r="S587" s="85" t="s">
        <v>2254</v>
      </c>
      <c r="T587" s="85" t="s">
        <v>2254</v>
      </c>
      <c r="U587" s="85" t="s">
        <v>2254</v>
      </c>
      <c r="V587" s="28" t="s">
        <v>2256</v>
      </c>
    </row>
    <row r="588" spans="1:22" hidden="1" x14ac:dyDescent="0.3">
      <c r="A588" s="198">
        <v>45498</v>
      </c>
      <c r="B588" s="25">
        <v>6619</v>
      </c>
      <c r="C588" s="74" t="s">
        <v>347</v>
      </c>
      <c r="D588" s="25" t="s">
        <v>427</v>
      </c>
      <c r="E588" s="25" t="s">
        <v>1223</v>
      </c>
      <c r="F588" s="25" t="s">
        <v>510</v>
      </c>
      <c r="G588" s="25" t="s">
        <v>511</v>
      </c>
      <c r="H588" s="85" t="s">
        <v>2254</v>
      </c>
      <c r="I588" s="35">
        <v>162500</v>
      </c>
      <c r="J588" s="26">
        <v>162500</v>
      </c>
      <c r="K588" s="26">
        <v>162500</v>
      </c>
      <c r="L588" s="25" t="s">
        <v>369</v>
      </c>
      <c r="M588" s="27">
        <v>258</v>
      </c>
      <c r="N588" s="29" t="str">
        <f>VLOOKUP(B588,'[2]Relación Contratación'!$A$4:$C$82,3,0)</f>
        <v>Promover 130 espacios de participación ciudadana a través de la garantia del 100% de los ediles con pago de EPS, ARL, póliza de vida.</v>
      </c>
      <c r="O588" s="72">
        <v>2024680010149</v>
      </c>
      <c r="P588" s="73" t="s">
        <v>247</v>
      </c>
      <c r="Q588" s="27" t="s">
        <v>453</v>
      </c>
      <c r="R588" s="85" t="s">
        <v>2254</v>
      </c>
      <c r="S588" s="85" t="s">
        <v>2254</v>
      </c>
      <c r="T588" s="85" t="s">
        <v>2254</v>
      </c>
      <c r="U588" s="85" t="s">
        <v>2254</v>
      </c>
      <c r="V588" s="28" t="s">
        <v>2256</v>
      </c>
    </row>
    <row r="589" spans="1:22" hidden="1" x14ac:dyDescent="0.3">
      <c r="A589" s="198">
        <v>45498</v>
      </c>
      <c r="B589" s="25">
        <v>6620</v>
      </c>
      <c r="C589" s="74" t="s">
        <v>347</v>
      </c>
      <c r="D589" s="25" t="s">
        <v>427</v>
      </c>
      <c r="E589" s="25" t="s">
        <v>1223</v>
      </c>
      <c r="F589" s="25" t="s">
        <v>510</v>
      </c>
      <c r="G589" s="25" t="s">
        <v>511</v>
      </c>
      <c r="H589" s="85" t="s">
        <v>2254</v>
      </c>
      <c r="I589" s="35">
        <v>2112500</v>
      </c>
      <c r="J589" s="26">
        <v>2112500</v>
      </c>
      <c r="K589" s="26">
        <v>2112500</v>
      </c>
      <c r="L589" s="25" t="s">
        <v>369</v>
      </c>
      <c r="M589" s="27">
        <v>258</v>
      </c>
      <c r="N589" s="29" t="str">
        <f>VLOOKUP(B589,'[2]Relación Contratación'!$A$4:$C$82,3,0)</f>
        <v>Promover 130 espacios de participación ciudadana a través de la garantia del 100% de los ediles con pago de EPS, ARL, póliza de vida.</v>
      </c>
      <c r="O589" s="72">
        <v>2024680010149</v>
      </c>
      <c r="P589" s="73" t="s">
        <v>247</v>
      </c>
      <c r="Q589" s="27" t="s">
        <v>453</v>
      </c>
      <c r="R589" s="85" t="s">
        <v>2254</v>
      </c>
      <c r="S589" s="85" t="s">
        <v>2254</v>
      </c>
      <c r="T589" s="85" t="s">
        <v>2254</v>
      </c>
      <c r="U589" s="85" t="s">
        <v>2254</v>
      </c>
      <c r="V589" s="28" t="s">
        <v>2256</v>
      </c>
    </row>
    <row r="590" spans="1:22" hidden="1" x14ac:dyDescent="0.3">
      <c r="A590" s="198">
        <v>45498</v>
      </c>
      <c r="B590" s="25">
        <v>6621</v>
      </c>
      <c r="C590" s="74" t="s">
        <v>347</v>
      </c>
      <c r="D590" s="25" t="s">
        <v>427</v>
      </c>
      <c r="E590" s="25" t="s">
        <v>1223</v>
      </c>
      <c r="F590" s="25" t="s">
        <v>512</v>
      </c>
      <c r="G590" s="25" t="s">
        <v>513</v>
      </c>
      <c r="H590" s="85" t="s">
        <v>2254</v>
      </c>
      <c r="I590" s="35">
        <v>2437500</v>
      </c>
      <c r="J590" s="26">
        <v>2437500</v>
      </c>
      <c r="K590" s="26">
        <v>2437500</v>
      </c>
      <c r="L590" s="25" t="s">
        <v>369</v>
      </c>
      <c r="M590" s="27">
        <v>258</v>
      </c>
      <c r="N590" s="29" t="str">
        <f>VLOOKUP(B590,'[2]Relación Contratación'!$A$4:$C$82,3,0)</f>
        <v>Promover 130 espacios de participación ciudadana a través de la garantia del 100% de los ediles con pago de EPS, ARL, póliza de vida.</v>
      </c>
      <c r="O590" s="72">
        <v>2024680010149</v>
      </c>
      <c r="P590" s="73" t="s">
        <v>247</v>
      </c>
      <c r="Q590" s="27" t="s">
        <v>453</v>
      </c>
      <c r="R590" s="85" t="s">
        <v>2254</v>
      </c>
      <c r="S590" s="85" t="s">
        <v>2254</v>
      </c>
      <c r="T590" s="85" t="s">
        <v>2254</v>
      </c>
      <c r="U590" s="85" t="s">
        <v>2254</v>
      </c>
      <c r="V590" s="28" t="s">
        <v>2256</v>
      </c>
    </row>
    <row r="591" spans="1:22" hidden="1" x14ac:dyDescent="0.3">
      <c r="A591" s="198">
        <v>45498</v>
      </c>
      <c r="B591" s="25">
        <v>6622</v>
      </c>
      <c r="C591" s="74" t="s">
        <v>347</v>
      </c>
      <c r="D591" s="25" t="s">
        <v>427</v>
      </c>
      <c r="E591" s="25" t="s">
        <v>1223</v>
      </c>
      <c r="F591" s="25" t="s">
        <v>514</v>
      </c>
      <c r="G591" s="25" t="s">
        <v>515</v>
      </c>
      <c r="H591" s="85" t="s">
        <v>2254</v>
      </c>
      <c r="I591" s="35">
        <v>1137500</v>
      </c>
      <c r="J591" s="26">
        <v>1137500</v>
      </c>
      <c r="K591" s="26">
        <v>1137500</v>
      </c>
      <c r="L591" s="25" t="s">
        <v>369</v>
      </c>
      <c r="M591" s="27">
        <v>258</v>
      </c>
      <c r="N591" s="29" t="str">
        <f>VLOOKUP(B591,'[2]Relación Contratación'!$A$4:$C$82,3,0)</f>
        <v>Promover 130 espacios de participación ciudadana a través de la garantia del 100% de los ediles con pago de EPS, ARL, póliza de vida.</v>
      </c>
      <c r="O591" s="72">
        <v>2024680010149</v>
      </c>
      <c r="P591" s="73" t="s">
        <v>247</v>
      </c>
      <c r="Q591" s="27" t="s">
        <v>453</v>
      </c>
      <c r="R591" s="85" t="s">
        <v>2254</v>
      </c>
      <c r="S591" s="85" t="s">
        <v>2254</v>
      </c>
      <c r="T591" s="85" t="s">
        <v>2254</v>
      </c>
      <c r="U591" s="85" t="s">
        <v>2254</v>
      </c>
      <c r="V591" s="28" t="s">
        <v>2256</v>
      </c>
    </row>
    <row r="592" spans="1:22" hidden="1" x14ac:dyDescent="0.3">
      <c r="A592" s="198">
        <v>45498</v>
      </c>
      <c r="B592" s="25">
        <v>6623</v>
      </c>
      <c r="C592" s="74" t="s">
        <v>347</v>
      </c>
      <c r="D592" s="25" t="s">
        <v>427</v>
      </c>
      <c r="E592" s="25" t="s">
        <v>1223</v>
      </c>
      <c r="F592" s="25" t="s">
        <v>516</v>
      </c>
      <c r="G592" s="25" t="s">
        <v>517</v>
      </c>
      <c r="H592" s="85" t="s">
        <v>2254</v>
      </c>
      <c r="I592" s="35">
        <v>487500</v>
      </c>
      <c r="J592" s="26">
        <v>487500</v>
      </c>
      <c r="K592" s="26">
        <v>487500</v>
      </c>
      <c r="L592" s="25" t="s">
        <v>369</v>
      </c>
      <c r="M592" s="27">
        <v>258</v>
      </c>
      <c r="N592" s="29" t="str">
        <f>VLOOKUP(B592,'[2]Relación Contratación'!$A$4:$C$82,3,0)</f>
        <v>Promover 130 espacios de participación ciudadana a través de la garantia del 100% de los ediles con pago de EPS, ARL, póliza de vida.</v>
      </c>
      <c r="O592" s="72">
        <v>2024680010149</v>
      </c>
      <c r="P592" s="73" t="s">
        <v>247</v>
      </c>
      <c r="Q592" s="27" t="s">
        <v>453</v>
      </c>
      <c r="R592" s="85" t="s">
        <v>2254</v>
      </c>
      <c r="S592" s="85" t="s">
        <v>2254</v>
      </c>
      <c r="T592" s="85" t="s">
        <v>2254</v>
      </c>
      <c r="U592" s="85" t="s">
        <v>2254</v>
      </c>
      <c r="V592" s="28" t="s">
        <v>2256</v>
      </c>
    </row>
    <row r="593" spans="1:22" hidden="1" x14ac:dyDescent="0.3">
      <c r="A593" s="198">
        <v>45498</v>
      </c>
      <c r="B593" s="25">
        <v>6624</v>
      </c>
      <c r="C593" s="74" t="s">
        <v>347</v>
      </c>
      <c r="D593" s="25" t="s">
        <v>427</v>
      </c>
      <c r="E593" s="25" t="s">
        <v>1223</v>
      </c>
      <c r="F593" s="25" t="s">
        <v>518</v>
      </c>
      <c r="G593" s="25" t="s">
        <v>519</v>
      </c>
      <c r="H593" s="85" t="s">
        <v>2254</v>
      </c>
      <c r="I593" s="35">
        <v>4550000</v>
      </c>
      <c r="J593" s="26">
        <v>4550000</v>
      </c>
      <c r="K593" s="26">
        <v>4550000</v>
      </c>
      <c r="L593" s="25" t="s">
        <v>369</v>
      </c>
      <c r="M593" s="27">
        <v>258</v>
      </c>
      <c r="N593" s="29" t="str">
        <f>VLOOKUP(B593,'[2]Relación Contratación'!$A$4:$C$82,3,0)</f>
        <v>Promover 130 espacios de participación ciudadana a través de la garantia del 100% de los ediles con pago de EPS, ARL, póliza de vida.</v>
      </c>
      <c r="O593" s="72">
        <v>2024680010149</v>
      </c>
      <c r="P593" s="73" t="s">
        <v>247</v>
      </c>
      <c r="Q593" s="27" t="s">
        <v>453</v>
      </c>
      <c r="R593" s="85" t="s">
        <v>2254</v>
      </c>
      <c r="S593" s="85" t="s">
        <v>2254</v>
      </c>
      <c r="T593" s="85" t="s">
        <v>2254</v>
      </c>
      <c r="U593" s="85" t="s">
        <v>2254</v>
      </c>
      <c r="V593" s="28" t="s">
        <v>2256</v>
      </c>
    </row>
    <row r="594" spans="1:22" hidden="1" x14ac:dyDescent="0.3">
      <c r="A594" s="198">
        <v>45498</v>
      </c>
      <c r="B594" s="25">
        <v>6625</v>
      </c>
      <c r="C594" s="74" t="s">
        <v>347</v>
      </c>
      <c r="D594" s="25" t="s">
        <v>427</v>
      </c>
      <c r="E594" s="25" t="s">
        <v>1223</v>
      </c>
      <c r="F594" s="25" t="s">
        <v>518</v>
      </c>
      <c r="G594" s="25" t="s">
        <v>519</v>
      </c>
      <c r="H594" s="85" t="s">
        <v>2254</v>
      </c>
      <c r="I594" s="35">
        <v>2275000</v>
      </c>
      <c r="J594" s="26">
        <v>2275000</v>
      </c>
      <c r="K594" s="26">
        <v>2275000</v>
      </c>
      <c r="L594" s="25" t="s">
        <v>369</v>
      </c>
      <c r="M594" s="27">
        <v>258</v>
      </c>
      <c r="N594" s="29" t="str">
        <f>VLOOKUP(B594,'[2]Relación Contratación'!$A$4:$C$82,3,0)</f>
        <v>Promover 130 espacios de participación ciudadana a través de la garantia del 100% de los ediles con pago de EPS, ARL, póliza de vida.</v>
      </c>
      <c r="O594" s="72">
        <v>2024680010149</v>
      </c>
      <c r="P594" s="73" t="s">
        <v>247</v>
      </c>
      <c r="Q594" s="27" t="s">
        <v>453</v>
      </c>
      <c r="R594" s="85" t="s">
        <v>2254</v>
      </c>
      <c r="S594" s="85" t="s">
        <v>2254</v>
      </c>
      <c r="T594" s="85" t="s">
        <v>2254</v>
      </c>
      <c r="U594" s="85" t="s">
        <v>2254</v>
      </c>
      <c r="V594" s="28" t="s">
        <v>2256</v>
      </c>
    </row>
    <row r="595" spans="1:22" hidden="1" x14ac:dyDescent="0.3">
      <c r="A595" s="198">
        <v>45498</v>
      </c>
      <c r="B595" s="25">
        <v>6626</v>
      </c>
      <c r="C595" s="74" t="s">
        <v>347</v>
      </c>
      <c r="D595" s="25" t="s">
        <v>427</v>
      </c>
      <c r="E595" s="25" t="s">
        <v>1223</v>
      </c>
      <c r="F595" s="25" t="s">
        <v>520</v>
      </c>
      <c r="G595" s="25" t="s">
        <v>521</v>
      </c>
      <c r="H595" s="85" t="s">
        <v>2254</v>
      </c>
      <c r="I595" s="35">
        <v>1950000</v>
      </c>
      <c r="J595" s="26">
        <v>1950000</v>
      </c>
      <c r="K595" s="26">
        <v>1950000</v>
      </c>
      <c r="L595" s="25" t="s">
        <v>369</v>
      </c>
      <c r="M595" s="27">
        <v>258</v>
      </c>
      <c r="N595" s="29" t="str">
        <f>VLOOKUP(B595,'[2]Relación Contratación'!$A$4:$C$82,3,0)</f>
        <v>Promover 130 espacios de participación ciudadana a través de la garantia del 100% de los ediles con pago de EPS, ARL, póliza de vida.</v>
      </c>
      <c r="O595" s="72">
        <v>2024680010149</v>
      </c>
      <c r="P595" s="73" t="s">
        <v>247</v>
      </c>
      <c r="Q595" s="27" t="s">
        <v>453</v>
      </c>
      <c r="R595" s="85" t="s">
        <v>2254</v>
      </c>
      <c r="S595" s="85" t="s">
        <v>2254</v>
      </c>
      <c r="T595" s="85" t="s">
        <v>2254</v>
      </c>
      <c r="U595" s="85" t="s">
        <v>2254</v>
      </c>
      <c r="V595" s="28" t="s">
        <v>2256</v>
      </c>
    </row>
    <row r="596" spans="1:22" hidden="1" x14ac:dyDescent="0.3">
      <c r="A596" s="198">
        <v>45498</v>
      </c>
      <c r="B596" s="25">
        <v>6627</v>
      </c>
      <c r="C596" s="74" t="s">
        <v>347</v>
      </c>
      <c r="D596" s="25" t="s">
        <v>427</v>
      </c>
      <c r="E596" s="25" t="s">
        <v>1223</v>
      </c>
      <c r="F596" s="25" t="s">
        <v>522</v>
      </c>
      <c r="G596" s="25" t="s">
        <v>523</v>
      </c>
      <c r="H596" s="85" t="s">
        <v>2254</v>
      </c>
      <c r="I596" s="35">
        <v>3575000</v>
      </c>
      <c r="J596" s="26">
        <v>3575000</v>
      </c>
      <c r="K596" s="26">
        <v>3575000</v>
      </c>
      <c r="L596" s="25" t="s">
        <v>369</v>
      </c>
      <c r="M596" s="27">
        <v>258</v>
      </c>
      <c r="N596" s="29" t="str">
        <f>VLOOKUP(B596,'[2]Relación Contratación'!$A$4:$C$82,3,0)</f>
        <v>Promover 130 espacios de participación ciudadana a través de la garantia del 100% de los ediles con pago de EPS, ARL, póliza de vida.</v>
      </c>
      <c r="O596" s="72">
        <v>2024680010149</v>
      </c>
      <c r="P596" s="73" t="s">
        <v>247</v>
      </c>
      <c r="Q596" s="27" t="s">
        <v>453</v>
      </c>
      <c r="R596" s="85" t="s">
        <v>2254</v>
      </c>
      <c r="S596" s="85" t="s">
        <v>2254</v>
      </c>
      <c r="T596" s="85" t="s">
        <v>2254</v>
      </c>
      <c r="U596" s="85" t="s">
        <v>2254</v>
      </c>
      <c r="V596" s="28" t="s">
        <v>2256</v>
      </c>
    </row>
    <row r="597" spans="1:22" hidden="1" x14ac:dyDescent="0.3">
      <c r="A597" s="198">
        <v>45498</v>
      </c>
      <c r="B597" s="25">
        <v>6628</v>
      </c>
      <c r="C597" s="74" t="s">
        <v>347</v>
      </c>
      <c r="D597" s="25" t="s">
        <v>427</v>
      </c>
      <c r="E597" s="25" t="s">
        <v>1223</v>
      </c>
      <c r="F597" s="25" t="s">
        <v>524</v>
      </c>
      <c r="G597" s="25" t="s">
        <v>525</v>
      </c>
      <c r="H597" s="85" t="s">
        <v>2254</v>
      </c>
      <c r="I597" s="35">
        <v>2762500</v>
      </c>
      <c r="J597" s="26">
        <v>2762500</v>
      </c>
      <c r="K597" s="26">
        <v>2762500</v>
      </c>
      <c r="L597" s="25" t="s">
        <v>369</v>
      </c>
      <c r="M597" s="27">
        <v>258</v>
      </c>
      <c r="N597" s="29" t="str">
        <f>VLOOKUP(B597,'[2]Relación Contratación'!$A$4:$C$82,3,0)</f>
        <v>Promover 130 espacios de participación ciudadana a través de la garantia del 100% de los ediles con pago de EPS, ARL, póliza de vida.</v>
      </c>
      <c r="O597" s="72">
        <v>2024680010149</v>
      </c>
      <c r="P597" s="73" t="s">
        <v>247</v>
      </c>
      <c r="Q597" s="27" t="s">
        <v>453</v>
      </c>
      <c r="R597" s="85" t="s">
        <v>2254</v>
      </c>
      <c r="S597" s="85" t="s">
        <v>2254</v>
      </c>
      <c r="T597" s="85" t="s">
        <v>2254</v>
      </c>
      <c r="U597" s="85" t="s">
        <v>2254</v>
      </c>
      <c r="V597" s="28" t="s">
        <v>2256</v>
      </c>
    </row>
    <row r="598" spans="1:22" hidden="1" x14ac:dyDescent="0.3">
      <c r="A598" s="198">
        <v>45498</v>
      </c>
      <c r="B598" s="25">
        <v>6638</v>
      </c>
      <c r="C598" s="25" t="s">
        <v>333</v>
      </c>
      <c r="D598" s="25" t="s">
        <v>1224</v>
      </c>
      <c r="E598" s="25" t="s">
        <v>1225</v>
      </c>
      <c r="F598" s="25" t="s">
        <v>890</v>
      </c>
      <c r="G598" s="25" t="s">
        <v>891</v>
      </c>
      <c r="H598" s="84">
        <v>2154</v>
      </c>
      <c r="I598" s="35">
        <v>26600000</v>
      </c>
      <c r="J598" s="26">
        <v>12540000</v>
      </c>
      <c r="K598" s="26">
        <v>12540000</v>
      </c>
      <c r="L598" s="25" t="s">
        <v>369</v>
      </c>
      <c r="M598" s="27">
        <v>215</v>
      </c>
      <c r="N598" s="29" t="str">
        <f>VLOOKUP(B598,'[2]Relación Contratación'!$A$4:$C$82,3,0)</f>
        <v>Brindar el servicio de gestión de la oferta social para 4400 personas a través de una estrategia de promoción de derechos de las personas con discapacidad y sus familias dentro de la sociedad</v>
      </c>
      <c r="O598" s="72">
        <v>2024680010127</v>
      </c>
      <c r="P598" s="73" t="s">
        <v>241</v>
      </c>
      <c r="Q598" s="27" t="s">
        <v>588</v>
      </c>
      <c r="R598" s="27" t="s">
        <v>1542</v>
      </c>
      <c r="S598" s="27" t="s">
        <v>1543</v>
      </c>
      <c r="T598" s="27" t="s">
        <v>1977</v>
      </c>
      <c r="U598" s="27" t="s">
        <v>1978</v>
      </c>
      <c r="V598" s="28" t="s">
        <v>2256</v>
      </c>
    </row>
    <row r="599" spans="1:22" hidden="1" x14ac:dyDescent="0.3">
      <c r="A599" s="198">
        <v>45498</v>
      </c>
      <c r="B599" s="25">
        <v>6639</v>
      </c>
      <c r="C599" s="25" t="s">
        <v>329</v>
      </c>
      <c r="D599" s="25" t="s">
        <v>1207</v>
      </c>
      <c r="E599" s="25" t="s">
        <v>1226</v>
      </c>
      <c r="F599" s="25" t="s">
        <v>911</v>
      </c>
      <c r="G599" s="25" t="s">
        <v>912</v>
      </c>
      <c r="H599" s="84">
        <v>2147</v>
      </c>
      <c r="I599" s="35">
        <v>21500000</v>
      </c>
      <c r="J599" s="26">
        <v>9460000</v>
      </c>
      <c r="K599" s="26">
        <v>9460000</v>
      </c>
      <c r="L599" s="25" t="s">
        <v>369</v>
      </c>
      <c r="M599" s="27">
        <v>254</v>
      </c>
      <c r="N599" s="29" t="str">
        <f>VLOOKUP(B599,'[2]Relación Contratación'!$A$4:$C$82,3,0)</f>
        <v>Brindar (1) asistencia técnica a los procesos de la Secretaría de Desarrollo Social que se derivan de los planes, programas y proyectos.</v>
      </c>
      <c r="O599" s="72">
        <v>2024680010068</v>
      </c>
      <c r="P599" s="73" t="s">
        <v>245</v>
      </c>
      <c r="Q599" s="27" t="s">
        <v>389</v>
      </c>
      <c r="R599" s="27" t="s">
        <v>1542</v>
      </c>
      <c r="S599" s="27" t="s">
        <v>1543</v>
      </c>
      <c r="T599" s="27" t="s">
        <v>1979</v>
      </c>
      <c r="U599" s="27" t="s">
        <v>1980</v>
      </c>
      <c r="V599" s="28" t="s">
        <v>2256</v>
      </c>
    </row>
    <row r="600" spans="1:22" hidden="1" x14ac:dyDescent="0.3">
      <c r="A600" s="198">
        <v>45498</v>
      </c>
      <c r="B600" s="25">
        <v>6640</v>
      </c>
      <c r="C600" s="25" t="s">
        <v>353</v>
      </c>
      <c r="D600" s="25" t="s">
        <v>427</v>
      </c>
      <c r="E600" s="25" t="s">
        <v>1227</v>
      </c>
      <c r="F600" s="25" t="s">
        <v>433</v>
      </c>
      <c r="G600" s="25" t="s">
        <v>434</v>
      </c>
      <c r="H600" s="84">
        <v>2139</v>
      </c>
      <c r="I600" s="35">
        <v>13050000</v>
      </c>
      <c r="J600" s="26">
        <v>5940000</v>
      </c>
      <c r="K600" s="26">
        <v>5940000</v>
      </c>
      <c r="L600" s="25" t="s">
        <v>369</v>
      </c>
      <c r="M600" s="27">
        <v>259</v>
      </c>
      <c r="N600" s="77" t="str">
        <f>VLOOKUP(M600,[3]General!$C$24:$D$64,2,0)</f>
        <v>Promover  254 espacios de participacion dirigidos a las 234 JAC y 20 espacios a las JAL para el fortalecimiento en competencias jurídicas y de formulación de Proyectos.</v>
      </c>
      <c r="O600" s="72">
        <v>2024680010149</v>
      </c>
      <c r="P600" s="73" t="s">
        <v>247</v>
      </c>
      <c r="Q600" s="27" t="s">
        <v>1315</v>
      </c>
      <c r="R600" s="27" t="s">
        <v>1542</v>
      </c>
      <c r="S600" s="27" t="s">
        <v>1577</v>
      </c>
      <c r="T600" s="27" t="s">
        <v>1981</v>
      </c>
      <c r="U600" s="27" t="s">
        <v>1982</v>
      </c>
      <c r="V600" s="28" t="s">
        <v>2256</v>
      </c>
    </row>
    <row r="601" spans="1:22" hidden="1" x14ac:dyDescent="0.3">
      <c r="A601" s="198">
        <v>45498</v>
      </c>
      <c r="B601" s="25">
        <v>6641</v>
      </c>
      <c r="C601" s="25" t="s">
        <v>343</v>
      </c>
      <c r="D601" s="25" t="s">
        <v>489</v>
      </c>
      <c r="E601" s="25" t="s">
        <v>1221</v>
      </c>
      <c r="F601" s="25" t="s">
        <v>634</v>
      </c>
      <c r="G601" s="25" t="s">
        <v>635</v>
      </c>
      <c r="H601" s="84">
        <v>2137</v>
      </c>
      <c r="I601" s="35">
        <v>10633333.33</v>
      </c>
      <c r="J601" s="26">
        <v>4840000</v>
      </c>
      <c r="K601" s="26">
        <v>4840000</v>
      </c>
      <c r="L601" s="25" t="s">
        <v>369</v>
      </c>
      <c r="M601" s="27">
        <v>256</v>
      </c>
      <c r="N601" s="29" t="str">
        <f>VLOOKUP(B601,'[2]Relación Contratación'!$A$4:$C$82,3,0)</f>
        <v>Implementar una (1) estrategia que promueva espacios de participacion y fomento de la democracia con representantes comunales</v>
      </c>
      <c r="O601" s="72">
        <v>2024680010149</v>
      </c>
      <c r="P601" s="73" t="s">
        <v>247</v>
      </c>
      <c r="Q601" s="27" t="s">
        <v>1527</v>
      </c>
      <c r="R601" s="27" t="s">
        <v>1542</v>
      </c>
      <c r="S601" s="27" t="s">
        <v>1577</v>
      </c>
      <c r="T601" s="27" t="s">
        <v>1983</v>
      </c>
      <c r="U601" s="27" t="s">
        <v>1984</v>
      </c>
      <c r="V601" s="28" t="s">
        <v>2256</v>
      </c>
    </row>
    <row r="602" spans="1:22" hidden="1" x14ac:dyDescent="0.3">
      <c r="A602" s="198">
        <v>45498</v>
      </c>
      <c r="B602" s="25">
        <v>6650</v>
      </c>
      <c r="C602" s="25" t="s">
        <v>343</v>
      </c>
      <c r="D602" s="25" t="s">
        <v>489</v>
      </c>
      <c r="E602" s="25" t="s">
        <v>1221</v>
      </c>
      <c r="F602" s="25" t="s">
        <v>636</v>
      </c>
      <c r="G602" s="25" t="s">
        <v>637</v>
      </c>
      <c r="H602" s="84">
        <v>2144</v>
      </c>
      <c r="I602" s="35">
        <v>10633333.33</v>
      </c>
      <c r="J602" s="26">
        <v>4840000</v>
      </c>
      <c r="K602" s="26">
        <v>4840000</v>
      </c>
      <c r="L602" s="25" t="s">
        <v>369</v>
      </c>
      <c r="M602" s="27">
        <v>256</v>
      </c>
      <c r="N602" s="29" t="str">
        <f>VLOOKUP(B602,'[2]Relación Contratación'!$A$4:$C$82,3,0)</f>
        <v>Implementar una (1) estrategia que promueva espacios de participacion y fomento de la democracia con representantes comunales</v>
      </c>
      <c r="O602" s="72">
        <v>2024680010149</v>
      </c>
      <c r="P602" s="73" t="s">
        <v>247</v>
      </c>
      <c r="Q602" s="27" t="s">
        <v>1527</v>
      </c>
      <c r="R602" s="27" t="s">
        <v>1542</v>
      </c>
      <c r="S602" s="27" t="s">
        <v>1577</v>
      </c>
      <c r="T602" s="27" t="s">
        <v>1985</v>
      </c>
      <c r="U602" s="27" t="s">
        <v>1986</v>
      </c>
      <c r="V602" s="28" t="s">
        <v>2256</v>
      </c>
    </row>
    <row r="603" spans="1:22" hidden="1" x14ac:dyDescent="0.3">
      <c r="A603" s="198">
        <v>45498</v>
      </c>
      <c r="B603" s="25">
        <v>6689</v>
      </c>
      <c r="C603" s="25" t="s">
        <v>281</v>
      </c>
      <c r="D603" s="25" t="s">
        <v>530</v>
      </c>
      <c r="E603" s="25" t="s">
        <v>1228</v>
      </c>
      <c r="F603" s="25" t="s">
        <v>577</v>
      </c>
      <c r="G603" s="25" t="s">
        <v>578</v>
      </c>
      <c r="H603" s="84">
        <v>26</v>
      </c>
      <c r="I603" s="35">
        <v>98197764</v>
      </c>
      <c r="J603" s="26">
        <v>98197764</v>
      </c>
      <c r="K603" s="26">
        <v>98197764</v>
      </c>
      <c r="L603" s="25" t="s">
        <v>369</v>
      </c>
      <c r="M603" s="27">
        <v>205</v>
      </c>
      <c r="N603" s="29" t="str">
        <f>VLOOKUP(B603,'[2]Relación Contratación'!$A$4:$C$82,3,0)</f>
        <v>Mantener el servicio de atención a 500 personas en habitanza de calle bajo servicios integrales que promueven su inclusión y mejoramiento de su calidad de vida, garantizando la promoción de los derechos</v>
      </c>
      <c r="O603" s="72">
        <v>2024680010066</v>
      </c>
      <c r="P603" s="73" t="s">
        <v>231</v>
      </c>
      <c r="Q603" s="27" t="s">
        <v>888</v>
      </c>
      <c r="R603" s="27" t="s">
        <v>1537</v>
      </c>
      <c r="S603" s="27" t="s">
        <v>1792</v>
      </c>
      <c r="T603" s="27" t="s">
        <v>1793</v>
      </c>
      <c r="U603" s="27" t="s">
        <v>1794</v>
      </c>
      <c r="V603" s="28" t="s">
        <v>2256</v>
      </c>
    </row>
    <row r="604" spans="1:22" hidden="1" x14ac:dyDescent="0.3">
      <c r="A604" s="198">
        <v>45499</v>
      </c>
      <c r="B604" s="25">
        <v>6734</v>
      </c>
      <c r="C604" s="25" t="s">
        <v>330</v>
      </c>
      <c r="D604" s="25" t="s">
        <v>1196</v>
      </c>
      <c r="E604" s="25" t="s">
        <v>1229</v>
      </c>
      <c r="F604" s="25" t="s">
        <v>470</v>
      </c>
      <c r="G604" s="25" t="s">
        <v>471</v>
      </c>
      <c r="H604" s="84">
        <v>2189</v>
      </c>
      <c r="I604" s="35">
        <v>12750000</v>
      </c>
      <c r="J604" s="26">
        <v>5346774.1999999993</v>
      </c>
      <c r="K604" s="26">
        <v>5346774.1999999993</v>
      </c>
      <c r="L604" s="25" t="s">
        <v>369</v>
      </c>
      <c r="M604" s="27">
        <v>254</v>
      </c>
      <c r="N604" s="29" t="str">
        <f>VLOOKUP(B604,'[2]Relación Contratación'!$A$4:$C$82,3,0)</f>
        <v>Brindar (1) asistencia técnica a los procesos de la Secretaría de Desarrollo Social que se derivan de los planes, programas y proyectos.</v>
      </c>
      <c r="O604" s="72">
        <v>2024680010068</v>
      </c>
      <c r="P604" s="73" t="s">
        <v>245</v>
      </c>
      <c r="Q604" s="27" t="s">
        <v>1198</v>
      </c>
      <c r="R604" s="27" t="s">
        <v>1542</v>
      </c>
      <c r="S604" s="27" t="s">
        <v>1577</v>
      </c>
      <c r="T604" s="27" t="s">
        <v>1987</v>
      </c>
      <c r="U604" s="27" t="s">
        <v>1988</v>
      </c>
      <c r="V604" s="28" t="s">
        <v>2256</v>
      </c>
    </row>
    <row r="605" spans="1:22" hidden="1" x14ac:dyDescent="0.3">
      <c r="A605" s="198">
        <v>45499</v>
      </c>
      <c r="B605" s="25">
        <v>6735</v>
      </c>
      <c r="C605" s="25" t="s">
        <v>343</v>
      </c>
      <c r="D605" s="25" t="s">
        <v>489</v>
      </c>
      <c r="E605" s="25" t="s">
        <v>1221</v>
      </c>
      <c r="F605" s="25" t="s">
        <v>765</v>
      </c>
      <c r="G605" s="25" t="s">
        <v>766</v>
      </c>
      <c r="H605" s="84">
        <v>2219</v>
      </c>
      <c r="I605" s="35">
        <v>10633333.33</v>
      </c>
      <c r="J605" s="26">
        <v>4766666.67</v>
      </c>
      <c r="K605" s="26">
        <v>4766666.67</v>
      </c>
      <c r="L605" s="25" t="s">
        <v>369</v>
      </c>
      <c r="M605" s="27">
        <v>256</v>
      </c>
      <c r="N605" s="29" t="str">
        <f>VLOOKUP(B605,'[2]Relación Contratación'!$A$4:$C$82,3,0)</f>
        <v>Implementar una (1) estrategia que promueva espacios de participacion y fomento de la democracia con representantes comunales</v>
      </c>
      <c r="O605" s="72">
        <v>2024680010149</v>
      </c>
      <c r="P605" s="73" t="s">
        <v>247</v>
      </c>
      <c r="Q605" s="27" t="s">
        <v>1527</v>
      </c>
      <c r="R605" s="27" t="s">
        <v>1542</v>
      </c>
      <c r="S605" s="27" t="s">
        <v>1577</v>
      </c>
      <c r="T605" s="27" t="s">
        <v>1989</v>
      </c>
      <c r="U605" s="27" t="s">
        <v>1990</v>
      </c>
      <c r="V605" s="28" t="s">
        <v>2256</v>
      </c>
    </row>
    <row r="606" spans="1:22" hidden="1" x14ac:dyDescent="0.3">
      <c r="A606" s="198">
        <v>45499</v>
      </c>
      <c r="B606" s="25">
        <v>6751</v>
      </c>
      <c r="C606" s="25" t="s">
        <v>353</v>
      </c>
      <c r="D606" s="25" t="s">
        <v>427</v>
      </c>
      <c r="E606" s="25" t="s">
        <v>1230</v>
      </c>
      <c r="F606" s="25" t="s">
        <v>826</v>
      </c>
      <c r="G606" s="25" t="s">
        <v>827</v>
      </c>
      <c r="H606" s="84">
        <v>2234</v>
      </c>
      <c r="I606" s="35">
        <v>13050000</v>
      </c>
      <c r="J606" s="26">
        <v>5580000</v>
      </c>
      <c r="K606" s="26">
        <v>5580000</v>
      </c>
      <c r="L606" s="25" t="s">
        <v>369</v>
      </c>
      <c r="M606" s="27">
        <v>259</v>
      </c>
      <c r="N606" s="77" t="str">
        <f>VLOOKUP(M606,[3]General!$C$24:$D$64,2,0)</f>
        <v>Promover  254 espacios de participacion dirigidos a las 234 JAC y 20 espacios a las JAL para el fortalecimiento en competencias jurídicas y de formulación de Proyectos.</v>
      </c>
      <c r="O606" s="72">
        <v>2024680010149</v>
      </c>
      <c r="P606" s="73" t="s">
        <v>247</v>
      </c>
      <c r="Q606" s="27" t="s">
        <v>1315</v>
      </c>
      <c r="R606" s="27" t="s">
        <v>1542</v>
      </c>
      <c r="S606" s="27" t="s">
        <v>1577</v>
      </c>
      <c r="T606" s="27" t="s">
        <v>1991</v>
      </c>
      <c r="U606" s="27" t="s">
        <v>1992</v>
      </c>
      <c r="V606" s="28" t="s">
        <v>2256</v>
      </c>
    </row>
    <row r="607" spans="1:22" hidden="1" x14ac:dyDescent="0.3">
      <c r="A607" s="198">
        <v>45499</v>
      </c>
      <c r="B607" s="25">
        <v>6752</v>
      </c>
      <c r="C607" s="25" t="s">
        <v>343</v>
      </c>
      <c r="D607" s="25" t="s">
        <v>489</v>
      </c>
      <c r="E607" s="25" t="s">
        <v>1221</v>
      </c>
      <c r="F607" s="25" t="s">
        <v>900</v>
      </c>
      <c r="G607" s="25" t="s">
        <v>901</v>
      </c>
      <c r="H607" s="84">
        <v>2229</v>
      </c>
      <c r="I607" s="35">
        <v>10633333.33</v>
      </c>
      <c r="J607" s="26">
        <v>4546666.67</v>
      </c>
      <c r="K607" s="26">
        <v>4546666.67</v>
      </c>
      <c r="L607" s="25" t="s">
        <v>369</v>
      </c>
      <c r="M607" s="27">
        <v>256</v>
      </c>
      <c r="N607" s="29" t="str">
        <f>VLOOKUP(B607,'[2]Relación Contratación'!$A$4:$C$82,3,0)</f>
        <v>Implementar una (1) estrategia que promueva espacios de participacion y fomento de la democracia con representantes comunales</v>
      </c>
      <c r="O607" s="72">
        <v>2024680010149</v>
      </c>
      <c r="P607" s="73" t="s">
        <v>247</v>
      </c>
      <c r="Q607" s="27" t="s">
        <v>1527</v>
      </c>
      <c r="R607" s="27" t="s">
        <v>1542</v>
      </c>
      <c r="S607" s="27" t="s">
        <v>1577</v>
      </c>
      <c r="T607" s="27" t="s">
        <v>1993</v>
      </c>
      <c r="U607" s="27" t="s">
        <v>1994</v>
      </c>
      <c r="V607" s="28" t="s">
        <v>2256</v>
      </c>
    </row>
    <row r="608" spans="1:22" hidden="1" x14ac:dyDescent="0.3">
      <c r="A608" s="198">
        <v>45499</v>
      </c>
      <c r="B608" s="25">
        <v>6759</v>
      </c>
      <c r="C608" s="25" t="s">
        <v>353</v>
      </c>
      <c r="D608" s="25" t="s">
        <v>427</v>
      </c>
      <c r="E608" s="25" t="s">
        <v>1231</v>
      </c>
      <c r="F608" s="25" t="s">
        <v>1232</v>
      </c>
      <c r="G608" s="25" t="s">
        <v>1233</v>
      </c>
      <c r="H608" s="84">
        <v>2237</v>
      </c>
      <c r="I608" s="35">
        <v>19333333.329999998</v>
      </c>
      <c r="J608" s="26">
        <v>8266666.6699999999</v>
      </c>
      <c r="K608" s="26">
        <v>8266666.6699999999</v>
      </c>
      <c r="L608" s="25" t="s">
        <v>369</v>
      </c>
      <c r="M608" s="27">
        <v>259</v>
      </c>
      <c r="N608" s="77" t="str">
        <f>VLOOKUP(M608,[3]General!$C$24:$D$64,2,0)</f>
        <v>Promover  254 espacios de participacion dirigidos a las 234 JAC y 20 espacios a las JAL para el fortalecimiento en competencias jurídicas y de formulación de Proyectos.</v>
      </c>
      <c r="O608" s="72">
        <v>2024680010149</v>
      </c>
      <c r="P608" s="73" t="s">
        <v>247</v>
      </c>
      <c r="Q608" s="27" t="s">
        <v>1315</v>
      </c>
      <c r="R608" s="27" t="s">
        <v>1542</v>
      </c>
      <c r="S608" s="27" t="s">
        <v>1543</v>
      </c>
      <c r="T608" s="27" t="s">
        <v>1995</v>
      </c>
      <c r="U608" s="27" t="s">
        <v>1996</v>
      </c>
      <c r="V608" s="28" t="s">
        <v>2256</v>
      </c>
    </row>
    <row r="609" spans="1:22" hidden="1" x14ac:dyDescent="0.3">
      <c r="A609" s="198">
        <v>45503</v>
      </c>
      <c r="B609" s="25">
        <v>6910</v>
      </c>
      <c r="C609" s="25" t="s">
        <v>365</v>
      </c>
      <c r="D609" s="25" t="s">
        <v>1234</v>
      </c>
      <c r="E609" s="25" t="s">
        <v>1235</v>
      </c>
      <c r="F609" s="25" t="s">
        <v>683</v>
      </c>
      <c r="G609" s="25" t="s">
        <v>684</v>
      </c>
      <c r="H609" s="84">
        <v>2266</v>
      </c>
      <c r="I609" s="35">
        <v>18666666.66</v>
      </c>
      <c r="J609" s="26">
        <v>8000000</v>
      </c>
      <c r="K609" s="26">
        <v>8000000</v>
      </c>
      <c r="L609" s="25" t="s">
        <v>369</v>
      </c>
      <c r="M609" s="27">
        <v>271</v>
      </c>
      <c r="N609" s="27" t="s">
        <v>176</v>
      </c>
      <c r="O609" s="72">
        <v>2024680010127</v>
      </c>
      <c r="P609" s="73" t="s">
        <v>241</v>
      </c>
      <c r="Q609" s="27" t="s">
        <v>697</v>
      </c>
      <c r="R609" s="27" t="s">
        <v>1542</v>
      </c>
      <c r="S609" s="27" t="s">
        <v>1543</v>
      </c>
      <c r="T609" s="27" t="s">
        <v>1997</v>
      </c>
      <c r="U609" s="27" t="s">
        <v>1998</v>
      </c>
      <c r="V609" s="28" t="s">
        <v>2256</v>
      </c>
    </row>
    <row r="610" spans="1:22" hidden="1" x14ac:dyDescent="0.3">
      <c r="A610" s="198">
        <v>45503</v>
      </c>
      <c r="B610" s="25">
        <v>6911</v>
      </c>
      <c r="C610" s="25" t="s">
        <v>277</v>
      </c>
      <c r="D610" s="25" t="s">
        <v>1236</v>
      </c>
      <c r="E610" s="25" t="s">
        <v>1237</v>
      </c>
      <c r="F610" s="25" t="s">
        <v>467</v>
      </c>
      <c r="G610" s="25" t="s">
        <v>468</v>
      </c>
      <c r="H610" s="84">
        <v>2267</v>
      </c>
      <c r="I610" s="35">
        <v>18200000</v>
      </c>
      <c r="J610" s="26">
        <v>7800000</v>
      </c>
      <c r="K610" s="26">
        <v>7800000</v>
      </c>
      <c r="L610" s="25" t="s">
        <v>369</v>
      </c>
      <c r="M610" s="27">
        <v>204</v>
      </c>
      <c r="N610" s="29" t="str">
        <f>VLOOKUP(B610,'[2]Relación Contratación'!$A$4:$C$82,3,0)</f>
        <v>Brindar servicio de gestión de oferta social dirigido a 500 personas a través de la implementación de una (1) estrategia de Red de Apoyo comunitario que promuevan la integración del habitante de calle en la sociedad</v>
      </c>
      <c r="O610" s="72">
        <v>2024680010066</v>
      </c>
      <c r="P610" s="73" t="s">
        <v>231</v>
      </c>
      <c r="Q610" s="27" t="s">
        <v>1528</v>
      </c>
      <c r="R610" s="27" t="s">
        <v>1542</v>
      </c>
      <c r="S610" s="27" t="s">
        <v>1543</v>
      </c>
      <c r="T610" s="27" t="s">
        <v>1999</v>
      </c>
      <c r="U610" s="27" t="s">
        <v>2000</v>
      </c>
      <c r="V610" s="28" t="s">
        <v>2256</v>
      </c>
    </row>
    <row r="611" spans="1:22" hidden="1" x14ac:dyDescent="0.3">
      <c r="A611" s="198">
        <v>45503</v>
      </c>
      <c r="B611" s="25">
        <v>6912</v>
      </c>
      <c r="C611" s="25" t="s">
        <v>277</v>
      </c>
      <c r="D611" s="25" t="s">
        <v>1236</v>
      </c>
      <c r="E611" s="25" t="s">
        <v>1238</v>
      </c>
      <c r="F611" s="25" t="s">
        <v>768</v>
      </c>
      <c r="G611" s="25" t="s">
        <v>769</v>
      </c>
      <c r="H611" s="84">
        <v>2263</v>
      </c>
      <c r="I611" s="35">
        <v>18200000</v>
      </c>
      <c r="J611" s="26">
        <v>7800000</v>
      </c>
      <c r="K611" s="26">
        <v>7800000</v>
      </c>
      <c r="L611" s="25" t="s">
        <v>369</v>
      </c>
      <c r="M611" s="27">
        <v>204</v>
      </c>
      <c r="N611" s="29" t="str">
        <f>VLOOKUP(B611,'[2]Relación Contratación'!$A$4:$C$82,3,0)</f>
        <v>Brindar servicio de gestión de oferta social dirigido a 500 personas a través de la implementación de una (1) estrategia de Red de Apoyo comunitario que promuevan la integración del habitante de calle en la sociedad</v>
      </c>
      <c r="O611" s="72">
        <v>2024680010066</v>
      </c>
      <c r="P611" s="73" t="s">
        <v>231</v>
      </c>
      <c r="Q611" s="27" t="s">
        <v>1528</v>
      </c>
      <c r="R611" s="27" t="s">
        <v>1542</v>
      </c>
      <c r="S611" s="27" t="s">
        <v>1543</v>
      </c>
      <c r="T611" s="27" t="s">
        <v>2001</v>
      </c>
      <c r="U611" s="27" t="s">
        <v>2002</v>
      </c>
      <c r="V611" s="28" t="s">
        <v>2256</v>
      </c>
    </row>
    <row r="612" spans="1:22" hidden="1" x14ac:dyDescent="0.3">
      <c r="A612" s="198">
        <v>45503</v>
      </c>
      <c r="B612" s="25">
        <v>6913</v>
      </c>
      <c r="C612" s="25" t="s">
        <v>343</v>
      </c>
      <c r="D612" s="25" t="s">
        <v>489</v>
      </c>
      <c r="E612" s="25" t="s">
        <v>1221</v>
      </c>
      <c r="F612" s="25" t="s">
        <v>885</v>
      </c>
      <c r="G612" s="25" t="s">
        <v>886</v>
      </c>
      <c r="H612" s="84">
        <v>2248</v>
      </c>
      <c r="I612" s="35">
        <v>10633333.33</v>
      </c>
      <c r="J612" s="26">
        <v>4400000</v>
      </c>
      <c r="K612" s="26">
        <v>4400000</v>
      </c>
      <c r="L612" s="25" t="s">
        <v>369</v>
      </c>
      <c r="M612" s="27">
        <v>256</v>
      </c>
      <c r="N612" s="29" t="str">
        <f>VLOOKUP(B612,'[2]Relación Contratación'!$A$4:$C$82,3,0)</f>
        <v>Implementar una (1) estrategia que promueva espacios de participacion y fomento de la democracia con representantes comunales</v>
      </c>
      <c r="O612" s="72">
        <v>2024680010149</v>
      </c>
      <c r="P612" s="73" t="s">
        <v>247</v>
      </c>
      <c r="Q612" s="27" t="s">
        <v>1527</v>
      </c>
      <c r="R612" s="27" t="s">
        <v>1542</v>
      </c>
      <c r="S612" s="27" t="s">
        <v>1577</v>
      </c>
      <c r="T612" s="27" t="s">
        <v>2003</v>
      </c>
      <c r="U612" s="27" t="s">
        <v>2004</v>
      </c>
      <c r="V612" s="28" t="s">
        <v>2256</v>
      </c>
    </row>
    <row r="613" spans="1:22" hidden="1" x14ac:dyDescent="0.3">
      <c r="A613" s="198">
        <v>45503</v>
      </c>
      <c r="B613" s="25">
        <v>6914</v>
      </c>
      <c r="C613" s="25" t="s">
        <v>329</v>
      </c>
      <c r="D613" s="25" t="s">
        <v>1207</v>
      </c>
      <c r="E613" s="25" t="s">
        <v>1239</v>
      </c>
      <c r="F613" s="25" t="s">
        <v>1240</v>
      </c>
      <c r="G613" s="25" t="s">
        <v>1241</v>
      </c>
      <c r="H613" s="84">
        <v>2251</v>
      </c>
      <c r="I613" s="35">
        <v>21000000</v>
      </c>
      <c r="J613" s="26">
        <v>9150000</v>
      </c>
      <c r="K613" s="26">
        <v>9150000</v>
      </c>
      <c r="L613" s="25" t="s">
        <v>369</v>
      </c>
      <c r="M613" s="27">
        <v>254</v>
      </c>
      <c r="N613" s="29" t="str">
        <f>VLOOKUP(B613,'[2]Relación Contratación'!$A$4:$C$82,3,0)</f>
        <v>Brindar (1) asistencia técnica a los procesos de la Secretaría de Desarrollo Social que se derivan de los planes, programas y proyectos.</v>
      </c>
      <c r="O613" s="72">
        <v>2024680010068</v>
      </c>
      <c r="P613" s="73" t="s">
        <v>245</v>
      </c>
      <c r="Q613" s="27" t="s">
        <v>389</v>
      </c>
      <c r="R613" s="27" t="s">
        <v>1542</v>
      </c>
      <c r="S613" s="27" t="s">
        <v>1543</v>
      </c>
      <c r="T613" s="27" t="s">
        <v>2005</v>
      </c>
      <c r="U613" s="27" t="s">
        <v>2006</v>
      </c>
      <c r="V613" s="28" t="s">
        <v>2256</v>
      </c>
    </row>
    <row r="614" spans="1:22" hidden="1" x14ac:dyDescent="0.3">
      <c r="A614" s="198">
        <v>45503</v>
      </c>
      <c r="B614" s="25">
        <v>6915</v>
      </c>
      <c r="C614" s="25" t="s">
        <v>344</v>
      </c>
      <c r="D614" s="25" t="s">
        <v>1242</v>
      </c>
      <c r="E614" s="25" t="s">
        <v>1243</v>
      </c>
      <c r="F614" s="25" t="s">
        <v>1244</v>
      </c>
      <c r="G614" s="25" t="s">
        <v>1245</v>
      </c>
      <c r="H614" s="84">
        <v>2265</v>
      </c>
      <c r="I614" s="35">
        <v>20250000</v>
      </c>
      <c r="J614" s="26">
        <v>9150000</v>
      </c>
      <c r="K614" s="26">
        <v>9150000</v>
      </c>
      <c r="L614" s="25" t="s">
        <v>369</v>
      </c>
      <c r="M614" s="27">
        <v>256</v>
      </c>
      <c r="N614" s="29" t="str">
        <f>VLOOKUP(B614,'[2]Relación Contratación'!$A$4:$C$82,3,0)</f>
        <v>Implementar una (1) estrategia que promueva espacios de participacion y fomento de la democracia con representantes comunales</v>
      </c>
      <c r="O614" s="72">
        <v>2024680010149</v>
      </c>
      <c r="P614" s="73" t="s">
        <v>247</v>
      </c>
      <c r="Q614" s="27" t="s">
        <v>1315</v>
      </c>
      <c r="R614" s="27" t="s">
        <v>1542</v>
      </c>
      <c r="S614" s="27" t="s">
        <v>1543</v>
      </c>
      <c r="T614" s="27" t="s">
        <v>2007</v>
      </c>
      <c r="U614" s="27" t="s">
        <v>2008</v>
      </c>
      <c r="V614" s="28" t="s">
        <v>2256</v>
      </c>
    </row>
    <row r="615" spans="1:22" hidden="1" x14ac:dyDescent="0.3">
      <c r="A615" s="198">
        <v>45503</v>
      </c>
      <c r="B615" s="25">
        <v>6916</v>
      </c>
      <c r="C615" s="25" t="s">
        <v>365</v>
      </c>
      <c r="D615" s="25" t="s">
        <v>1234</v>
      </c>
      <c r="E615" s="25" t="s">
        <v>1246</v>
      </c>
      <c r="F615" s="25" t="s">
        <v>1141</v>
      </c>
      <c r="G615" s="25" t="s">
        <v>1142</v>
      </c>
      <c r="H615" s="84">
        <v>2256</v>
      </c>
      <c r="I615" s="35">
        <v>17733333.329999998</v>
      </c>
      <c r="J615" s="26">
        <v>7600000</v>
      </c>
      <c r="K615" s="26">
        <v>7600000</v>
      </c>
      <c r="L615" s="25" t="s">
        <v>369</v>
      </c>
      <c r="M615" s="27">
        <v>271</v>
      </c>
      <c r="N615" s="27" t="s">
        <v>176</v>
      </c>
      <c r="O615" s="72">
        <v>2024680010127</v>
      </c>
      <c r="P615" s="73" t="s">
        <v>241</v>
      </c>
      <c r="Q615" s="27" t="s">
        <v>697</v>
      </c>
      <c r="R615" s="27" t="s">
        <v>1542</v>
      </c>
      <c r="S615" s="27" t="s">
        <v>1543</v>
      </c>
      <c r="T615" s="27" t="s">
        <v>2009</v>
      </c>
      <c r="U615" s="27" t="s">
        <v>2010</v>
      </c>
      <c r="V615" s="28" t="s">
        <v>2256</v>
      </c>
    </row>
    <row r="616" spans="1:22" hidden="1" x14ac:dyDescent="0.3">
      <c r="A616" s="198">
        <v>45503</v>
      </c>
      <c r="B616" s="25">
        <v>6917</v>
      </c>
      <c r="C616" s="25" t="s">
        <v>330</v>
      </c>
      <c r="D616" s="25" t="s">
        <v>1196</v>
      </c>
      <c r="E616" s="25" t="s">
        <v>1247</v>
      </c>
      <c r="F616" s="25" t="s">
        <v>1248</v>
      </c>
      <c r="G616" s="25" t="s">
        <v>1249</v>
      </c>
      <c r="H616" s="84">
        <v>2260</v>
      </c>
      <c r="I616" s="35">
        <v>16650000</v>
      </c>
      <c r="J616" s="26">
        <v>7400000</v>
      </c>
      <c r="K616" s="26">
        <v>7400000</v>
      </c>
      <c r="L616" s="25" t="s">
        <v>369</v>
      </c>
      <c r="M616" s="27">
        <v>254</v>
      </c>
      <c r="N616" s="29" t="str">
        <f>VLOOKUP(B616,'[2]Relación Contratación'!$A$4:$C$82,3,0)</f>
        <v>Brindar (1) asistencia técnica a los procesos de la Secretaría de Desarrollo Social que se derivan de los planes, programas y proyectos.</v>
      </c>
      <c r="O616" s="72">
        <v>2024680010068</v>
      </c>
      <c r="P616" s="73" t="s">
        <v>245</v>
      </c>
      <c r="Q616" s="27" t="s">
        <v>1198</v>
      </c>
      <c r="R616" s="27" t="s">
        <v>1542</v>
      </c>
      <c r="S616" s="27" t="s">
        <v>1543</v>
      </c>
      <c r="T616" s="27" t="s">
        <v>2011</v>
      </c>
      <c r="U616" s="27" t="s">
        <v>2012</v>
      </c>
      <c r="V616" s="28" t="s">
        <v>2256</v>
      </c>
    </row>
    <row r="617" spans="1:22" hidden="1" x14ac:dyDescent="0.3">
      <c r="A617" s="198">
        <v>45503</v>
      </c>
      <c r="B617" s="25">
        <v>6918</v>
      </c>
      <c r="C617" s="25" t="s">
        <v>276</v>
      </c>
      <c r="D617" s="25" t="s">
        <v>461</v>
      </c>
      <c r="E617" s="25" t="s">
        <v>1250</v>
      </c>
      <c r="F617" s="25" t="s">
        <v>538</v>
      </c>
      <c r="G617" s="25" t="s">
        <v>539</v>
      </c>
      <c r="H617" s="84">
        <v>2262</v>
      </c>
      <c r="I617" s="35">
        <v>13533333.33</v>
      </c>
      <c r="J617" s="26">
        <v>5800000</v>
      </c>
      <c r="K617" s="26">
        <v>5800000</v>
      </c>
      <c r="L617" s="25" t="s">
        <v>369</v>
      </c>
      <c r="M617" s="27">
        <v>204</v>
      </c>
      <c r="N617" s="29" t="str">
        <f>VLOOKUP(B617,'[2]Relación Contratación'!$A$4:$C$82,3,0)</f>
        <v>Brindar servicio de gestión de oferta social dirigido a 500 personas a través de la implementación de una (1) estrategia de Red de Apoyo comunitario que promuevan la integración del habitante de calle en la sociedad</v>
      </c>
      <c r="O617" s="72">
        <v>2024680010066</v>
      </c>
      <c r="P617" s="73" t="s">
        <v>231</v>
      </c>
      <c r="Q617" s="27" t="s">
        <v>465</v>
      </c>
      <c r="R617" s="27" t="s">
        <v>1542</v>
      </c>
      <c r="S617" s="27" t="s">
        <v>1577</v>
      </c>
      <c r="T617" s="27" t="s">
        <v>2013</v>
      </c>
      <c r="U617" s="27" t="s">
        <v>2014</v>
      </c>
      <c r="V617" s="28" t="s">
        <v>2256</v>
      </c>
    </row>
    <row r="618" spans="1:22" hidden="1" x14ac:dyDescent="0.3">
      <c r="A618" s="198">
        <v>45503</v>
      </c>
      <c r="B618" s="25">
        <v>6919</v>
      </c>
      <c r="C618" s="25" t="s">
        <v>277</v>
      </c>
      <c r="D618" s="25" t="s">
        <v>1236</v>
      </c>
      <c r="E618" s="25" t="s">
        <v>1251</v>
      </c>
      <c r="F618" s="25" t="s">
        <v>535</v>
      </c>
      <c r="G618" s="25" t="s">
        <v>536</v>
      </c>
      <c r="H618" s="84">
        <v>2255</v>
      </c>
      <c r="I618" s="35">
        <v>18200000</v>
      </c>
      <c r="J618" s="26">
        <v>7930000</v>
      </c>
      <c r="K618" s="26">
        <v>7930000</v>
      </c>
      <c r="L618" s="25" t="s">
        <v>369</v>
      </c>
      <c r="M618" s="27">
        <v>204</v>
      </c>
      <c r="N618" s="29" t="str">
        <f>VLOOKUP(B618,'[2]Relación Contratación'!$A$4:$C$82,3,0)</f>
        <v>Brindar servicio de gestión de oferta social dirigido a 500 personas a través de la implementación de una (1) estrategia de Red de Apoyo comunitario que promuevan la integración del habitante de calle en la sociedad</v>
      </c>
      <c r="O618" s="72">
        <v>2024680010066</v>
      </c>
      <c r="P618" s="73" t="s">
        <v>231</v>
      </c>
      <c r="Q618" s="27" t="s">
        <v>1528</v>
      </c>
      <c r="R618" s="27" t="s">
        <v>1542</v>
      </c>
      <c r="S618" s="27" t="s">
        <v>1543</v>
      </c>
      <c r="T618" s="27" t="s">
        <v>2015</v>
      </c>
      <c r="U618" s="27" t="s">
        <v>2016</v>
      </c>
      <c r="V618" s="28" t="s">
        <v>2256</v>
      </c>
    </row>
    <row r="619" spans="1:22" hidden="1" x14ac:dyDescent="0.3">
      <c r="A619" s="198">
        <v>45503</v>
      </c>
      <c r="B619" s="25">
        <v>6920</v>
      </c>
      <c r="C619" s="25" t="s">
        <v>343</v>
      </c>
      <c r="D619" s="25" t="s">
        <v>489</v>
      </c>
      <c r="E619" s="25" t="s">
        <v>1221</v>
      </c>
      <c r="F619" s="25" t="s">
        <v>928</v>
      </c>
      <c r="G619" s="25" t="s">
        <v>929</v>
      </c>
      <c r="H619" s="84">
        <v>2264</v>
      </c>
      <c r="I619" s="35">
        <v>10633333.33</v>
      </c>
      <c r="J619" s="26">
        <v>4400000</v>
      </c>
      <c r="K619" s="26">
        <v>4400000</v>
      </c>
      <c r="L619" s="25" t="s">
        <v>369</v>
      </c>
      <c r="M619" s="27">
        <v>256</v>
      </c>
      <c r="N619" s="29" t="str">
        <f>VLOOKUP(B619,'[2]Relación Contratación'!$A$4:$C$82,3,0)</f>
        <v>Implementar una (1) estrategia que promueva espacios de participacion y fomento de la democracia con representantes comunales</v>
      </c>
      <c r="O619" s="72">
        <v>2024680010149</v>
      </c>
      <c r="P619" s="73" t="s">
        <v>247</v>
      </c>
      <c r="Q619" s="27" t="s">
        <v>1527</v>
      </c>
      <c r="R619" s="27" t="s">
        <v>1542</v>
      </c>
      <c r="S619" s="27" t="s">
        <v>1577</v>
      </c>
      <c r="T619" s="27" t="s">
        <v>2017</v>
      </c>
      <c r="U619" s="27" t="s">
        <v>2018</v>
      </c>
      <c r="V619" s="28" t="s">
        <v>2256</v>
      </c>
    </row>
    <row r="620" spans="1:22" hidden="1" x14ac:dyDescent="0.3">
      <c r="A620" s="198">
        <v>45503</v>
      </c>
      <c r="B620" s="25">
        <v>6938</v>
      </c>
      <c r="C620" s="25" t="s">
        <v>343</v>
      </c>
      <c r="D620" s="25" t="s">
        <v>489</v>
      </c>
      <c r="E620" s="25" t="s">
        <v>1221</v>
      </c>
      <c r="F620" s="25" t="s">
        <v>1252</v>
      </c>
      <c r="G620" s="25" t="s">
        <v>1253</v>
      </c>
      <c r="H620" s="84">
        <v>2328</v>
      </c>
      <c r="I620" s="35">
        <v>10633333.33</v>
      </c>
      <c r="J620" s="26">
        <v>4400000</v>
      </c>
      <c r="K620" s="26">
        <v>4400000</v>
      </c>
      <c r="L620" s="25" t="s">
        <v>369</v>
      </c>
      <c r="M620" s="27">
        <v>256</v>
      </c>
      <c r="N620" s="29" t="str">
        <f>VLOOKUP(B620,'[2]Relación Contratación'!$A$4:$C$82,3,0)</f>
        <v>Implementar una (1) estrategia que promueva espacios de participacion y fomento de la democracia con representantes comunales</v>
      </c>
      <c r="O620" s="72">
        <v>2024680010149</v>
      </c>
      <c r="P620" s="73" t="s">
        <v>247</v>
      </c>
      <c r="Q620" s="27" t="s">
        <v>1527</v>
      </c>
      <c r="R620" s="27" t="s">
        <v>1542</v>
      </c>
      <c r="S620" s="27" t="s">
        <v>1577</v>
      </c>
      <c r="T620" s="27" t="s">
        <v>2019</v>
      </c>
      <c r="U620" s="27" t="s">
        <v>2020</v>
      </c>
      <c r="V620" s="28" t="s">
        <v>2256</v>
      </c>
    </row>
    <row r="621" spans="1:22" hidden="1" x14ac:dyDescent="0.3">
      <c r="A621" s="198">
        <v>45503</v>
      </c>
      <c r="B621" s="25">
        <v>6939</v>
      </c>
      <c r="C621" s="25" t="s">
        <v>343</v>
      </c>
      <c r="D621" s="25" t="s">
        <v>489</v>
      </c>
      <c r="E621" s="25" t="s">
        <v>1221</v>
      </c>
      <c r="F621" s="25" t="s">
        <v>1143</v>
      </c>
      <c r="G621" s="25" t="s">
        <v>1144</v>
      </c>
      <c r="H621" s="84">
        <v>2289</v>
      </c>
      <c r="I621" s="35">
        <v>10633333.33</v>
      </c>
      <c r="J621" s="26">
        <v>4400000</v>
      </c>
      <c r="K621" s="26">
        <v>4400000</v>
      </c>
      <c r="L621" s="25" t="s">
        <v>369</v>
      </c>
      <c r="M621" s="27">
        <v>256</v>
      </c>
      <c r="N621" s="29" t="str">
        <f>VLOOKUP(B621,'[2]Relación Contratación'!$A$4:$C$82,3,0)</f>
        <v>Implementar una (1) estrategia que promueva espacios de participacion y fomento de la democracia con representantes comunales</v>
      </c>
      <c r="O621" s="72">
        <v>2024680010149</v>
      </c>
      <c r="P621" s="73" t="s">
        <v>247</v>
      </c>
      <c r="Q621" s="27" t="s">
        <v>1527</v>
      </c>
      <c r="R621" s="27" t="s">
        <v>1542</v>
      </c>
      <c r="S621" s="27" t="s">
        <v>1577</v>
      </c>
      <c r="T621" s="27" t="s">
        <v>2021</v>
      </c>
      <c r="U621" s="27" t="s">
        <v>2022</v>
      </c>
      <c r="V621" s="28" t="s">
        <v>2256</v>
      </c>
    </row>
    <row r="622" spans="1:22" hidden="1" x14ac:dyDescent="0.3">
      <c r="A622" s="198">
        <v>45503</v>
      </c>
      <c r="B622" s="25">
        <v>6940</v>
      </c>
      <c r="C622" s="25" t="s">
        <v>343</v>
      </c>
      <c r="D622" s="25" t="s">
        <v>489</v>
      </c>
      <c r="E622" s="25" t="s">
        <v>1221</v>
      </c>
      <c r="F622" s="25" t="s">
        <v>898</v>
      </c>
      <c r="G622" s="25" t="s">
        <v>899</v>
      </c>
      <c r="H622" s="84">
        <v>2276</v>
      </c>
      <c r="I622" s="35">
        <v>10633333.33</v>
      </c>
      <c r="J622" s="26">
        <v>4400000</v>
      </c>
      <c r="K622" s="26">
        <v>4400000</v>
      </c>
      <c r="L622" s="25" t="s">
        <v>369</v>
      </c>
      <c r="M622" s="27">
        <v>256</v>
      </c>
      <c r="N622" s="29" t="str">
        <f>VLOOKUP(B622,'[2]Relación Contratación'!$A$4:$C$82,3,0)</f>
        <v>Implementar una (1) estrategia que promueva espacios de participacion y fomento de la democracia con representantes comunales</v>
      </c>
      <c r="O622" s="72">
        <v>2024680010149</v>
      </c>
      <c r="P622" s="73" t="s">
        <v>247</v>
      </c>
      <c r="Q622" s="27" t="s">
        <v>1527</v>
      </c>
      <c r="R622" s="27" t="s">
        <v>1542</v>
      </c>
      <c r="S622" s="27" t="s">
        <v>1577</v>
      </c>
      <c r="T622" s="27" t="s">
        <v>2023</v>
      </c>
      <c r="U622" s="27" t="s">
        <v>2024</v>
      </c>
      <c r="V622" s="28" t="s">
        <v>2256</v>
      </c>
    </row>
    <row r="623" spans="1:22" hidden="1" x14ac:dyDescent="0.3">
      <c r="A623" s="198">
        <v>45503</v>
      </c>
      <c r="B623" s="25">
        <v>6941</v>
      </c>
      <c r="C623" s="25" t="s">
        <v>343</v>
      </c>
      <c r="D623" s="25" t="s">
        <v>489</v>
      </c>
      <c r="E623" s="25" t="s">
        <v>1221</v>
      </c>
      <c r="F623" s="25" t="s">
        <v>1145</v>
      </c>
      <c r="G623" s="25" t="s">
        <v>1146</v>
      </c>
      <c r="H623" s="84">
        <v>2280</v>
      </c>
      <c r="I623" s="35">
        <v>10633333.33</v>
      </c>
      <c r="J623" s="26">
        <v>4400000</v>
      </c>
      <c r="K623" s="26">
        <v>4400000</v>
      </c>
      <c r="L623" s="25" t="s">
        <v>369</v>
      </c>
      <c r="M623" s="27">
        <v>256</v>
      </c>
      <c r="N623" s="29" t="str">
        <f>VLOOKUP(B623,'[2]Relación Contratación'!$A$4:$C$82,3,0)</f>
        <v>Implementar una (1) estrategia que promueva espacios de participacion y fomento de la democracia con representantes comunales</v>
      </c>
      <c r="O623" s="72">
        <v>2024680010149</v>
      </c>
      <c r="P623" s="73" t="s">
        <v>247</v>
      </c>
      <c r="Q623" s="27" t="s">
        <v>1527</v>
      </c>
      <c r="R623" s="27" t="s">
        <v>1542</v>
      </c>
      <c r="S623" s="27" t="s">
        <v>1577</v>
      </c>
      <c r="T623" s="27" t="s">
        <v>2025</v>
      </c>
      <c r="U623" s="27" t="s">
        <v>2026</v>
      </c>
      <c r="V623" s="28" t="s">
        <v>2256</v>
      </c>
    </row>
    <row r="624" spans="1:22" hidden="1" x14ac:dyDescent="0.3">
      <c r="A624" s="198">
        <v>45503</v>
      </c>
      <c r="B624" s="25">
        <v>6942</v>
      </c>
      <c r="C624" s="25" t="s">
        <v>343</v>
      </c>
      <c r="D624" s="25" t="s">
        <v>489</v>
      </c>
      <c r="E624" s="25" t="s">
        <v>1254</v>
      </c>
      <c r="F624" s="25" t="s">
        <v>1056</v>
      </c>
      <c r="G624" s="25" t="s">
        <v>1057</v>
      </c>
      <c r="H624" s="84">
        <v>2300</v>
      </c>
      <c r="I624" s="35">
        <v>13050000</v>
      </c>
      <c r="J624" s="26">
        <v>5400000</v>
      </c>
      <c r="K624" s="26">
        <v>5400000</v>
      </c>
      <c r="L624" s="25" t="s">
        <v>369</v>
      </c>
      <c r="M624" s="27">
        <v>256</v>
      </c>
      <c r="N624" s="29" t="str">
        <f>VLOOKUP(B624,'[2]Relación Contratación'!$A$4:$C$82,3,0)</f>
        <v>Implementar una (1) estrategia que promueva espacios de participacion y fomento de la democracia con representantes comunales</v>
      </c>
      <c r="O624" s="72">
        <v>2024680010149</v>
      </c>
      <c r="P624" s="73" t="s">
        <v>247</v>
      </c>
      <c r="Q624" s="27" t="s">
        <v>1527</v>
      </c>
      <c r="R624" s="27" t="s">
        <v>1542</v>
      </c>
      <c r="S624" s="27" t="s">
        <v>1577</v>
      </c>
      <c r="T624" s="27" t="s">
        <v>2027</v>
      </c>
      <c r="U624" s="27" t="s">
        <v>2028</v>
      </c>
      <c r="V624" s="28" t="s">
        <v>2256</v>
      </c>
    </row>
    <row r="625" spans="1:22" hidden="1" x14ac:dyDescent="0.3">
      <c r="A625" s="198">
        <v>45504</v>
      </c>
      <c r="B625" s="25">
        <v>6979</v>
      </c>
      <c r="C625" s="25" t="s">
        <v>276</v>
      </c>
      <c r="D625" s="25" t="s">
        <v>461</v>
      </c>
      <c r="E625" s="25" t="s">
        <v>1255</v>
      </c>
      <c r="F625" s="25" t="s">
        <v>541</v>
      </c>
      <c r="G625" s="25" t="s">
        <v>542</v>
      </c>
      <c r="H625" s="84">
        <v>2342</v>
      </c>
      <c r="I625" s="35">
        <v>11200000</v>
      </c>
      <c r="J625" s="26">
        <v>4240000</v>
      </c>
      <c r="K625" s="26">
        <v>4240000</v>
      </c>
      <c r="L625" s="25" t="s">
        <v>369</v>
      </c>
      <c r="M625" s="27">
        <v>204</v>
      </c>
      <c r="N625" s="29" t="str">
        <f>VLOOKUP(B625,'[2]Relación Contratación'!$A$4:$C$82,3,0)</f>
        <v>Brindar servicio de gestión de oferta social dirigido a 500 personas a través de la implementación de una (1) estrategia de Red de Apoyo comunitario que promuevan la integración del habitante de calle en la sociedad</v>
      </c>
      <c r="O625" s="72">
        <v>2024680010066</v>
      </c>
      <c r="P625" s="73" t="s">
        <v>231</v>
      </c>
      <c r="Q625" s="27" t="s">
        <v>465</v>
      </c>
      <c r="R625" s="27" t="s">
        <v>1542</v>
      </c>
      <c r="S625" s="27" t="s">
        <v>1577</v>
      </c>
      <c r="T625" s="27" t="s">
        <v>2029</v>
      </c>
      <c r="U625" s="27" t="s">
        <v>2030</v>
      </c>
      <c r="V625" s="28" t="s">
        <v>2256</v>
      </c>
    </row>
    <row r="626" spans="1:22" hidden="1" x14ac:dyDescent="0.3">
      <c r="A626" s="198">
        <v>45505</v>
      </c>
      <c r="B626" s="25">
        <v>7065</v>
      </c>
      <c r="C626" s="25" t="s">
        <v>334</v>
      </c>
      <c r="D626" s="25" t="s">
        <v>1325</v>
      </c>
      <c r="E626" s="25" t="s">
        <v>1326</v>
      </c>
      <c r="F626" s="25" t="s">
        <v>657</v>
      </c>
      <c r="G626" s="25" t="s">
        <v>658</v>
      </c>
      <c r="H626" s="84">
        <v>2384</v>
      </c>
      <c r="I626" s="26">
        <v>11666666.66</v>
      </c>
      <c r="J626" s="26">
        <v>5000000</v>
      </c>
      <c r="K626" s="26">
        <v>5000000</v>
      </c>
      <c r="L626" s="25" t="s">
        <v>369</v>
      </c>
      <c r="M626" s="27">
        <v>215</v>
      </c>
      <c r="N626" s="29" t="str">
        <f>VLOOKUP(M626,[3]General!$C$24:$D$64,2,0)</f>
        <v>Brindar el servicio de gestión de la oferta social para 4400 personas a través de una estrategia de promoción de derechos de las personas con discapacidad y sus familias dentro de la sociedad</v>
      </c>
      <c r="O626" s="72">
        <f>VLOOKUP(M626,[3]General!$C$24:$E$64,3,0)</f>
        <v>2024680010127</v>
      </c>
      <c r="P626" s="73" t="str">
        <f>VLOOKUP(M626,[3]General!$C$24:$F$64,4,0)</f>
        <v>Fortalecimiento de la atención integral a personas con discapacidad y sus cuidadores en el Municipio de Bucaramanga</v>
      </c>
      <c r="Q626" s="27" t="s">
        <v>588</v>
      </c>
      <c r="R626" s="27" t="s">
        <v>1542</v>
      </c>
      <c r="S626" s="27" t="s">
        <v>1577</v>
      </c>
      <c r="T626" s="27" t="s">
        <v>2031</v>
      </c>
      <c r="U626" s="27" t="s">
        <v>2032</v>
      </c>
      <c r="V626" s="28" t="s">
        <v>2256</v>
      </c>
    </row>
    <row r="627" spans="1:22" hidden="1" x14ac:dyDescent="0.3">
      <c r="A627" s="198">
        <v>45506</v>
      </c>
      <c r="B627" s="25">
        <v>7106</v>
      </c>
      <c r="C627" s="25" t="s">
        <v>365</v>
      </c>
      <c r="D627" s="25" t="s">
        <v>1234</v>
      </c>
      <c r="E627" s="25" t="s">
        <v>1327</v>
      </c>
      <c r="F627" s="25" t="s">
        <v>1059</v>
      </c>
      <c r="G627" s="25" t="s">
        <v>1060</v>
      </c>
      <c r="H627" s="84">
        <v>2458</v>
      </c>
      <c r="I627" s="26">
        <v>17100000</v>
      </c>
      <c r="J627" s="26">
        <v>7473333.3300000001</v>
      </c>
      <c r="K627" s="26">
        <v>7473333.3300000001</v>
      </c>
      <c r="L627" s="25" t="s">
        <v>369</v>
      </c>
      <c r="M627" s="27">
        <v>271</v>
      </c>
      <c r="N627" s="77" t="str">
        <f>VLOOKUP(M627,[3]General!$C$24:$D$64,2,0)</f>
        <v xml:space="preserve">Beneficiar a 550 cuidadores de personas con discapacidad en temas de exploración y entendimiento de la discapacidad, normatividad y derechos de las personas con discapacidad, procesos de habilitación y rehabilitación, orientación ocupacional y proyecto de vida. </v>
      </c>
      <c r="O627" s="72">
        <f>VLOOKUP(M627,[3]General!$C$24:$E$64,3,0)</f>
        <v>2024680010127</v>
      </c>
      <c r="P627" s="73" t="str">
        <f>VLOOKUP(M627,[3]General!$C$24:$F$64,4,0)</f>
        <v>Fortalecimiento de la atención integral a personas con discapacidad y sus cuidadores en el Municipio de Bucaramanga</v>
      </c>
      <c r="Q627" s="27" t="s">
        <v>697</v>
      </c>
      <c r="R627" s="27" t="s">
        <v>1542</v>
      </c>
      <c r="S627" s="27" t="s">
        <v>1543</v>
      </c>
      <c r="T627" s="27" t="s">
        <v>2033</v>
      </c>
      <c r="U627" s="27" t="s">
        <v>2034</v>
      </c>
      <c r="V627" s="28" t="s">
        <v>2256</v>
      </c>
    </row>
    <row r="628" spans="1:22" hidden="1" x14ac:dyDescent="0.3">
      <c r="A628" s="198">
        <v>45509</v>
      </c>
      <c r="B628" s="25">
        <v>7187</v>
      </c>
      <c r="C628" s="25" t="s">
        <v>343</v>
      </c>
      <c r="D628" s="25" t="s">
        <v>489</v>
      </c>
      <c r="E628" s="25" t="s">
        <v>1221</v>
      </c>
      <c r="F628" s="25" t="s">
        <v>913</v>
      </c>
      <c r="G628" s="25" t="s">
        <v>914</v>
      </c>
      <c r="H628" s="84">
        <v>2495</v>
      </c>
      <c r="I628" s="26">
        <v>10266666.66</v>
      </c>
      <c r="J628" s="26">
        <v>4106666.67</v>
      </c>
      <c r="K628" s="26">
        <v>4106666.67</v>
      </c>
      <c r="L628" s="25" t="s">
        <v>369</v>
      </c>
      <c r="M628" s="27">
        <v>256</v>
      </c>
      <c r="N628" s="29" t="str">
        <f>VLOOKUP(M628,[3]General!$C$24:$D$64,2,0)</f>
        <v>Implementar una (1) estrategia que promueva espacios de participacion y fomento de la democracia con representantes comunales</v>
      </c>
      <c r="O628" s="72">
        <f>VLOOKUP(M628,[3]General!$C$24:$E$64,3,0)</f>
        <v>2024680010149</v>
      </c>
      <c r="P628" s="73" t="str">
        <f>VLOOKUP(M628,[3]General!$C$24:$F$64,4,0)</f>
        <v>Fortalecimiento de los espacios de participación ciudadana y buen gobierno en el municipio de Bucaramanga</v>
      </c>
      <c r="Q628" s="27" t="s">
        <v>1527</v>
      </c>
      <c r="R628" s="27" t="s">
        <v>1542</v>
      </c>
      <c r="S628" s="27" t="s">
        <v>1543</v>
      </c>
      <c r="T628" s="27" t="s">
        <v>2035</v>
      </c>
      <c r="U628" s="27" t="s">
        <v>2036</v>
      </c>
      <c r="V628" s="28" t="s">
        <v>2256</v>
      </c>
    </row>
    <row r="629" spans="1:22" hidden="1" x14ac:dyDescent="0.3">
      <c r="A629" s="198">
        <v>45509</v>
      </c>
      <c r="B629" s="25">
        <v>7188</v>
      </c>
      <c r="C629" s="25" t="s">
        <v>359</v>
      </c>
      <c r="D629" s="25" t="s">
        <v>1328</v>
      </c>
      <c r="E629" s="25" t="s">
        <v>1329</v>
      </c>
      <c r="F629" s="25" t="s">
        <v>1330</v>
      </c>
      <c r="G629" s="25" t="s">
        <v>1331</v>
      </c>
      <c r="H629" s="84">
        <v>2488</v>
      </c>
      <c r="I629" s="26">
        <v>16333333.33</v>
      </c>
      <c r="J629" s="26">
        <v>6533333.3300000001</v>
      </c>
      <c r="K629" s="26">
        <v>6533333.3300000001</v>
      </c>
      <c r="L629" s="25" t="s">
        <v>369</v>
      </c>
      <c r="M629" s="27">
        <v>261</v>
      </c>
      <c r="N629" s="77" t="str">
        <f>VLOOKUP(M629,[3]General!$C$24:$D$64,2,0)</f>
        <v>Capacitar 8000 jóvenes entre 14 y 28 años con la implementación de una campaña de futuros adultos (bienestar juvenil, que abarca temas de salud mental, emprendimiento, arte y cultura, prevención de consumo de SPA, fortalecimiento de habilidades blandas, resolución de conflictos, derechos sexuales y reproductivos, orientación vocacional)</v>
      </c>
      <c r="O629" s="72">
        <f>VLOOKUP(M629,[3]General!$C$24:$E$64,3,0)</f>
        <v>2024680010149</v>
      </c>
      <c r="P629" s="73" t="str">
        <f>VLOOKUP(M629,[3]General!$C$24:$F$64,4,0)</f>
        <v>Fortalecimiento de los espacios de participación ciudadana y buen gobierno en el municipio de Bucaramanga</v>
      </c>
      <c r="Q629" s="27" t="s">
        <v>701</v>
      </c>
      <c r="R629" s="27" t="s">
        <v>1542</v>
      </c>
      <c r="S629" s="27" t="s">
        <v>1543</v>
      </c>
      <c r="T629" s="27" t="s">
        <v>2037</v>
      </c>
      <c r="U629" s="27" t="s">
        <v>2038</v>
      </c>
      <c r="V629" s="28" t="s">
        <v>2256</v>
      </c>
    </row>
    <row r="630" spans="1:22" hidden="1" x14ac:dyDescent="0.3">
      <c r="A630" s="198">
        <v>45509</v>
      </c>
      <c r="B630" s="25">
        <v>7196</v>
      </c>
      <c r="C630" s="25" t="s">
        <v>330</v>
      </c>
      <c r="D630" s="25" t="s">
        <v>1196</v>
      </c>
      <c r="E630" s="25" t="s">
        <v>1332</v>
      </c>
      <c r="F630" s="25" t="s">
        <v>1333</v>
      </c>
      <c r="G630" s="25" t="s">
        <v>1334</v>
      </c>
      <c r="H630" s="84">
        <v>2500</v>
      </c>
      <c r="I630" s="26">
        <v>21000000</v>
      </c>
      <c r="J630" s="26">
        <v>8400000</v>
      </c>
      <c r="K630" s="26">
        <v>8400000</v>
      </c>
      <c r="L630" s="25" t="s">
        <v>369</v>
      </c>
      <c r="M630" s="27">
        <v>254</v>
      </c>
      <c r="N630" s="29" t="str">
        <f>VLOOKUP(M630,[3]General!$C$24:$D$64,2,0)</f>
        <v>Brindar (1) asistencia técnica a los procesos de la Secretaría de Desarrollo Social que se derivan de los planes, programas y proyectos.</v>
      </c>
      <c r="O630" s="72">
        <f>VLOOKUP(M630,[3]General!$C$24:$E$64,3,0)</f>
        <v>2024680010068</v>
      </c>
      <c r="P630" s="73" t="str">
        <f>VLOOKUP(M630,[3]General!$C$24:$F$64,4,0)</f>
        <v>Fortalecimiento de los procesos transversales de la secretaria de desarrollo social en el municipio de Bucaramanga</v>
      </c>
      <c r="Q630" s="27" t="s">
        <v>1198</v>
      </c>
      <c r="R630" s="27" t="s">
        <v>1542</v>
      </c>
      <c r="S630" s="27" t="s">
        <v>1543</v>
      </c>
      <c r="T630" s="27" t="s">
        <v>2039</v>
      </c>
      <c r="U630" s="27" t="s">
        <v>2040</v>
      </c>
      <c r="V630" s="28" t="s">
        <v>2256</v>
      </c>
    </row>
    <row r="631" spans="1:22" hidden="1" x14ac:dyDescent="0.3">
      <c r="A631" s="198">
        <v>45510</v>
      </c>
      <c r="B631" s="25">
        <v>7237</v>
      </c>
      <c r="C631" s="25" t="s">
        <v>307</v>
      </c>
      <c r="D631" s="25" t="s">
        <v>1335</v>
      </c>
      <c r="E631" s="25" t="s">
        <v>1336</v>
      </c>
      <c r="F631" s="25" t="s">
        <v>784</v>
      </c>
      <c r="G631" s="25" t="s">
        <v>785</v>
      </c>
      <c r="H631" s="84">
        <v>2554</v>
      </c>
      <c r="I631" s="26">
        <v>12150000</v>
      </c>
      <c r="J631" s="26">
        <v>4950000</v>
      </c>
      <c r="K631" s="26">
        <v>4950000</v>
      </c>
      <c r="L631" s="25" t="s">
        <v>369</v>
      </c>
      <c r="M631" s="27">
        <v>211</v>
      </c>
      <c r="N631" s="29" t="str">
        <f>VLOOKUP(M631,[3]General!$C$24:$D$64,2,0)</f>
        <v>Atender a 8400 adultos mayores violentados y/o que presentan abandono con atención integral; en salud, recreación y buen uso del tiempo libre mediante espacios culturales, artísticos y recreativos.</v>
      </c>
      <c r="O631" s="72">
        <f>VLOOKUP(M631,[3]General!$C$24:$E$64,3,0)</f>
        <v>2024680010125</v>
      </c>
      <c r="P631" s="73" t="str">
        <f>VLOOKUP(M631,[3]General!$C$24:$F$64,4,0)</f>
        <v>Fortalecimiento de los procesos de atención integral de la población adulta mayor en el Municipio de Bucaramanga</v>
      </c>
      <c r="Q631" s="27" t="s">
        <v>449</v>
      </c>
      <c r="R631" s="27" t="s">
        <v>1542</v>
      </c>
      <c r="S631" s="27" t="s">
        <v>1577</v>
      </c>
      <c r="T631" s="27" t="s">
        <v>2041</v>
      </c>
      <c r="U631" s="27" t="s">
        <v>2042</v>
      </c>
      <c r="V631" s="28" t="s">
        <v>2256</v>
      </c>
    </row>
    <row r="632" spans="1:22" hidden="1" x14ac:dyDescent="0.3">
      <c r="A632" s="198">
        <v>45510</v>
      </c>
      <c r="B632" s="25">
        <v>7238</v>
      </c>
      <c r="C632" s="25" t="s">
        <v>308</v>
      </c>
      <c r="D632" s="25" t="s">
        <v>447</v>
      </c>
      <c r="E632" s="25" t="s">
        <v>1337</v>
      </c>
      <c r="F632" s="25" t="s">
        <v>582</v>
      </c>
      <c r="G632" s="25" t="s">
        <v>583</v>
      </c>
      <c r="H632" s="84">
        <v>2553</v>
      </c>
      <c r="I632" s="26">
        <v>26600000</v>
      </c>
      <c r="J632" s="26">
        <v>10450000</v>
      </c>
      <c r="K632" s="26">
        <v>10450000</v>
      </c>
      <c r="L632" s="25" t="s">
        <v>369</v>
      </c>
      <c r="M632" s="27">
        <v>211</v>
      </c>
      <c r="N632" s="29" t="str">
        <f>VLOOKUP(M632,[3]General!$C$24:$D$64,2,0)</f>
        <v>Atender a 8400 adultos mayores violentados y/o que presentan abandono con atención integral; en salud, recreación y buen uso del tiempo libre mediante espacios culturales, artísticos y recreativos.</v>
      </c>
      <c r="O632" s="72">
        <f>VLOOKUP(M632,[3]General!$C$24:$E$64,3,0)</f>
        <v>2024680010125</v>
      </c>
      <c r="P632" s="73" t="str">
        <f>VLOOKUP(M632,[3]General!$C$24:$F$64,4,0)</f>
        <v>Fortalecimiento de los procesos de atención integral de la población adulta mayor en el Municipio de Bucaramanga</v>
      </c>
      <c r="Q632" s="27" t="s">
        <v>449</v>
      </c>
      <c r="R632" s="27" t="s">
        <v>1542</v>
      </c>
      <c r="S632" s="27" t="s">
        <v>1543</v>
      </c>
      <c r="T632" s="27" t="s">
        <v>2043</v>
      </c>
      <c r="U632" s="27" t="s">
        <v>2044</v>
      </c>
      <c r="V632" s="28" t="s">
        <v>2256</v>
      </c>
    </row>
    <row r="633" spans="1:22" hidden="1" x14ac:dyDescent="0.3">
      <c r="A633" s="198">
        <v>45510</v>
      </c>
      <c r="B633" s="25">
        <v>7239</v>
      </c>
      <c r="C633" s="25" t="s">
        <v>307</v>
      </c>
      <c r="D633" s="25" t="s">
        <v>1335</v>
      </c>
      <c r="E633" s="25" t="s">
        <v>1338</v>
      </c>
      <c r="F633" s="25" t="s">
        <v>544</v>
      </c>
      <c r="G633" s="25" t="s">
        <v>545</v>
      </c>
      <c r="H633" s="84">
        <v>2552</v>
      </c>
      <c r="I633" s="26">
        <v>12150000</v>
      </c>
      <c r="J633" s="26">
        <v>4950000</v>
      </c>
      <c r="K633" s="26">
        <v>4950000</v>
      </c>
      <c r="L633" s="25" t="s">
        <v>369</v>
      </c>
      <c r="M633" s="27">
        <v>211</v>
      </c>
      <c r="N633" s="29" t="str">
        <f>VLOOKUP(M633,[3]General!$C$24:$D$64,2,0)</f>
        <v>Atender a 8400 adultos mayores violentados y/o que presentan abandono con atención integral; en salud, recreación y buen uso del tiempo libre mediante espacios culturales, artísticos y recreativos.</v>
      </c>
      <c r="O633" s="72">
        <f>VLOOKUP(M633,[3]General!$C$24:$E$64,3,0)</f>
        <v>2024680010125</v>
      </c>
      <c r="P633" s="73" t="str">
        <f>VLOOKUP(M633,[3]General!$C$24:$F$64,4,0)</f>
        <v>Fortalecimiento de los procesos de atención integral de la población adulta mayor en el Municipio de Bucaramanga</v>
      </c>
      <c r="Q633" s="27" t="s">
        <v>449</v>
      </c>
      <c r="R633" s="27" t="s">
        <v>1542</v>
      </c>
      <c r="S633" s="27" t="s">
        <v>1577</v>
      </c>
      <c r="T633" s="27" t="s">
        <v>2045</v>
      </c>
      <c r="U633" s="27" t="s">
        <v>2046</v>
      </c>
      <c r="V633" s="28" t="s">
        <v>2256</v>
      </c>
    </row>
    <row r="634" spans="1:22" hidden="1" x14ac:dyDescent="0.3">
      <c r="A634" s="198">
        <v>45510</v>
      </c>
      <c r="B634" s="25">
        <v>7240</v>
      </c>
      <c r="C634" s="25" t="s">
        <v>309</v>
      </c>
      <c r="D634" s="25" t="s">
        <v>1339</v>
      </c>
      <c r="E634" s="25" t="s">
        <v>1340</v>
      </c>
      <c r="F634" s="25" t="s">
        <v>665</v>
      </c>
      <c r="G634" s="25" t="s">
        <v>666</v>
      </c>
      <c r="H634" s="84">
        <v>2551</v>
      </c>
      <c r="I634" s="26">
        <v>12150000</v>
      </c>
      <c r="J634" s="26">
        <v>4950000</v>
      </c>
      <c r="K634" s="26">
        <v>4950000</v>
      </c>
      <c r="L634" s="25" t="s">
        <v>369</v>
      </c>
      <c r="M634" s="27">
        <v>211</v>
      </c>
      <c r="N634" s="29" t="str">
        <f>VLOOKUP(M634,[3]General!$C$24:$D$64,2,0)</f>
        <v>Atender a 8400 adultos mayores violentados y/o que presentan abandono con atención integral; en salud, recreación y buen uso del tiempo libre mediante espacios culturales, artísticos y recreativos.</v>
      </c>
      <c r="O634" s="72">
        <f>VLOOKUP(M634,[3]General!$C$24:$E$64,3,0)</f>
        <v>2024680010125</v>
      </c>
      <c r="P634" s="73" t="str">
        <f>VLOOKUP(M634,[3]General!$C$24:$F$64,4,0)</f>
        <v>Fortalecimiento de los procesos de atención integral de la población adulta mayor en el Municipio de Bucaramanga</v>
      </c>
      <c r="Q634" s="27" t="s">
        <v>449</v>
      </c>
      <c r="R634" s="27" t="s">
        <v>1542</v>
      </c>
      <c r="S634" s="27" t="s">
        <v>1577</v>
      </c>
      <c r="T634" s="27" t="s">
        <v>2047</v>
      </c>
      <c r="U634" s="27" t="s">
        <v>2048</v>
      </c>
      <c r="V634" s="28" t="s">
        <v>2256</v>
      </c>
    </row>
    <row r="635" spans="1:22" hidden="1" x14ac:dyDescent="0.3">
      <c r="A635" s="198">
        <v>45510</v>
      </c>
      <c r="B635" s="25">
        <v>7241</v>
      </c>
      <c r="C635" s="25" t="s">
        <v>308</v>
      </c>
      <c r="D635" s="25" t="s">
        <v>447</v>
      </c>
      <c r="E635" s="25" t="s">
        <v>1341</v>
      </c>
      <c r="F635" s="25" t="s">
        <v>532</v>
      </c>
      <c r="G635" s="25" t="s">
        <v>533</v>
      </c>
      <c r="H635" s="84">
        <v>2541</v>
      </c>
      <c r="I635" s="26">
        <v>19800000</v>
      </c>
      <c r="J635" s="26">
        <v>8066666.6699999999</v>
      </c>
      <c r="K635" s="26">
        <v>8066666.6699999999</v>
      </c>
      <c r="L635" s="25" t="s">
        <v>369</v>
      </c>
      <c r="M635" s="27">
        <v>211</v>
      </c>
      <c r="N635" s="29" t="str">
        <f>VLOOKUP(M635,[3]General!$C$24:$D$64,2,0)</f>
        <v>Atender a 8400 adultos mayores violentados y/o que presentan abandono con atención integral; en salud, recreación y buen uso del tiempo libre mediante espacios culturales, artísticos y recreativos.</v>
      </c>
      <c r="O635" s="72">
        <f>VLOOKUP(M635,[3]General!$C$24:$E$64,3,0)</f>
        <v>2024680010125</v>
      </c>
      <c r="P635" s="73" t="str">
        <f>VLOOKUP(M635,[3]General!$C$24:$F$64,4,0)</f>
        <v>Fortalecimiento de los procesos de atención integral de la población adulta mayor en el Municipio de Bucaramanga</v>
      </c>
      <c r="Q635" s="27" t="s">
        <v>449</v>
      </c>
      <c r="R635" s="27" t="s">
        <v>1542</v>
      </c>
      <c r="S635" s="27" t="s">
        <v>1543</v>
      </c>
      <c r="T635" s="27" t="s">
        <v>2049</v>
      </c>
      <c r="U635" s="27" t="s">
        <v>2050</v>
      </c>
      <c r="V635" s="28" t="s">
        <v>2256</v>
      </c>
    </row>
    <row r="636" spans="1:22" hidden="1" x14ac:dyDescent="0.3">
      <c r="A636" s="198">
        <v>45512</v>
      </c>
      <c r="B636" s="25">
        <v>7384</v>
      </c>
      <c r="C636" s="25" t="s">
        <v>344</v>
      </c>
      <c r="D636" s="25" t="s">
        <v>1242</v>
      </c>
      <c r="E636" s="25" t="s">
        <v>1221</v>
      </c>
      <c r="F636" s="25" t="s">
        <v>809</v>
      </c>
      <c r="G636" s="25" t="s">
        <v>810</v>
      </c>
      <c r="H636" s="84">
        <v>2571</v>
      </c>
      <c r="I636" s="26">
        <v>9533333.3300000001</v>
      </c>
      <c r="J636" s="26">
        <v>3886666.67</v>
      </c>
      <c r="K636" s="26">
        <v>3886666.67</v>
      </c>
      <c r="L636" s="25" t="s">
        <v>369</v>
      </c>
      <c r="M636" s="27">
        <v>256</v>
      </c>
      <c r="N636" s="29" t="str">
        <f>VLOOKUP(M636,[3]General!$C$24:$D$64,2,0)</f>
        <v>Implementar una (1) estrategia que promueva espacios de participacion y fomento de la democracia con representantes comunales</v>
      </c>
      <c r="O636" s="72">
        <f>VLOOKUP(M636,[3]General!$C$24:$E$64,3,0)</f>
        <v>2024680010149</v>
      </c>
      <c r="P636" s="73" t="str">
        <f>VLOOKUP(M636,[3]General!$C$24:$F$64,4,0)</f>
        <v>Fortalecimiento de los espacios de participación ciudadana y buen gobierno en el municipio de Bucaramanga</v>
      </c>
      <c r="Q636" s="27" t="s">
        <v>1315</v>
      </c>
      <c r="R636" s="27" t="s">
        <v>1542</v>
      </c>
      <c r="S636" s="27" t="s">
        <v>1577</v>
      </c>
      <c r="T636" s="27" t="s">
        <v>2051</v>
      </c>
      <c r="U636" s="27" t="s">
        <v>2052</v>
      </c>
      <c r="V636" s="28" t="s">
        <v>2256</v>
      </c>
    </row>
    <row r="637" spans="1:22" hidden="1" x14ac:dyDescent="0.3">
      <c r="A637" s="198">
        <v>45512</v>
      </c>
      <c r="B637" s="25">
        <v>7385</v>
      </c>
      <c r="C637" s="25" t="s">
        <v>311</v>
      </c>
      <c r="D637" s="25" t="s">
        <v>1342</v>
      </c>
      <c r="E637" s="25" t="s">
        <v>1340</v>
      </c>
      <c r="F637" s="25" t="s">
        <v>787</v>
      </c>
      <c r="G637" s="25" t="s">
        <v>788</v>
      </c>
      <c r="H637" s="84">
        <v>2569</v>
      </c>
      <c r="I637" s="26">
        <v>12150000</v>
      </c>
      <c r="J637" s="26">
        <v>4770000</v>
      </c>
      <c r="K637" s="26">
        <v>4770000</v>
      </c>
      <c r="L637" s="25" t="s">
        <v>369</v>
      </c>
      <c r="M637" s="27">
        <v>211</v>
      </c>
      <c r="N637" s="29" t="str">
        <f>VLOOKUP(M637,[3]General!$C$24:$D$64,2,0)</f>
        <v>Atender a 8400 adultos mayores violentados y/o que presentan abandono con atención integral; en salud, recreación y buen uso del tiempo libre mediante espacios culturales, artísticos y recreativos.</v>
      </c>
      <c r="O637" s="72">
        <f>VLOOKUP(M637,[3]General!$C$24:$E$64,3,0)</f>
        <v>2024680010125</v>
      </c>
      <c r="P637" s="73" t="str">
        <f>VLOOKUP(M637,[3]General!$C$24:$F$64,4,0)</f>
        <v>Fortalecimiento de los procesos de atención integral de la población adulta mayor en el Municipio de Bucaramanga</v>
      </c>
      <c r="Q637" s="27" t="s">
        <v>449</v>
      </c>
      <c r="R637" s="27" t="s">
        <v>1542</v>
      </c>
      <c r="S637" s="27" t="s">
        <v>1577</v>
      </c>
      <c r="T637" s="27" t="s">
        <v>2053</v>
      </c>
      <c r="U637" s="27" t="s">
        <v>2054</v>
      </c>
      <c r="V637" s="28" t="s">
        <v>2256</v>
      </c>
    </row>
    <row r="638" spans="1:22" hidden="1" x14ac:dyDescent="0.3">
      <c r="A638" s="198">
        <v>45512</v>
      </c>
      <c r="B638" s="25">
        <v>7386</v>
      </c>
      <c r="C638" s="25" t="s">
        <v>309</v>
      </c>
      <c r="D638" s="25" t="s">
        <v>1339</v>
      </c>
      <c r="E638" s="25" t="s">
        <v>1343</v>
      </c>
      <c r="F638" s="25" t="s">
        <v>903</v>
      </c>
      <c r="G638" s="25" t="s">
        <v>904</v>
      </c>
      <c r="H638" s="84">
        <v>2572</v>
      </c>
      <c r="I638" s="26">
        <v>16650000</v>
      </c>
      <c r="J638" s="26">
        <v>6536666.6699999999</v>
      </c>
      <c r="K638" s="26">
        <v>6536666.6699999999</v>
      </c>
      <c r="L638" s="25" t="s">
        <v>369</v>
      </c>
      <c r="M638" s="27">
        <v>211</v>
      </c>
      <c r="N638" s="29" t="str">
        <f>VLOOKUP(M638,[3]General!$C$24:$D$64,2,0)</f>
        <v>Atender a 8400 adultos mayores violentados y/o que presentan abandono con atención integral; en salud, recreación y buen uso del tiempo libre mediante espacios culturales, artísticos y recreativos.</v>
      </c>
      <c r="O638" s="72">
        <f>VLOOKUP(M638,[3]General!$C$24:$E$64,3,0)</f>
        <v>2024680010125</v>
      </c>
      <c r="P638" s="73" t="str">
        <f>VLOOKUP(M638,[3]General!$C$24:$F$64,4,0)</f>
        <v>Fortalecimiento de los procesos de atención integral de la población adulta mayor en el Municipio de Bucaramanga</v>
      </c>
      <c r="Q638" s="27" t="s">
        <v>449</v>
      </c>
      <c r="R638" s="27" t="s">
        <v>1542</v>
      </c>
      <c r="S638" s="27" t="s">
        <v>1543</v>
      </c>
      <c r="T638" s="27" t="s">
        <v>2055</v>
      </c>
      <c r="U638" s="27" t="s">
        <v>2056</v>
      </c>
      <c r="V638" s="28" t="s">
        <v>2256</v>
      </c>
    </row>
    <row r="639" spans="1:22" hidden="1" x14ac:dyDescent="0.3">
      <c r="A639" s="198">
        <v>45512</v>
      </c>
      <c r="B639" s="25">
        <v>7387</v>
      </c>
      <c r="C639" s="25" t="s">
        <v>308</v>
      </c>
      <c r="D639" s="25" t="s">
        <v>447</v>
      </c>
      <c r="E639" s="25" t="s">
        <v>1344</v>
      </c>
      <c r="F639" s="25" t="s">
        <v>1345</v>
      </c>
      <c r="G639" s="25" t="s">
        <v>1346</v>
      </c>
      <c r="H639" s="84">
        <v>2592</v>
      </c>
      <c r="I639" s="26">
        <v>16650000</v>
      </c>
      <c r="J639" s="26">
        <v>6536666.6699999999</v>
      </c>
      <c r="K639" s="26">
        <v>6536666.6699999999</v>
      </c>
      <c r="L639" s="25" t="s">
        <v>369</v>
      </c>
      <c r="M639" s="27">
        <v>211</v>
      </c>
      <c r="N639" s="29" t="str">
        <f>VLOOKUP(M639,[3]General!$C$24:$D$64,2,0)</f>
        <v>Atender a 8400 adultos mayores violentados y/o que presentan abandono con atención integral; en salud, recreación y buen uso del tiempo libre mediante espacios culturales, artísticos y recreativos.</v>
      </c>
      <c r="O639" s="72">
        <f>VLOOKUP(M639,[3]General!$C$24:$E$64,3,0)</f>
        <v>2024680010125</v>
      </c>
      <c r="P639" s="73" t="str">
        <f>VLOOKUP(M639,[3]General!$C$24:$F$64,4,0)</f>
        <v>Fortalecimiento de los procesos de atención integral de la población adulta mayor en el Municipio de Bucaramanga</v>
      </c>
      <c r="Q639" s="27" t="s">
        <v>449</v>
      </c>
      <c r="R639" s="27" t="s">
        <v>1542</v>
      </c>
      <c r="S639" s="27" t="s">
        <v>1543</v>
      </c>
      <c r="T639" s="27" t="s">
        <v>2057</v>
      </c>
      <c r="U639" s="27" t="s">
        <v>2058</v>
      </c>
      <c r="V639" s="28" t="s">
        <v>2256</v>
      </c>
    </row>
    <row r="640" spans="1:22" hidden="1" x14ac:dyDescent="0.3">
      <c r="A640" s="198">
        <v>45512</v>
      </c>
      <c r="B640" s="25">
        <v>7388</v>
      </c>
      <c r="C640" s="25" t="s">
        <v>308</v>
      </c>
      <c r="D640" s="25" t="s">
        <v>447</v>
      </c>
      <c r="E640" s="25" t="s">
        <v>1347</v>
      </c>
      <c r="F640" s="25" t="s">
        <v>597</v>
      </c>
      <c r="G640" s="25" t="s">
        <v>598</v>
      </c>
      <c r="H640" s="84">
        <v>2583</v>
      </c>
      <c r="I640" s="26">
        <v>17266666.66</v>
      </c>
      <c r="J640" s="26">
        <v>6536666.6699999999</v>
      </c>
      <c r="K640" s="26">
        <v>6536666.6699999999</v>
      </c>
      <c r="L640" s="25" t="s">
        <v>369</v>
      </c>
      <c r="M640" s="27">
        <v>211</v>
      </c>
      <c r="N640" s="29" t="str">
        <f>VLOOKUP(M640,[3]General!$C$24:$D$64,2,0)</f>
        <v>Atender a 8400 adultos mayores violentados y/o que presentan abandono con atención integral; en salud, recreación y buen uso del tiempo libre mediante espacios culturales, artísticos y recreativos.</v>
      </c>
      <c r="O640" s="72">
        <f>VLOOKUP(M640,[3]General!$C$24:$E$64,3,0)</f>
        <v>2024680010125</v>
      </c>
      <c r="P640" s="73" t="str">
        <f>VLOOKUP(M640,[3]General!$C$24:$F$64,4,0)</f>
        <v>Fortalecimiento de los procesos de atención integral de la población adulta mayor en el Municipio de Bucaramanga</v>
      </c>
      <c r="Q640" s="27" t="s">
        <v>449</v>
      </c>
      <c r="R640" s="27" t="s">
        <v>1542</v>
      </c>
      <c r="S640" s="27" t="s">
        <v>1543</v>
      </c>
      <c r="T640" s="27" t="s">
        <v>2059</v>
      </c>
      <c r="U640" s="27" t="s">
        <v>2060</v>
      </c>
      <c r="V640" s="28" t="s">
        <v>2256</v>
      </c>
    </row>
    <row r="641" spans="1:22" hidden="1" x14ac:dyDescent="0.3">
      <c r="A641" s="198">
        <v>45512</v>
      </c>
      <c r="B641" s="25">
        <v>7389</v>
      </c>
      <c r="C641" s="25" t="s">
        <v>308</v>
      </c>
      <c r="D641" s="25" t="s">
        <v>447</v>
      </c>
      <c r="E641" s="25" t="s">
        <v>1348</v>
      </c>
      <c r="F641" s="25" t="s">
        <v>771</v>
      </c>
      <c r="G641" s="25" t="s">
        <v>772</v>
      </c>
      <c r="H641" s="84">
        <v>2559</v>
      </c>
      <c r="I641" s="26">
        <v>12600000</v>
      </c>
      <c r="J641" s="26">
        <v>4770000</v>
      </c>
      <c r="K641" s="26">
        <v>4770000</v>
      </c>
      <c r="L641" s="25" t="s">
        <v>369</v>
      </c>
      <c r="M641" s="27">
        <v>211</v>
      </c>
      <c r="N641" s="29" t="str">
        <f>VLOOKUP(M641,[3]General!$C$24:$D$64,2,0)</f>
        <v>Atender a 8400 adultos mayores violentados y/o que presentan abandono con atención integral; en salud, recreación y buen uso del tiempo libre mediante espacios culturales, artísticos y recreativos.</v>
      </c>
      <c r="O641" s="72">
        <f>VLOOKUP(M641,[3]General!$C$24:$E$64,3,0)</f>
        <v>2024680010125</v>
      </c>
      <c r="P641" s="73" t="str">
        <f>VLOOKUP(M641,[3]General!$C$24:$F$64,4,0)</f>
        <v>Fortalecimiento de los procesos de atención integral de la población adulta mayor en el Municipio de Bucaramanga</v>
      </c>
      <c r="Q641" s="27" t="s">
        <v>449</v>
      </c>
      <c r="R641" s="27" t="s">
        <v>1542</v>
      </c>
      <c r="S641" s="27" t="s">
        <v>1577</v>
      </c>
      <c r="T641" s="27" t="s">
        <v>2061</v>
      </c>
      <c r="U641" s="27" t="s">
        <v>2062</v>
      </c>
      <c r="V641" s="28" t="s">
        <v>2256</v>
      </c>
    </row>
    <row r="642" spans="1:22" hidden="1" x14ac:dyDescent="0.3">
      <c r="A642" s="198">
        <v>45512</v>
      </c>
      <c r="B642" s="25">
        <v>7393</v>
      </c>
      <c r="C642" s="25" t="s">
        <v>334</v>
      </c>
      <c r="D642" s="25" t="s">
        <v>1325</v>
      </c>
      <c r="E642" s="25" t="s">
        <v>1349</v>
      </c>
      <c r="F642" s="25" t="s">
        <v>1350</v>
      </c>
      <c r="G642" s="25" t="s">
        <v>1351</v>
      </c>
      <c r="H642" s="84">
        <v>2594</v>
      </c>
      <c r="I642" s="26">
        <v>16800000</v>
      </c>
      <c r="J642" s="26">
        <v>6360000</v>
      </c>
      <c r="K642" s="26">
        <v>6360000</v>
      </c>
      <c r="L642" s="25" t="s">
        <v>369</v>
      </c>
      <c r="M642" s="27">
        <v>215</v>
      </c>
      <c r="N642" s="29" t="str">
        <f>VLOOKUP(M642,[3]General!$C$24:$D$64,2,0)</f>
        <v>Brindar el servicio de gestión de la oferta social para 4400 personas a través de una estrategia de promoción de derechos de las personas con discapacidad y sus familias dentro de la sociedad</v>
      </c>
      <c r="O642" s="72">
        <f>VLOOKUP(M642,[3]General!$C$24:$E$64,3,0)</f>
        <v>2024680010127</v>
      </c>
      <c r="P642" s="73" t="str">
        <f>VLOOKUP(M642,[3]General!$C$24:$F$64,4,0)</f>
        <v>Fortalecimiento de la atención integral a personas con discapacidad y sus cuidadores en el Municipio de Bucaramanga</v>
      </c>
      <c r="Q642" s="27" t="s">
        <v>588</v>
      </c>
      <c r="R642" s="27" t="s">
        <v>1542</v>
      </c>
      <c r="S642" s="27" t="s">
        <v>1543</v>
      </c>
      <c r="T642" s="27" t="s">
        <v>2063</v>
      </c>
      <c r="U642" s="27" t="s">
        <v>2064</v>
      </c>
      <c r="V642" s="28" t="s">
        <v>2256</v>
      </c>
    </row>
    <row r="643" spans="1:22" hidden="1" x14ac:dyDescent="0.3">
      <c r="A643" s="198">
        <v>45512</v>
      </c>
      <c r="B643" s="25">
        <v>7394</v>
      </c>
      <c r="C643" s="25" t="s">
        <v>334</v>
      </c>
      <c r="D643" s="25" t="s">
        <v>1325</v>
      </c>
      <c r="E643" s="25" t="s">
        <v>1352</v>
      </c>
      <c r="F643" s="25" t="s">
        <v>586</v>
      </c>
      <c r="G643" s="25" t="s">
        <v>587</v>
      </c>
      <c r="H643" s="84">
        <v>2589</v>
      </c>
      <c r="I643" s="26">
        <v>10266666.66</v>
      </c>
      <c r="J643" s="26">
        <v>3886666.67</v>
      </c>
      <c r="K643" s="26">
        <v>3886666.67</v>
      </c>
      <c r="L643" s="25" t="s">
        <v>369</v>
      </c>
      <c r="M643" s="27">
        <v>215</v>
      </c>
      <c r="N643" s="29" t="str">
        <f>VLOOKUP(M643,[3]General!$C$24:$D$64,2,0)</f>
        <v>Brindar el servicio de gestión de la oferta social para 4400 personas a través de una estrategia de promoción de derechos de las personas con discapacidad y sus familias dentro de la sociedad</v>
      </c>
      <c r="O643" s="72">
        <f>VLOOKUP(M643,[3]General!$C$24:$E$64,3,0)</f>
        <v>2024680010127</v>
      </c>
      <c r="P643" s="73" t="str">
        <f>VLOOKUP(M643,[3]General!$C$24:$F$64,4,0)</f>
        <v>Fortalecimiento de la atención integral a personas con discapacidad y sus cuidadores en el Municipio de Bucaramanga</v>
      </c>
      <c r="Q643" s="27" t="s">
        <v>588</v>
      </c>
      <c r="R643" s="27" t="s">
        <v>1542</v>
      </c>
      <c r="S643" s="27" t="s">
        <v>1577</v>
      </c>
      <c r="T643" s="27" t="s">
        <v>2065</v>
      </c>
      <c r="U643" s="27" t="s">
        <v>2066</v>
      </c>
      <c r="V643" s="28" t="s">
        <v>2256</v>
      </c>
    </row>
    <row r="644" spans="1:22" hidden="1" x14ac:dyDescent="0.3">
      <c r="A644" s="198">
        <v>45512</v>
      </c>
      <c r="B644" s="25">
        <v>7422</v>
      </c>
      <c r="C644" s="25" t="s">
        <v>311</v>
      </c>
      <c r="D644" s="25" t="s">
        <v>1342</v>
      </c>
      <c r="E644" s="25" t="s">
        <v>1353</v>
      </c>
      <c r="F644" s="25" t="s">
        <v>837</v>
      </c>
      <c r="G644" s="25" t="s">
        <v>838</v>
      </c>
      <c r="H644" s="84">
        <v>2623</v>
      </c>
      <c r="I644" s="26">
        <v>13050000</v>
      </c>
      <c r="J644" s="26">
        <v>5026666.67</v>
      </c>
      <c r="K644" s="26">
        <v>5026666.67</v>
      </c>
      <c r="L644" s="25" t="s">
        <v>369</v>
      </c>
      <c r="M644" s="27">
        <v>211</v>
      </c>
      <c r="N644" s="29" t="str">
        <f>VLOOKUP(M644,[3]General!$C$24:$D$64,2,0)</f>
        <v>Atender a 8400 adultos mayores violentados y/o que presentan abandono con atención integral; en salud, recreación y buen uso del tiempo libre mediante espacios culturales, artísticos y recreativos.</v>
      </c>
      <c r="O644" s="72">
        <f>VLOOKUP(M644,[3]General!$C$24:$E$64,3,0)</f>
        <v>2024680010125</v>
      </c>
      <c r="P644" s="73" t="str">
        <f>VLOOKUP(M644,[3]General!$C$24:$F$64,4,0)</f>
        <v>Fortalecimiento de los procesos de atención integral de la población adulta mayor en el Municipio de Bucaramanga</v>
      </c>
      <c r="Q644" s="27" t="s">
        <v>449</v>
      </c>
      <c r="R644" s="27" t="s">
        <v>1542</v>
      </c>
      <c r="S644" s="27" t="s">
        <v>1577</v>
      </c>
      <c r="T644" s="27" t="s">
        <v>2067</v>
      </c>
      <c r="U644" s="27" t="s">
        <v>2068</v>
      </c>
      <c r="V644" s="28" t="s">
        <v>2256</v>
      </c>
    </row>
    <row r="645" spans="1:22" hidden="1" x14ac:dyDescent="0.3">
      <c r="A645" s="198">
        <v>45512</v>
      </c>
      <c r="B645" s="25">
        <v>7423</v>
      </c>
      <c r="C645" s="25" t="s">
        <v>308</v>
      </c>
      <c r="D645" s="25" t="s">
        <v>447</v>
      </c>
      <c r="E645" s="25" t="s">
        <v>1354</v>
      </c>
      <c r="F645" s="25" t="s">
        <v>844</v>
      </c>
      <c r="G645" s="25" t="s">
        <v>845</v>
      </c>
      <c r="H645" s="84">
        <v>2628</v>
      </c>
      <c r="I645" s="26">
        <v>12150000</v>
      </c>
      <c r="J645" s="26">
        <v>4680000</v>
      </c>
      <c r="K645" s="26">
        <v>4680000</v>
      </c>
      <c r="L645" s="25" t="s">
        <v>369</v>
      </c>
      <c r="M645" s="27">
        <v>211</v>
      </c>
      <c r="N645" s="29" t="str">
        <f>VLOOKUP(M645,[3]General!$C$24:$D$64,2,0)</f>
        <v>Atender a 8400 adultos mayores violentados y/o que presentan abandono con atención integral; en salud, recreación y buen uso del tiempo libre mediante espacios culturales, artísticos y recreativos.</v>
      </c>
      <c r="O645" s="72">
        <f>VLOOKUP(M645,[3]General!$C$24:$E$64,3,0)</f>
        <v>2024680010125</v>
      </c>
      <c r="P645" s="73" t="str">
        <f>VLOOKUP(M645,[3]General!$C$24:$F$64,4,0)</f>
        <v>Fortalecimiento de los procesos de atención integral de la población adulta mayor en el Municipio de Bucaramanga</v>
      </c>
      <c r="Q645" s="27" t="s">
        <v>449</v>
      </c>
      <c r="R645" s="27" t="s">
        <v>1542</v>
      </c>
      <c r="S645" s="27" t="s">
        <v>1577</v>
      </c>
      <c r="T645" s="27" t="s">
        <v>2069</v>
      </c>
      <c r="U645" s="27" t="s">
        <v>2070</v>
      </c>
      <c r="V645" s="28" t="s">
        <v>2256</v>
      </c>
    </row>
    <row r="646" spans="1:22" hidden="1" x14ac:dyDescent="0.3">
      <c r="A646" s="198">
        <v>45512</v>
      </c>
      <c r="B646" s="25">
        <v>7424</v>
      </c>
      <c r="C646" s="25" t="s">
        <v>307</v>
      </c>
      <c r="D646" s="25" t="s">
        <v>1335</v>
      </c>
      <c r="E646" s="25" t="s">
        <v>1355</v>
      </c>
      <c r="F646" s="25" t="s">
        <v>677</v>
      </c>
      <c r="G646" s="25" t="s">
        <v>678</v>
      </c>
      <c r="H646" s="84">
        <v>2626</v>
      </c>
      <c r="I646" s="26">
        <v>12150000</v>
      </c>
      <c r="J646" s="26">
        <v>4680000</v>
      </c>
      <c r="K646" s="26">
        <v>4680000</v>
      </c>
      <c r="L646" s="25" t="s">
        <v>369</v>
      </c>
      <c r="M646" s="27">
        <v>211</v>
      </c>
      <c r="N646" s="29" t="str">
        <f>VLOOKUP(M646,[3]General!$C$24:$D$64,2,0)</f>
        <v>Atender a 8400 adultos mayores violentados y/o que presentan abandono con atención integral; en salud, recreación y buen uso del tiempo libre mediante espacios culturales, artísticos y recreativos.</v>
      </c>
      <c r="O646" s="72">
        <f>VLOOKUP(M646,[3]General!$C$24:$E$64,3,0)</f>
        <v>2024680010125</v>
      </c>
      <c r="P646" s="73" t="str">
        <f>VLOOKUP(M646,[3]General!$C$24:$F$64,4,0)</f>
        <v>Fortalecimiento de los procesos de atención integral de la población adulta mayor en el Municipio de Bucaramanga</v>
      </c>
      <c r="Q646" s="27" t="s">
        <v>449</v>
      </c>
      <c r="R646" s="27" t="s">
        <v>1542</v>
      </c>
      <c r="S646" s="27" t="s">
        <v>1577</v>
      </c>
      <c r="T646" s="27" t="s">
        <v>2071</v>
      </c>
      <c r="U646" s="27" t="s">
        <v>2072</v>
      </c>
      <c r="V646" s="28" t="s">
        <v>2256</v>
      </c>
    </row>
    <row r="647" spans="1:22" hidden="1" x14ac:dyDescent="0.3">
      <c r="A647" s="198">
        <v>45513</v>
      </c>
      <c r="B647" s="25">
        <v>7499</v>
      </c>
      <c r="C647" s="25" t="s">
        <v>209</v>
      </c>
      <c r="D647" s="25" t="s">
        <v>1356</v>
      </c>
      <c r="E647" s="25" t="s">
        <v>1357</v>
      </c>
      <c r="F647" s="25" t="s">
        <v>607</v>
      </c>
      <c r="G647" s="25" t="s">
        <v>608</v>
      </c>
      <c r="H647" s="84">
        <v>2649</v>
      </c>
      <c r="I647" s="26">
        <v>12566666.66</v>
      </c>
      <c r="J647" s="26">
        <v>5026666.67</v>
      </c>
      <c r="K647" s="26">
        <v>5026666.67</v>
      </c>
      <c r="L647" s="25" t="s">
        <v>369</v>
      </c>
      <c r="M647" s="27">
        <v>94</v>
      </c>
      <c r="N647" s="29" t="str">
        <f>VLOOKUP(M647,[3]General!$C$24:$D$64,2,0)</f>
        <v>Apoyar 1 cadena productiva agrícola, forestal o pecuaria</v>
      </c>
      <c r="O647" s="72">
        <f>VLOOKUP(M647,[3]General!$C$24:$E$64,3,0)</f>
        <v>2024680010166</v>
      </c>
      <c r="P647" s="73" t="str">
        <f>VLOOKUP(M647,[3]General!$C$24:$F$64,4,0)</f>
        <v>Apoyo al progreso de cadenas productivas agrícolas, forestales, pecuarias en el municipio de Bucaramanga</v>
      </c>
      <c r="Q647" s="27" t="s">
        <v>1523</v>
      </c>
      <c r="R647" s="27" t="s">
        <v>1542</v>
      </c>
      <c r="S647" s="27" t="s">
        <v>1577</v>
      </c>
      <c r="T647" s="27" t="s">
        <v>2073</v>
      </c>
      <c r="U647" s="27" t="s">
        <v>2074</v>
      </c>
      <c r="V647" s="28" t="s">
        <v>2256</v>
      </c>
    </row>
    <row r="648" spans="1:22" hidden="1" x14ac:dyDescent="0.3">
      <c r="A648" s="198">
        <v>45513</v>
      </c>
      <c r="B648" s="25">
        <v>7500</v>
      </c>
      <c r="C648" s="25" t="s">
        <v>203</v>
      </c>
      <c r="D648" s="25" t="s">
        <v>1358</v>
      </c>
      <c r="E648" s="25" t="s">
        <v>1359</v>
      </c>
      <c r="F648" s="25" t="s">
        <v>611</v>
      </c>
      <c r="G648" s="25" t="s">
        <v>612</v>
      </c>
      <c r="H648" s="84">
        <v>2650</v>
      </c>
      <c r="I648" s="26">
        <v>12133333.33</v>
      </c>
      <c r="J648" s="26">
        <v>4853333.33</v>
      </c>
      <c r="K648" s="26">
        <v>4853333.33</v>
      </c>
      <c r="L648" s="25" t="s">
        <v>369</v>
      </c>
      <c r="M648" s="27">
        <v>90</v>
      </c>
      <c r="N648" s="29" t="str">
        <f>VLOOKUP(M648,[3]General!$C$24:$D$64,2,0)</f>
        <v>Fortalecer 150  productores agropecuarios de Bucaramanga, incrementando la cobertura de familias del sector rural en los mercadillos y su formacion en inclusion financiera.</v>
      </c>
      <c r="O648" s="72">
        <f>VLOOKUP(M648,[3]General!$C$24:$E$64,3,0)</f>
        <v>2024680010123</v>
      </c>
      <c r="P648" s="73" t="str">
        <f>VLOOKUP(M648,[3]General!$C$24:$F$64,4,0)</f>
        <v>Apoyo a la productividad y competitividad del sector rural del municipio de Bucaramanga</v>
      </c>
      <c r="Q648" s="27" t="s">
        <v>613</v>
      </c>
      <c r="R648" s="27" t="s">
        <v>1542</v>
      </c>
      <c r="S648" s="27" t="s">
        <v>1577</v>
      </c>
      <c r="T648" s="27" t="s">
        <v>2075</v>
      </c>
      <c r="U648" s="27" t="s">
        <v>2076</v>
      </c>
      <c r="V648" s="28" t="s">
        <v>2256</v>
      </c>
    </row>
    <row r="649" spans="1:22" hidden="1" x14ac:dyDescent="0.3">
      <c r="A649" s="198">
        <v>45513</v>
      </c>
      <c r="B649" s="25">
        <v>7501</v>
      </c>
      <c r="C649" s="25" t="s">
        <v>308</v>
      </c>
      <c r="D649" s="25" t="s">
        <v>447</v>
      </c>
      <c r="E649" s="25" t="s">
        <v>1344</v>
      </c>
      <c r="F649" s="25" t="s">
        <v>1360</v>
      </c>
      <c r="G649" s="25" t="s">
        <v>1361</v>
      </c>
      <c r="H649" s="84">
        <v>2645</v>
      </c>
      <c r="I649" s="26">
        <v>16650000</v>
      </c>
      <c r="J649" s="26">
        <v>6413333.3300000001</v>
      </c>
      <c r="K649" s="26">
        <v>6413333.3300000001</v>
      </c>
      <c r="L649" s="25" t="s">
        <v>369</v>
      </c>
      <c r="M649" s="27">
        <v>211</v>
      </c>
      <c r="N649" s="29" t="str">
        <f>VLOOKUP(M649,[3]General!$C$24:$D$64,2,0)</f>
        <v>Atender a 8400 adultos mayores violentados y/o que presentan abandono con atención integral; en salud, recreación y buen uso del tiempo libre mediante espacios culturales, artísticos y recreativos.</v>
      </c>
      <c r="O649" s="72">
        <f>VLOOKUP(M649,[3]General!$C$24:$E$64,3,0)</f>
        <v>2024680010125</v>
      </c>
      <c r="P649" s="73" t="str">
        <f>VLOOKUP(M649,[3]General!$C$24:$F$64,4,0)</f>
        <v>Fortalecimiento de los procesos de atención integral de la población adulta mayor en el Municipio de Bucaramanga</v>
      </c>
      <c r="Q649" s="27" t="s">
        <v>449</v>
      </c>
      <c r="R649" s="27" t="s">
        <v>1542</v>
      </c>
      <c r="S649" s="27" t="s">
        <v>1543</v>
      </c>
      <c r="T649" s="27" t="s">
        <v>2077</v>
      </c>
      <c r="U649" s="27" t="s">
        <v>2078</v>
      </c>
      <c r="V649" s="28" t="s">
        <v>2256</v>
      </c>
    </row>
    <row r="650" spans="1:22" hidden="1" x14ac:dyDescent="0.3">
      <c r="A650" s="198">
        <v>45513</v>
      </c>
      <c r="B650" s="25">
        <v>7502</v>
      </c>
      <c r="C650" s="25" t="s">
        <v>343</v>
      </c>
      <c r="D650" s="25" t="s">
        <v>489</v>
      </c>
      <c r="E650" s="25" t="s">
        <v>1221</v>
      </c>
      <c r="F650" s="25" t="s">
        <v>1362</v>
      </c>
      <c r="G650" s="25" t="s">
        <v>1363</v>
      </c>
      <c r="H650" s="84">
        <v>2632</v>
      </c>
      <c r="I650" s="26">
        <v>9533333.3300000001</v>
      </c>
      <c r="J650" s="26">
        <v>3813333.33</v>
      </c>
      <c r="K650" s="26">
        <v>3813333.33</v>
      </c>
      <c r="L650" s="25" t="s">
        <v>369</v>
      </c>
      <c r="M650" s="27">
        <v>256</v>
      </c>
      <c r="N650" s="29" t="str">
        <f>VLOOKUP(M650,[3]General!$C$24:$D$64,2,0)</f>
        <v>Implementar una (1) estrategia que promueva espacios de participacion y fomento de la democracia con representantes comunales</v>
      </c>
      <c r="O650" s="72">
        <f>VLOOKUP(M650,[3]General!$C$24:$E$64,3,0)</f>
        <v>2024680010149</v>
      </c>
      <c r="P650" s="73" t="str">
        <f>VLOOKUP(M650,[3]General!$C$24:$F$64,4,0)</f>
        <v>Fortalecimiento de los espacios de participación ciudadana y buen gobierno en el municipio de Bucaramanga</v>
      </c>
      <c r="Q650" s="27" t="s">
        <v>1527</v>
      </c>
      <c r="R650" s="27" t="s">
        <v>1542</v>
      </c>
      <c r="S650" s="27" t="s">
        <v>1577</v>
      </c>
      <c r="T650" s="27" t="s">
        <v>2079</v>
      </c>
      <c r="U650" s="27" t="s">
        <v>2080</v>
      </c>
      <c r="V650" s="28" t="s">
        <v>2256</v>
      </c>
    </row>
    <row r="651" spans="1:22" hidden="1" x14ac:dyDescent="0.3">
      <c r="A651" s="198">
        <v>45513</v>
      </c>
      <c r="B651" s="25">
        <v>7503</v>
      </c>
      <c r="C651" s="25" t="s">
        <v>269</v>
      </c>
      <c r="D651" s="25" t="s">
        <v>1364</v>
      </c>
      <c r="E651" s="25" t="s">
        <v>1365</v>
      </c>
      <c r="F651" s="25" t="s">
        <v>631</v>
      </c>
      <c r="G651" s="25" t="s">
        <v>632</v>
      </c>
      <c r="H651" s="84">
        <v>2646</v>
      </c>
      <c r="I651" s="26">
        <v>17100000</v>
      </c>
      <c r="J651" s="26">
        <v>6586666.6699999999</v>
      </c>
      <c r="K651" s="26">
        <v>6586666.6699999999</v>
      </c>
      <c r="L651" s="25" t="s">
        <v>369</v>
      </c>
      <c r="M651" s="27">
        <v>203</v>
      </c>
      <c r="N651" s="77" t="str">
        <f>VLOOKUP(M651,[3]General!$C$24:$D$64,2,0)</f>
        <v>Atender a 31.057 de personas con los programas nacionales de Transferencias Monetarias (Renta Ciudadana, Renta Joven, Compensación Social del IVA y Colombia Mayor) de familias en pobreza extrema, pobreza moderada y en vulnerabilidad municipio de Bucaramanga."</v>
      </c>
      <c r="O651" s="72">
        <f>VLOOKUP(M651,[3]General!$C$24:$E$64,3,0)</f>
        <v>2024680010163</v>
      </c>
      <c r="P651" s="73" t="str">
        <f>VLOOKUP(M651,[3]General!$C$24:$F$64,4,0)</f>
        <v>Fortalecimiento de las acciones orientadas a la atención de la población en situación de vulnerabilidad del municipio de Bucaramanga</v>
      </c>
      <c r="Q651" s="27" t="s">
        <v>629</v>
      </c>
      <c r="R651" s="27" t="s">
        <v>1542</v>
      </c>
      <c r="S651" s="27" t="s">
        <v>1543</v>
      </c>
      <c r="T651" s="27" t="s">
        <v>2081</v>
      </c>
      <c r="U651" s="27" t="s">
        <v>2082</v>
      </c>
      <c r="V651" s="28" t="s">
        <v>2256</v>
      </c>
    </row>
    <row r="652" spans="1:22" hidden="1" x14ac:dyDescent="0.3">
      <c r="A652" s="198">
        <v>45513</v>
      </c>
      <c r="B652" s="25">
        <v>7504</v>
      </c>
      <c r="C652" s="25" t="s">
        <v>269</v>
      </c>
      <c r="D652" s="25" t="s">
        <v>1364</v>
      </c>
      <c r="E652" s="25" t="s">
        <v>1366</v>
      </c>
      <c r="F652" s="25" t="s">
        <v>1367</v>
      </c>
      <c r="G652" s="25" t="s">
        <v>1368</v>
      </c>
      <c r="H652" s="84">
        <v>2637</v>
      </c>
      <c r="I652" s="26">
        <v>10833333.33</v>
      </c>
      <c r="J652" s="26">
        <v>4333333.33</v>
      </c>
      <c r="K652" s="26">
        <v>4333333.33</v>
      </c>
      <c r="L652" s="25" t="s">
        <v>369</v>
      </c>
      <c r="M652" s="27">
        <v>203</v>
      </c>
      <c r="N652" s="77" t="str">
        <f>VLOOKUP(M652,[3]General!$C$24:$D$64,2,0)</f>
        <v>Atender a 31.057 de personas con los programas nacionales de Transferencias Monetarias (Renta Ciudadana, Renta Joven, Compensación Social del IVA y Colombia Mayor) de familias en pobreza extrema, pobreza moderada y en vulnerabilidad municipio de Bucaramanga."</v>
      </c>
      <c r="O652" s="72">
        <f>VLOOKUP(M652,[3]General!$C$24:$E$64,3,0)</f>
        <v>2024680010163</v>
      </c>
      <c r="P652" s="73" t="str">
        <f>VLOOKUP(M652,[3]General!$C$24:$F$64,4,0)</f>
        <v>Fortalecimiento de las acciones orientadas a la atención de la población en situación de vulnerabilidad del municipio de Bucaramanga</v>
      </c>
      <c r="Q652" s="27" t="s">
        <v>629</v>
      </c>
      <c r="R652" s="27" t="s">
        <v>1542</v>
      </c>
      <c r="S652" s="27" t="s">
        <v>1577</v>
      </c>
      <c r="T652" s="27" t="s">
        <v>2079</v>
      </c>
      <c r="U652" s="27" t="s">
        <v>2083</v>
      </c>
      <c r="V652" s="28" t="s">
        <v>2256</v>
      </c>
    </row>
    <row r="653" spans="1:22" hidden="1" x14ac:dyDescent="0.3">
      <c r="A653" s="198">
        <v>45513</v>
      </c>
      <c r="B653" s="25">
        <v>7533</v>
      </c>
      <c r="C653" s="25" t="s">
        <v>269</v>
      </c>
      <c r="D653" s="25" t="s">
        <v>1364</v>
      </c>
      <c r="E653" s="25" t="s">
        <v>1366</v>
      </c>
      <c r="F653" s="25" t="s">
        <v>620</v>
      </c>
      <c r="G653" s="25" t="s">
        <v>621</v>
      </c>
      <c r="H653" s="84">
        <v>2635</v>
      </c>
      <c r="I653" s="26">
        <v>10833333.33</v>
      </c>
      <c r="J653" s="26">
        <v>4333333.33</v>
      </c>
      <c r="K653" s="26">
        <v>4333333.33</v>
      </c>
      <c r="L653" s="25" t="s">
        <v>369</v>
      </c>
      <c r="M653" s="27">
        <v>203</v>
      </c>
      <c r="N653" s="77" t="str">
        <f>VLOOKUP(M653,[3]General!$C$24:$D$64,2,0)</f>
        <v>Atender a 31.057 de personas con los programas nacionales de Transferencias Monetarias (Renta Ciudadana, Renta Joven, Compensación Social del IVA y Colombia Mayor) de familias en pobreza extrema, pobreza moderada y en vulnerabilidad municipio de Bucaramanga."</v>
      </c>
      <c r="O653" s="72">
        <f>VLOOKUP(M653,[3]General!$C$24:$E$64,3,0)</f>
        <v>2024680010163</v>
      </c>
      <c r="P653" s="73" t="str">
        <f>VLOOKUP(M653,[3]General!$C$24:$F$64,4,0)</f>
        <v>Fortalecimiento de las acciones orientadas a la atención de la población en situación de vulnerabilidad del municipio de Bucaramanga</v>
      </c>
      <c r="Q653" s="27" t="s">
        <v>629</v>
      </c>
      <c r="R653" s="27" t="s">
        <v>1542</v>
      </c>
      <c r="S653" s="27" t="s">
        <v>1577</v>
      </c>
      <c r="T653" s="27" t="s">
        <v>2084</v>
      </c>
      <c r="U653" s="27" t="s">
        <v>2085</v>
      </c>
      <c r="V653" s="28" t="s">
        <v>2256</v>
      </c>
    </row>
    <row r="654" spans="1:22" hidden="1" x14ac:dyDescent="0.3">
      <c r="A654" s="198">
        <v>45513</v>
      </c>
      <c r="B654" s="25">
        <v>7534</v>
      </c>
      <c r="C654" s="25" t="s">
        <v>308</v>
      </c>
      <c r="D654" s="25" t="s">
        <v>447</v>
      </c>
      <c r="E654" s="25" t="s">
        <v>1344</v>
      </c>
      <c r="F654" s="25" t="s">
        <v>715</v>
      </c>
      <c r="G654" s="25" t="s">
        <v>716</v>
      </c>
      <c r="H654" s="84">
        <v>2602</v>
      </c>
      <c r="I654" s="26">
        <v>16650000</v>
      </c>
      <c r="J654" s="26">
        <v>6413333.3300000001</v>
      </c>
      <c r="K654" s="26">
        <v>6413333.3300000001</v>
      </c>
      <c r="L654" s="25" t="s">
        <v>369</v>
      </c>
      <c r="M654" s="27">
        <v>211</v>
      </c>
      <c r="N654" s="77" t="str">
        <f>VLOOKUP(M654,[3]General!$C$24:$D$64,2,0)</f>
        <v>Atender a 8400 adultos mayores violentados y/o que presentan abandono con atención integral; en salud, recreación y buen uso del tiempo libre mediante espacios culturales, artísticos y recreativos.</v>
      </c>
      <c r="O654" s="72">
        <f>VLOOKUP(M654,[3]General!$C$24:$E$64,3,0)</f>
        <v>2024680010125</v>
      </c>
      <c r="P654" s="73" t="str">
        <f>VLOOKUP(M654,[3]General!$C$24:$F$64,4,0)</f>
        <v>Fortalecimiento de los procesos de atención integral de la población adulta mayor en el Municipio de Bucaramanga</v>
      </c>
      <c r="Q654" s="27" t="s">
        <v>449</v>
      </c>
      <c r="R654" s="27" t="s">
        <v>1542</v>
      </c>
      <c r="S654" s="27" t="s">
        <v>1543</v>
      </c>
      <c r="T654" s="27" t="s">
        <v>2086</v>
      </c>
      <c r="U654" s="27" t="s">
        <v>2087</v>
      </c>
      <c r="V654" s="28" t="s">
        <v>2256</v>
      </c>
    </row>
    <row r="655" spans="1:22" hidden="1" x14ac:dyDescent="0.3">
      <c r="A655" s="198">
        <v>45516</v>
      </c>
      <c r="B655" s="25">
        <v>7583</v>
      </c>
      <c r="C655" s="25" t="s">
        <v>276</v>
      </c>
      <c r="D655" s="25" t="s">
        <v>461</v>
      </c>
      <c r="E655" s="25" t="s">
        <v>1369</v>
      </c>
      <c r="F655" s="25" t="s">
        <v>1370</v>
      </c>
      <c r="G655" s="25" t="s">
        <v>1371</v>
      </c>
      <c r="H655" s="84">
        <v>2667</v>
      </c>
      <c r="I655" s="26">
        <v>11700000</v>
      </c>
      <c r="J655" s="26">
        <v>4410000</v>
      </c>
      <c r="K655" s="26">
        <v>4410000</v>
      </c>
      <c r="L655" s="25" t="s">
        <v>369</v>
      </c>
      <c r="M655" s="27">
        <v>204</v>
      </c>
      <c r="N655" s="77" t="str">
        <f>VLOOKUP(M655,[3]General!$C$24:$D$64,2,0)</f>
        <v>Brindar servicio de gestión de oferta social dirigido a 500 personas a través de la implementación de una (1) estrategia de Red de Apoyo comunitario que promuevan la integración del habitante de calle en la sociedad</v>
      </c>
      <c r="O655" s="72">
        <f>VLOOKUP(M655,[3]General!$C$24:$E$64,3,0)</f>
        <v>2024680010066</v>
      </c>
      <c r="P655" s="73" t="str">
        <f>VLOOKUP(M655,[3]General!$C$24:$F$64,4,0)</f>
        <v>Fortalecimiento de las acciones de atención integral para la población en habitanza en calle en el municipio de Bucaramanga</v>
      </c>
      <c r="Q655" s="27" t="s">
        <v>465</v>
      </c>
      <c r="R655" s="27" t="s">
        <v>1542</v>
      </c>
      <c r="S655" s="27" t="s">
        <v>1577</v>
      </c>
      <c r="T655" s="27" t="s">
        <v>2088</v>
      </c>
      <c r="U655" s="27" t="s">
        <v>2089</v>
      </c>
      <c r="V655" s="28" t="s">
        <v>2256</v>
      </c>
    </row>
    <row r="656" spans="1:22" hidden="1" x14ac:dyDescent="0.3">
      <c r="A656" s="198">
        <v>45516</v>
      </c>
      <c r="B656" s="25">
        <v>7584</v>
      </c>
      <c r="C656" s="25" t="s">
        <v>310</v>
      </c>
      <c r="D656" s="25" t="s">
        <v>1372</v>
      </c>
      <c r="E656" s="25" t="s">
        <v>1373</v>
      </c>
      <c r="F656" s="25" t="s">
        <v>782</v>
      </c>
      <c r="G656" s="25" t="s">
        <v>783</v>
      </c>
      <c r="H656" s="84">
        <v>2671</v>
      </c>
      <c r="I656" s="26">
        <v>16033333.33</v>
      </c>
      <c r="J656" s="26">
        <v>6043333.3300000001</v>
      </c>
      <c r="K656" s="26">
        <v>6043333.3300000001</v>
      </c>
      <c r="L656" s="25" t="s">
        <v>369</v>
      </c>
      <c r="M656" s="27">
        <v>211</v>
      </c>
      <c r="N656" s="77" t="str">
        <f>VLOOKUP(M656,[3]General!$C$24:$D$64,2,0)</f>
        <v>Atender a 8400 adultos mayores violentados y/o que presentan abandono con atención integral; en salud, recreación y buen uso del tiempo libre mediante espacios culturales, artísticos y recreativos.</v>
      </c>
      <c r="O656" s="72">
        <f>VLOOKUP(M656,[3]General!$C$24:$E$64,3,0)</f>
        <v>2024680010125</v>
      </c>
      <c r="P656" s="73" t="str">
        <f>VLOOKUP(M656,[3]General!$C$24:$F$64,4,0)</f>
        <v>Fortalecimiento de los procesos de atención integral de la población adulta mayor en el Municipio de Bucaramanga</v>
      </c>
      <c r="Q656" s="27" t="s">
        <v>449</v>
      </c>
      <c r="R656" s="27" t="s">
        <v>1542</v>
      </c>
      <c r="S656" s="27" t="s">
        <v>1543</v>
      </c>
      <c r="T656" s="27" t="s">
        <v>2090</v>
      </c>
      <c r="U656" s="27" t="s">
        <v>2091</v>
      </c>
      <c r="V656" s="28" t="s">
        <v>2256</v>
      </c>
    </row>
    <row r="657" spans="1:22" hidden="1" x14ac:dyDescent="0.3">
      <c r="A657" s="198">
        <v>45516</v>
      </c>
      <c r="B657" s="25">
        <v>7585</v>
      </c>
      <c r="C657" s="25" t="s">
        <v>209</v>
      </c>
      <c r="D657" s="25" t="s">
        <v>1356</v>
      </c>
      <c r="E657" s="25" t="s">
        <v>1374</v>
      </c>
      <c r="F657" s="25" t="s">
        <v>603</v>
      </c>
      <c r="G657" s="25" t="s">
        <v>604</v>
      </c>
      <c r="H657" s="84">
        <v>2666</v>
      </c>
      <c r="I657" s="26">
        <v>16033333.33</v>
      </c>
      <c r="J657" s="26">
        <v>6043333.3300000001</v>
      </c>
      <c r="K657" s="26">
        <v>6043333.3300000001</v>
      </c>
      <c r="L657" s="25" t="s">
        <v>369</v>
      </c>
      <c r="M657" s="27">
        <v>94</v>
      </c>
      <c r="N657" s="77" t="str">
        <f>VLOOKUP(M657,[3]General!$C$24:$D$64,2,0)</f>
        <v>Apoyar 1 cadena productiva agrícola, forestal o pecuaria</v>
      </c>
      <c r="O657" s="72">
        <f>VLOOKUP(M657,[3]General!$C$24:$E$64,3,0)</f>
        <v>2024680010166</v>
      </c>
      <c r="P657" s="73" t="str">
        <f>VLOOKUP(M657,[3]General!$C$24:$F$64,4,0)</f>
        <v>Apoyo al progreso de cadenas productivas agrícolas, forestales, pecuarias en el municipio de Bucaramanga</v>
      </c>
      <c r="Q657" s="27" t="s">
        <v>1523</v>
      </c>
      <c r="R657" s="27" t="s">
        <v>1542</v>
      </c>
      <c r="S657" s="27" t="s">
        <v>1543</v>
      </c>
      <c r="T657" s="27" t="s">
        <v>2092</v>
      </c>
      <c r="U657" s="27" t="s">
        <v>2093</v>
      </c>
      <c r="V657" s="28" t="s">
        <v>2256</v>
      </c>
    </row>
    <row r="658" spans="1:22" hidden="1" x14ac:dyDescent="0.3">
      <c r="A658" s="198">
        <v>45516</v>
      </c>
      <c r="B658" s="25">
        <v>7657</v>
      </c>
      <c r="C658" s="25" t="s">
        <v>203</v>
      </c>
      <c r="D658" s="25" t="s">
        <v>1358</v>
      </c>
      <c r="E658" s="25" t="s">
        <v>1375</v>
      </c>
      <c r="F658" s="25" t="s">
        <v>726</v>
      </c>
      <c r="G658" s="25" t="s">
        <v>727</v>
      </c>
      <c r="H658" s="84">
        <v>2676</v>
      </c>
      <c r="I658" s="26">
        <v>10833333.33</v>
      </c>
      <c r="J658" s="26">
        <v>4083333.33</v>
      </c>
      <c r="K658" s="26">
        <v>4083333.33</v>
      </c>
      <c r="L658" s="25" t="s">
        <v>369</v>
      </c>
      <c r="M658" s="27">
        <v>90</v>
      </c>
      <c r="N658" s="77" t="str">
        <f>VLOOKUP(M658,[3]General!$C$24:$D$64,2,0)</f>
        <v>Fortalecer 150  productores agropecuarios de Bucaramanga, incrementando la cobertura de familias del sector rural en los mercadillos y su formacion en inclusion financiera.</v>
      </c>
      <c r="O658" s="72">
        <f>VLOOKUP(M658,[3]General!$C$24:$E$64,3,0)</f>
        <v>2024680010123</v>
      </c>
      <c r="P658" s="73" t="str">
        <f>VLOOKUP(M658,[3]General!$C$24:$F$64,4,0)</f>
        <v>Apoyo a la productividad y competitividad del sector rural del municipio de Bucaramanga</v>
      </c>
      <c r="Q658" s="27" t="s">
        <v>613</v>
      </c>
      <c r="R658" s="27" t="s">
        <v>1542</v>
      </c>
      <c r="S658" s="27" t="s">
        <v>1577</v>
      </c>
      <c r="T658" s="27" t="s">
        <v>2094</v>
      </c>
      <c r="U658" s="27" t="s">
        <v>2095</v>
      </c>
      <c r="V658" s="28" t="s">
        <v>2256</v>
      </c>
    </row>
    <row r="659" spans="1:22" hidden="1" x14ac:dyDescent="0.3">
      <c r="A659" s="198">
        <v>45519</v>
      </c>
      <c r="B659" s="25">
        <v>7799</v>
      </c>
      <c r="C659" s="25" t="s">
        <v>209</v>
      </c>
      <c r="D659" s="25" t="s">
        <v>1356</v>
      </c>
      <c r="E659" s="25" t="s">
        <v>1376</v>
      </c>
      <c r="F659" s="25" t="s">
        <v>1377</v>
      </c>
      <c r="G659" s="25" t="s">
        <v>1378</v>
      </c>
      <c r="H659" s="84">
        <v>2781</v>
      </c>
      <c r="I659" s="26">
        <v>16033333.33</v>
      </c>
      <c r="J659" s="26">
        <v>5673333.3300000001</v>
      </c>
      <c r="K659" s="26">
        <v>5673333.3300000001</v>
      </c>
      <c r="L659" s="25" t="s">
        <v>369</v>
      </c>
      <c r="M659" s="27">
        <v>94</v>
      </c>
      <c r="N659" s="77" t="str">
        <f>VLOOKUP(M659,[3]General!$C$24:$D$64,2,0)</f>
        <v>Apoyar 1 cadena productiva agrícola, forestal o pecuaria</v>
      </c>
      <c r="O659" s="72">
        <f>VLOOKUP(M659,[3]General!$C$24:$E$64,3,0)</f>
        <v>2024680010166</v>
      </c>
      <c r="P659" s="73" t="str">
        <f>VLOOKUP(M659,[3]General!$C$24:$F$64,4,0)</f>
        <v>Apoyo al progreso de cadenas productivas agrícolas, forestales, pecuarias en el municipio de Bucaramanga</v>
      </c>
      <c r="Q659" s="27" t="s">
        <v>1523</v>
      </c>
      <c r="R659" s="27" t="s">
        <v>1542</v>
      </c>
      <c r="S659" s="27" t="s">
        <v>1543</v>
      </c>
      <c r="T659" s="27" t="s">
        <v>2096</v>
      </c>
      <c r="U659" s="27" t="s">
        <v>2097</v>
      </c>
      <c r="V659" s="28" t="s">
        <v>2256</v>
      </c>
    </row>
    <row r="660" spans="1:22" hidden="1" x14ac:dyDescent="0.3">
      <c r="A660" s="198">
        <v>45519</v>
      </c>
      <c r="B660" s="25">
        <v>7800</v>
      </c>
      <c r="C660" s="25" t="s">
        <v>271</v>
      </c>
      <c r="D660" s="25" t="s">
        <v>625</v>
      </c>
      <c r="E660" s="25" t="s">
        <v>1379</v>
      </c>
      <c r="F660" s="25" t="s">
        <v>1380</v>
      </c>
      <c r="G660" s="25" t="s">
        <v>1381</v>
      </c>
      <c r="H660" s="84">
        <v>120</v>
      </c>
      <c r="I660" s="26">
        <v>100000000</v>
      </c>
      <c r="J660" s="26">
        <v>0</v>
      </c>
      <c r="K660" s="26">
        <v>0</v>
      </c>
      <c r="L660" s="25" t="s">
        <v>369</v>
      </c>
      <c r="M660" s="27">
        <v>202</v>
      </c>
      <c r="N660" s="77" t="str">
        <f>VLOOKUP(M660,[3]General!$C$24:$D$64,2,0)</f>
        <v>Formular e implementar una (1) estrategia que promueve dinámicas familias seguras.  (Cumplimiento a los ejes 1,2 y 3 de la Política Pública para las familias de Bucaramanga, Acuerdo Municipal 034 de 2019)</v>
      </c>
      <c r="O660" s="72">
        <v>2020680010072</v>
      </c>
      <c r="P660" s="73" t="s">
        <v>229</v>
      </c>
      <c r="Q660" s="27" t="s">
        <v>1440</v>
      </c>
      <c r="R660" s="27" t="s">
        <v>1567</v>
      </c>
      <c r="S660" s="27" t="s">
        <v>1547</v>
      </c>
      <c r="T660" s="27" t="s">
        <v>2098</v>
      </c>
      <c r="U660" s="27" t="s">
        <v>2099</v>
      </c>
      <c r="V660" s="28" t="s">
        <v>2256</v>
      </c>
    </row>
    <row r="661" spans="1:22" hidden="1" x14ac:dyDescent="0.3">
      <c r="A661" s="198">
        <v>45519</v>
      </c>
      <c r="B661" s="25">
        <v>7800</v>
      </c>
      <c r="C661" s="25" t="s">
        <v>259</v>
      </c>
      <c r="D661" s="25" t="s">
        <v>609</v>
      </c>
      <c r="E661" s="25" t="s">
        <v>1379</v>
      </c>
      <c r="F661" s="25" t="s">
        <v>1380</v>
      </c>
      <c r="G661" s="25" t="s">
        <v>1381</v>
      </c>
      <c r="H661" s="84">
        <v>120</v>
      </c>
      <c r="I661" s="26">
        <v>100000000</v>
      </c>
      <c r="J661" s="26">
        <v>0</v>
      </c>
      <c r="K661" s="26">
        <v>0</v>
      </c>
      <c r="L661" s="25" t="s">
        <v>369</v>
      </c>
      <c r="M661" s="27">
        <v>91</v>
      </c>
      <c r="N661" s="77" t="str">
        <f>VLOOKUP(M661,[3]General!$C$24:$D$64,2,0)</f>
        <v>Brindar el servicio de asistencia técnica a 1023 beneficiarios</v>
      </c>
      <c r="O661" s="72">
        <v>2020680010123</v>
      </c>
      <c r="P661" s="73" t="s">
        <v>222</v>
      </c>
      <c r="Q661" s="27" t="s">
        <v>1441</v>
      </c>
      <c r="R661" s="27" t="s">
        <v>1567</v>
      </c>
      <c r="S661" s="27" t="s">
        <v>1547</v>
      </c>
      <c r="T661" s="27" t="s">
        <v>2098</v>
      </c>
      <c r="U661" s="27" t="s">
        <v>2099</v>
      </c>
      <c r="V661" s="28" t="s">
        <v>2256</v>
      </c>
    </row>
    <row r="662" spans="1:22" hidden="1" x14ac:dyDescent="0.3">
      <c r="A662" s="198">
        <v>45519</v>
      </c>
      <c r="B662" s="25">
        <v>7800</v>
      </c>
      <c r="C662" s="25" t="s">
        <v>274</v>
      </c>
      <c r="D662" s="25" t="s">
        <v>461</v>
      </c>
      <c r="E662" s="25" t="s">
        <v>1379</v>
      </c>
      <c r="F662" s="25" t="s">
        <v>1380</v>
      </c>
      <c r="G662" s="25" t="s">
        <v>1381</v>
      </c>
      <c r="H662" s="84">
        <v>120</v>
      </c>
      <c r="I662" s="26">
        <v>34000000</v>
      </c>
      <c r="J662" s="26">
        <v>14338734</v>
      </c>
      <c r="K662" s="26">
        <v>14338734</v>
      </c>
      <c r="L662" s="25" t="s">
        <v>369</v>
      </c>
      <c r="M662" s="27">
        <v>204</v>
      </c>
      <c r="N662" s="77" t="str">
        <f>VLOOKUP(M662,[3]General!$C$24:$D$64,2,0)</f>
        <v>Brindar servicio de gestión de oferta social dirigido a 500 personas a través de la implementación de una (1) estrategia de Red de Apoyo comunitario que promuevan la integración del habitante de calle en la sociedad</v>
      </c>
      <c r="O662" s="72">
        <v>2020680010050</v>
      </c>
      <c r="P662" s="73" t="s">
        <v>226</v>
      </c>
      <c r="Q662" s="27" t="s">
        <v>1442</v>
      </c>
      <c r="R662" s="27" t="s">
        <v>1567</v>
      </c>
      <c r="S662" s="27" t="s">
        <v>1547</v>
      </c>
      <c r="T662" s="27" t="s">
        <v>2098</v>
      </c>
      <c r="U662" s="27" t="s">
        <v>2099</v>
      </c>
      <c r="V662" s="28" t="s">
        <v>2256</v>
      </c>
    </row>
    <row r="663" spans="1:22" hidden="1" x14ac:dyDescent="0.3">
      <c r="A663" s="198">
        <v>45519</v>
      </c>
      <c r="B663" s="25">
        <v>7800</v>
      </c>
      <c r="C663" s="25" t="s">
        <v>358</v>
      </c>
      <c r="D663" s="25" t="s">
        <v>390</v>
      </c>
      <c r="E663" s="25" t="s">
        <v>1379</v>
      </c>
      <c r="F663" s="25" t="s">
        <v>1380</v>
      </c>
      <c r="G663" s="25" t="s">
        <v>1381</v>
      </c>
      <c r="H663" s="84">
        <v>120</v>
      </c>
      <c r="I663" s="26">
        <v>40000000</v>
      </c>
      <c r="J663" s="26">
        <v>15518642</v>
      </c>
      <c r="K663" s="26">
        <v>15518642</v>
      </c>
      <c r="L663" s="25" t="s">
        <v>369</v>
      </c>
      <c r="M663" s="27">
        <v>261</v>
      </c>
      <c r="N663" s="77" t="str">
        <f>VLOOKUP(M663,[3]General!$C$24:$D$64,2,0)</f>
        <v>Capacitar 8000 jóvenes entre 14 y 28 años con la implementación de una campaña de futuros adultos (bienestar juvenil, que abarca temas de salud mental, emprendimiento, arte y cultura, prevención de consumo de SPA, fortalecimiento de habilidades blandas, resolución de conflictos, derechos sexuales y reproductivos, orientación vocacional)</v>
      </c>
      <c r="O663" s="72">
        <v>2022680010035</v>
      </c>
      <c r="P663" s="73" t="s">
        <v>248</v>
      </c>
      <c r="Q663" s="27" t="s">
        <v>701</v>
      </c>
      <c r="R663" s="27" t="s">
        <v>1567</v>
      </c>
      <c r="S663" s="27" t="s">
        <v>1547</v>
      </c>
      <c r="T663" s="27" t="s">
        <v>2098</v>
      </c>
      <c r="U663" s="27" t="s">
        <v>2099</v>
      </c>
      <c r="V663" s="28" t="s">
        <v>2256</v>
      </c>
    </row>
    <row r="664" spans="1:22" hidden="1" x14ac:dyDescent="0.3">
      <c r="A664" s="198">
        <v>45519</v>
      </c>
      <c r="B664" s="25">
        <v>7800</v>
      </c>
      <c r="C664" s="25" t="s">
        <v>338</v>
      </c>
      <c r="D664" s="25" t="s">
        <v>427</v>
      </c>
      <c r="E664" s="25" t="s">
        <v>1379</v>
      </c>
      <c r="F664" s="25" t="s">
        <v>1380</v>
      </c>
      <c r="G664" s="25" t="s">
        <v>1381</v>
      </c>
      <c r="H664" s="84">
        <v>120</v>
      </c>
      <c r="I664" s="26">
        <v>40000000</v>
      </c>
      <c r="J664" s="26">
        <v>5437345</v>
      </c>
      <c r="K664" s="26">
        <v>5437345</v>
      </c>
      <c r="L664" s="25" t="s">
        <v>369</v>
      </c>
      <c r="M664" s="27">
        <v>256</v>
      </c>
      <c r="N664" s="77" t="str">
        <f>VLOOKUP(M664,[3]General!$C$24:$D$64,2,0)</f>
        <v>Implementar una (1) estrategia que promueva espacios de participacion y fomento de la democracia con representantes comunales</v>
      </c>
      <c r="O664" s="72">
        <v>2022680010029</v>
      </c>
      <c r="P664" s="73" t="s">
        <v>246</v>
      </c>
      <c r="Q664" s="27" t="s">
        <v>431</v>
      </c>
      <c r="R664" s="27" t="s">
        <v>1567</v>
      </c>
      <c r="S664" s="27" t="s">
        <v>1547</v>
      </c>
      <c r="T664" s="27" t="s">
        <v>2098</v>
      </c>
      <c r="U664" s="27" t="s">
        <v>2099</v>
      </c>
      <c r="V664" s="28" t="s">
        <v>2256</v>
      </c>
    </row>
    <row r="665" spans="1:22" hidden="1" x14ac:dyDescent="0.3">
      <c r="A665" s="198">
        <v>45519</v>
      </c>
      <c r="B665" s="25">
        <v>7800</v>
      </c>
      <c r="C665" s="25" t="s">
        <v>284</v>
      </c>
      <c r="D665" s="25" t="s">
        <v>489</v>
      </c>
      <c r="E665" s="25" t="s">
        <v>1379</v>
      </c>
      <c r="F665" s="25" t="s">
        <v>1380</v>
      </c>
      <c r="G665" s="25" t="s">
        <v>1381</v>
      </c>
      <c r="H665" s="84">
        <v>120</v>
      </c>
      <c r="I665" s="26">
        <v>25700000</v>
      </c>
      <c r="J665" s="26">
        <v>10434813</v>
      </c>
      <c r="K665" s="26">
        <v>10434813</v>
      </c>
      <c r="L665" s="25" t="s">
        <v>369</v>
      </c>
      <c r="M665" s="27">
        <v>207</v>
      </c>
      <c r="N665" s="77" t="str">
        <f>VLOOKUP(M665,[3]General!$C$24:$D$64,2,0)</f>
        <v>Beneficiar a 4.800 mujeres con estrategias comunitarias preventivas que integren componentes psicosocial, jurídico y vocacional en el marco de la
oferta institucional del Centro Integral de la mujer.</v>
      </c>
      <c r="O665" s="72">
        <v>2020680010106</v>
      </c>
      <c r="P665" s="73" t="s">
        <v>227</v>
      </c>
      <c r="Q665" s="27" t="s">
        <v>1043</v>
      </c>
      <c r="R665" s="27" t="s">
        <v>1567</v>
      </c>
      <c r="S665" s="27" t="s">
        <v>1547</v>
      </c>
      <c r="T665" s="27" t="s">
        <v>2098</v>
      </c>
      <c r="U665" s="27" t="s">
        <v>2099</v>
      </c>
      <c r="V665" s="28" t="s">
        <v>2256</v>
      </c>
    </row>
    <row r="666" spans="1:22" hidden="1" x14ac:dyDescent="0.3">
      <c r="A666" s="198">
        <v>45519</v>
      </c>
      <c r="B666" s="25">
        <v>7800</v>
      </c>
      <c r="C666" s="25" t="s">
        <v>252</v>
      </c>
      <c r="D666" s="25" t="s">
        <v>485</v>
      </c>
      <c r="E666" s="25" t="s">
        <v>1379</v>
      </c>
      <c r="F666" s="25" t="s">
        <v>1380</v>
      </c>
      <c r="G666" s="25" t="s">
        <v>1381</v>
      </c>
      <c r="H666" s="84">
        <v>120</v>
      </c>
      <c r="I666" s="26">
        <v>90000000</v>
      </c>
      <c r="J666" s="26">
        <v>0</v>
      </c>
      <c r="K666" s="26">
        <v>0</v>
      </c>
      <c r="L666" s="25" t="s">
        <v>369</v>
      </c>
      <c r="M666" s="27">
        <v>219</v>
      </c>
      <c r="N666" s="77" t="str">
        <f>VLOOKUP(M666,[3]General!$C$24:$D$64,2,0)</f>
        <v>Realizar 12 campañas de promoción  y prevención de los derechos de los niños, niñas, adolescentes y jóvenes y  mecanismos de restablecimiento de derechos.</v>
      </c>
      <c r="O666" s="72">
        <v>2021680010003</v>
      </c>
      <c r="P666" s="73" t="s">
        <v>216</v>
      </c>
      <c r="Q666" s="78" t="s">
        <v>831</v>
      </c>
      <c r="R666" s="27" t="s">
        <v>1567</v>
      </c>
      <c r="S666" s="27" t="s">
        <v>1547</v>
      </c>
      <c r="T666" s="27" t="s">
        <v>2098</v>
      </c>
      <c r="U666" s="27" t="s">
        <v>2099</v>
      </c>
      <c r="V666" s="28" t="s">
        <v>2256</v>
      </c>
    </row>
    <row r="667" spans="1:22" hidden="1" x14ac:dyDescent="0.3">
      <c r="A667" s="198">
        <v>45519</v>
      </c>
      <c r="B667" s="25">
        <v>7800</v>
      </c>
      <c r="C667" s="25" t="s">
        <v>305</v>
      </c>
      <c r="D667" s="25" t="s">
        <v>447</v>
      </c>
      <c r="E667" s="25" t="s">
        <v>1379</v>
      </c>
      <c r="F667" s="25" t="s">
        <v>1380</v>
      </c>
      <c r="G667" s="25" t="s">
        <v>1381</v>
      </c>
      <c r="H667" s="84">
        <v>120</v>
      </c>
      <c r="I667" s="26">
        <v>100000000</v>
      </c>
      <c r="J667" s="26">
        <v>34192500</v>
      </c>
      <c r="K667" s="26">
        <v>34192500</v>
      </c>
      <c r="L667" s="25" t="s">
        <v>369</v>
      </c>
      <c r="M667" s="27">
        <v>211</v>
      </c>
      <c r="N667" s="77" t="str">
        <f>VLOOKUP(M667,[3]General!$C$24:$D$64,2,0)</f>
        <v>Atender a 8400 adultos mayores violentados y/o que presentan abandono con atención integral; en salud, recreación y buen uso del tiempo libre mediante espacios culturales, artísticos y recreativos.</v>
      </c>
      <c r="O667" s="72">
        <v>2020680010040</v>
      </c>
      <c r="P667" s="73" t="s">
        <v>225</v>
      </c>
      <c r="Q667" s="27" t="s">
        <v>449</v>
      </c>
      <c r="R667" s="27" t="s">
        <v>1567</v>
      </c>
      <c r="S667" s="27" t="s">
        <v>1547</v>
      </c>
      <c r="T667" s="27" t="s">
        <v>2098</v>
      </c>
      <c r="U667" s="27" t="s">
        <v>2099</v>
      </c>
      <c r="V667" s="28" t="s">
        <v>2256</v>
      </c>
    </row>
    <row r="668" spans="1:22" hidden="1" x14ac:dyDescent="0.3">
      <c r="A668" s="198">
        <v>45519</v>
      </c>
      <c r="B668" s="25">
        <v>7834</v>
      </c>
      <c r="C668" s="25" t="s">
        <v>203</v>
      </c>
      <c r="D668" s="25" t="s">
        <v>1358</v>
      </c>
      <c r="E668" s="25" t="s">
        <v>1375</v>
      </c>
      <c r="F668" s="25" t="s">
        <v>789</v>
      </c>
      <c r="G668" s="25" t="s">
        <v>790</v>
      </c>
      <c r="H668" s="84">
        <v>2827</v>
      </c>
      <c r="I668" s="26">
        <v>12133333.33</v>
      </c>
      <c r="J668" s="26">
        <v>4293333.33</v>
      </c>
      <c r="K668" s="26">
        <v>4293333.33</v>
      </c>
      <c r="L668" s="25" t="s">
        <v>369</v>
      </c>
      <c r="M668" s="27">
        <v>90</v>
      </c>
      <c r="N668" s="77" t="str">
        <f>VLOOKUP(M668,[3]General!$C$24:$D$64,2,0)</f>
        <v>Fortalecer 150  productores agropecuarios de Bucaramanga, incrementando la cobertura de familias del sector rural en los mercadillos y su formacion en inclusion financiera.</v>
      </c>
      <c r="O668" s="72">
        <f>VLOOKUP(M668,[3]General!$C$24:$E$64,3,0)</f>
        <v>2024680010123</v>
      </c>
      <c r="P668" s="73" t="str">
        <f>VLOOKUP(M668,[3]General!$C$24:$F$64,4,0)</f>
        <v>Apoyo a la productividad y competitividad del sector rural del municipio de Bucaramanga</v>
      </c>
      <c r="Q668" s="27" t="s">
        <v>613</v>
      </c>
      <c r="R668" s="27" t="s">
        <v>1542</v>
      </c>
      <c r="S668" s="27" t="s">
        <v>1577</v>
      </c>
      <c r="T668" s="27" t="s">
        <v>2100</v>
      </c>
      <c r="U668" s="27" t="s">
        <v>2101</v>
      </c>
      <c r="V668" s="28" t="s">
        <v>2256</v>
      </c>
    </row>
    <row r="669" spans="1:22" hidden="1" x14ac:dyDescent="0.3">
      <c r="A669" s="198">
        <v>45520</v>
      </c>
      <c r="B669" s="25">
        <v>7843</v>
      </c>
      <c r="C669" s="74" t="s">
        <v>347</v>
      </c>
      <c r="D669" s="25" t="s">
        <v>427</v>
      </c>
      <c r="E669" s="25" t="s">
        <v>1382</v>
      </c>
      <c r="F669" s="25" t="s">
        <v>505</v>
      </c>
      <c r="G669" s="25" t="s">
        <v>506</v>
      </c>
      <c r="H669" s="85" t="s">
        <v>2254</v>
      </c>
      <c r="I669" s="26">
        <v>897600</v>
      </c>
      <c r="J669" s="26">
        <v>897600</v>
      </c>
      <c r="K669" s="26">
        <v>897600</v>
      </c>
      <c r="L669" s="25" t="s">
        <v>369</v>
      </c>
      <c r="M669" s="27">
        <v>258</v>
      </c>
      <c r="N669" s="77" t="str">
        <f>VLOOKUP(M669,[3]General!$C$24:$D$64,2,0)</f>
        <v>Promover 130 espacios de participación ciudadana a través de la garantia del 100% de los ediles con pago de EPS, ARL, póliza de vida.</v>
      </c>
      <c r="O669" s="72">
        <f>VLOOKUP(M669,[3]General!$C$24:$E$64,3,0)</f>
        <v>2024680010149</v>
      </c>
      <c r="P669" s="73" t="str">
        <f>VLOOKUP(M669,[3]General!$C$24:$F$64,4,0)</f>
        <v>Fortalecimiento de los espacios de participación ciudadana y buen gobierno en el municipio de Bucaramanga</v>
      </c>
      <c r="Q669" s="27" t="s">
        <v>453</v>
      </c>
      <c r="R669" s="85" t="s">
        <v>2254</v>
      </c>
      <c r="S669" s="85" t="s">
        <v>2254</v>
      </c>
      <c r="T669" s="85" t="s">
        <v>2254</v>
      </c>
      <c r="U669" s="85" t="s">
        <v>2254</v>
      </c>
      <c r="V669" s="28" t="s">
        <v>2256</v>
      </c>
    </row>
    <row r="670" spans="1:22" hidden="1" x14ac:dyDescent="0.3">
      <c r="A670" s="198">
        <v>45520</v>
      </c>
      <c r="B670" s="25">
        <v>7844</v>
      </c>
      <c r="C670" s="74" t="s">
        <v>347</v>
      </c>
      <c r="D670" s="25" t="s">
        <v>427</v>
      </c>
      <c r="E670" s="25" t="s">
        <v>1383</v>
      </c>
      <c r="F670" s="25" t="s">
        <v>510</v>
      </c>
      <c r="G670" s="25" t="s">
        <v>511</v>
      </c>
      <c r="H670" s="85" t="s">
        <v>2254</v>
      </c>
      <c r="I670" s="26">
        <v>162500</v>
      </c>
      <c r="J670" s="26">
        <v>162500</v>
      </c>
      <c r="K670" s="26">
        <v>162500</v>
      </c>
      <c r="L670" s="25" t="s">
        <v>369</v>
      </c>
      <c r="M670" s="27">
        <v>258</v>
      </c>
      <c r="N670" s="77" t="str">
        <f>VLOOKUP(M670,[3]General!$C$24:$D$64,2,0)</f>
        <v>Promover 130 espacios de participación ciudadana a través de la garantia del 100% de los ediles con pago de EPS, ARL, póliza de vida.</v>
      </c>
      <c r="O670" s="72">
        <f>VLOOKUP(M670,[3]General!$C$24:$E$64,3,0)</f>
        <v>2024680010149</v>
      </c>
      <c r="P670" s="73" t="str">
        <f>VLOOKUP(M670,[3]General!$C$24:$F$64,4,0)</f>
        <v>Fortalecimiento de los espacios de participación ciudadana y buen gobierno en el municipio de Bucaramanga</v>
      </c>
      <c r="Q670" s="27" t="s">
        <v>453</v>
      </c>
      <c r="R670" s="85" t="s">
        <v>2254</v>
      </c>
      <c r="S670" s="85" t="s">
        <v>2254</v>
      </c>
      <c r="T670" s="85" t="s">
        <v>2254</v>
      </c>
      <c r="U670" s="85" t="s">
        <v>2254</v>
      </c>
      <c r="V670" s="28" t="s">
        <v>2256</v>
      </c>
    </row>
    <row r="671" spans="1:22" hidden="1" x14ac:dyDescent="0.3">
      <c r="A671" s="198">
        <v>45520</v>
      </c>
      <c r="B671" s="25">
        <v>7845</v>
      </c>
      <c r="C671" s="74" t="s">
        <v>347</v>
      </c>
      <c r="D671" s="25" t="s">
        <v>427</v>
      </c>
      <c r="E671" s="25" t="s">
        <v>1383</v>
      </c>
      <c r="F671" s="25" t="s">
        <v>510</v>
      </c>
      <c r="G671" s="25" t="s">
        <v>511</v>
      </c>
      <c r="H671" s="85" t="s">
        <v>2254</v>
      </c>
      <c r="I671" s="26">
        <v>2112500</v>
      </c>
      <c r="J671" s="26">
        <v>2112500</v>
      </c>
      <c r="K671" s="26">
        <v>2112500</v>
      </c>
      <c r="L671" s="25" t="s">
        <v>369</v>
      </c>
      <c r="M671" s="27">
        <v>258</v>
      </c>
      <c r="N671" s="77" t="str">
        <f>VLOOKUP(M671,[3]General!$C$24:$D$64,2,0)</f>
        <v>Promover 130 espacios de participación ciudadana a través de la garantia del 100% de los ediles con pago de EPS, ARL, póliza de vida.</v>
      </c>
      <c r="O671" s="72">
        <f>VLOOKUP(M671,[3]General!$C$24:$E$64,3,0)</f>
        <v>2024680010149</v>
      </c>
      <c r="P671" s="73" t="str">
        <f>VLOOKUP(M671,[3]General!$C$24:$F$64,4,0)</f>
        <v>Fortalecimiento de los espacios de participación ciudadana y buen gobierno en el municipio de Bucaramanga</v>
      </c>
      <c r="Q671" s="27" t="s">
        <v>453</v>
      </c>
      <c r="R671" s="85" t="s">
        <v>2254</v>
      </c>
      <c r="S671" s="85" t="s">
        <v>2254</v>
      </c>
      <c r="T671" s="85" t="s">
        <v>2254</v>
      </c>
      <c r="U671" s="85" t="s">
        <v>2254</v>
      </c>
      <c r="V671" s="28" t="s">
        <v>2256</v>
      </c>
    </row>
    <row r="672" spans="1:22" hidden="1" x14ac:dyDescent="0.3">
      <c r="A672" s="198">
        <v>45520</v>
      </c>
      <c r="B672" s="25">
        <v>7846</v>
      </c>
      <c r="C672" s="74" t="s">
        <v>347</v>
      </c>
      <c r="D672" s="25" t="s">
        <v>427</v>
      </c>
      <c r="E672" s="25" t="s">
        <v>1383</v>
      </c>
      <c r="F672" s="25" t="s">
        <v>512</v>
      </c>
      <c r="G672" s="25" t="s">
        <v>513</v>
      </c>
      <c r="H672" s="85" t="s">
        <v>2254</v>
      </c>
      <c r="I672" s="26">
        <v>2600000</v>
      </c>
      <c r="J672" s="26">
        <v>2600000</v>
      </c>
      <c r="K672" s="26">
        <v>2600000</v>
      </c>
      <c r="L672" s="25" t="s">
        <v>369</v>
      </c>
      <c r="M672" s="27">
        <v>258</v>
      </c>
      <c r="N672" s="77" t="str">
        <f>VLOOKUP(M672,[3]General!$C$24:$D$64,2,0)</f>
        <v>Promover 130 espacios de participación ciudadana a través de la garantia del 100% de los ediles con pago de EPS, ARL, póliza de vida.</v>
      </c>
      <c r="O672" s="72">
        <f>VLOOKUP(M672,[3]General!$C$24:$E$64,3,0)</f>
        <v>2024680010149</v>
      </c>
      <c r="P672" s="73" t="str">
        <f>VLOOKUP(M672,[3]General!$C$24:$F$64,4,0)</f>
        <v>Fortalecimiento de los espacios de participación ciudadana y buen gobierno en el municipio de Bucaramanga</v>
      </c>
      <c r="Q672" s="27" t="s">
        <v>453</v>
      </c>
      <c r="R672" s="85" t="s">
        <v>2254</v>
      </c>
      <c r="S672" s="85" t="s">
        <v>2254</v>
      </c>
      <c r="T672" s="85" t="s">
        <v>2254</v>
      </c>
      <c r="U672" s="85" t="s">
        <v>2254</v>
      </c>
      <c r="V672" s="28" t="s">
        <v>2256</v>
      </c>
    </row>
    <row r="673" spans="1:22" hidden="1" x14ac:dyDescent="0.3">
      <c r="A673" s="198">
        <v>45520</v>
      </c>
      <c r="B673" s="25">
        <v>7847</v>
      </c>
      <c r="C673" s="74" t="s">
        <v>347</v>
      </c>
      <c r="D673" s="25" t="s">
        <v>427</v>
      </c>
      <c r="E673" s="25" t="s">
        <v>1383</v>
      </c>
      <c r="F673" s="25" t="s">
        <v>514</v>
      </c>
      <c r="G673" s="25" t="s">
        <v>515</v>
      </c>
      <c r="H673" s="85" t="s">
        <v>2254</v>
      </c>
      <c r="I673" s="26">
        <v>1137500</v>
      </c>
      <c r="J673" s="26">
        <v>1137500</v>
      </c>
      <c r="K673" s="26">
        <v>1137500</v>
      </c>
      <c r="L673" s="25" t="s">
        <v>369</v>
      </c>
      <c r="M673" s="27">
        <v>258</v>
      </c>
      <c r="N673" s="77" t="str">
        <f>VLOOKUP(M673,[3]General!$C$24:$D$64,2,0)</f>
        <v>Promover 130 espacios de participación ciudadana a través de la garantia del 100% de los ediles con pago de EPS, ARL, póliza de vida.</v>
      </c>
      <c r="O673" s="72">
        <f>VLOOKUP(M673,[3]General!$C$24:$E$64,3,0)</f>
        <v>2024680010149</v>
      </c>
      <c r="P673" s="73" t="str">
        <f>VLOOKUP(M673,[3]General!$C$24:$F$64,4,0)</f>
        <v>Fortalecimiento de los espacios de participación ciudadana y buen gobierno en el municipio de Bucaramanga</v>
      </c>
      <c r="Q673" s="27" t="s">
        <v>453</v>
      </c>
      <c r="R673" s="85" t="s">
        <v>2254</v>
      </c>
      <c r="S673" s="85" t="s">
        <v>2254</v>
      </c>
      <c r="T673" s="85" t="s">
        <v>2254</v>
      </c>
      <c r="U673" s="85" t="s">
        <v>2254</v>
      </c>
      <c r="V673" s="28" t="s">
        <v>2256</v>
      </c>
    </row>
    <row r="674" spans="1:22" hidden="1" x14ac:dyDescent="0.3">
      <c r="A674" s="198">
        <v>45520</v>
      </c>
      <c r="B674" s="25">
        <v>7848</v>
      </c>
      <c r="C674" s="74" t="s">
        <v>347</v>
      </c>
      <c r="D674" s="25" t="s">
        <v>427</v>
      </c>
      <c r="E674" s="25" t="s">
        <v>1383</v>
      </c>
      <c r="F674" s="25" t="s">
        <v>516</v>
      </c>
      <c r="G674" s="25" t="s">
        <v>517</v>
      </c>
      <c r="H674" s="85" t="s">
        <v>2254</v>
      </c>
      <c r="I674" s="26">
        <v>487500</v>
      </c>
      <c r="J674" s="26">
        <v>487500</v>
      </c>
      <c r="K674" s="26">
        <v>487500</v>
      </c>
      <c r="L674" s="25" t="s">
        <v>369</v>
      </c>
      <c r="M674" s="27">
        <v>258</v>
      </c>
      <c r="N674" s="77" t="str">
        <f>VLOOKUP(M674,[3]General!$C$24:$D$64,2,0)</f>
        <v>Promover 130 espacios de participación ciudadana a través de la garantia del 100% de los ediles con pago de EPS, ARL, póliza de vida.</v>
      </c>
      <c r="O674" s="72">
        <f>VLOOKUP(M674,[3]General!$C$24:$E$64,3,0)</f>
        <v>2024680010149</v>
      </c>
      <c r="P674" s="73" t="str">
        <f>VLOOKUP(M674,[3]General!$C$24:$F$64,4,0)</f>
        <v>Fortalecimiento de los espacios de participación ciudadana y buen gobierno en el municipio de Bucaramanga</v>
      </c>
      <c r="Q674" s="27" t="s">
        <v>453</v>
      </c>
      <c r="R674" s="85" t="s">
        <v>2254</v>
      </c>
      <c r="S674" s="85" t="s">
        <v>2254</v>
      </c>
      <c r="T674" s="85" t="s">
        <v>2254</v>
      </c>
      <c r="U674" s="85" t="s">
        <v>2254</v>
      </c>
      <c r="V674" s="28" t="s">
        <v>2256</v>
      </c>
    </row>
    <row r="675" spans="1:22" hidden="1" x14ac:dyDescent="0.3">
      <c r="A675" s="198">
        <v>45520</v>
      </c>
      <c r="B675" s="25">
        <v>7849</v>
      </c>
      <c r="C675" s="74" t="s">
        <v>347</v>
      </c>
      <c r="D675" s="25" t="s">
        <v>427</v>
      </c>
      <c r="E675" s="25" t="s">
        <v>1383</v>
      </c>
      <c r="F675" s="25" t="s">
        <v>518</v>
      </c>
      <c r="G675" s="25" t="s">
        <v>519</v>
      </c>
      <c r="H675" s="85" t="s">
        <v>2254</v>
      </c>
      <c r="I675" s="26">
        <v>4550000</v>
      </c>
      <c r="J675" s="26">
        <v>4550000</v>
      </c>
      <c r="K675" s="26">
        <v>4550000</v>
      </c>
      <c r="L675" s="25" t="s">
        <v>369</v>
      </c>
      <c r="M675" s="27">
        <v>258</v>
      </c>
      <c r="N675" s="77" t="str">
        <f>VLOOKUP(M675,[3]General!$C$24:$D$64,2,0)</f>
        <v>Promover 130 espacios de participación ciudadana a través de la garantia del 100% de los ediles con pago de EPS, ARL, póliza de vida.</v>
      </c>
      <c r="O675" s="72">
        <f>VLOOKUP(M675,[3]General!$C$24:$E$64,3,0)</f>
        <v>2024680010149</v>
      </c>
      <c r="P675" s="73" t="str">
        <f>VLOOKUP(M675,[3]General!$C$24:$F$64,4,0)</f>
        <v>Fortalecimiento de los espacios de participación ciudadana y buen gobierno en el municipio de Bucaramanga</v>
      </c>
      <c r="Q675" s="27" t="s">
        <v>453</v>
      </c>
      <c r="R675" s="85" t="s">
        <v>2254</v>
      </c>
      <c r="S675" s="85" t="s">
        <v>2254</v>
      </c>
      <c r="T675" s="85" t="s">
        <v>2254</v>
      </c>
      <c r="U675" s="85" t="s">
        <v>2254</v>
      </c>
      <c r="V675" s="28" t="s">
        <v>2256</v>
      </c>
    </row>
    <row r="676" spans="1:22" hidden="1" x14ac:dyDescent="0.3">
      <c r="A676" s="198">
        <v>45520</v>
      </c>
      <c r="B676" s="25">
        <v>7850</v>
      </c>
      <c r="C676" s="74" t="s">
        <v>347</v>
      </c>
      <c r="D676" s="25" t="s">
        <v>427</v>
      </c>
      <c r="E676" s="25" t="s">
        <v>1383</v>
      </c>
      <c r="F676" s="25" t="s">
        <v>518</v>
      </c>
      <c r="G676" s="25" t="s">
        <v>519</v>
      </c>
      <c r="H676" s="85" t="s">
        <v>2254</v>
      </c>
      <c r="I676" s="26">
        <v>2112500</v>
      </c>
      <c r="J676" s="26">
        <v>2112500</v>
      </c>
      <c r="K676" s="26">
        <v>2112500</v>
      </c>
      <c r="L676" s="25" t="s">
        <v>369</v>
      </c>
      <c r="M676" s="27">
        <v>258</v>
      </c>
      <c r="N676" s="77" t="str">
        <f>VLOOKUP(M676,[3]General!$C$24:$D$64,2,0)</f>
        <v>Promover 130 espacios de participación ciudadana a través de la garantia del 100% de los ediles con pago de EPS, ARL, póliza de vida.</v>
      </c>
      <c r="O676" s="72">
        <f>VLOOKUP(M676,[3]General!$C$24:$E$64,3,0)</f>
        <v>2024680010149</v>
      </c>
      <c r="P676" s="73" t="str">
        <f>VLOOKUP(M676,[3]General!$C$24:$F$64,4,0)</f>
        <v>Fortalecimiento de los espacios de participación ciudadana y buen gobierno en el municipio de Bucaramanga</v>
      </c>
      <c r="Q676" s="27" t="s">
        <v>453</v>
      </c>
      <c r="R676" s="85" t="s">
        <v>2254</v>
      </c>
      <c r="S676" s="85" t="s">
        <v>2254</v>
      </c>
      <c r="T676" s="85" t="s">
        <v>2254</v>
      </c>
      <c r="U676" s="85" t="s">
        <v>2254</v>
      </c>
      <c r="V676" s="28" t="s">
        <v>2256</v>
      </c>
    </row>
    <row r="677" spans="1:22" hidden="1" x14ac:dyDescent="0.3">
      <c r="A677" s="198">
        <v>45520</v>
      </c>
      <c r="B677" s="25">
        <v>7851</v>
      </c>
      <c r="C677" s="74" t="s">
        <v>347</v>
      </c>
      <c r="D677" s="25" t="s">
        <v>427</v>
      </c>
      <c r="E677" s="25" t="s">
        <v>1383</v>
      </c>
      <c r="F677" s="25" t="s">
        <v>520</v>
      </c>
      <c r="G677" s="25" t="s">
        <v>521</v>
      </c>
      <c r="H677" s="85" t="s">
        <v>2254</v>
      </c>
      <c r="I677" s="26">
        <v>1950000</v>
      </c>
      <c r="J677" s="26">
        <v>1950000</v>
      </c>
      <c r="K677" s="26">
        <v>1950000</v>
      </c>
      <c r="L677" s="25" t="s">
        <v>369</v>
      </c>
      <c r="M677" s="27">
        <v>258</v>
      </c>
      <c r="N677" s="77" t="str">
        <f>VLOOKUP(M677,[3]General!$C$24:$D$64,2,0)</f>
        <v>Promover 130 espacios de participación ciudadana a través de la garantia del 100% de los ediles con pago de EPS, ARL, póliza de vida.</v>
      </c>
      <c r="O677" s="72">
        <f>VLOOKUP(M677,[3]General!$C$24:$E$64,3,0)</f>
        <v>2024680010149</v>
      </c>
      <c r="P677" s="73" t="str">
        <f>VLOOKUP(M677,[3]General!$C$24:$F$64,4,0)</f>
        <v>Fortalecimiento de los espacios de participación ciudadana y buen gobierno en el municipio de Bucaramanga</v>
      </c>
      <c r="Q677" s="27" t="s">
        <v>453</v>
      </c>
      <c r="R677" s="85" t="s">
        <v>2254</v>
      </c>
      <c r="S677" s="85" t="s">
        <v>2254</v>
      </c>
      <c r="T677" s="85" t="s">
        <v>2254</v>
      </c>
      <c r="U677" s="85" t="s">
        <v>2254</v>
      </c>
      <c r="V677" s="28" t="s">
        <v>2256</v>
      </c>
    </row>
    <row r="678" spans="1:22" hidden="1" x14ac:dyDescent="0.3">
      <c r="A678" s="198">
        <v>45520</v>
      </c>
      <c r="B678" s="25">
        <v>7852</v>
      </c>
      <c r="C678" s="74" t="s">
        <v>347</v>
      </c>
      <c r="D678" s="25" t="s">
        <v>427</v>
      </c>
      <c r="E678" s="25" t="s">
        <v>1383</v>
      </c>
      <c r="F678" s="25" t="s">
        <v>522</v>
      </c>
      <c r="G678" s="25" t="s">
        <v>523</v>
      </c>
      <c r="H678" s="85" t="s">
        <v>2254</v>
      </c>
      <c r="I678" s="26">
        <v>3575000</v>
      </c>
      <c r="J678" s="26">
        <v>3575000</v>
      </c>
      <c r="K678" s="26">
        <v>3575000</v>
      </c>
      <c r="L678" s="25" t="s">
        <v>369</v>
      </c>
      <c r="M678" s="27">
        <v>258</v>
      </c>
      <c r="N678" s="77" t="str">
        <f>VLOOKUP(M678,[3]General!$C$24:$D$64,2,0)</f>
        <v>Promover 130 espacios de participación ciudadana a través de la garantia del 100% de los ediles con pago de EPS, ARL, póliza de vida.</v>
      </c>
      <c r="O678" s="72">
        <f>VLOOKUP(M678,[3]General!$C$24:$E$64,3,0)</f>
        <v>2024680010149</v>
      </c>
      <c r="P678" s="73" t="str">
        <f>VLOOKUP(M678,[3]General!$C$24:$F$64,4,0)</f>
        <v>Fortalecimiento de los espacios de participación ciudadana y buen gobierno en el municipio de Bucaramanga</v>
      </c>
      <c r="Q678" s="27" t="s">
        <v>453</v>
      </c>
      <c r="R678" s="85" t="s">
        <v>2254</v>
      </c>
      <c r="S678" s="85" t="s">
        <v>2254</v>
      </c>
      <c r="T678" s="85" t="s">
        <v>2254</v>
      </c>
      <c r="U678" s="85" t="s">
        <v>2254</v>
      </c>
      <c r="V678" s="28" t="s">
        <v>2256</v>
      </c>
    </row>
    <row r="679" spans="1:22" hidden="1" x14ac:dyDescent="0.3">
      <c r="A679" s="198">
        <v>45520</v>
      </c>
      <c r="B679" s="25">
        <v>7853</v>
      </c>
      <c r="C679" s="74" t="s">
        <v>347</v>
      </c>
      <c r="D679" s="25" t="s">
        <v>427</v>
      </c>
      <c r="E679" s="25" t="s">
        <v>1383</v>
      </c>
      <c r="F679" s="25" t="s">
        <v>524</v>
      </c>
      <c r="G679" s="25" t="s">
        <v>525</v>
      </c>
      <c r="H679" s="85" t="s">
        <v>2254</v>
      </c>
      <c r="I679" s="26">
        <v>2762500</v>
      </c>
      <c r="J679" s="26">
        <v>2762500</v>
      </c>
      <c r="K679" s="26">
        <v>2762500</v>
      </c>
      <c r="L679" s="25" t="s">
        <v>369</v>
      </c>
      <c r="M679" s="27">
        <v>258</v>
      </c>
      <c r="N679" s="77" t="str">
        <f>VLOOKUP(M679,[3]General!$C$24:$D$64,2,0)</f>
        <v>Promover 130 espacios de participación ciudadana a través de la garantia del 100% de los ediles con pago de EPS, ARL, póliza de vida.</v>
      </c>
      <c r="O679" s="72">
        <f>VLOOKUP(M679,[3]General!$C$24:$E$64,3,0)</f>
        <v>2024680010149</v>
      </c>
      <c r="P679" s="73" t="str">
        <f>VLOOKUP(M679,[3]General!$C$24:$F$64,4,0)</f>
        <v>Fortalecimiento de los espacios de participación ciudadana y buen gobierno en el municipio de Bucaramanga</v>
      </c>
      <c r="Q679" s="27" t="s">
        <v>453</v>
      </c>
      <c r="R679" s="85" t="s">
        <v>2254</v>
      </c>
      <c r="S679" s="85" t="s">
        <v>2254</v>
      </c>
      <c r="T679" s="85" t="s">
        <v>2254</v>
      </c>
      <c r="U679" s="85" t="s">
        <v>2254</v>
      </c>
      <c r="V679" s="28" t="s">
        <v>2256</v>
      </c>
    </row>
    <row r="680" spans="1:22" hidden="1" x14ac:dyDescent="0.3">
      <c r="A680" s="198">
        <v>45520</v>
      </c>
      <c r="B680" s="25">
        <v>7855</v>
      </c>
      <c r="C680" s="25" t="s">
        <v>202</v>
      </c>
      <c r="D680" s="25" t="s">
        <v>1384</v>
      </c>
      <c r="E680" s="25" t="s">
        <v>1385</v>
      </c>
      <c r="F680" s="25" t="s">
        <v>1386</v>
      </c>
      <c r="G680" s="25" t="s">
        <v>1387</v>
      </c>
      <c r="H680" s="84">
        <v>2851</v>
      </c>
      <c r="I680" s="26">
        <v>11600000</v>
      </c>
      <c r="J680" s="26">
        <v>4350000</v>
      </c>
      <c r="K680" s="26">
        <v>4350000</v>
      </c>
      <c r="L680" s="25" t="s">
        <v>369</v>
      </c>
      <c r="M680" s="27">
        <v>89</v>
      </c>
      <c r="N680" s="77" t="str">
        <f>VLOOKUP(M680,[3]General!$C$24:$D$64,2,0)</f>
        <v>Brindar 5 Servicios de apoyo para el fomento de la asociatividad de pequeños productores rurales de los tres corregimientos del municipio Bucaramanga</v>
      </c>
      <c r="O680" s="72">
        <f>VLOOKUP(M680,[3]General!$C$24:$E$64,3,0)</f>
        <v>2024680010123</v>
      </c>
      <c r="P680" s="73" t="str">
        <f>VLOOKUP(M680,[3]General!$C$24:$F$64,4,0)</f>
        <v>Apoyo a la productividad y competitividad del sector rural del municipio de Bucaramanga</v>
      </c>
      <c r="Q680" s="27" t="s">
        <v>605</v>
      </c>
      <c r="R680" s="27" t="s">
        <v>1542</v>
      </c>
      <c r="S680" s="27" t="s">
        <v>1577</v>
      </c>
      <c r="T680" s="27" t="s">
        <v>2102</v>
      </c>
      <c r="U680" s="27" t="s">
        <v>2103</v>
      </c>
      <c r="V680" s="28" t="s">
        <v>2256</v>
      </c>
    </row>
    <row r="681" spans="1:22" hidden="1" x14ac:dyDescent="0.3">
      <c r="A681" s="198">
        <v>45520</v>
      </c>
      <c r="B681" s="25">
        <v>7856</v>
      </c>
      <c r="C681" s="25" t="s">
        <v>344</v>
      </c>
      <c r="D681" s="25" t="s">
        <v>1242</v>
      </c>
      <c r="E681" s="25" t="s">
        <v>1221</v>
      </c>
      <c r="F681" s="25" t="s">
        <v>958</v>
      </c>
      <c r="G681" s="25" t="s">
        <v>959</v>
      </c>
      <c r="H681" s="84">
        <v>2848</v>
      </c>
      <c r="I681" s="26">
        <v>9533333.3300000001</v>
      </c>
      <c r="J681" s="196">
        <v>3006666.67</v>
      </c>
      <c r="K681" s="196">
        <v>3006666.67</v>
      </c>
      <c r="L681" s="25" t="s">
        <v>369</v>
      </c>
      <c r="M681" s="27">
        <v>256</v>
      </c>
      <c r="N681" s="77" t="str">
        <f>VLOOKUP(M681,[3]General!$C$24:$D$64,2,0)</f>
        <v>Implementar una (1) estrategia que promueva espacios de participacion y fomento de la democracia con representantes comunales</v>
      </c>
      <c r="O681" s="72">
        <f>VLOOKUP(M681,[3]General!$C$24:$E$64,3,0)</f>
        <v>2024680010149</v>
      </c>
      <c r="P681" s="73" t="str">
        <f>VLOOKUP(M681,[3]General!$C$24:$F$64,4,0)</f>
        <v>Fortalecimiento de los espacios de participación ciudadana y buen gobierno en el municipio de Bucaramanga</v>
      </c>
      <c r="Q681" s="27" t="s">
        <v>1315</v>
      </c>
      <c r="R681" s="27" t="s">
        <v>1542</v>
      </c>
      <c r="S681" s="27" t="s">
        <v>1577</v>
      </c>
      <c r="T681" s="27" t="s">
        <v>2104</v>
      </c>
      <c r="U681" s="27" t="s">
        <v>2105</v>
      </c>
      <c r="V681" s="28" t="s">
        <v>2256</v>
      </c>
    </row>
    <row r="682" spans="1:22" hidden="1" x14ac:dyDescent="0.3">
      <c r="A682" s="198">
        <v>45520</v>
      </c>
      <c r="B682" s="25">
        <v>7857</v>
      </c>
      <c r="C682" s="25" t="s">
        <v>285</v>
      </c>
      <c r="D682" s="25" t="s">
        <v>1234</v>
      </c>
      <c r="E682" s="25" t="s">
        <v>1388</v>
      </c>
      <c r="F682" s="25" t="s">
        <v>639</v>
      </c>
      <c r="G682" s="25" t="s">
        <v>640</v>
      </c>
      <c r="H682" s="84">
        <v>2858</v>
      </c>
      <c r="I682" s="26">
        <v>14800000</v>
      </c>
      <c r="J682" s="26">
        <v>5550000</v>
      </c>
      <c r="K682" s="26">
        <v>5550000</v>
      </c>
      <c r="L682" s="25" t="s">
        <v>369</v>
      </c>
      <c r="M682" s="27">
        <v>207</v>
      </c>
      <c r="N682" s="77" t="str">
        <f>VLOOKUP(M682,[3]General!$C$24:$D$64,2,0)</f>
        <v>Beneficiar a 4.800 mujeres con estrategias comunitarias preventivas que integren componentes psicosocial, jurídico y vocacional en el marco de la
oferta institucional del Centro Integral de la mujer.</v>
      </c>
      <c r="O682" s="72">
        <f>VLOOKUP(M682,[3]General!$C$24:$E$64,3,0)</f>
        <v>2024680010140</v>
      </c>
      <c r="P682" s="73" t="str">
        <f>VLOOKUP(M682,[3]General!$C$24:$F$64,4,0)</f>
        <v>Desarrollo de acciones de intervención social enfocadas a las mujeres en el ámbito comunitario en el municipio de Bucaramanga</v>
      </c>
      <c r="Q682" s="27" t="s">
        <v>618</v>
      </c>
      <c r="R682" s="27" t="s">
        <v>1542</v>
      </c>
      <c r="S682" s="27" t="s">
        <v>1543</v>
      </c>
      <c r="T682" s="27" t="s">
        <v>2106</v>
      </c>
      <c r="U682" s="27" t="s">
        <v>2107</v>
      </c>
      <c r="V682" s="28" t="s">
        <v>2256</v>
      </c>
    </row>
    <row r="683" spans="1:22" hidden="1" x14ac:dyDescent="0.3">
      <c r="A683" s="198">
        <v>45520</v>
      </c>
      <c r="B683" s="25">
        <v>7858</v>
      </c>
      <c r="C683" s="25" t="s">
        <v>292</v>
      </c>
      <c r="D683" s="25" t="s">
        <v>1242</v>
      </c>
      <c r="E683" s="25" t="s">
        <v>1389</v>
      </c>
      <c r="F683" s="25" t="s">
        <v>674</v>
      </c>
      <c r="G683" s="25" t="s">
        <v>675</v>
      </c>
      <c r="H683" s="84">
        <v>2859</v>
      </c>
      <c r="I683" s="26">
        <v>14800000</v>
      </c>
      <c r="J683" s="26">
        <v>5550000</v>
      </c>
      <c r="K683" s="26">
        <v>5550000</v>
      </c>
      <c r="L683" s="25" t="s">
        <v>369</v>
      </c>
      <c r="M683" s="27">
        <v>208</v>
      </c>
      <c r="N683" s="77" t="str">
        <f>VLOOKUP(M683,[3]General!$C$24:$D$64,2,0)</f>
        <v>Formular e implementar una (1) estrategia dirigida a mujeres de la zona rural y urbana del municipio de Bucaramanga para la atención de casos de mujeres víctimas de violencia, la formación en liderazgo, política y derechos humanos, y para potencias la red de mujeres emprendedoras BGA.</v>
      </c>
      <c r="O683" s="72">
        <f>VLOOKUP(M683,[3]General!$C$24:$E$64,3,0)</f>
        <v>2024680010147</v>
      </c>
      <c r="P683" s="73" t="str">
        <f>VLOOKUP(M683,[3]General!$C$24:$F$64,4,0)</f>
        <v>Implementación de estrategias de atención integral para las mujeres del municipio de Bucaramanga</v>
      </c>
      <c r="Q683" s="27" t="s">
        <v>595</v>
      </c>
      <c r="R683" s="27" t="s">
        <v>1542</v>
      </c>
      <c r="S683" s="27" t="s">
        <v>1543</v>
      </c>
      <c r="T683" s="27" t="s">
        <v>2108</v>
      </c>
      <c r="U683" s="27" t="s">
        <v>2109</v>
      </c>
      <c r="V683" s="28" t="s">
        <v>2256</v>
      </c>
    </row>
    <row r="684" spans="1:22" hidden="1" x14ac:dyDescent="0.3">
      <c r="A684" s="198">
        <v>45520</v>
      </c>
      <c r="B684" s="25">
        <v>7859</v>
      </c>
      <c r="C684" s="25" t="s">
        <v>203</v>
      </c>
      <c r="D684" s="25" t="s">
        <v>1358</v>
      </c>
      <c r="E684" s="25" t="s">
        <v>1375</v>
      </c>
      <c r="F684" s="25" t="s">
        <v>662</v>
      </c>
      <c r="G684" s="25" t="s">
        <v>663</v>
      </c>
      <c r="H684" s="84">
        <v>2852</v>
      </c>
      <c r="I684" s="26">
        <v>10833333.33</v>
      </c>
      <c r="J684" s="26">
        <v>3750000</v>
      </c>
      <c r="K684" s="26">
        <v>3750000</v>
      </c>
      <c r="L684" s="25" t="s">
        <v>369</v>
      </c>
      <c r="M684" s="27">
        <v>90</v>
      </c>
      <c r="N684" s="77" t="str">
        <f>VLOOKUP(M684,[3]General!$C$24:$D$64,2,0)</f>
        <v>Fortalecer 150  productores agropecuarios de Bucaramanga, incrementando la cobertura de familias del sector rural en los mercadillos y su formacion en inclusion financiera.</v>
      </c>
      <c r="O684" s="72">
        <f>VLOOKUP(M684,[3]General!$C$24:$E$64,3,0)</f>
        <v>2024680010123</v>
      </c>
      <c r="P684" s="73" t="str">
        <f>VLOOKUP(M684,[3]General!$C$24:$F$64,4,0)</f>
        <v>Apoyo a la productividad y competitividad del sector rural del municipio de Bucaramanga</v>
      </c>
      <c r="Q684" s="27" t="s">
        <v>613</v>
      </c>
      <c r="R684" s="27" t="s">
        <v>1542</v>
      </c>
      <c r="S684" s="27" t="s">
        <v>1577</v>
      </c>
      <c r="T684" s="27" t="s">
        <v>2110</v>
      </c>
      <c r="U684" s="27" t="s">
        <v>2111</v>
      </c>
      <c r="V684" s="28" t="s">
        <v>2256</v>
      </c>
    </row>
    <row r="685" spans="1:22" hidden="1" x14ac:dyDescent="0.3">
      <c r="A685" s="198">
        <v>45520</v>
      </c>
      <c r="B685" s="25">
        <v>7860</v>
      </c>
      <c r="C685" s="25" t="s">
        <v>202</v>
      </c>
      <c r="D685" s="25" t="s">
        <v>1384</v>
      </c>
      <c r="E685" s="25" t="s">
        <v>1390</v>
      </c>
      <c r="F685" s="25" t="s">
        <v>1391</v>
      </c>
      <c r="G685" s="25" t="s">
        <v>1392</v>
      </c>
      <c r="H685" s="84">
        <v>2832</v>
      </c>
      <c r="I685" s="26">
        <v>16033334</v>
      </c>
      <c r="J685" s="26">
        <v>5550000.2300000004</v>
      </c>
      <c r="K685" s="26">
        <v>5550000.2300000004</v>
      </c>
      <c r="L685" s="25" t="s">
        <v>369</v>
      </c>
      <c r="M685" s="27">
        <v>89</v>
      </c>
      <c r="N685" s="77" t="str">
        <f>VLOOKUP(M685,[3]General!$C$24:$D$64,2,0)</f>
        <v>Brindar 5 Servicios de apoyo para el fomento de la asociatividad de pequeños productores rurales de los tres corregimientos del municipio Bucaramanga</v>
      </c>
      <c r="O685" s="72">
        <f>VLOOKUP(M685,[3]General!$C$24:$E$64,3,0)</f>
        <v>2024680010123</v>
      </c>
      <c r="P685" s="73" t="str">
        <f>VLOOKUP(M685,[3]General!$C$24:$F$64,4,0)</f>
        <v>Apoyo a la productividad y competitividad del sector rural del municipio de Bucaramanga</v>
      </c>
      <c r="Q685" s="27" t="s">
        <v>605</v>
      </c>
      <c r="R685" s="27" t="s">
        <v>1542</v>
      </c>
      <c r="S685" s="27" t="s">
        <v>1543</v>
      </c>
      <c r="T685" s="27" t="s">
        <v>2112</v>
      </c>
      <c r="U685" s="27" t="s">
        <v>2113</v>
      </c>
      <c r="V685" s="28" t="s">
        <v>2256</v>
      </c>
    </row>
    <row r="686" spans="1:22" hidden="1" x14ac:dyDescent="0.3">
      <c r="A686" s="198">
        <v>45520</v>
      </c>
      <c r="B686" s="25">
        <v>7883</v>
      </c>
      <c r="C686" s="25" t="s">
        <v>308</v>
      </c>
      <c r="D686" s="25" t="s">
        <v>447</v>
      </c>
      <c r="E686" s="25" t="s">
        <v>1393</v>
      </c>
      <c r="F686" s="25" t="s">
        <v>1135</v>
      </c>
      <c r="G686" s="25" t="s">
        <v>1136</v>
      </c>
      <c r="H686" s="84">
        <v>2878</v>
      </c>
      <c r="I686" s="26">
        <v>16400000</v>
      </c>
      <c r="J686" s="26">
        <v>6150000</v>
      </c>
      <c r="K686" s="26">
        <v>6150000</v>
      </c>
      <c r="L686" s="25" t="s">
        <v>369</v>
      </c>
      <c r="M686" s="27">
        <v>211</v>
      </c>
      <c r="N686" s="77" t="str">
        <f>VLOOKUP(M686,[3]General!$C$24:$D$64,2,0)</f>
        <v>Atender a 8400 adultos mayores violentados y/o que presentan abandono con atención integral; en salud, recreación y buen uso del tiempo libre mediante espacios culturales, artísticos y recreativos.</v>
      </c>
      <c r="O686" s="72">
        <f>VLOOKUP(M686,[3]General!$C$24:$E$64,3,0)</f>
        <v>2024680010125</v>
      </c>
      <c r="P686" s="73" t="str">
        <f>VLOOKUP(M686,[3]General!$C$24:$F$64,4,0)</f>
        <v>Fortalecimiento de los procesos de atención integral de la población adulta mayor en el Municipio de Bucaramanga</v>
      </c>
      <c r="Q686" s="27" t="s">
        <v>449</v>
      </c>
      <c r="R686" s="27" t="s">
        <v>1542</v>
      </c>
      <c r="S686" s="27" t="s">
        <v>1543</v>
      </c>
      <c r="T686" s="27" t="s">
        <v>2114</v>
      </c>
      <c r="U686" s="27" t="s">
        <v>2115</v>
      </c>
      <c r="V686" s="28" t="s">
        <v>2256</v>
      </c>
    </row>
    <row r="687" spans="1:22" hidden="1" x14ac:dyDescent="0.3">
      <c r="A687" s="198">
        <v>45520</v>
      </c>
      <c r="B687" s="25">
        <v>7900</v>
      </c>
      <c r="C687" s="25" t="s">
        <v>345</v>
      </c>
      <c r="D687" s="25" t="s">
        <v>489</v>
      </c>
      <c r="E687" s="25" t="s">
        <v>1394</v>
      </c>
      <c r="F687" s="25" t="s">
        <v>1168</v>
      </c>
      <c r="G687" s="25" t="s">
        <v>1169</v>
      </c>
      <c r="H687" s="84">
        <v>87</v>
      </c>
      <c r="I687" s="26">
        <v>23145696</v>
      </c>
      <c r="J687" s="26">
        <v>23145696</v>
      </c>
      <c r="K687" s="26">
        <v>23145696</v>
      </c>
      <c r="L687" s="25" t="s">
        <v>369</v>
      </c>
      <c r="M687" s="27">
        <v>256</v>
      </c>
      <c r="N687" s="77" t="str">
        <f>VLOOKUP(M687,[3]General!$C$24:$D$64,2,0)</f>
        <v>Implementar una (1) estrategia que promueva espacios de participacion y fomento de la democracia con representantes comunales</v>
      </c>
      <c r="O687" s="72">
        <f>VLOOKUP(M687,[3]General!$C$24:$E$64,3,0)</f>
        <v>2024680010149</v>
      </c>
      <c r="P687" s="73" t="str">
        <f>VLOOKUP(M687,[3]General!$C$24:$F$64,4,0)</f>
        <v>Fortalecimiento de los espacios de participación ciudadana y buen gobierno en el municipio de Bucaramanga</v>
      </c>
      <c r="Q687" s="27" t="s">
        <v>1529</v>
      </c>
      <c r="R687" s="27" t="s">
        <v>1546</v>
      </c>
      <c r="S687" s="27" t="s">
        <v>1912</v>
      </c>
      <c r="T687" s="27" t="s">
        <v>1913</v>
      </c>
      <c r="U687" s="27" t="s">
        <v>1914</v>
      </c>
      <c r="V687" s="28" t="s">
        <v>2256</v>
      </c>
    </row>
    <row r="688" spans="1:22" hidden="1" x14ac:dyDescent="0.3">
      <c r="A688" s="198">
        <v>45524</v>
      </c>
      <c r="B688" s="25">
        <v>7928</v>
      </c>
      <c r="C688" s="25" t="s">
        <v>285</v>
      </c>
      <c r="D688" s="25" t="s">
        <v>1234</v>
      </c>
      <c r="E688" s="25" t="s">
        <v>1395</v>
      </c>
      <c r="F688" s="25" t="s">
        <v>1154</v>
      </c>
      <c r="G688" s="25" t="s">
        <v>1155</v>
      </c>
      <c r="H688" s="84">
        <v>2930</v>
      </c>
      <c r="I688" s="26">
        <v>14800000</v>
      </c>
      <c r="J688" s="26">
        <v>5056666.67</v>
      </c>
      <c r="K688" s="26">
        <v>5056666.67</v>
      </c>
      <c r="L688" s="25" t="s">
        <v>369</v>
      </c>
      <c r="M688" s="27">
        <v>207</v>
      </c>
      <c r="N688" s="77" t="str">
        <f>VLOOKUP(M688,[3]General!$C$24:$D$64,2,0)</f>
        <v>Beneficiar a 4.800 mujeres con estrategias comunitarias preventivas que integren componentes psicosocial, jurídico y vocacional en el marco de la
oferta institucional del Centro Integral de la mujer.</v>
      </c>
      <c r="O688" s="72">
        <f>VLOOKUP(M688,[3]General!$C$24:$E$64,3,0)</f>
        <v>2024680010140</v>
      </c>
      <c r="P688" s="73" t="str">
        <f>VLOOKUP(M688,[3]General!$C$24:$F$64,4,0)</f>
        <v>Desarrollo de acciones de intervención social enfocadas a las mujeres en el ámbito comunitario en el municipio de Bucaramanga</v>
      </c>
      <c r="Q688" s="27" t="s">
        <v>618</v>
      </c>
      <c r="R688" s="27" t="s">
        <v>1542</v>
      </c>
      <c r="S688" s="27" t="s">
        <v>1543</v>
      </c>
      <c r="T688" s="27" t="s">
        <v>2116</v>
      </c>
      <c r="U688" s="27" t="s">
        <v>2117</v>
      </c>
      <c r="V688" s="28" t="s">
        <v>2256</v>
      </c>
    </row>
    <row r="689" spans="1:22" hidden="1" x14ac:dyDescent="0.3">
      <c r="A689" s="198">
        <v>45524</v>
      </c>
      <c r="B689" s="25">
        <v>7929</v>
      </c>
      <c r="C689" s="25" t="s">
        <v>285</v>
      </c>
      <c r="D689" s="25" t="s">
        <v>1234</v>
      </c>
      <c r="E689" s="25" t="s">
        <v>1396</v>
      </c>
      <c r="F689" s="25" t="s">
        <v>1397</v>
      </c>
      <c r="G689" s="25" t="s">
        <v>1398</v>
      </c>
      <c r="H689" s="84">
        <v>2911</v>
      </c>
      <c r="I689" s="26">
        <v>14800000</v>
      </c>
      <c r="J689" s="26">
        <v>5056666.67</v>
      </c>
      <c r="K689" s="26">
        <v>5056666.67</v>
      </c>
      <c r="L689" s="25" t="s">
        <v>369</v>
      </c>
      <c r="M689" s="27">
        <v>207</v>
      </c>
      <c r="N689" s="77" t="str">
        <f>VLOOKUP(M689,[3]General!$C$24:$D$64,2,0)</f>
        <v>Beneficiar a 4.800 mujeres con estrategias comunitarias preventivas que integren componentes psicosocial, jurídico y vocacional en el marco de la
oferta institucional del Centro Integral de la mujer.</v>
      </c>
      <c r="O689" s="72">
        <f>VLOOKUP(M689,[3]General!$C$24:$E$64,3,0)</f>
        <v>2024680010140</v>
      </c>
      <c r="P689" s="73" t="str">
        <f>VLOOKUP(M689,[3]General!$C$24:$F$64,4,0)</f>
        <v>Desarrollo de acciones de intervención social enfocadas a las mujeres en el ámbito comunitario en el municipio de Bucaramanga</v>
      </c>
      <c r="Q689" s="27" t="s">
        <v>618</v>
      </c>
      <c r="R689" s="27" t="s">
        <v>1542</v>
      </c>
      <c r="S689" s="27" t="s">
        <v>1543</v>
      </c>
      <c r="T689" s="27" t="s">
        <v>2118</v>
      </c>
      <c r="U689" s="27" t="s">
        <v>2119</v>
      </c>
      <c r="V689" s="28" t="s">
        <v>2256</v>
      </c>
    </row>
    <row r="690" spans="1:22" hidden="1" x14ac:dyDescent="0.3">
      <c r="A690" s="198">
        <v>45524</v>
      </c>
      <c r="B690" s="25">
        <v>7930</v>
      </c>
      <c r="C690" s="25" t="s">
        <v>292</v>
      </c>
      <c r="D690" s="25" t="s">
        <v>1242</v>
      </c>
      <c r="E690" s="25" t="s">
        <v>1389</v>
      </c>
      <c r="F690" s="25" t="s">
        <v>720</v>
      </c>
      <c r="G690" s="25" t="s">
        <v>721</v>
      </c>
      <c r="H690" s="84">
        <v>2935</v>
      </c>
      <c r="I690" s="26">
        <v>14800000</v>
      </c>
      <c r="J690" s="26">
        <v>5056666.67</v>
      </c>
      <c r="K690" s="26">
        <v>5056666.67</v>
      </c>
      <c r="L690" s="25" t="s">
        <v>369</v>
      </c>
      <c r="M690" s="27">
        <v>208</v>
      </c>
      <c r="N690" s="77" t="str">
        <f>VLOOKUP(M690,[3]General!$C$24:$D$64,2,0)</f>
        <v>Formular e implementar una (1) estrategia dirigida a mujeres de la zona rural y urbana del municipio de Bucaramanga para la atención de casos de mujeres víctimas de violencia, la formación en liderazgo, política y derechos humanos, y para potencias la red de mujeres emprendedoras BGA.</v>
      </c>
      <c r="O690" s="72">
        <f>VLOOKUP(M690,[3]General!$C$24:$E$64,3,0)</f>
        <v>2024680010147</v>
      </c>
      <c r="P690" s="73" t="str">
        <f>VLOOKUP(M690,[3]General!$C$24:$F$64,4,0)</f>
        <v>Implementación de estrategias de atención integral para las mujeres del municipio de Bucaramanga</v>
      </c>
      <c r="Q690" s="27" t="s">
        <v>595</v>
      </c>
      <c r="R690" s="27" t="s">
        <v>1542</v>
      </c>
      <c r="S690" s="27" t="s">
        <v>1543</v>
      </c>
      <c r="T690" s="27" t="s">
        <v>2120</v>
      </c>
      <c r="U690" s="27" t="s">
        <v>2121</v>
      </c>
      <c r="V690" s="28" t="s">
        <v>2256</v>
      </c>
    </row>
    <row r="691" spans="1:22" hidden="1" x14ac:dyDescent="0.3">
      <c r="A691" s="198">
        <v>45524</v>
      </c>
      <c r="B691" s="25">
        <v>7931</v>
      </c>
      <c r="C691" s="25" t="s">
        <v>292</v>
      </c>
      <c r="D691" s="25" t="s">
        <v>1242</v>
      </c>
      <c r="E691" s="25" t="s">
        <v>1399</v>
      </c>
      <c r="F691" s="25" t="s">
        <v>692</v>
      </c>
      <c r="G691" s="25" t="s">
        <v>693</v>
      </c>
      <c r="H691" s="84">
        <v>2931</v>
      </c>
      <c r="I691" s="26">
        <v>17200000</v>
      </c>
      <c r="J691" s="26">
        <v>5876666.6699999999</v>
      </c>
      <c r="K691" s="26">
        <v>5876666.6699999999</v>
      </c>
      <c r="L691" s="25" t="s">
        <v>369</v>
      </c>
      <c r="M691" s="27">
        <v>208</v>
      </c>
      <c r="N691" s="77" t="str">
        <f>VLOOKUP(M691,[3]General!$C$24:$D$64,2,0)</f>
        <v>Formular e implementar una (1) estrategia dirigida a mujeres de la zona rural y urbana del municipio de Bucaramanga para la atención de casos de mujeres víctimas de violencia, la formación en liderazgo, política y derechos humanos, y para potencias la red de mujeres emprendedoras BGA.</v>
      </c>
      <c r="O691" s="72">
        <f>VLOOKUP(M691,[3]General!$C$24:$E$64,3,0)</f>
        <v>2024680010147</v>
      </c>
      <c r="P691" s="73" t="str">
        <f>VLOOKUP(M691,[3]General!$C$24:$F$64,4,0)</f>
        <v>Implementación de estrategias de atención integral para las mujeres del municipio de Bucaramanga</v>
      </c>
      <c r="Q691" s="27" t="s">
        <v>595</v>
      </c>
      <c r="R691" s="27" t="s">
        <v>1542</v>
      </c>
      <c r="S691" s="27" t="s">
        <v>1543</v>
      </c>
      <c r="T691" s="27" t="s">
        <v>2122</v>
      </c>
      <c r="U691" s="27" t="s">
        <v>2123</v>
      </c>
      <c r="V691" s="28" t="s">
        <v>2256</v>
      </c>
    </row>
    <row r="692" spans="1:22" hidden="1" x14ac:dyDescent="0.3">
      <c r="A692" s="198">
        <v>45524</v>
      </c>
      <c r="B692" s="25">
        <v>7932</v>
      </c>
      <c r="C692" s="25" t="s">
        <v>285</v>
      </c>
      <c r="D692" s="25" t="s">
        <v>1234</v>
      </c>
      <c r="E692" s="25" t="s">
        <v>1400</v>
      </c>
      <c r="F692" s="25" t="s">
        <v>703</v>
      </c>
      <c r="G692" s="25" t="s">
        <v>704</v>
      </c>
      <c r="H692" s="84">
        <v>2910</v>
      </c>
      <c r="I692" s="26">
        <v>16000000</v>
      </c>
      <c r="J692" s="26">
        <v>5466666.6699999999</v>
      </c>
      <c r="K692" s="26">
        <v>5466666.6699999999</v>
      </c>
      <c r="L692" s="25" t="s">
        <v>369</v>
      </c>
      <c r="M692" s="27">
        <v>207</v>
      </c>
      <c r="N692" s="77" t="str">
        <f>VLOOKUP(M692,[3]General!$C$24:$D$64,2,0)</f>
        <v>Beneficiar a 4.800 mujeres con estrategias comunitarias preventivas que integren componentes psicosocial, jurídico y vocacional en el marco de la
oferta institucional del Centro Integral de la mujer.</v>
      </c>
      <c r="O692" s="72">
        <f>VLOOKUP(M692,[3]General!$C$24:$E$64,3,0)</f>
        <v>2024680010140</v>
      </c>
      <c r="P692" s="73" t="str">
        <f>VLOOKUP(M692,[3]General!$C$24:$F$64,4,0)</f>
        <v>Desarrollo de acciones de intervención social enfocadas a las mujeres en el ámbito comunitario en el municipio de Bucaramanga</v>
      </c>
      <c r="Q692" s="27" t="s">
        <v>618</v>
      </c>
      <c r="R692" s="27" t="s">
        <v>1542</v>
      </c>
      <c r="S692" s="27" t="s">
        <v>1543</v>
      </c>
      <c r="T692" s="27" t="s">
        <v>2124</v>
      </c>
      <c r="U692" s="27" t="s">
        <v>2125</v>
      </c>
      <c r="V692" s="28" t="s">
        <v>2256</v>
      </c>
    </row>
    <row r="693" spans="1:22" hidden="1" x14ac:dyDescent="0.3">
      <c r="A693" s="198">
        <v>45524</v>
      </c>
      <c r="B693" s="25">
        <v>7946</v>
      </c>
      <c r="C693" s="25" t="s">
        <v>353</v>
      </c>
      <c r="D693" s="25" t="s">
        <v>427</v>
      </c>
      <c r="E693" s="25" t="s">
        <v>1220</v>
      </c>
      <c r="F693" s="25" t="s">
        <v>874</v>
      </c>
      <c r="G693" s="25" t="s">
        <v>875</v>
      </c>
      <c r="H693" s="84">
        <v>2929</v>
      </c>
      <c r="I693" s="26">
        <v>16000000</v>
      </c>
      <c r="J693" s="26">
        <v>5466666.6699999999</v>
      </c>
      <c r="K693" s="26">
        <v>5466666.6699999999</v>
      </c>
      <c r="L693" s="25" t="s">
        <v>369</v>
      </c>
      <c r="M693" s="27">
        <v>259</v>
      </c>
      <c r="N693" s="77" t="str">
        <f>VLOOKUP(M693,[3]General!$C$24:$D$64,2,0)</f>
        <v>Promover  254 espacios de participacion dirigidos a las 234 JAC y 20 espacios a las JAL para el fortalecimiento en competencias jurídicas y de formulación de Proyectos.</v>
      </c>
      <c r="O693" s="72">
        <f>VLOOKUP(M693,[3]General!$C$24:$E$64,3,0)</f>
        <v>2024680010149</v>
      </c>
      <c r="P693" s="73" t="str">
        <f>VLOOKUP(M693,[3]General!$C$24:$F$64,4,0)</f>
        <v>Fortalecimiento de los espacios de participación ciudadana y buen gobierno en el municipio de Bucaramanga</v>
      </c>
      <c r="Q693" s="27" t="s">
        <v>1315</v>
      </c>
      <c r="R693" s="27" t="s">
        <v>1542</v>
      </c>
      <c r="S693" s="27" t="s">
        <v>1543</v>
      </c>
      <c r="T693" s="27" t="s">
        <v>2126</v>
      </c>
      <c r="U693" s="27" t="s">
        <v>2127</v>
      </c>
      <c r="V693" s="28" t="s">
        <v>2256</v>
      </c>
    </row>
    <row r="694" spans="1:22" hidden="1" x14ac:dyDescent="0.3">
      <c r="A694" s="198">
        <v>45525</v>
      </c>
      <c r="B694" s="25">
        <v>7976</v>
      </c>
      <c r="C694" s="25" t="s">
        <v>292</v>
      </c>
      <c r="D694" s="25" t="s">
        <v>1242</v>
      </c>
      <c r="E694" s="25" t="s">
        <v>1401</v>
      </c>
      <c r="F694" s="25" t="s">
        <v>1402</v>
      </c>
      <c r="G694" s="25" t="s">
        <v>1403</v>
      </c>
      <c r="H694" s="84">
        <v>2962</v>
      </c>
      <c r="I694" s="26">
        <v>10000000</v>
      </c>
      <c r="J694" s="26">
        <v>3333333.33</v>
      </c>
      <c r="K694" s="26">
        <v>3333333.33</v>
      </c>
      <c r="L694" s="25" t="s">
        <v>369</v>
      </c>
      <c r="M694" s="27">
        <v>208</v>
      </c>
      <c r="N694" s="77" t="str">
        <f>VLOOKUP(M694,[3]General!$C$24:$D$64,2,0)</f>
        <v>Formular e implementar una (1) estrategia dirigida a mujeres de la zona rural y urbana del municipio de Bucaramanga para la atención de casos de mujeres víctimas de violencia, la formación en liderazgo, política y derechos humanos, y para potencias la red de mujeres emprendedoras BGA.</v>
      </c>
      <c r="O694" s="72">
        <f>VLOOKUP(M694,[3]General!$C$24:$E$64,3,0)</f>
        <v>2024680010147</v>
      </c>
      <c r="P694" s="73" t="str">
        <f>VLOOKUP(M694,[3]General!$C$24:$F$64,4,0)</f>
        <v>Implementación de estrategias de atención integral para las mujeres del municipio de Bucaramanga</v>
      </c>
      <c r="Q694" s="27" t="s">
        <v>595</v>
      </c>
      <c r="R694" s="27" t="s">
        <v>1542</v>
      </c>
      <c r="S694" s="27" t="s">
        <v>1577</v>
      </c>
      <c r="T694" s="27" t="s">
        <v>2128</v>
      </c>
      <c r="U694" s="27" t="s">
        <v>2129</v>
      </c>
      <c r="V694" s="28" t="s">
        <v>2256</v>
      </c>
    </row>
    <row r="695" spans="1:22" hidden="1" x14ac:dyDescent="0.3">
      <c r="A695" s="198">
        <v>45525</v>
      </c>
      <c r="B695" s="25">
        <v>7977</v>
      </c>
      <c r="C695" s="25" t="s">
        <v>209</v>
      </c>
      <c r="D695" s="25" t="s">
        <v>1356</v>
      </c>
      <c r="E695" s="25" t="s">
        <v>1376</v>
      </c>
      <c r="F695" s="25" t="s">
        <v>1404</v>
      </c>
      <c r="G695" s="25" t="s">
        <v>1405</v>
      </c>
      <c r="H695" s="84">
        <v>2965</v>
      </c>
      <c r="I695" s="26">
        <v>14800000</v>
      </c>
      <c r="J695" s="26">
        <v>4933333.33</v>
      </c>
      <c r="K695" s="26">
        <v>4933333.33</v>
      </c>
      <c r="L695" s="25" t="s">
        <v>369</v>
      </c>
      <c r="M695" s="27">
        <v>94</v>
      </c>
      <c r="N695" s="77" t="str">
        <f>VLOOKUP(M695,[3]General!$C$24:$D$64,2,0)</f>
        <v>Apoyar 1 cadena productiva agrícola, forestal o pecuaria</v>
      </c>
      <c r="O695" s="72">
        <f>VLOOKUP(M695,[3]General!$C$24:$E$64,3,0)</f>
        <v>2024680010166</v>
      </c>
      <c r="P695" s="73" t="str">
        <f>VLOOKUP(M695,[3]General!$C$24:$F$64,4,0)</f>
        <v>Apoyo al progreso de cadenas productivas agrícolas, forestales, pecuarias en el municipio de Bucaramanga</v>
      </c>
      <c r="Q695" s="27" t="s">
        <v>1523</v>
      </c>
      <c r="R695" s="27" t="s">
        <v>1542</v>
      </c>
      <c r="S695" s="27" t="s">
        <v>1543</v>
      </c>
      <c r="T695" s="27" t="s">
        <v>2130</v>
      </c>
      <c r="U695" s="27" t="s">
        <v>2131</v>
      </c>
      <c r="V695" s="28" t="s">
        <v>2256</v>
      </c>
    </row>
    <row r="696" spans="1:22" hidden="1" x14ac:dyDescent="0.3">
      <c r="A696" s="198">
        <v>45525</v>
      </c>
      <c r="B696" s="25">
        <v>7978</v>
      </c>
      <c r="C696" s="25" t="s">
        <v>285</v>
      </c>
      <c r="D696" s="25" t="s">
        <v>1234</v>
      </c>
      <c r="E696" s="25" t="s">
        <v>1406</v>
      </c>
      <c r="F696" s="25" t="s">
        <v>804</v>
      </c>
      <c r="G696" s="25" t="s">
        <v>805</v>
      </c>
      <c r="H696" s="84">
        <v>2963</v>
      </c>
      <c r="I696" s="26">
        <v>10800000</v>
      </c>
      <c r="J696" s="26">
        <v>3600000</v>
      </c>
      <c r="K696" s="26">
        <v>3600000</v>
      </c>
      <c r="L696" s="25" t="s">
        <v>369</v>
      </c>
      <c r="M696" s="27">
        <v>207</v>
      </c>
      <c r="N696" s="77" t="str">
        <f>VLOOKUP(M696,[3]General!$C$24:$D$64,2,0)</f>
        <v>Beneficiar a 4.800 mujeres con estrategias comunitarias preventivas que integren componentes psicosocial, jurídico y vocacional en el marco de la
oferta institucional del Centro Integral de la mujer.</v>
      </c>
      <c r="O696" s="72">
        <f>VLOOKUP(M696,[3]General!$C$24:$E$64,3,0)</f>
        <v>2024680010140</v>
      </c>
      <c r="P696" s="73" t="str">
        <f>VLOOKUP(M696,[3]General!$C$24:$F$64,4,0)</f>
        <v>Desarrollo de acciones de intervención social enfocadas a las mujeres en el ámbito comunitario en el municipio de Bucaramanga</v>
      </c>
      <c r="Q696" s="27" t="s">
        <v>618</v>
      </c>
      <c r="R696" s="27" t="s">
        <v>1542</v>
      </c>
      <c r="S696" s="27" t="s">
        <v>1577</v>
      </c>
      <c r="T696" s="27" t="s">
        <v>2132</v>
      </c>
      <c r="U696" s="27" t="s">
        <v>2133</v>
      </c>
      <c r="V696" s="28" t="s">
        <v>2256</v>
      </c>
    </row>
    <row r="697" spans="1:22" hidden="1" x14ac:dyDescent="0.3">
      <c r="A697" s="198">
        <v>45525</v>
      </c>
      <c r="B697" s="25">
        <v>7979</v>
      </c>
      <c r="C697" s="25" t="s">
        <v>292</v>
      </c>
      <c r="D697" s="25" t="s">
        <v>1242</v>
      </c>
      <c r="E697" s="25" t="s">
        <v>1399</v>
      </c>
      <c r="F697" s="25" t="s">
        <v>750</v>
      </c>
      <c r="G697" s="25" t="s">
        <v>751</v>
      </c>
      <c r="H697" s="84">
        <v>2961</v>
      </c>
      <c r="I697" s="26">
        <v>16000000</v>
      </c>
      <c r="J697" s="26">
        <v>5333333.33</v>
      </c>
      <c r="K697" s="26">
        <v>5333333.33</v>
      </c>
      <c r="L697" s="25" t="s">
        <v>369</v>
      </c>
      <c r="M697" s="27">
        <v>208</v>
      </c>
      <c r="N697" s="77" t="str">
        <f>VLOOKUP(M697,[3]General!$C$24:$D$64,2,0)</f>
        <v>Formular e implementar una (1) estrategia dirigida a mujeres de la zona rural y urbana del municipio de Bucaramanga para la atención de casos de mujeres víctimas de violencia, la formación en liderazgo, política y derechos humanos, y para potencias la red de mujeres emprendedoras BGA.</v>
      </c>
      <c r="O697" s="72">
        <f>VLOOKUP(M697,[3]General!$C$24:$E$64,3,0)</f>
        <v>2024680010147</v>
      </c>
      <c r="P697" s="73" t="str">
        <f>VLOOKUP(M697,[3]General!$C$24:$F$64,4,0)</f>
        <v>Implementación de estrategias de atención integral para las mujeres del municipio de Bucaramanga</v>
      </c>
      <c r="Q697" s="27" t="s">
        <v>595</v>
      </c>
      <c r="R697" s="27" t="s">
        <v>1542</v>
      </c>
      <c r="S697" s="27" t="s">
        <v>1543</v>
      </c>
      <c r="T697" s="27" t="s">
        <v>2134</v>
      </c>
      <c r="U697" s="27" t="s">
        <v>2135</v>
      </c>
      <c r="V697" s="28" t="s">
        <v>2256</v>
      </c>
    </row>
    <row r="698" spans="1:22" hidden="1" x14ac:dyDescent="0.3">
      <c r="A698" s="198">
        <v>45525</v>
      </c>
      <c r="B698" s="25">
        <v>7990</v>
      </c>
      <c r="C698" s="25" t="s">
        <v>334</v>
      </c>
      <c r="D698" s="25" t="s">
        <v>1325</v>
      </c>
      <c r="E698" s="25" t="s">
        <v>1407</v>
      </c>
      <c r="F698" s="25" t="s">
        <v>1408</v>
      </c>
      <c r="G698" s="25" t="s">
        <v>1409</v>
      </c>
      <c r="H698" s="84">
        <v>2972</v>
      </c>
      <c r="I698" s="26">
        <v>15200000</v>
      </c>
      <c r="J698" s="26">
        <v>5066666.67</v>
      </c>
      <c r="K698" s="26">
        <v>5066666.67</v>
      </c>
      <c r="L698" s="25" t="s">
        <v>369</v>
      </c>
      <c r="M698" s="27">
        <v>215</v>
      </c>
      <c r="N698" s="77" t="str">
        <f>VLOOKUP(M698,[3]General!$C$24:$D$64,2,0)</f>
        <v>Brindar el servicio de gestión de la oferta social para 4400 personas a través de una estrategia de promoción de derechos de las personas con discapacidad y sus familias dentro de la sociedad</v>
      </c>
      <c r="O698" s="72">
        <f>VLOOKUP(M698,[3]General!$C$24:$E$64,3,0)</f>
        <v>2024680010127</v>
      </c>
      <c r="P698" s="73" t="str">
        <f>VLOOKUP(M698,[3]General!$C$24:$F$64,4,0)</f>
        <v>Fortalecimiento de la atención integral a personas con discapacidad y sus cuidadores en el Municipio de Bucaramanga</v>
      </c>
      <c r="Q698" s="27" t="s">
        <v>588</v>
      </c>
      <c r="R698" s="27" t="s">
        <v>1542</v>
      </c>
      <c r="S698" s="27" t="s">
        <v>1543</v>
      </c>
      <c r="T698" s="27" t="s">
        <v>2136</v>
      </c>
      <c r="U698" s="27" t="s">
        <v>2137</v>
      </c>
      <c r="V698" s="28" t="s">
        <v>2256</v>
      </c>
    </row>
    <row r="699" spans="1:22" hidden="1" x14ac:dyDescent="0.3">
      <c r="A699" s="198">
        <v>45525</v>
      </c>
      <c r="B699" s="25">
        <v>8015</v>
      </c>
      <c r="C699" s="25" t="s">
        <v>278</v>
      </c>
      <c r="D699" s="25" t="s">
        <v>461</v>
      </c>
      <c r="E699" s="25" t="s">
        <v>1410</v>
      </c>
      <c r="F699" s="25" t="s">
        <v>980</v>
      </c>
      <c r="G699" s="25" t="s">
        <v>981</v>
      </c>
      <c r="H699" s="84">
        <v>47</v>
      </c>
      <c r="I699" s="26">
        <v>39380000</v>
      </c>
      <c r="J699" s="26">
        <v>10143333</v>
      </c>
      <c r="K699" s="26">
        <v>10143333</v>
      </c>
      <c r="L699" s="25" t="s">
        <v>369</v>
      </c>
      <c r="M699" s="27">
        <v>204</v>
      </c>
      <c r="N699" s="77" t="str">
        <f>VLOOKUP(M699,[3]General!$C$24:$D$64,2,0)</f>
        <v>Brindar servicio de gestión de oferta social dirigido a 500 personas a través de la implementación de una (1) estrategia de Red de Apoyo comunitario que promuevan la integración del habitante de calle en la sociedad</v>
      </c>
      <c r="O699" s="72">
        <f>VLOOKUP(M699,[3]General!$C$24:$E$64,3,0)</f>
        <v>2024680010066</v>
      </c>
      <c r="P699" s="73" t="str">
        <f>VLOOKUP(M699,[3]General!$C$24:$F$64,4,0)</f>
        <v>Fortalecimiento de las acciones de atención integral para la población en habitanza en calle en el municipio de Bucaramanga</v>
      </c>
      <c r="Q699" s="27" t="s">
        <v>1524</v>
      </c>
      <c r="R699" s="27" t="s">
        <v>1546</v>
      </c>
      <c r="S699" s="27" t="s">
        <v>1547</v>
      </c>
      <c r="T699" s="27" t="s">
        <v>1835</v>
      </c>
      <c r="U699" s="27" t="s">
        <v>1836</v>
      </c>
      <c r="V699" s="28" t="s">
        <v>2256</v>
      </c>
    </row>
    <row r="700" spans="1:22" hidden="1" x14ac:dyDescent="0.3">
      <c r="A700" s="198">
        <v>45525</v>
      </c>
      <c r="B700" s="25">
        <v>8016</v>
      </c>
      <c r="C700" s="74" t="s">
        <v>354</v>
      </c>
      <c r="D700" s="25" t="s">
        <v>427</v>
      </c>
      <c r="E700" s="25" t="s">
        <v>1411</v>
      </c>
      <c r="F700" s="25" t="s">
        <v>1412</v>
      </c>
      <c r="G700" s="25" t="s">
        <v>1413</v>
      </c>
      <c r="H700" s="84">
        <v>121</v>
      </c>
      <c r="I700" s="26">
        <v>96209700</v>
      </c>
      <c r="J700" s="26">
        <v>55903500</v>
      </c>
      <c r="K700" s="26">
        <v>55903500</v>
      </c>
      <c r="L700" s="25" t="s">
        <v>369</v>
      </c>
      <c r="M700" s="27">
        <v>259</v>
      </c>
      <c r="N700" s="77" t="str">
        <f>VLOOKUP(M700,[3]General!$C$24:$D$64,2,0)</f>
        <v>Promover  254 espacios de participacion dirigidos a las 234 JAC y 20 espacios a las JAL para el fortalecimiento en competencias jurídicas y de formulación de Proyectos.</v>
      </c>
      <c r="O700" s="72">
        <f>VLOOKUP(M700,[3]General!$C$24:$E$64,3,0)</f>
        <v>2024680010149</v>
      </c>
      <c r="P700" s="73" t="str">
        <f>VLOOKUP(M700,[3]General!$C$24:$F$64,4,0)</f>
        <v>Fortalecimiento de los espacios de participación ciudadana y buen gobierno en el municipio de Bucaramanga</v>
      </c>
      <c r="Q700" s="27" t="s">
        <v>1525</v>
      </c>
      <c r="R700" s="27" t="s">
        <v>1546</v>
      </c>
      <c r="S700" s="27" t="s">
        <v>1547</v>
      </c>
      <c r="T700" s="27" t="s">
        <v>2138</v>
      </c>
      <c r="U700" s="27" t="s">
        <v>2139</v>
      </c>
      <c r="V700" s="28" t="s">
        <v>2256</v>
      </c>
    </row>
    <row r="701" spans="1:22" hidden="1" x14ac:dyDescent="0.3">
      <c r="A701" s="198">
        <v>45526</v>
      </c>
      <c r="B701" s="25">
        <v>8031</v>
      </c>
      <c r="C701" s="25" t="s">
        <v>296</v>
      </c>
      <c r="D701" s="25" t="s">
        <v>1364</v>
      </c>
      <c r="E701" s="25" t="s">
        <v>1414</v>
      </c>
      <c r="F701" s="25" t="s">
        <v>955</v>
      </c>
      <c r="G701" s="25" t="s">
        <v>956</v>
      </c>
      <c r="H701" s="84">
        <v>2999</v>
      </c>
      <c r="I701" s="26">
        <v>14800000</v>
      </c>
      <c r="J701" s="26">
        <v>4810000</v>
      </c>
      <c r="K701" s="26">
        <v>4810000</v>
      </c>
      <c r="L701" s="25" t="s">
        <v>369</v>
      </c>
      <c r="M701" s="27">
        <v>209</v>
      </c>
      <c r="N701" s="77" t="str">
        <f>VLOOKUP(M701,[3]General!$C$24:$D$64,2,0)</f>
        <v>Brindar servicio de gestión de oferta social dirigido a 1600 personas a través de la implementación de una (1) estrategia de sistema de apoyo comunitario para la prevención y erradicación del maltrato y/o violencia contra las personas mayores</v>
      </c>
      <c r="O701" s="72">
        <f>VLOOKUP(M701,[3]General!$C$24:$E$64,3,0)</f>
        <v>2024680010126</v>
      </c>
      <c r="P701" s="73" t="str">
        <f>VLOOKUP(M701,[3]General!$C$24:$F$64,4,0)</f>
        <v>Desarrollo e Implementación de estrategias para la promoción, protección, restablecimiento de los derechos de las personas mayores en el Municipio de Bucaramanga</v>
      </c>
      <c r="Q701" s="27" t="s">
        <v>927</v>
      </c>
      <c r="R701" s="27" t="s">
        <v>1542</v>
      </c>
      <c r="S701" s="27" t="s">
        <v>1543</v>
      </c>
      <c r="T701" s="27" t="s">
        <v>2140</v>
      </c>
      <c r="U701" s="27" t="s">
        <v>2141</v>
      </c>
      <c r="V701" s="28" t="s">
        <v>2256</v>
      </c>
    </row>
    <row r="702" spans="1:22" hidden="1" x14ac:dyDescent="0.3">
      <c r="A702" s="198">
        <v>45526</v>
      </c>
      <c r="B702" s="25">
        <v>8056</v>
      </c>
      <c r="C702" s="25" t="s">
        <v>316</v>
      </c>
      <c r="D702" s="25" t="s">
        <v>1342</v>
      </c>
      <c r="E702" s="25" t="s">
        <v>1415</v>
      </c>
      <c r="F702" s="25" t="s">
        <v>569</v>
      </c>
      <c r="G702" s="25" t="s">
        <v>570</v>
      </c>
      <c r="H702" s="84">
        <v>12</v>
      </c>
      <c r="I702" s="26">
        <v>28099500</v>
      </c>
      <c r="J702" s="26">
        <v>26207467</v>
      </c>
      <c r="K702" s="26">
        <v>26207467</v>
      </c>
      <c r="L702" s="25" t="s">
        <v>369</v>
      </c>
      <c r="M702" s="27">
        <v>213</v>
      </c>
      <c r="N702" s="77" t="str">
        <f>VLOOKUP(M702,[3]General!$C$24:$D$64,2,0)</f>
        <v>Aumentar a 700 la cobertura de personas mayores vinculadas a los procesos de atención integral modalidad Centro Bienestar</v>
      </c>
      <c r="O702" s="72">
        <f>VLOOKUP(M702,[3]General!$C$24:$E$64,3,0)</f>
        <v>2024680010125</v>
      </c>
      <c r="P702" s="73" t="str">
        <f>VLOOKUP(M702,[3]General!$C$24:$F$64,4,0)</f>
        <v>Fortalecimiento de los procesos de atención integral de la población adulta mayor en el Municipio de Bucaramanga</v>
      </c>
      <c r="Q702" s="27" t="s">
        <v>553</v>
      </c>
      <c r="R702" s="27" t="s">
        <v>1537</v>
      </c>
      <c r="S702" s="27" t="s">
        <v>1538</v>
      </c>
      <c r="T702" s="27" t="s">
        <v>1539</v>
      </c>
      <c r="U702" s="27" t="s">
        <v>1540</v>
      </c>
      <c r="V702" s="28" t="s">
        <v>2256</v>
      </c>
    </row>
    <row r="703" spans="1:22" hidden="1" x14ac:dyDescent="0.3">
      <c r="A703" s="198">
        <v>45526</v>
      </c>
      <c r="B703" s="25">
        <v>8057</v>
      </c>
      <c r="C703" s="25" t="s">
        <v>316</v>
      </c>
      <c r="D703" s="25" t="s">
        <v>1342</v>
      </c>
      <c r="E703" s="25" t="s">
        <v>1416</v>
      </c>
      <c r="F703" s="25" t="s">
        <v>577</v>
      </c>
      <c r="G703" s="25" t="s">
        <v>578</v>
      </c>
      <c r="H703" s="84">
        <v>9</v>
      </c>
      <c r="I703" s="26">
        <v>18358340</v>
      </c>
      <c r="J703" s="26">
        <v>17309292</v>
      </c>
      <c r="K703" s="26">
        <v>17309292</v>
      </c>
      <c r="L703" s="25" t="s">
        <v>369</v>
      </c>
      <c r="M703" s="27">
        <v>213</v>
      </c>
      <c r="N703" s="77" t="str">
        <f>VLOOKUP(M703,[3]General!$C$24:$D$64,2,0)</f>
        <v>Aumentar a 700 la cobertura de personas mayores vinculadas a los procesos de atención integral modalidad Centro Bienestar</v>
      </c>
      <c r="O703" s="72">
        <f>VLOOKUP(M703,[3]General!$C$24:$E$64,3,0)</f>
        <v>2024680010125</v>
      </c>
      <c r="P703" s="73" t="str">
        <f>VLOOKUP(M703,[3]General!$C$24:$F$64,4,0)</f>
        <v>Fortalecimiento de los procesos de atención integral de la población adulta mayor en el Municipio de Bucaramanga</v>
      </c>
      <c r="Q703" s="27" t="s">
        <v>553</v>
      </c>
      <c r="R703" s="27" t="s">
        <v>1537</v>
      </c>
      <c r="S703" s="27" t="s">
        <v>1538</v>
      </c>
      <c r="T703" s="27" t="s">
        <v>1539</v>
      </c>
      <c r="U703" s="27" t="s">
        <v>1540</v>
      </c>
      <c r="V703" s="28" t="s">
        <v>2256</v>
      </c>
    </row>
    <row r="704" spans="1:22" hidden="1" x14ac:dyDescent="0.3">
      <c r="A704" s="198">
        <v>45527</v>
      </c>
      <c r="B704" s="25">
        <v>8095</v>
      </c>
      <c r="C704" s="25" t="s">
        <v>316</v>
      </c>
      <c r="D704" s="25" t="s">
        <v>1342</v>
      </c>
      <c r="E704" s="25" t="s">
        <v>1416</v>
      </c>
      <c r="F704" s="25" t="s">
        <v>575</v>
      </c>
      <c r="G704" s="25" t="s">
        <v>576</v>
      </c>
      <c r="H704" s="84">
        <v>18</v>
      </c>
      <c r="I704" s="26">
        <v>11239800</v>
      </c>
      <c r="J704" s="26">
        <v>0</v>
      </c>
      <c r="K704" s="26">
        <v>0</v>
      </c>
      <c r="L704" s="25" t="s">
        <v>369</v>
      </c>
      <c r="M704" s="27">
        <v>213</v>
      </c>
      <c r="N704" s="77" t="str">
        <f>VLOOKUP(M704,[3]General!$C$24:$D$64,2,0)</f>
        <v>Aumentar a 700 la cobertura de personas mayores vinculadas a los procesos de atención integral modalidad Centro Bienestar</v>
      </c>
      <c r="O704" s="72">
        <f>VLOOKUP(M704,[3]General!$C$24:$E$64,3,0)</f>
        <v>2024680010125</v>
      </c>
      <c r="P704" s="73" t="str">
        <f>VLOOKUP(M704,[3]General!$C$24:$F$64,4,0)</f>
        <v>Fortalecimiento de los procesos de atención integral de la población adulta mayor en el Municipio de Bucaramanga</v>
      </c>
      <c r="Q704" s="27" t="s">
        <v>553</v>
      </c>
      <c r="R704" s="27" t="s">
        <v>1537</v>
      </c>
      <c r="S704" s="27" t="s">
        <v>1538</v>
      </c>
      <c r="T704" s="27" t="s">
        <v>1539</v>
      </c>
      <c r="U704" s="27" t="s">
        <v>1541</v>
      </c>
      <c r="V704" s="28" t="s">
        <v>2256</v>
      </c>
    </row>
    <row r="705" spans="1:22" hidden="1" x14ac:dyDescent="0.3">
      <c r="A705" s="198">
        <v>45527</v>
      </c>
      <c r="B705" s="25">
        <v>8096</v>
      </c>
      <c r="C705" s="25" t="s">
        <v>316</v>
      </c>
      <c r="D705" s="25" t="s">
        <v>1342</v>
      </c>
      <c r="E705" s="25" t="s">
        <v>1416</v>
      </c>
      <c r="F705" s="25" t="s">
        <v>573</v>
      </c>
      <c r="G705" s="25" t="s">
        <v>574</v>
      </c>
      <c r="H705" s="84">
        <v>17</v>
      </c>
      <c r="I705" s="26">
        <v>41212600</v>
      </c>
      <c r="J705" s="26">
        <v>22798061</v>
      </c>
      <c r="K705" s="26">
        <v>22798061</v>
      </c>
      <c r="L705" s="25" t="s">
        <v>369</v>
      </c>
      <c r="M705" s="27">
        <v>213</v>
      </c>
      <c r="N705" s="77" t="str">
        <f>VLOOKUP(M705,[3]General!$C$24:$D$64,2,0)</f>
        <v>Aumentar a 700 la cobertura de personas mayores vinculadas a los procesos de atención integral modalidad Centro Bienestar</v>
      </c>
      <c r="O705" s="72">
        <f>VLOOKUP(M705,[3]General!$C$24:$E$64,3,0)</f>
        <v>2024680010125</v>
      </c>
      <c r="P705" s="73" t="str">
        <f>VLOOKUP(M705,[3]General!$C$24:$F$64,4,0)</f>
        <v>Fortalecimiento de los procesos de atención integral de la población adulta mayor en el Municipio de Bucaramanga</v>
      </c>
      <c r="Q705" s="27" t="s">
        <v>553</v>
      </c>
      <c r="R705" s="27" t="s">
        <v>1537</v>
      </c>
      <c r="S705" s="27" t="s">
        <v>1538</v>
      </c>
      <c r="T705" s="27" t="s">
        <v>1539</v>
      </c>
      <c r="U705" s="27" t="s">
        <v>1541</v>
      </c>
      <c r="V705" s="28" t="s">
        <v>2256</v>
      </c>
    </row>
    <row r="706" spans="1:22" hidden="1" x14ac:dyDescent="0.3">
      <c r="A706" s="198">
        <v>45527</v>
      </c>
      <c r="B706" s="25">
        <v>8097</v>
      </c>
      <c r="C706" s="25" t="s">
        <v>316</v>
      </c>
      <c r="D706" s="25" t="s">
        <v>1342</v>
      </c>
      <c r="E706" s="25" t="s">
        <v>1416</v>
      </c>
      <c r="F706" s="25" t="s">
        <v>551</v>
      </c>
      <c r="G706" s="25" t="s">
        <v>552</v>
      </c>
      <c r="H706" s="84">
        <v>14</v>
      </c>
      <c r="I706" s="26">
        <v>11239800</v>
      </c>
      <c r="J706" s="26">
        <v>7062341</v>
      </c>
      <c r="K706" s="26">
        <v>7062341</v>
      </c>
      <c r="L706" s="25" t="s">
        <v>369</v>
      </c>
      <c r="M706" s="27">
        <v>213</v>
      </c>
      <c r="N706" s="77" t="str">
        <f>VLOOKUP(M706,[3]General!$C$24:$D$64,2,0)</f>
        <v>Aumentar a 700 la cobertura de personas mayores vinculadas a los procesos de atención integral modalidad Centro Bienestar</v>
      </c>
      <c r="O706" s="72">
        <f>VLOOKUP(M706,[3]General!$C$24:$E$64,3,0)</f>
        <v>2024680010125</v>
      </c>
      <c r="P706" s="73" t="str">
        <f>VLOOKUP(M706,[3]General!$C$24:$F$64,4,0)</f>
        <v>Fortalecimiento de los procesos de atención integral de la población adulta mayor en el Municipio de Bucaramanga</v>
      </c>
      <c r="Q706" s="27" t="s">
        <v>553</v>
      </c>
      <c r="R706" s="27" t="s">
        <v>1537</v>
      </c>
      <c r="S706" s="27" t="s">
        <v>1538</v>
      </c>
      <c r="T706" s="27" t="s">
        <v>1539</v>
      </c>
      <c r="U706" s="27" t="s">
        <v>1541</v>
      </c>
      <c r="V706" s="28" t="s">
        <v>2256</v>
      </c>
    </row>
    <row r="707" spans="1:22" hidden="1" x14ac:dyDescent="0.3">
      <c r="A707" s="198">
        <v>45527</v>
      </c>
      <c r="B707" s="25">
        <v>8098</v>
      </c>
      <c r="C707" s="25" t="s">
        <v>316</v>
      </c>
      <c r="D707" s="25" t="s">
        <v>1342</v>
      </c>
      <c r="E707" s="25" t="s">
        <v>1417</v>
      </c>
      <c r="F707" s="25" t="s">
        <v>571</v>
      </c>
      <c r="G707" s="25" t="s">
        <v>572</v>
      </c>
      <c r="H707" s="84">
        <v>19</v>
      </c>
      <c r="I707" s="26">
        <v>35967360</v>
      </c>
      <c r="J707" s="26">
        <v>21580416</v>
      </c>
      <c r="K707" s="26">
        <v>21580416</v>
      </c>
      <c r="L707" s="25" t="s">
        <v>369</v>
      </c>
      <c r="M707" s="27">
        <v>213</v>
      </c>
      <c r="N707" s="77" t="str">
        <f>VLOOKUP(M707,[3]General!$C$24:$D$64,2,0)</f>
        <v>Aumentar a 700 la cobertura de personas mayores vinculadas a los procesos de atención integral modalidad Centro Bienestar</v>
      </c>
      <c r="O707" s="72">
        <f>VLOOKUP(M707,[3]General!$C$24:$E$64,3,0)</f>
        <v>2024680010125</v>
      </c>
      <c r="P707" s="73" t="str">
        <f>VLOOKUP(M707,[3]General!$C$24:$F$64,4,0)</f>
        <v>Fortalecimiento de los procesos de atención integral de la población adulta mayor en el Municipio de Bucaramanga</v>
      </c>
      <c r="Q707" s="27" t="s">
        <v>553</v>
      </c>
      <c r="R707" s="27" t="s">
        <v>1537</v>
      </c>
      <c r="S707" s="27" t="s">
        <v>1538</v>
      </c>
      <c r="T707" s="27" t="s">
        <v>1539</v>
      </c>
      <c r="U707" s="27" t="s">
        <v>1540</v>
      </c>
      <c r="V707" s="28" t="s">
        <v>2256</v>
      </c>
    </row>
    <row r="708" spans="1:22" hidden="1" x14ac:dyDescent="0.3">
      <c r="A708" s="198">
        <v>45527</v>
      </c>
      <c r="B708" s="25">
        <v>8099</v>
      </c>
      <c r="C708" s="25" t="s">
        <v>1418</v>
      </c>
      <c r="D708" s="25" t="s">
        <v>1419</v>
      </c>
      <c r="E708" s="25" t="s">
        <v>1420</v>
      </c>
      <c r="F708" s="25" t="s">
        <v>944</v>
      </c>
      <c r="G708" s="25" t="s">
        <v>945</v>
      </c>
      <c r="H708" s="84">
        <v>37</v>
      </c>
      <c r="I708" s="26">
        <v>431058880</v>
      </c>
      <c r="J708" s="26">
        <v>249612365.54999998</v>
      </c>
      <c r="K708" s="26">
        <v>249612365.54999998</v>
      </c>
      <c r="L708" s="25" t="s">
        <v>369</v>
      </c>
      <c r="M708" s="27">
        <v>214</v>
      </c>
      <c r="N708" s="77" t="str">
        <f>VLOOKUP(M708,[3]General!$C$24:$D$64,2,0)</f>
        <v>Atender integralmente a 2200 personas con discapacidad del sector urbano y rural en extrema vulnerabilidad</v>
      </c>
      <c r="O708" s="72">
        <f>VLOOKUP(M708,[3]General!$C$24:$E$64,3,0)</f>
        <v>2024680010155</v>
      </c>
      <c r="P708" s="73" t="str">
        <f>VLOOKUP(M708,[3]General!$C$24:$F$64,4,0)</f>
        <v>Desarrollo de acciones encaminadas a mejorar la calidad de vida de las personas con discapacidad del municipio de Bucaramanga</v>
      </c>
      <c r="Q708" s="27" t="s">
        <v>946</v>
      </c>
      <c r="R708" s="27" t="s">
        <v>1537</v>
      </c>
      <c r="S708" s="27" t="s">
        <v>1538</v>
      </c>
      <c r="T708" s="27" t="s">
        <v>1552</v>
      </c>
      <c r="U708" s="27" t="s">
        <v>1553</v>
      </c>
      <c r="V708" s="28" t="s">
        <v>2256</v>
      </c>
    </row>
    <row r="709" spans="1:22" hidden="1" x14ac:dyDescent="0.3">
      <c r="A709" s="198">
        <v>45527</v>
      </c>
      <c r="B709" s="25">
        <v>8100</v>
      </c>
      <c r="C709" s="25" t="s">
        <v>316</v>
      </c>
      <c r="D709" s="25" t="s">
        <v>1342</v>
      </c>
      <c r="E709" s="25" t="s">
        <v>1417</v>
      </c>
      <c r="F709" s="25" t="s">
        <v>567</v>
      </c>
      <c r="G709" s="25" t="s">
        <v>568</v>
      </c>
      <c r="H709" s="84">
        <v>10</v>
      </c>
      <c r="I709" s="26">
        <v>63692200</v>
      </c>
      <c r="J709" s="26">
        <v>0</v>
      </c>
      <c r="K709" s="26">
        <v>0</v>
      </c>
      <c r="L709" s="25" t="s">
        <v>369</v>
      </c>
      <c r="M709" s="27">
        <v>213</v>
      </c>
      <c r="N709" s="77" t="str">
        <f>VLOOKUP(M709,[3]General!$C$24:$D$64,2,0)</f>
        <v>Aumentar a 700 la cobertura de personas mayores vinculadas a los procesos de atención integral modalidad Centro Bienestar</v>
      </c>
      <c r="O709" s="72">
        <f>VLOOKUP(M709,[3]General!$C$24:$E$64,3,0)</f>
        <v>2024680010125</v>
      </c>
      <c r="P709" s="73" t="str">
        <f>VLOOKUP(M709,[3]General!$C$24:$F$64,4,0)</f>
        <v>Fortalecimiento de los procesos de atención integral de la población adulta mayor en el Municipio de Bucaramanga</v>
      </c>
      <c r="Q709" s="27" t="s">
        <v>553</v>
      </c>
      <c r="R709" s="27" t="s">
        <v>1537</v>
      </c>
      <c r="S709" s="27" t="s">
        <v>1538</v>
      </c>
      <c r="T709" s="27" t="s">
        <v>1539</v>
      </c>
      <c r="U709" s="27" t="s">
        <v>1540</v>
      </c>
      <c r="V709" s="28" t="s">
        <v>2256</v>
      </c>
    </row>
    <row r="710" spans="1:22" hidden="1" x14ac:dyDescent="0.3">
      <c r="A710" s="198">
        <v>45527</v>
      </c>
      <c r="B710" s="25">
        <v>8101</v>
      </c>
      <c r="C710" s="25" t="s">
        <v>316</v>
      </c>
      <c r="D710" s="25" t="s">
        <v>1342</v>
      </c>
      <c r="E710" s="25" t="s">
        <v>1417</v>
      </c>
      <c r="F710" s="25" t="s">
        <v>558</v>
      </c>
      <c r="G710" s="25" t="s">
        <v>559</v>
      </c>
      <c r="H710" s="84">
        <v>13</v>
      </c>
      <c r="I710" s="26">
        <v>5619900</v>
      </c>
      <c r="J710" s="26">
        <v>5619900</v>
      </c>
      <c r="K710" s="26">
        <v>5619900</v>
      </c>
      <c r="L710" s="25" t="s">
        <v>369</v>
      </c>
      <c r="M710" s="27">
        <v>213</v>
      </c>
      <c r="N710" s="77" t="str">
        <f>VLOOKUP(M710,[3]General!$C$24:$D$64,2,0)</f>
        <v>Aumentar a 700 la cobertura de personas mayores vinculadas a los procesos de atención integral modalidad Centro Bienestar</v>
      </c>
      <c r="O710" s="72">
        <f>VLOOKUP(M710,[3]General!$C$24:$E$64,3,0)</f>
        <v>2024680010125</v>
      </c>
      <c r="P710" s="73" t="str">
        <f>VLOOKUP(M710,[3]General!$C$24:$F$64,4,0)</f>
        <v>Fortalecimiento de los procesos de atención integral de la población adulta mayor en el Municipio de Bucaramanga</v>
      </c>
      <c r="Q710" s="27" t="s">
        <v>553</v>
      </c>
      <c r="R710" s="27" t="s">
        <v>1537</v>
      </c>
      <c r="S710" s="27" t="s">
        <v>1538</v>
      </c>
      <c r="T710" s="27" t="s">
        <v>1539</v>
      </c>
      <c r="U710" s="27" t="s">
        <v>1541</v>
      </c>
      <c r="V710" s="28" t="s">
        <v>2256</v>
      </c>
    </row>
    <row r="711" spans="1:22" hidden="1" x14ac:dyDescent="0.3">
      <c r="A711" s="198">
        <v>45527</v>
      </c>
      <c r="B711" s="25">
        <v>8102</v>
      </c>
      <c r="C711" s="25" t="s">
        <v>316</v>
      </c>
      <c r="D711" s="25" t="s">
        <v>1342</v>
      </c>
      <c r="E711" s="25" t="s">
        <v>1416</v>
      </c>
      <c r="F711" s="25" t="s">
        <v>579</v>
      </c>
      <c r="G711" s="25" t="s">
        <v>580</v>
      </c>
      <c r="H711" s="84">
        <v>20</v>
      </c>
      <c r="I711" s="26">
        <v>22479600</v>
      </c>
      <c r="J711" s="26">
        <v>21055892</v>
      </c>
      <c r="K711" s="26">
        <v>21055892</v>
      </c>
      <c r="L711" s="25" t="s">
        <v>369</v>
      </c>
      <c r="M711" s="27">
        <v>213</v>
      </c>
      <c r="N711" s="77" t="str">
        <f>VLOOKUP(M711,[3]General!$C$24:$D$64,2,0)</f>
        <v>Aumentar a 700 la cobertura de personas mayores vinculadas a los procesos de atención integral modalidad Centro Bienestar</v>
      </c>
      <c r="O711" s="72">
        <f>VLOOKUP(M711,[3]General!$C$24:$E$64,3,0)</f>
        <v>2024680010125</v>
      </c>
      <c r="P711" s="73" t="str">
        <f>VLOOKUP(M711,[3]General!$C$24:$F$64,4,0)</f>
        <v>Fortalecimiento de los procesos de atención integral de la población adulta mayor en el Municipio de Bucaramanga</v>
      </c>
      <c r="Q711" s="27" t="s">
        <v>553</v>
      </c>
      <c r="R711" s="27" t="s">
        <v>1537</v>
      </c>
      <c r="S711" s="27" t="s">
        <v>1538</v>
      </c>
      <c r="T711" s="27" t="s">
        <v>1539</v>
      </c>
      <c r="U711" s="27" t="s">
        <v>1541</v>
      </c>
      <c r="V711" s="28" t="s">
        <v>2256</v>
      </c>
    </row>
    <row r="712" spans="1:22" hidden="1" x14ac:dyDescent="0.3">
      <c r="A712" s="198">
        <v>45527</v>
      </c>
      <c r="B712" s="25">
        <v>8103</v>
      </c>
      <c r="C712" s="25" t="s">
        <v>316</v>
      </c>
      <c r="D712" s="25" t="s">
        <v>1342</v>
      </c>
      <c r="E712" s="25" t="s">
        <v>1416</v>
      </c>
      <c r="F712" s="25" t="s">
        <v>563</v>
      </c>
      <c r="G712" s="25" t="s">
        <v>564</v>
      </c>
      <c r="H712" s="84">
        <v>16</v>
      </c>
      <c r="I712" s="26">
        <v>13113100</v>
      </c>
      <c r="J712" s="26">
        <v>8279986</v>
      </c>
      <c r="K712" s="26">
        <v>8279986</v>
      </c>
      <c r="L712" s="25" t="s">
        <v>369</v>
      </c>
      <c r="M712" s="27">
        <v>213</v>
      </c>
      <c r="N712" s="77" t="str">
        <f>VLOOKUP(M712,[3]General!$C$24:$D$64,2,0)</f>
        <v>Aumentar a 700 la cobertura de personas mayores vinculadas a los procesos de atención integral modalidad Centro Bienestar</v>
      </c>
      <c r="O712" s="72">
        <f>VLOOKUP(M712,[3]General!$C$24:$E$64,3,0)</f>
        <v>2024680010125</v>
      </c>
      <c r="P712" s="73" t="str">
        <f>VLOOKUP(M712,[3]General!$C$24:$F$64,4,0)</f>
        <v>Fortalecimiento de los procesos de atención integral de la población adulta mayor en el Municipio de Bucaramanga</v>
      </c>
      <c r="Q712" s="27" t="s">
        <v>553</v>
      </c>
      <c r="R712" s="27" t="s">
        <v>1537</v>
      </c>
      <c r="S712" s="27" t="s">
        <v>1538</v>
      </c>
      <c r="T712" s="27" t="s">
        <v>1539</v>
      </c>
      <c r="U712" s="27" t="s">
        <v>1540</v>
      </c>
      <c r="V712" s="28" t="s">
        <v>2256</v>
      </c>
    </row>
    <row r="713" spans="1:22" hidden="1" x14ac:dyDescent="0.3">
      <c r="A713" s="198">
        <v>45531</v>
      </c>
      <c r="B713" s="25">
        <v>8152</v>
      </c>
      <c r="C713" s="25" t="s">
        <v>311</v>
      </c>
      <c r="D713" s="25" t="s">
        <v>1342</v>
      </c>
      <c r="E713" s="25" t="s">
        <v>1421</v>
      </c>
      <c r="F713" s="25" t="s">
        <v>823</v>
      </c>
      <c r="G713" s="25" t="s">
        <v>824</v>
      </c>
      <c r="H713" s="84">
        <v>3066</v>
      </c>
      <c r="I713" s="26">
        <v>14800000</v>
      </c>
      <c r="J713" s="26">
        <v>4193333.33</v>
      </c>
      <c r="K713" s="26">
        <v>4193333.33</v>
      </c>
      <c r="L713" s="25" t="s">
        <v>369</v>
      </c>
      <c r="M713" s="27">
        <v>211</v>
      </c>
      <c r="N713" s="77" t="str">
        <f>VLOOKUP(M713,[3]General!$C$24:$D$64,2,0)</f>
        <v>Atender a 8400 adultos mayores violentados y/o que presentan abandono con atención integral; en salud, recreación y buen uso del tiempo libre mediante espacios culturales, artísticos y recreativos.</v>
      </c>
      <c r="O713" s="72">
        <f>VLOOKUP(M713,[3]General!$C$24:$E$64,3,0)</f>
        <v>2024680010125</v>
      </c>
      <c r="P713" s="73" t="str">
        <f>VLOOKUP(M713,[3]General!$C$24:$F$64,4,0)</f>
        <v>Fortalecimiento de los procesos de atención integral de la población adulta mayor en el Municipio de Bucaramanga</v>
      </c>
      <c r="Q713" s="27" t="s">
        <v>449</v>
      </c>
      <c r="R713" s="27" t="s">
        <v>1542</v>
      </c>
      <c r="S713" s="27" t="s">
        <v>1543</v>
      </c>
      <c r="T713" s="27" t="s">
        <v>2142</v>
      </c>
      <c r="U713" s="27" t="s">
        <v>2143</v>
      </c>
      <c r="V713" s="28" t="s">
        <v>2256</v>
      </c>
    </row>
    <row r="714" spans="1:22" hidden="1" x14ac:dyDescent="0.3">
      <c r="A714" s="198">
        <v>45531</v>
      </c>
      <c r="B714" s="25">
        <v>8153</v>
      </c>
      <c r="C714" s="25" t="s">
        <v>357</v>
      </c>
      <c r="D714" s="25" t="s">
        <v>427</v>
      </c>
      <c r="E714" s="25" t="s">
        <v>1422</v>
      </c>
      <c r="F714" s="25" t="s">
        <v>851</v>
      </c>
      <c r="G714" s="25" t="s">
        <v>852</v>
      </c>
      <c r="H714" s="84">
        <v>3080</v>
      </c>
      <c r="I714" s="26">
        <v>13416666.67</v>
      </c>
      <c r="J714" s="26">
        <v>3850000</v>
      </c>
      <c r="K714" s="26">
        <v>3850000</v>
      </c>
      <c r="L714" s="25" t="s">
        <v>369</v>
      </c>
      <c r="M714" s="27">
        <v>260</v>
      </c>
      <c r="N714" s="77" t="str">
        <f>VLOOKUP(M714,[3]General!$C$24:$D$64,2,0)</f>
        <v>Promover un (1) espacio de participación a través de la implementación de un laboratorio de innovación política juvenil.</v>
      </c>
      <c r="O714" s="72">
        <f>VLOOKUP(M714,[3]General!$C$24:$E$64,3,0)</f>
        <v>2024680010149</v>
      </c>
      <c r="P714" s="73" t="str">
        <f>VLOOKUP(M714,[3]General!$C$24:$F$64,4,0)</f>
        <v>Fortalecimiento de los espacios de participación ciudadana y buen gobierno en el municipio de Bucaramanga</v>
      </c>
      <c r="Q714" s="27" t="s">
        <v>690</v>
      </c>
      <c r="R714" s="27" t="s">
        <v>1542</v>
      </c>
      <c r="S714" s="27" t="s">
        <v>1543</v>
      </c>
      <c r="T714" s="27" t="s">
        <v>2144</v>
      </c>
      <c r="U714" s="27" t="s">
        <v>2145</v>
      </c>
      <c r="V714" s="28" t="s">
        <v>2256</v>
      </c>
    </row>
    <row r="715" spans="1:22" hidden="1" x14ac:dyDescent="0.3">
      <c r="A715" s="198">
        <v>45531</v>
      </c>
      <c r="B715" s="25">
        <v>8154</v>
      </c>
      <c r="C715" s="25" t="s">
        <v>344</v>
      </c>
      <c r="D715" s="25" t="s">
        <v>1242</v>
      </c>
      <c r="E715" s="25" t="s">
        <v>1221</v>
      </c>
      <c r="F715" s="25" t="s">
        <v>1423</v>
      </c>
      <c r="G715" s="25" t="s">
        <v>1424</v>
      </c>
      <c r="H715" s="84">
        <v>3082</v>
      </c>
      <c r="I715" s="26">
        <v>8433333.3300000001</v>
      </c>
      <c r="J715" s="26">
        <v>2493333.33</v>
      </c>
      <c r="K715" s="26">
        <v>2493333.33</v>
      </c>
      <c r="L715" s="25" t="s">
        <v>369</v>
      </c>
      <c r="M715" s="27">
        <v>256</v>
      </c>
      <c r="N715" s="77" t="str">
        <f>VLOOKUP(M715,[3]General!$C$24:$D$64,2,0)</f>
        <v>Implementar una (1) estrategia que promueva espacios de participacion y fomento de la democracia con representantes comunales</v>
      </c>
      <c r="O715" s="72">
        <f>VLOOKUP(M715,[3]General!$C$24:$E$64,3,0)</f>
        <v>2024680010149</v>
      </c>
      <c r="P715" s="73" t="str">
        <f>VLOOKUP(M715,[3]General!$C$24:$F$64,4,0)</f>
        <v>Fortalecimiento de los espacios de participación ciudadana y buen gobierno en el municipio de Bucaramanga</v>
      </c>
      <c r="Q715" s="27" t="s">
        <v>1315</v>
      </c>
      <c r="R715" s="27" t="s">
        <v>1542</v>
      </c>
      <c r="S715" s="27" t="s">
        <v>1577</v>
      </c>
      <c r="T715" s="27" t="s">
        <v>2146</v>
      </c>
      <c r="U715" s="27" t="s">
        <v>2147</v>
      </c>
      <c r="V715" s="28" t="s">
        <v>2256</v>
      </c>
    </row>
    <row r="716" spans="1:22" hidden="1" x14ac:dyDescent="0.3">
      <c r="A716" s="198">
        <v>45531</v>
      </c>
      <c r="B716" s="25">
        <v>8155</v>
      </c>
      <c r="C716" s="25" t="s">
        <v>330</v>
      </c>
      <c r="D716" s="25" t="s">
        <v>1196</v>
      </c>
      <c r="E716" s="25" t="s">
        <v>1425</v>
      </c>
      <c r="F716" s="25" t="s">
        <v>1426</v>
      </c>
      <c r="G716" s="25" t="s">
        <v>1427</v>
      </c>
      <c r="H716" s="84">
        <v>3081</v>
      </c>
      <c r="I716" s="26">
        <v>22800000</v>
      </c>
      <c r="J716" s="26">
        <v>6460000</v>
      </c>
      <c r="K716" s="26">
        <v>6460000</v>
      </c>
      <c r="L716" s="25" t="s">
        <v>369</v>
      </c>
      <c r="M716" s="27">
        <v>254</v>
      </c>
      <c r="N716" s="77" t="str">
        <f>VLOOKUP(M716,[3]General!$C$24:$D$64,2,0)</f>
        <v>Brindar (1) asistencia técnica a los procesos de la Secretaría de Desarrollo Social que se derivan de los planes, programas y proyectos.</v>
      </c>
      <c r="O716" s="72">
        <f>VLOOKUP(M716,[3]General!$C$24:$E$64,3,0)</f>
        <v>2024680010068</v>
      </c>
      <c r="P716" s="73" t="str">
        <f>VLOOKUP(M716,[3]General!$C$24:$F$64,4,0)</f>
        <v>Fortalecimiento de los procesos transversales de la secretaria de desarrollo social en el municipio de Bucaramanga</v>
      </c>
      <c r="Q716" s="27" t="s">
        <v>1198</v>
      </c>
      <c r="R716" s="27" t="s">
        <v>1542</v>
      </c>
      <c r="S716" s="27" t="s">
        <v>1543</v>
      </c>
      <c r="T716" s="27" t="s">
        <v>2148</v>
      </c>
      <c r="U716" s="27" t="s">
        <v>2149</v>
      </c>
      <c r="V716" s="28" t="s">
        <v>2256</v>
      </c>
    </row>
    <row r="717" spans="1:22" hidden="1" x14ac:dyDescent="0.3">
      <c r="A717" s="198">
        <v>45532</v>
      </c>
      <c r="B717" s="25">
        <v>8232</v>
      </c>
      <c r="C717" s="25" t="s">
        <v>311</v>
      </c>
      <c r="D717" s="25" t="s">
        <v>1342</v>
      </c>
      <c r="E717" s="25" t="s">
        <v>1428</v>
      </c>
      <c r="F717" s="25" t="s">
        <v>1429</v>
      </c>
      <c r="G717" s="25" t="s">
        <v>1430</v>
      </c>
      <c r="H717" s="84">
        <v>3113</v>
      </c>
      <c r="I717" s="26">
        <v>14800000</v>
      </c>
      <c r="J717" s="26">
        <v>4070000</v>
      </c>
      <c r="K717" s="26">
        <v>4070000</v>
      </c>
      <c r="L717" s="25" t="s">
        <v>369</v>
      </c>
      <c r="M717" s="27">
        <v>211</v>
      </c>
      <c r="N717" s="77" t="str">
        <f>VLOOKUP(M717,[3]General!$C$24:$D$64,2,0)</f>
        <v>Atender a 8400 adultos mayores violentados y/o que presentan abandono con atención integral; en salud, recreación y buen uso del tiempo libre mediante espacios culturales, artísticos y recreativos.</v>
      </c>
      <c r="O717" s="72">
        <f>VLOOKUP(M717,[3]General!$C$24:$E$64,3,0)</f>
        <v>2024680010125</v>
      </c>
      <c r="P717" s="73" t="str">
        <f>VLOOKUP(M717,[3]General!$C$24:$F$64,4,0)</f>
        <v>Fortalecimiento de los procesos de atención integral de la población adulta mayor en el Municipio de Bucaramanga</v>
      </c>
      <c r="Q717" s="27" t="s">
        <v>449</v>
      </c>
      <c r="R717" s="27" t="s">
        <v>1542</v>
      </c>
      <c r="S717" s="27" t="s">
        <v>1543</v>
      </c>
      <c r="T717" s="27" t="s">
        <v>2150</v>
      </c>
      <c r="U717" s="27" t="s">
        <v>2151</v>
      </c>
      <c r="V717" s="28" t="s">
        <v>2256</v>
      </c>
    </row>
    <row r="718" spans="1:22" hidden="1" x14ac:dyDescent="0.3">
      <c r="A718" s="198">
        <v>45533</v>
      </c>
      <c r="B718" s="25">
        <v>8361</v>
      </c>
      <c r="C718" s="25" t="s">
        <v>218</v>
      </c>
      <c r="D718" s="25" t="s">
        <v>1431</v>
      </c>
      <c r="E718" s="25" t="s">
        <v>1432</v>
      </c>
      <c r="F718" s="25" t="s">
        <v>881</v>
      </c>
      <c r="G718" s="25" t="s">
        <v>882</v>
      </c>
      <c r="H718" s="84">
        <v>3154</v>
      </c>
      <c r="I718" s="26">
        <v>13566666.66</v>
      </c>
      <c r="J718" s="26">
        <v>3946666.67</v>
      </c>
      <c r="K718" s="26">
        <v>3946666.67</v>
      </c>
      <c r="L718" s="25" t="s">
        <v>369</v>
      </c>
      <c r="M718" s="27">
        <v>219</v>
      </c>
      <c r="N718" s="77" t="str">
        <f>VLOOKUP(M718,[3]General!$C$24:$D$64,2,0)</f>
        <v>Realizar 12 campañas de promoción  y prevención de los derechos de los niños, niñas, adolescentes y jóvenes y  mecanismos de restablecimiento de derechos.</v>
      </c>
      <c r="O718" s="72">
        <f>VLOOKUP(M718,[3]General!$C$24:$E$64,3,0)</f>
        <v>2024680010141</v>
      </c>
      <c r="P718" s="73" t="str">
        <f>VLOOKUP(M718,[3]General!$C$24:$F$64,4,0)</f>
        <v>Desarrollo de Intervenciones de Tipo Psicosocial Dirigido a la Reducción de Factores de Riesgo en Niños, Niñas y Adolescentes en el Municipio de Bucaramanga</v>
      </c>
      <c r="Q718" s="27" t="s">
        <v>831</v>
      </c>
      <c r="R718" s="27" t="s">
        <v>1542</v>
      </c>
      <c r="S718" s="27" t="s">
        <v>1543</v>
      </c>
      <c r="T718" s="27" t="s">
        <v>2152</v>
      </c>
      <c r="U718" s="27" t="s">
        <v>2153</v>
      </c>
      <c r="V718" s="28" t="s">
        <v>2256</v>
      </c>
    </row>
    <row r="719" spans="1:22" hidden="1" x14ac:dyDescent="0.3">
      <c r="A719" s="198">
        <v>45533</v>
      </c>
      <c r="B719" s="25">
        <v>8362</v>
      </c>
      <c r="C719" s="25" t="s">
        <v>218</v>
      </c>
      <c r="D719" s="25" t="s">
        <v>1431</v>
      </c>
      <c r="E719" s="25" t="s">
        <v>1433</v>
      </c>
      <c r="F719" s="25" t="s">
        <v>712</v>
      </c>
      <c r="G719" s="25" t="s">
        <v>713</v>
      </c>
      <c r="H719" s="84">
        <v>3155</v>
      </c>
      <c r="I719" s="26">
        <v>12466666.66</v>
      </c>
      <c r="J719" s="26">
        <v>3626666.67</v>
      </c>
      <c r="K719" s="26">
        <v>3626666.67</v>
      </c>
      <c r="L719" s="25" t="s">
        <v>369</v>
      </c>
      <c r="M719" s="27">
        <v>219</v>
      </c>
      <c r="N719" s="77" t="str">
        <f>VLOOKUP(M719,[3]General!$C$24:$D$64,2,0)</f>
        <v>Realizar 12 campañas de promoción  y prevención de los derechos de los niños, niñas, adolescentes y jóvenes y  mecanismos de restablecimiento de derechos.</v>
      </c>
      <c r="O719" s="72">
        <f>VLOOKUP(M719,[3]General!$C$24:$E$64,3,0)</f>
        <v>2024680010141</v>
      </c>
      <c r="P719" s="73" t="str">
        <f>VLOOKUP(M719,[3]General!$C$24:$F$64,4,0)</f>
        <v>Desarrollo de Intervenciones de Tipo Psicosocial Dirigido a la Reducción de Factores de Riesgo en Niños, Niñas y Adolescentes en el Municipio de Bucaramanga</v>
      </c>
      <c r="Q719" s="27" t="s">
        <v>831</v>
      </c>
      <c r="R719" s="27" t="s">
        <v>1542</v>
      </c>
      <c r="S719" s="27" t="s">
        <v>1543</v>
      </c>
      <c r="T719" s="27" t="s">
        <v>2154</v>
      </c>
      <c r="U719" s="27" t="s">
        <v>2155</v>
      </c>
      <c r="V719" s="28" t="s">
        <v>2256</v>
      </c>
    </row>
    <row r="720" spans="1:22" hidden="1" x14ac:dyDescent="0.3">
      <c r="A720" s="198">
        <v>45533</v>
      </c>
      <c r="B720" s="25">
        <v>8363</v>
      </c>
      <c r="C720" s="25" t="s">
        <v>200</v>
      </c>
      <c r="D720" s="25" t="s">
        <v>485</v>
      </c>
      <c r="E720" s="25" t="s">
        <v>1434</v>
      </c>
      <c r="F720" s="25" t="s">
        <v>648</v>
      </c>
      <c r="G720" s="25" t="s">
        <v>649</v>
      </c>
      <c r="H720" s="84">
        <v>3153</v>
      </c>
      <c r="I720" s="26">
        <v>13566666.66</v>
      </c>
      <c r="J720" s="26">
        <v>3946666.67</v>
      </c>
      <c r="K720" s="26">
        <v>3946666.67</v>
      </c>
      <c r="L720" s="25" t="s">
        <v>369</v>
      </c>
      <c r="M720" s="27">
        <v>1</v>
      </c>
      <c r="N720" s="77" t="str">
        <f>VLOOKUP(M720,[3]General!$C$24:$D$64,2,0)</f>
        <v>Atender a 30.000 niños, niñas, adolescentes y sus familias con un enfoque de inclusión social.</v>
      </c>
      <c r="O720" s="72">
        <f>VLOOKUP(M720,[3]General!$C$24:$E$64,3,0)</f>
        <v>2024680010141</v>
      </c>
      <c r="P720" s="73" t="str">
        <f>VLOOKUP(M720,[3]General!$C$24:$F$64,4,0)</f>
        <v>Desarrollo de Intervenciones de Tipo Psicosocial Dirigido a la Reducción de Factores de Riesgo en Niños, Niñas y Adolescentes en el Municipio de Bucaramanga</v>
      </c>
      <c r="Q720" s="27" t="s">
        <v>446</v>
      </c>
      <c r="R720" s="27" t="s">
        <v>1542</v>
      </c>
      <c r="S720" s="27" t="s">
        <v>1543</v>
      </c>
      <c r="T720" s="27" t="s">
        <v>2156</v>
      </c>
      <c r="U720" s="27" t="s">
        <v>2157</v>
      </c>
      <c r="V720" s="28" t="s">
        <v>2256</v>
      </c>
    </row>
    <row r="721" spans="1:22" hidden="1" x14ac:dyDescent="0.3">
      <c r="A721" s="198">
        <v>45533</v>
      </c>
      <c r="B721" s="25">
        <v>8364</v>
      </c>
      <c r="C721" s="25" t="s">
        <v>335</v>
      </c>
      <c r="D721" s="25" t="s">
        <v>489</v>
      </c>
      <c r="E721" s="25" t="s">
        <v>1435</v>
      </c>
      <c r="F721" s="25" t="s">
        <v>763</v>
      </c>
      <c r="G721" s="25" t="s">
        <v>764</v>
      </c>
      <c r="H721" s="84">
        <v>3151</v>
      </c>
      <c r="I721" s="213">
        <v>14183333.33</v>
      </c>
      <c r="J721" s="213">
        <v>3946666.67</v>
      </c>
      <c r="K721" s="213">
        <v>3946666.67</v>
      </c>
      <c r="L721" s="25" t="s">
        <v>369</v>
      </c>
      <c r="M721" s="27">
        <v>217</v>
      </c>
      <c r="N721" s="77" t="str">
        <f>VLOOKUP(M721,[3]General!$C$24:$D$64,2,0)</f>
        <v>Implementar una (1) estrategia de promoción de la garantía de derechos a través de una ruta de Prevención, Detección y Atención Interinstitucional ante casos de discriminación dirigida a la población con orientación sexual e identidad de género diversa.</v>
      </c>
      <c r="O721" s="72">
        <f>VLOOKUP(M721,[3]General!$C$24:$E$64,3,0)</f>
        <v>2024680010154</v>
      </c>
      <c r="P721" s="73" t="str">
        <f>VLOOKUP(M721,[3]General!$C$24:$F$64,4,0)</f>
        <v>Desarrollo de acciones de atención integral para la población con orientación sexual e identidad de género diversa en el Municipio de Bucaramanga</v>
      </c>
      <c r="Q721" s="27" t="s">
        <v>725</v>
      </c>
      <c r="R721" s="27" t="s">
        <v>1542</v>
      </c>
      <c r="S721" s="27" t="s">
        <v>1543</v>
      </c>
      <c r="T721" s="27" t="s">
        <v>2158</v>
      </c>
      <c r="U721" s="27" t="s">
        <v>2159</v>
      </c>
      <c r="V721" s="28" t="s">
        <v>2256</v>
      </c>
    </row>
    <row r="722" spans="1:22" hidden="1" x14ac:dyDescent="0.3">
      <c r="A722" s="198">
        <v>45534</v>
      </c>
      <c r="B722" s="25">
        <v>8416</v>
      </c>
      <c r="C722" s="25" t="s">
        <v>219</v>
      </c>
      <c r="D722" s="25" t="s">
        <v>1364</v>
      </c>
      <c r="E722" s="25" t="s">
        <v>1436</v>
      </c>
      <c r="F722" s="25" t="s">
        <v>1046</v>
      </c>
      <c r="G722" s="25" t="s">
        <v>1047</v>
      </c>
      <c r="H722" s="84">
        <v>3207</v>
      </c>
      <c r="I722" s="26">
        <v>10266666.66</v>
      </c>
      <c r="J722" s="26">
        <v>2893333.33</v>
      </c>
      <c r="K722" s="26">
        <v>2893333.33</v>
      </c>
      <c r="L722" s="25" t="s">
        <v>369</v>
      </c>
      <c r="M722" s="27">
        <v>220</v>
      </c>
      <c r="N722" s="77" t="str">
        <f>VLOOKUP(M722,[3]General!$C$24:$D$64,2,0)</f>
        <v>Beneficiar a mil (1000) madres comunitarias y cuidadoras de la infancia a través de una estrategia de fortalecimiento en componentes, pedagógico, comunitario, gestión de redes y de economía de cuidado (bono rosa).</v>
      </c>
      <c r="O722" s="72">
        <f>VLOOKUP(M722,[3]General!$C$24:$E$64,3,0)</f>
        <v>2024680010164</v>
      </c>
      <c r="P722" s="73" t="str">
        <f>VLOOKUP(M722,[3]General!$C$24:$F$64,4,0)</f>
        <v>Implementación de Acciones Pedagógicas, Comunitarias y de Seguridad Alimentaria a Madres, Cuidadoras y Familias de Niños, Niñas y Adolescentes en el Municipio de Bucaramanga</v>
      </c>
      <c r="Q722" s="27" t="s">
        <v>985</v>
      </c>
      <c r="R722" s="27" t="s">
        <v>1542</v>
      </c>
      <c r="S722" s="27" t="s">
        <v>1577</v>
      </c>
      <c r="T722" s="27" t="s">
        <v>2160</v>
      </c>
      <c r="U722" s="27" t="s">
        <v>2161</v>
      </c>
      <c r="V722" s="28" t="s">
        <v>2256</v>
      </c>
    </row>
    <row r="723" spans="1:22" hidden="1" x14ac:dyDescent="0.3">
      <c r="A723" s="198">
        <v>45534</v>
      </c>
      <c r="B723" s="25">
        <v>8417</v>
      </c>
      <c r="C723" s="25" t="s">
        <v>344</v>
      </c>
      <c r="D723" s="25" t="s">
        <v>1242</v>
      </c>
      <c r="E723" s="25" t="s">
        <v>1221</v>
      </c>
      <c r="F723" s="25" t="s">
        <v>1151</v>
      </c>
      <c r="G723" s="25" t="s">
        <v>1152</v>
      </c>
      <c r="H723" s="84">
        <v>3192</v>
      </c>
      <c r="I723" s="26">
        <v>8433333.3300000001</v>
      </c>
      <c r="J723" s="26">
        <v>2126666.67</v>
      </c>
      <c r="K723" s="26">
        <v>2126666.67</v>
      </c>
      <c r="L723" s="25" t="s">
        <v>369</v>
      </c>
      <c r="M723" s="27">
        <v>256</v>
      </c>
      <c r="N723" s="77" t="str">
        <f>VLOOKUP(M723,[3]General!$C$24:$D$64,2,0)</f>
        <v>Implementar una (1) estrategia que promueva espacios de participacion y fomento de la democracia con representantes comunales</v>
      </c>
      <c r="O723" s="72">
        <f>VLOOKUP(M723,[3]General!$C$24:$E$64,3,0)</f>
        <v>2024680010149</v>
      </c>
      <c r="P723" s="73" t="str">
        <f>VLOOKUP(M723,[3]General!$C$24:$F$64,4,0)</f>
        <v>Fortalecimiento de los espacios de participación ciudadana y buen gobierno en el municipio de Bucaramanga</v>
      </c>
      <c r="Q723" s="27" t="s">
        <v>1315</v>
      </c>
      <c r="R723" s="27" t="s">
        <v>1542</v>
      </c>
      <c r="S723" s="27" t="s">
        <v>1577</v>
      </c>
      <c r="T723" s="27" t="s">
        <v>2162</v>
      </c>
      <c r="U723" s="27" t="s">
        <v>2163</v>
      </c>
      <c r="V723" s="28" t="s">
        <v>2256</v>
      </c>
    </row>
    <row r="724" spans="1:22" hidden="1" x14ac:dyDescent="0.3">
      <c r="A724" s="198">
        <v>45534</v>
      </c>
      <c r="B724" s="25">
        <v>8418</v>
      </c>
      <c r="C724" s="25" t="s">
        <v>218</v>
      </c>
      <c r="D724" s="25" t="s">
        <v>1431</v>
      </c>
      <c r="E724" s="25" t="s">
        <v>1437</v>
      </c>
      <c r="F724" s="25" t="s">
        <v>839</v>
      </c>
      <c r="G724" s="25" t="s">
        <v>840</v>
      </c>
      <c r="H724" s="84">
        <v>3194</v>
      </c>
      <c r="I724" s="26">
        <v>13566666.66</v>
      </c>
      <c r="J724" s="26">
        <v>3576666.66</v>
      </c>
      <c r="K724" s="26">
        <v>3576666.66</v>
      </c>
      <c r="L724" s="25" t="s">
        <v>369</v>
      </c>
      <c r="M724" s="27">
        <v>219</v>
      </c>
      <c r="N724" s="77" t="str">
        <f>VLOOKUP(M724,[3]General!$C$24:$D$64,2,0)</f>
        <v>Realizar 12 campañas de promoción  y prevención de los derechos de los niños, niñas, adolescentes y jóvenes y  mecanismos de restablecimiento de derechos.</v>
      </c>
      <c r="O724" s="72">
        <f>VLOOKUP(M724,[3]General!$C$24:$E$64,3,0)</f>
        <v>2024680010141</v>
      </c>
      <c r="P724" s="73" t="str">
        <f>VLOOKUP(M724,[3]General!$C$24:$F$64,4,0)</f>
        <v>Desarrollo de Intervenciones de Tipo Psicosocial Dirigido a la Reducción de Factores de Riesgo en Niños, Niñas y Adolescentes en el Municipio de Bucaramanga</v>
      </c>
      <c r="Q724" s="27" t="s">
        <v>831</v>
      </c>
      <c r="R724" s="27" t="s">
        <v>1542</v>
      </c>
      <c r="S724" s="27" t="s">
        <v>1543</v>
      </c>
      <c r="T724" s="27" t="s">
        <v>2164</v>
      </c>
      <c r="U724" s="27" t="s">
        <v>2165</v>
      </c>
      <c r="V724" s="28" t="s">
        <v>2256</v>
      </c>
    </row>
    <row r="725" spans="1:22" hidden="1" x14ac:dyDescent="0.3">
      <c r="A725" s="198">
        <v>45534</v>
      </c>
      <c r="B725" s="25">
        <v>8473</v>
      </c>
      <c r="C725" s="25" t="s">
        <v>218</v>
      </c>
      <c r="D725" s="25" t="s">
        <v>1431</v>
      </c>
      <c r="E725" s="25" t="s">
        <v>1438</v>
      </c>
      <c r="F725" s="25" t="s">
        <v>669</v>
      </c>
      <c r="G725" s="25" t="s">
        <v>670</v>
      </c>
      <c r="H725" s="84">
        <v>3183</v>
      </c>
      <c r="I725" s="26">
        <v>9166666.6600000001</v>
      </c>
      <c r="J725" s="26">
        <v>2416666.66</v>
      </c>
      <c r="K725" s="26">
        <v>2416666.66</v>
      </c>
      <c r="L725" s="25" t="s">
        <v>369</v>
      </c>
      <c r="M725" s="27">
        <v>219</v>
      </c>
      <c r="N725" s="77" t="str">
        <f>VLOOKUP(M725,[3]General!$C$24:$D$64,2,0)</f>
        <v>Realizar 12 campañas de promoción  y prevención de los derechos de los niños, niñas, adolescentes y jóvenes y  mecanismos de restablecimiento de derechos.</v>
      </c>
      <c r="O725" s="72">
        <f>VLOOKUP(M725,[3]General!$C$24:$E$64,3,0)</f>
        <v>2024680010141</v>
      </c>
      <c r="P725" s="73" t="str">
        <f>VLOOKUP(M725,[3]General!$C$24:$F$64,4,0)</f>
        <v>Desarrollo de Intervenciones de Tipo Psicosocial Dirigido a la Reducción de Factores de Riesgo en Niños, Niñas y Adolescentes en el Municipio de Bucaramanga</v>
      </c>
      <c r="Q725" s="27" t="s">
        <v>831</v>
      </c>
      <c r="R725" s="27" t="s">
        <v>1542</v>
      </c>
      <c r="S725" s="27" t="s">
        <v>1577</v>
      </c>
      <c r="T725" s="27" t="s">
        <v>2166</v>
      </c>
      <c r="U725" s="27" t="s">
        <v>2167</v>
      </c>
      <c r="V725" s="28" t="s">
        <v>2256</v>
      </c>
    </row>
    <row r="726" spans="1:22" hidden="1" x14ac:dyDescent="0.3">
      <c r="A726" s="198">
        <v>45534</v>
      </c>
      <c r="B726" s="25">
        <v>8474</v>
      </c>
      <c r="C726" s="25" t="s">
        <v>218</v>
      </c>
      <c r="D726" s="25" t="s">
        <v>1431</v>
      </c>
      <c r="E726" s="25" t="s">
        <v>1439</v>
      </c>
      <c r="F726" s="25" t="s">
        <v>829</v>
      </c>
      <c r="G726" s="25" t="s">
        <v>830</v>
      </c>
      <c r="H726" s="84">
        <v>3190</v>
      </c>
      <c r="I726" s="26">
        <v>10266666.66</v>
      </c>
      <c r="J726" s="26">
        <v>2706666.66</v>
      </c>
      <c r="K726" s="26">
        <v>2706666.66</v>
      </c>
      <c r="L726" s="25" t="s">
        <v>369</v>
      </c>
      <c r="M726" s="27">
        <v>219</v>
      </c>
      <c r="N726" s="77" t="str">
        <f>VLOOKUP(M726,[3]General!$C$24:$D$64,2,0)</f>
        <v>Realizar 12 campañas de promoción  y prevención de los derechos de los niños, niñas, adolescentes y jóvenes y  mecanismos de restablecimiento de derechos.</v>
      </c>
      <c r="O726" s="72">
        <f>VLOOKUP(M726,[3]General!$C$24:$E$64,3,0)</f>
        <v>2024680010141</v>
      </c>
      <c r="P726" s="73" t="str">
        <f>VLOOKUP(M726,[3]General!$C$24:$F$64,4,0)</f>
        <v>Desarrollo de Intervenciones de Tipo Psicosocial Dirigido a la Reducción de Factores de Riesgo en Niños, Niñas y Adolescentes en el Municipio de Bucaramanga</v>
      </c>
      <c r="Q726" s="27" t="s">
        <v>831</v>
      </c>
      <c r="R726" s="27" t="s">
        <v>1542</v>
      </c>
      <c r="S726" s="27" t="s">
        <v>1577</v>
      </c>
      <c r="T726" s="27" t="s">
        <v>2168</v>
      </c>
      <c r="U726" s="27" t="s">
        <v>2169</v>
      </c>
      <c r="V726" s="28" t="s">
        <v>2256</v>
      </c>
    </row>
    <row r="727" spans="1:22" hidden="1" x14ac:dyDescent="0.3">
      <c r="A727" s="198">
        <v>45537</v>
      </c>
      <c r="B727" s="25">
        <v>8506</v>
      </c>
      <c r="C727" s="25" t="s">
        <v>200</v>
      </c>
      <c r="D727" s="25" t="s">
        <v>485</v>
      </c>
      <c r="E727" s="25" t="s">
        <v>1451</v>
      </c>
      <c r="F727" s="25" t="s">
        <v>1452</v>
      </c>
      <c r="G727" s="25" t="s">
        <v>1453</v>
      </c>
      <c r="H727" s="84">
        <v>3237</v>
      </c>
      <c r="I727" s="26">
        <v>13566666.66</v>
      </c>
      <c r="J727" s="26">
        <v>3453333.33</v>
      </c>
      <c r="K727" s="26">
        <v>3453333.33</v>
      </c>
      <c r="L727" s="25" t="s">
        <v>369</v>
      </c>
      <c r="M727" s="27">
        <v>1</v>
      </c>
      <c r="N727" s="77" t="str">
        <f>VLOOKUP(M727,[3]General!$C$24:$D$64,2,0)</f>
        <v>Atender a 30.000 niños, niñas, adolescentes y sus familias con un enfoque de inclusión social.</v>
      </c>
      <c r="O727" s="72">
        <f>VLOOKUP(M727,[3]General!$C$24:$E$64,3,0)</f>
        <v>2024680010141</v>
      </c>
      <c r="P727" s="73" t="str">
        <f>VLOOKUP(M727,[3]General!$C$24:$F$64,4,0)</f>
        <v>Desarrollo de Intervenciones de Tipo Psicosocial Dirigido a la Reducción de Factores de Riesgo en Niños, Niñas y Adolescentes en el Municipio de Bucaramanga</v>
      </c>
      <c r="Q727" s="27" t="s">
        <v>446</v>
      </c>
      <c r="R727" s="27" t="s">
        <v>1542</v>
      </c>
      <c r="S727" s="27" t="s">
        <v>1543</v>
      </c>
      <c r="T727" s="27" t="s">
        <v>2170</v>
      </c>
      <c r="U727" s="27" t="s">
        <v>2171</v>
      </c>
      <c r="V727" s="28" t="s">
        <v>2256</v>
      </c>
    </row>
    <row r="728" spans="1:22" hidden="1" x14ac:dyDescent="0.3">
      <c r="A728" s="198">
        <v>45537</v>
      </c>
      <c r="B728" s="25">
        <v>8507</v>
      </c>
      <c r="C728" s="25" t="s">
        <v>330</v>
      </c>
      <c r="D728" s="25" t="s">
        <v>1196</v>
      </c>
      <c r="E728" s="25" t="s">
        <v>1454</v>
      </c>
      <c r="F728" s="25" t="s">
        <v>997</v>
      </c>
      <c r="G728" s="25" t="s">
        <v>998</v>
      </c>
      <c r="H728" s="84">
        <v>3228</v>
      </c>
      <c r="I728" s="26">
        <v>19066666.66</v>
      </c>
      <c r="J728" s="26">
        <v>5026666.66</v>
      </c>
      <c r="K728" s="26">
        <v>5026666.66</v>
      </c>
      <c r="L728" s="25" t="s">
        <v>369</v>
      </c>
      <c r="M728" s="27">
        <v>254</v>
      </c>
      <c r="N728" s="77" t="str">
        <f>VLOOKUP(M728,[3]General!$C$24:$D$64,2,0)</f>
        <v>Brindar (1) asistencia técnica a los procesos de la Secretaría de Desarrollo Social que se derivan de los planes, programas y proyectos.</v>
      </c>
      <c r="O728" s="72">
        <f>VLOOKUP(M728,[3]General!$C$24:$E$64,3,0)</f>
        <v>2024680010068</v>
      </c>
      <c r="P728" s="73" t="str">
        <f>VLOOKUP(M728,[3]General!$C$24:$F$64,4,0)</f>
        <v>Fortalecimiento de los procesos transversales de la secretaria de desarrollo social en el municipio de Bucaramanga</v>
      </c>
      <c r="Q728" s="27" t="s">
        <v>1198</v>
      </c>
      <c r="R728" s="27" t="s">
        <v>1542</v>
      </c>
      <c r="S728" s="27" t="s">
        <v>1543</v>
      </c>
      <c r="T728" s="27" t="s">
        <v>2172</v>
      </c>
      <c r="U728" s="27" t="s">
        <v>2173</v>
      </c>
      <c r="V728" s="28" t="s">
        <v>2256</v>
      </c>
    </row>
    <row r="729" spans="1:22" hidden="1" x14ac:dyDescent="0.3">
      <c r="A729" s="198">
        <v>45537</v>
      </c>
      <c r="B729" s="25">
        <v>8508</v>
      </c>
      <c r="C729" s="25" t="s">
        <v>218</v>
      </c>
      <c r="D729" s="25" t="s">
        <v>1431</v>
      </c>
      <c r="E729" s="25" t="s">
        <v>1455</v>
      </c>
      <c r="F729" s="25" t="s">
        <v>495</v>
      </c>
      <c r="G729" s="25" t="s">
        <v>496</v>
      </c>
      <c r="H729" s="84">
        <v>3226</v>
      </c>
      <c r="I729" s="26">
        <v>13566666.66</v>
      </c>
      <c r="J729" s="26">
        <v>3576666.66</v>
      </c>
      <c r="K729" s="26">
        <v>3576666.66</v>
      </c>
      <c r="L729" s="25" t="s">
        <v>369</v>
      </c>
      <c r="M729" s="27">
        <v>219</v>
      </c>
      <c r="N729" s="77" t="str">
        <f>VLOOKUP(M729,[3]General!$C$24:$D$64,2,0)</f>
        <v>Realizar 12 campañas de promoción  y prevención de los derechos de los niños, niñas, adolescentes y jóvenes y  mecanismos de restablecimiento de derechos.</v>
      </c>
      <c r="O729" s="72">
        <f>VLOOKUP(M729,[3]General!$C$24:$E$64,3,0)</f>
        <v>2024680010141</v>
      </c>
      <c r="P729" s="73" t="str">
        <f>VLOOKUP(M729,[3]General!$C$24:$F$64,4,0)</f>
        <v>Desarrollo de Intervenciones de Tipo Psicosocial Dirigido a la Reducción de Factores de Riesgo en Niños, Niñas y Adolescentes en el Municipio de Bucaramanga</v>
      </c>
      <c r="Q729" s="27" t="s">
        <v>831</v>
      </c>
      <c r="R729" s="27" t="s">
        <v>1542</v>
      </c>
      <c r="S729" s="27" t="s">
        <v>1543</v>
      </c>
      <c r="T729" s="27" t="s">
        <v>2174</v>
      </c>
      <c r="U729" s="27" t="s">
        <v>2175</v>
      </c>
      <c r="V729" s="28" t="s">
        <v>2256</v>
      </c>
    </row>
    <row r="730" spans="1:22" hidden="1" x14ac:dyDescent="0.3">
      <c r="A730" s="198">
        <v>45537</v>
      </c>
      <c r="B730" s="25">
        <v>8538</v>
      </c>
      <c r="C730" s="25" t="s">
        <v>281</v>
      </c>
      <c r="D730" s="25" t="s">
        <v>530</v>
      </c>
      <c r="E730" s="25" t="s">
        <v>1456</v>
      </c>
      <c r="F730" s="25" t="s">
        <v>575</v>
      </c>
      <c r="G730" s="25" t="s">
        <v>576</v>
      </c>
      <c r="H730" s="84">
        <v>39</v>
      </c>
      <c r="I730" s="26">
        <v>27072773.280000001</v>
      </c>
      <c r="J730" s="26">
        <v>0</v>
      </c>
      <c r="K730" s="26">
        <v>0</v>
      </c>
      <c r="L730" s="25" t="s">
        <v>369</v>
      </c>
      <c r="M730" s="27">
        <v>205</v>
      </c>
      <c r="N730" s="77" t="str">
        <f>VLOOKUP(M730,[3]General!$C$24:$D$64,2,0)</f>
        <v>Mantener el servicio de atención a 500 personas en habitanza de calle bajo servicios integrales que promueven su inclusión y mejoramiento de su calidad de vida, garantizando la promoción de los derechos</v>
      </c>
      <c r="O730" s="72">
        <f>VLOOKUP(M730,[3]General!$C$24:$E$64,3,0)</f>
        <v>2024680010066</v>
      </c>
      <c r="P730" s="73" t="str">
        <f>VLOOKUP(M730,[3]General!$C$24:$F$64,4,0)</f>
        <v>Fortalecimiento de las acciones de atención integral para la población en habitanza en calle en el municipio de Bucaramanga</v>
      </c>
      <c r="Q730" s="27" t="s">
        <v>888</v>
      </c>
      <c r="R730" s="27" t="s">
        <v>1537</v>
      </c>
      <c r="S730" s="27" t="s">
        <v>1538</v>
      </c>
      <c r="T730" s="27" t="s">
        <v>1550</v>
      </c>
      <c r="U730" s="27" t="s">
        <v>1551</v>
      </c>
      <c r="V730" s="28" t="s">
        <v>2256</v>
      </c>
    </row>
    <row r="731" spans="1:22" hidden="1" x14ac:dyDescent="0.3">
      <c r="A731" s="198">
        <v>45539</v>
      </c>
      <c r="B731" s="25">
        <v>8593</v>
      </c>
      <c r="C731" s="25" t="s">
        <v>343</v>
      </c>
      <c r="D731" s="25" t="s">
        <v>489</v>
      </c>
      <c r="E731" s="25" t="s">
        <v>1221</v>
      </c>
      <c r="F731" s="25" t="s">
        <v>969</v>
      </c>
      <c r="G731" s="25" t="s">
        <v>970</v>
      </c>
      <c r="H731" s="84">
        <v>3296</v>
      </c>
      <c r="I731" s="26">
        <v>7700000</v>
      </c>
      <c r="J731" s="26">
        <v>1980000</v>
      </c>
      <c r="K731" s="26">
        <v>1980000</v>
      </c>
      <c r="L731" s="25" t="s">
        <v>369</v>
      </c>
      <c r="M731" s="27">
        <v>256</v>
      </c>
      <c r="N731" s="77" t="str">
        <f>VLOOKUP(M731,[3]General!$C$24:$D$64,2,0)</f>
        <v>Implementar una (1) estrategia que promueva espacios de participacion y fomento de la democracia con representantes comunales</v>
      </c>
      <c r="O731" s="72">
        <f>VLOOKUP(M731,[3]General!$C$24:$E$64,3,0)</f>
        <v>2024680010149</v>
      </c>
      <c r="P731" s="73" t="str">
        <f>VLOOKUP(M731,[3]General!$C$24:$F$64,4,0)</f>
        <v>Fortalecimiento de los espacios de participación ciudadana y buen gobierno en el municipio de Bucaramanga</v>
      </c>
      <c r="Q731" s="27" t="s">
        <v>1527</v>
      </c>
      <c r="R731" s="27" t="s">
        <v>1542</v>
      </c>
      <c r="S731" s="27" t="s">
        <v>1577</v>
      </c>
      <c r="T731" s="27" t="s">
        <v>2176</v>
      </c>
      <c r="U731" s="27" t="s">
        <v>2177</v>
      </c>
      <c r="V731" s="28" t="s">
        <v>2256</v>
      </c>
    </row>
    <row r="732" spans="1:22" hidden="1" x14ac:dyDescent="0.3">
      <c r="A732" s="198">
        <v>45539</v>
      </c>
      <c r="B732" s="25">
        <v>8594</v>
      </c>
      <c r="C732" s="25" t="s">
        <v>343</v>
      </c>
      <c r="D732" s="25" t="s">
        <v>489</v>
      </c>
      <c r="E732" s="25" t="s">
        <v>1221</v>
      </c>
      <c r="F732" s="25" t="s">
        <v>953</v>
      </c>
      <c r="G732" s="25" t="s">
        <v>954</v>
      </c>
      <c r="H732" s="84">
        <v>3295</v>
      </c>
      <c r="I732" s="26">
        <v>7700000</v>
      </c>
      <c r="J732" s="26">
        <v>1980000</v>
      </c>
      <c r="K732" s="26">
        <v>1980000</v>
      </c>
      <c r="L732" s="25" t="s">
        <v>369</v>
      </c>
      <c r="M732" s="27">
        <v>256</v>
      </c>
      <c r="N732" s="77" t="str">
        <f>VLOOKUP(M732,[3]General!$C$24:$D$64,2,0)</f>
        <v>Implementar una (1) estrategia que promueva espacios de participacion y fomento de la democracia con representantes comunales</v>
      </c>
      <c r="O732" s="72">
        <f>VLOOKUP(M732,[3]General!$C$24:$E$64,3,0)</f>
        <v>2024680010149</v>
      </c>
      <c r="P732" s="73" t="str">
        <f>VLOOKUP(M732,[3]General!$C$24:$F$64,4,0)</f>
        <v>Fortalecimiento de los espacios de participación ciudadana y buen gobierno en el municipio de Bucaramanga</v>
      </c>
      <c r="Q732" s="27" t="s">
        <v>1527</v>
      </c>
      <c r="R732" s="27" t="s">
        <v>1542</v>
      </c>
      <c r="S732" s="27" t="s">
        <v>1577</v>
      </c>
      <c r="T732" s="27" t="s">
        <v>2178</v>
      </c>
      <c r="U732" s="27" t="s">
        <v>2179</v>
      </c>
      <c r="V732" s="28" t="s">
        <v>2256</v>
      </c>
    </row>
    <row r="733" spans="1:22" hidden="1" x14ac:dyDescent="0.3">
      <c r="A733" s="198">
        <v>45539</v>
      </c>
      <c r="B733" s="25">
        <v>8595</v>
      </c>
      <c r="C733" s="25" t="s">
        <v>343</v>
      </c>
      <c r="D733" s="25" t="s">
        <v>489</v>
      </c>
      <c r="E733" s="25" t="s">
        <v>1220</v>
      </c>
      <c r="F733" s="25" t="s">
        <v>991</v>
      </c>
      <c r="G733" s="25" t="s">
        <v>992</v>
      </c>
      <c r="H733" s="84">
        <v>3289</v>
      </c>
      <c r="I733" s="26">
        <v>14000000</v>
      </c>
      <c r="J733" s="26">
        <v>3600000</v>
      </c>
      <c r="K733" s="26">
        <v>3600000</v>
      </c>
      <c r="L733" s="25" t="s">
        <v>369</v>
      </c>
      <c r="M733" s="27">
        <v>256</v>
      </c>
      <c r="N733" s="77" t="str">
        <f>VLOOKUP(M733,[3]General!$C$24:$D$64,2,0)</f>
        <v>Implementar una (1) estrategia que promueva espacios de participacion y fomento de la democracia con representantes comunales</v>
      </c>
      <c r="O733" s="72">
        <f>VLOOKUP(M733,[3]General!$C$24:$E$64,3,0)</f>
        <v>2024680010149</v>
      </c>
      <c r="P733" s="73" t="str">
        <f>VLOOKUP(M733,[3]General!$C$24:$F$64,4,0)</f>
        <v>Fortalecimiento de los espacios de participación ciudadana y buen gobierno en el municipio de Bucaramanga</v>
      </c>
      <c r="Q733" s="27" t="s">
        <v>1527</v>
      </c>
      <c r="R733" s="27" t="s">
        <v>1542</v>
      </c>
      <c r="S733" s="27" t="s">
        <v>1543</v>
      </c>
      <c r="T733" s="27" t="s">
        <v>2180</v>
      </c>
      <c r="U733" s="27" t="s">
        <v>2181</v>
      </c>
      <c r="V733" s="28" t="s">
        <v>2256</v>
      </c>
    </row>
    <row r="734" spans="1:22" hidden="1" x14ac:dyDescent="0.3">
      <c r="A734" s="198">
        <v>45539</v>
      </c>
      <c r="B734" s="25">
        <v>8596</v>
      </c>
      <c r="C734" s="25" t="s">
        <v>200</v>
      </c>
      <c r="D734" s="25" t="s">
        <v>485</v>
      </c>
      <c r="E734" s="25" t="s">
        <v>1457</v>
      </c>
      <c r="F734" s="25" t="s">
        <v>983</v>
      </c>
      <c r="G734" s="25" t="s">
        <v>984</v>
      </c>
      <c r="H734" s="84">
        <v>3281</v>
      </c>
      <c r="I734" s="26">
        <v>14000000</v>
      </c>
      <c r="J734" s="26">
        <v>3600000</v>
      </c>
      <c r="K734" s="26">
        <v>3600000</v>
      </c>
      <c r="L734" s="25" t="s">
        <v>369</v>
      </c>
      <c r="M734" s="27">
        <v>1</v>
      </c>
      <c r="N734" s="77" t="str">
        <f>VLOOKUP(M734,[3]General!$C$24:$D$64,2,0)</f>
        <v>Atender a 30.000 niños, niñas, adolescentes y sus familias con un enfoque de inclusión social.</v>
      </c>
      <c r="O734" s="72">
        <f>VLOOKUP(M734,[3]General!$C$24:$E$64,3,0)</f>
        <v>2024680010141</v>
      </c>
      <c r="P734" s="73" t="str">
        <f>VLOOKUP(M734,[3]General!$C$24:$F$64,4,0)</f>
        <v>Desarrollo de Intervenciones de Tipo Psicosocial Dirigido a la Reducción de Factores de Riesgo en Niños, Niñas y Adolescentes en el Municipio de Bucaramanga</v>
      </c>
      <c r="Q734" s="27" t="s">
        <v>446</v>
      </c>
      <c r="R734" s="27" t="s">
        <v>1542</v>
      </c>
      <c r="S734" s="27" t="s">
        <v>1543</v>
      </c>
      <c r="T734" s="27" t="s">
        <v>2182</v>
      </c>
      <c r="U734" s="27" t="s">
        <v>2183</v>
      </c>
      <c r="V734" s="28" t="s">
        <v>2256</v>
      </c>
    </row>
    <row r="735" spans="1:22" hidden="1" x14ac:dyDescent="0.3">
      <c r="A735" s="198">
        <v>45539</v>
      </c>
      <c r="B735" s="25">
        <v>8597</v>
      </c>
      <c r="C735" s="25" t="s">
        <v>1458</v>
      </c>
      <c r="D735" s="25" t="s">
        <v>1364</v>
      </c>
      <c r="E735" s="25" t="s">
        <v>1459</v>
      </c>
      <c r="F735" s="25" t="s">
        <v>1460</v>
      </c>
      <c r="G735" s="25" t="s">
        <v>1461</v>
      </c>
      <c r="H735" s="84">
        <v>3276</v>
      </c>
      <c r="I735" s="26">
        <v>10500000</v>
      </c>
      <c r="J735" s="26">
        <v>2700000</v>
      </c>
      <c r="K735" s="26">
        <v>2700000</v>
      </c>
      <c r="L735" s="25" t="s">
        <v>369</v>
      </c>
      <c r="M735" s="27">
        <v>206</v>
      </c>
      <c r="N735" s="77" t="str">
        <f>VLOOKUP(M735,[3]General!$C$24:$D$64,2,0)</f>
        <v>Beneficiar a 25.000 personas con la oferta social y acceso a servicios que contiene la estrategia de apoyo integral para la implementación de mecanismos de articulación para la garantía de derechos en temas de e inclusión laboral, cohesión social, prevención de la discriminación y la xenofobia, en población migrante, retornada, refugiada y de acogida</v>
      </c>
      <c r="O735" s="72">
        <f>VLOOKUP(M735,[3]General!$C$24:$E$64,3,0)</f>
        <v>2024680010086</v>
      </c>
      <c r="P735" s="73" t="str">
        <f>VLOOKUP(M735,[3]General!$C$24:$F$64,4,0)</f>
        <v>Implementación de acciones para la garantía del acceso a la oferta social en población migrante, retornada, refugiada y de acogida en el Municipio de Bucaramanga</v>
      </c>
      <c r="Q735" s="27" t="s">
        <v>1532</v>
      </c>
      <c r="R735" s="27" t="s">
        <v>1542</v>
      </c>
      <c r="S735" s="27" t="s">
        <v>1577</v>
      </c>
      <c r="T735" s="27" t="s">
        <v>2184</v>
      </c>
      <c r="U735" s="27" t="s">
        <v>2185</v>
      </c>
      <c r="V735" s="28" t="s">
        <v>2256</v>
      </c>
    </row>
    <row r="736" spans="1:22" hidden="1" x14ac:dyDescent="0.3">
      <c r="A736" s="198">
        <v>45539</v>
      </c>
      <c r="B736" s="25">
        <v>8598</v>
      </c>
      <c r="C736" s="25" t="s">
        <v>200</v>
      </c>
      <c r="D736" s="25" t="s">
        <v>485</v>
      </c>
      <c r="E736" s="25" t="s">
        <v>1462</v>
      </c>
      <c r="F736" s="25" t="s">
        <v>994</v>
      </c>
      <c r="G736" s="25" t="s">
        <v>995</v>
      </c>
      <c r="H736" s="84">
        <v>3277</v>
      </c>
      <c r="I736" s="26">
        <v>13566666.66</v>
      </c>
      <c r="J736" s="26">
        <v>3330000</v>
      </c>
      <c r="K736" s="26">
        <v>3330000</v>
      </c>
      <c r="L736" s="25" t="s">
        <v>369</v>
      </c>
      <c r="M736" s="27">
        <v>1</v>
      </c>
      <c r="N736" s="77" t="str">
        <f>VLOOKUP(M736,[3]General!$C$24:$D$64,2,0)</f>
        <v>Atender a 30.000 niños, niñas, adolescentes y sus familias con un enfoque de inclusión social.</v>
      </c>
      <c r="O736" s="72">
        <f>VLOOKUP(M736,[3]General!$C$24:$E$64,3,0)</f>
        <v>2024680010141</v>
      </c>
      <c r="P736" s="73" t="str">
        <f>VLOOKUP(M736,[3]General!$C$24:$F$64,4,0)</f>
        <v>Desarrollo de Intervenciones de Tipo Psicosocial Dirigido a la Reducción de Factores de Riesgo en Niños, Niñas y Adolescentes en el Municipio de Bucaramanga</v>
      </c>
      <c r="Q736" s="27" t="s">
        <v>446</v>
      </c>
      <c r="R736" s="27" t="s">
        <v>1542</v>
      </c>
      <c r="S736" s="27" t="s">
        <v>1543</v>
      </c>
      <c r="T736" s="27" t="s">
        <v>2186</v>
      </c>
      <c r="U736" s="27" t="s">
        <v>2187</v>
      </c>
      <c r="V736" s="28" t="s">
        <v>2256</v>
      </c>
    </row>
    <row r="737" spans="1:22" hidden="1" x14ac:dyDescent="0.3">
      <c r="A737" s="198">
        <v>45541</v>
      </c>
      <c r="B737" s="25">
        <v>8791</v>
      </c>
      <c r="C737" s="25" t="s">
        <v>310</v>
      </c>
      <c r="D737" s="25" t="s">
        <v>1372</v>
      </c>
      <c r="E737" s="25" t="s">
        <v>1463</v>
      </c>
      <c r="F737" s="25" t="s">
        <v>999</v>
      </c>
      <c r="G737" s="25" t="s">
        <v>1000</v>
      </c>
      <c r="H737" s="84">
        <v>3354</v>
      </c>
      <c r="I737" s="26">
        <v>12950000</v>
      </c>
      <c r="J737" s="26">
        <v>3083333.33</v>
      </c>
      <c r="K737" s="26">
        <v>3083333.33</v>
      </c>
      <c r="L737" s="25" t="s">
        <v>369</v>
      </c>
      <c r="M737" s="27">
        <v>211</v>
      </c>
      <c r="N737" s="77" t="str">
        <f>VLOOKUP(M737,[3]General!$C$24:$D$64,2,0)</f>
        <v>Atender a 8400 adultos mayores violentados y/o que presentan abandono con atención integral; en salud, recreación y buen uso del tiempo libre mediante espacios culturales, artísticos y recreativos.</v>
      </c>
      <c r="O737" s="72">
        <f>VLOOKUP(M737,[3]General!$C$24:$E$64,3,0)</f>
        <v>2024680010125</v>
      </c>
      <c r="P737" s="73" t="str">
        <f>VLOOKUP(M737,[3]General!$C$24:$F$64,4,0)</f>
        <v>Fortalecimiento de los procesos de atención integral de la población adulta mayor en el Municipio de Bucaramanga</v>
      </c>
      <c r="Q737" s="27" t="s">
        <v>449</v>
      </c>
      <c r="R737" s="27" t="s">
        <v>1542</v>
      </c>
      <c r="S737" s="27" t="s">
        <v>1543</v>
      </c>
      <c r="T737" s="27" t="s">
        <v>2188</v>
      </c>
      <c r="U737" s="27" t="s">
        <v>2189</v>
      </c>
      <c r="V737" s="28" t="s">
        <v>2256</v>
      </c>
    </row>
    <row r="738" spans="1:22" hidden="1" x14ac:dyDescent="0.3">
      <c r="A738" s="198">
        <v>45541</v>
      </c>
      <c r="B738" s="25">
        <v>8792</v>
      </c>
      <c r="C738" s="25" t="s">
        <v>308</v>
      </c>
      <c r="D738" s="25" t="s">
        <v>447</v>
      </c>
      <c r="E738" s="25" t="s">
        <v>1464</v>
      </c>
      <c r="F738" s="25" t="s">
        <v>1465</v>
      </c>
      <c r="G738" s="25" t="s">
        <v>1466</v>
      </c>
      <c r="H738" s="84">
        <v>3303</v>
      </c>
      <c r="I738" s="26">
        <v>14350000</v>
      </c>
      <c r="J738" s="26">
        <v>3416666.67</v>
      </c>
      <c r="K738" s="26">
        <v>3416666.67</v>
      </c>
      <c r="L738" s="25" t="s">
        <v>369</v>
      </c>
      <c r="M738" s="27">
        <v>211</v>
      </c>
      <c r="N738" s="77" t="str">
        <f>VLOOKUP(M738,[3]General!$C$24:$D$64,2,0)</f>
        <v>Atender a 8400 adultos mayores violentados y/o que presentan abandono con atención integral; en salud, recreación y buen uso del tiempo libre mediante espacios culturales, artísticos y recreativos.</v>
      </c>
      <c r="O738" s="72">
        <f>VLOOKUP(M738,[3]General!$C$24:$E$64,3,0)</f>
        <v>2024680010125</v>
      </c>
      <c r="P738" s="73" t="str">
        <f>VLOOKUP(M738,[3]General!$C$24:$F$64,4,0)</f>
        <v>Fortalecimiento de los procesos de atención integral de la población adulta mayor en el Municipio de Bucaramanga</v>
      </c>
      <c r="Q738" s="27" t="s">
        <v>449</v>
      </c>
      <c r="R738" s="27" t="s">
        <v>1542</v>
      </c>
      <c r="S738" s="27" t="s">
        <v>1543</v>
      </c>
      <c r="T738" s="27" t="s">
        <v>2190</v>
      </c>
      <c r="U738" s="27" t="s">
        <v>2191</v>
      </c>
      <c r="V738" s="28" t="s">
        <v>2256</v>
      </c>
    </row>
    <row r="739" spans="1:22" hidden="1" x14ac:dyDescent="0.3">
      <c r="A739" s="198">
        <v>45541</v>
      </c>
      <c r="B739" s="25">
        <v>8793</v>
      </c>
      <c r="C739" s="25" t="s">
        <v>344</v>
      </c>
      <c r="D739" s="25" t="s">
        <v>1242</v>
      </c>
      <c r="E739" s="25" t="s">
        <v>1221</v>
      </c>
      <c r="F739" s="25" t="s">
        <v>1467</v>
      </c>
      <c r="G739" s="25" t="s">
        <v>1468</v>
      </c>
      <c r="H739" s="84">
        <v>3343</v>
      </c>
      <c r="I739" s="26">
        <v>7700000</v>
      </c>
      <c r="J739" s="26">
        <v>1833333.33</v>
      </c>
      <c r="K739" s="26">
        <v>1833333.33</v>
      </c>
      <c r="L739" s="25" t="s">
        <v>369</v>
      </c>
      <c r="M739" s="27">
        <v>256</v>
      </c>
      <c r="N739" s="77" t="str">
        <f>VLOOKUP(M739,[3]General!$C$24:$D$64,2,0)</f>
        <v>Implementar una (1) estrategia que promueva espacios de participacion y fomento de la democracia con representantes comunales</v>
      </c>
      <c r="O739" s="72">
        <f>VLOOKUP(M739,[3]General!$C$24:$E$64,3,0)</f>
        <v>2024680010149</v>
      </c>
      <c r="P739" s="73" t="str">
        <f>VLOOKUP(M739,[3]General!$C$24:$F$64,4,0)</f>
        <v>Fortalecimiento de los espacios de participación ciudadana y buen gobierno en el municipio de Bucaramanga</v>
      </c>
      <c r="Q739" s="27" t="s">
        <v>1315</v>
      </c>
      <c r="R739" s="27" t="s">
        <v>1542</v>
      </c>
      <c r="S739" s="27" t="s">
        <v>1577</v>
      </c>
      <c r="T739" s="27" t="s">
        <v>2192</v>
      </c>
      <c r="U739" s="27" t="s">
        <v>2193</v>
      </c>
      <c r="V739" s="28" t="s">
        <v>2256</v>
      </c>
    </row>
    <row r="740" spans="1:22" hidden="1" x14ac:dyDescent="0.3">
      <c r="A740" s="198">
        <v>45541</v>
      </c>
      <c r="B740" s="25">
        <v>8835</v>
      </c>
      <c r="C740" s="25" t="s">
        <v>1418</v>
      </c>
      <c r="D740" s="25" t="s">
        <v>1419</v>
      </c>
      <c r="E740" s="25" t="s">
        <v>1469</v>
      </c>
      <c r="F740" s="25" t="s">
        <v>1052</v>
      </c>
      <c r="G740" s="25" t="s">
        <v>1053</v>
      </c>
      <c r="H740" s="84">
        <v>59</v>
      </c>
      <c r="I740" s="26">
        <v>102984000</v>
      </c>
      <c r="J740" s="26">
        <v>0</v>
      </c>
      <c r="K740" s="26">
        <v>0</v>
      </c>
      <c r="L740" s="25" t="s">
        <v>369</v>
      </c>
      <c r="M740" s="27">
        <v>214</v>
      </c>
      <c r="N740" s="77" t="str">
        <f>VLOOKUP(M740,[3]General!$C$24:$D$64,2,0)</f>
        <v>Atender integralmente a 2200 personas con discapacidad del sector urbano y rural en extrema vulnerabilidad</v>
      </c>
      <c r="O740" s="72">
        <f>VLOOKUP(M740,[3]General!$C$24:$E$64,3,0)</f>
        <v>2024680010155</v>
      </c>
      <c r="P740" s="73" t="str">
        <f>VLOOKUP(M740,[3]General!$C$24:$F$64,4,0)</f>
        <v>Desarrollo de acciones encaminadas a mejorar la calidad de vida de las personas con discapacidad del municipio de Bucaramanga</v>
      </c>
      <c r="Q740" s="27" t="s">
        <v>946</v>
      </c>
      <c r="R740" s="27" t="s">
        <v>1537</v>
      </c>
      <c r="S740" s="27" t="s">
        <v>1538</v>
      </c>
      <c r="T740" s="27" t="s">
        <v>1876</v>
      </c>
      <c r="U740" s="27" t="s">
        <v>1877</v>
      </c>
      <c r="V740" s="28" t="s">
        <v>2256</v>
      </c>
    </row>
    <row r="741" spans="1:22" hidden="1" x14ac:dyDescent="0.3">
      <c r="A741" s="198">
        <v>45541</v>
      </c>
      <c r="B741" s="25">
        <v>8836</v>
      </c>
      <c r="C741" s="25" t="s">
        <v>281</v>
      </c>
      <c r="D741" s="25" t="s">
        <v>530</v>
      </c>
      <c r="E741" s="25" t="s">
        <v>1470</v>
      </c>
      <c r="F741" s="25" t="s">
        <v>577</v>
      </c>
      <c r="G741" s="25" t="s">
        <v>578</v>
      </c>
      <c r="H741" s="84">
        <v>26</v>
      </c>
      <c r="I741" s="26">
        <v>41461278.130000003</v>
      </c>
      <c r="J741" s="26">
        <v>28087629.390000001</v>
      </c>
      <c r="K741" s="26">
        <v>28087629.390000001</v>
      </c>
      <c r="L741" s="25" t="s">
        <v>369</v>
      </c>
      <c r="M741" s="27">
        <v>205</v>
      </c>
      <c r="N741" s="77" t="str">
        <f>VLOOKUP(M741,[3]General!$C$24:$D$64,2,0)</f>
        <v>Mantener el servicio de atención a 500 personas en habitanza de calle bajo servicios integrales que promueven su inclusión y mejoramiento de su calidad de vida, garantizando la promoción de los derechos</v>
      </c>
      <c r="O741" s="72">
        <f>VLOOKUP(M741,[3]General!$C$24:$E$64,3,0)</f>
        <v>2024680010066</v>
      </c>
      <c r="P741" s="73" t="str">
        <f>VLOOKUP(M741,[3]General!$C$24:$F$64,4,0)</f>
        <v>Fortalecimiento de las acciones de atención integral para la población en habitanza en calle en el municipio de Bucaramanga</v>
      </c>
      <c r="Q741" s="27" t="s">
        <v>888</v>
      </c>
      <c r="R741" s="27" t="s">
        <v>1537</v>
      </c>
      <c r="S741" s="27" t="s">
        <v>1792</v>
      </c>
      <c r="T741" s="27" t="s">
        <v>1793</v>
      </c>
      <c r="U741" s="27" t="s">
        <v>1794</v>
      </c>
      <c r="V741" s="28" t="s">
        <v>2256</v>
      </c>
    </row>
    <row r="742" spans="1:22" hidden="1" x14ac:dyDescent="0.3">
      <c r="A742" s="198">
        <v>45541</v>
      </c>
      <c r="B742" s="25">
        <v>8838</v>
      </c>
      <c r="C742" s="25" t="s">
        <v>308</v>
      </c>
      <c r="D742" s="25" t="s">
        <v>447</v>
      </c>
      <c r="E742" s="25" t="s">
        <v>1471</v>
      </c>
      <c r="F742" s="25" t="s">
        <v>1062</v>
      </c>
      <c r="G742" s="25" t="s">
        <v>1063</v>
      </c>
      <c r="H742" s="84">
        <v>3350</v>
      </c>
      <c r="I742" s="26">
        <v>12950000</v>
      </c>
      <c r="J742" s="26">
        <v>3083333.33</v>
      </c>
      <c r="K742" s="26">
        <v>0</v>
      </c>
      <c r="L742" s="25" t="s">
        <v>369</v>
      </c>
      <c r="M742" s="27">
        <v>211</v>
      </c>
      <c r="N742" s="77" t="str">
        <f>VLOOKUP(M742,[3]General!$C$24:$D$64,2,0)</f>
        <v>Atender a 8400 adultos mayores violentados y/o que presentan abandono con atención integral; en salud, recreación y buen uso del tiempo libre mediante espacios culturales, artísticos y recreativos.</v>
      </c>
      <c r="O742" s="72">
        <f>VLOOKUP(M742,[3]General!$C$24:$E$64,3,0)</f>
        <v>2024680010125</v>
      </c>
      <c r="P742" s="73" t="str">
        <f>VLOOKUP(M742,[3]General!$C$24:$F$64,4,0)</f>
        <v>Fortalecimiento de los procesos de atención integral de la población adulta mayor en el Municipio de Bucaramanga</v>
      </c>
      <c r="Q742" s="27" t="s">
        <v>449</v>
      </c>
      <c r="R742" s="27" t="s">
        <v>1542</v>
      </c>
      <c r="S742" s="27" t="s">
        <v>1543</v>
      </c>
      <c r="T742" s="27" t="s">
        <v>2194</v>
      </c>
      <c r="U742" s="27" t="s">
        <v>2195</v>
      </c>
      <c r="V742" s="28" t="s">
        <v>2256</v>
      </c>
    </row>
    <row r="743" spans="1:22" hidden="1" x14ac:dyDescent="0.3">
      <c r="A743" s="198">
        <v>45541</v>
      </c>
      <c r="B743" s="25">
        <v>8839</v>
      </c>
      <c r="C743" s="25" t="s">
        <v>203</v>
      </c>
      <c r="D743" s="25" t="s">
        <v>1358</v>
      </c>
      <c r="E743" s="25" t="s">
        <v>1375</v>
      </c>
      <c r="F743" s="25" t="s">
        <v>1472</v>
      </c>
      <c r="G743" s="25" t="s">
        <v>1473</v>
      </c>
      <c r="H743" s="84">
        <v>3351</v>
      </c>
      <c r="I743" s="26">
        <v>8750000</v>
      </c>
      <c r="J743" s="26">
        <v>2083333.33</v>
      </c>
      <c r="K743" s="26">
        <v>2083333.33</v>
      </c>
      <c r="L743" s="25" t="s">
        <v>369</v>
      </c>
      <c r="M743" s="27">
        <v>90</v>
      </c>
      <c r="N743" s="77" t="str">
        <f>VLOOKUP(M743,[3]General!$C$24:$D$64,2,0)</f>
        <v>Fortalecer 150  productores agropecuarios de Bucaramanga, incrementando la cobertura de familias del sector rural en los mercadillos y su formacion en inclusion financiera.</v>
      </c>
      <c r="O743" s="72">
        <f>VLOOKUP(M743,[3]General!$C$24:$E$64,3,0)</f>
        <v>2024680010123</v>
      </c>
      <c r="P743" s="73" t="str">
        <f>VLOOKUP(M743,[3]General!$C$24:$F$64,4,0)</f>
        <v>Apoyo a la productividad y competitividad del sector rural del municipio de Bucaramanga</v>
      </c>
      <c r="Q743" s="27" t="s">
        <v>613</v>
      </c>
      <c r="R743" s="27" t="s">
        <v>1542</v>
      </c>
      <c r="S743" s="27" t="s">
        <v>1577</v>
      </c>
      <c r="T743" s="27" t="s">
        <v>2196</v>
      </c>
      <c r="U743" s="27" t="s">
        <v>2197</v>
      </c>
      <c r="V743" s="28" t="s">
        <v>2256</v>
      </c>
    </row>
    <row r="744" spans="1:22" hidden="1" x14ac:dyDescent="0.3">
      <c r="A744" s="198">
        <v>45544</v>
      </c>
      <c r="B744" s="25">
        <v>8849</v>
      </c>
      <c r="C744" s="25" t="s">
        <v>311</v>
      </c>
      <c r="D744" s="25" t="s">
        <v>1342</v>
      </c>
      <c r="E744" s="25" t="s">
        <v>1474</v>
      </c>
      <c r="F744" s="25" t="s">
        <v>1475</v>
      </c>
      <c r="G744" s="25" t="s">
        <v>1476</v>
      </c>
      <c r="H744" s="84">
        <v>3403</v>
      </c>
      <c r="I744" s="26">
        <v>10333333.33</v>
      </c>
      <c r="J744" s="26">
        <v>2273333.33</v>
      </c>
      <c r="K744" s="26">
        <v>2273333.33</v>
      </c>
      <c r="L744" s="25" t="s">
        <v>369</v>
      </c>
      <c r="M744" s="27">
        <v>211</v>
      </c>
      <c r="N744" s="77" t="str">
        <f>VLOOKUP(M744,[3]General!$C$24:$D$64,2,0)</f>
        <v>Atender a 8400 adultos mayores violentados y/o que presentan abandono con atención integral; en salud, recreación y buen uso del tiempo libre mediante espacios culturales, artísticos y recreativos.</v>
      </c>
      <c r="O744" s="72">
        <f>VLOOKUP(M744,[3]General!$C$24:$E$64,3,0)</f>
        <v>2024680010125</v>
      </c>
      <c r="P744" s="73" t="str">
        <f>VLOOKUP(M744,[3]General!$C$24:$F$64,4,0)</f>
        <v>Fortalecimiento de los procesos de atención integral de la población adulta mayor en el Municipio de Bucaramanga</v>
      </c>
      <c r="Q744" s="27" t="s">
        <v>449</v>
      </c>
      <c r="R744" s="27" t="s">
        <v>1542</v>
      </c>
      <c r="S744" s="27" t="s">
        <v>1577</v>
      </c>
      <c r="T744" s="27" t="s">
        <v>2198</v>
      </c>
      <c r="U744" s="27" t="s">
        <v>2199</v>
      </c>
      <c r="V744" s="28" t="s">
        <v>2256</v>
      </c>
    </row>
    <row r="745" spans="1:22" hidden="1" x14ac:dyDescent="0.3">
      <c r="A745" s="198">
        <v>45544</v>
      </c>
      <c r="B745" s="25">
        <v>8850</v>
      </c>
      <c r="C745" s="25" t="s">
        <v>343</v>
      </c>
      <c r="D745" s="25" t="s">
        <v>489</v>
      </c>
      <c r="E745" s="25" t="s">
        <v>1221</v>
      </c>
      <c r="F745" s="25" t="s">
        <v>967</v>
      </c>
      <c r="G745" s="25" t="s">
        <v>968</v>
      </c>
      <c r="H745" s="84">
        <v>3396</v>
      </c>
      <c r="I745" s="26">
        <v>7700000</v>
      </c>
      <c r="J745" s="26">
        <v>1613333.33</v>
      </c>
      <c r="K745" s="26">
        <v>1613333.33</v>
      </c>
      <c r="L745" s="25" t="s">
        <v>369</v>
      </c>
      <c r="M745" s="27">
        <v>256</v>
      </c>
      <c r="N745" s="77" t="str">
        <f>VLOOKUP(M745,[3]General!$C$24:$D$64,2,0)</f>
        <v>Implementar una (1) estrategia que promueva espacios de participacion y fomento de la democracia con representantes comunales</v>
      </c>
      <c r="O745" s="72">
        <f>VLOOKUP(M745,[3]General!$C$24:$E$64,3,0)</f>
        <v>2024680010149</v>
      </c>
      <c r="P745" s="73" t="str">
        <f>VLOOKUP(M745,[3]General!$C$24:$F$64,4,0)</f>
        <v>Fortalecimiento de los espacios de participación ciudadana y buen gobierno en el municipio de Bucaramanga</v>
      </c>
      <c r="Q745" s="27" t="s">
        <v>1527</v>
      </c>
      <c r="R745" s="27" t="s">
        <v>1542</v>
      </c>
      <c r="S745" s="27" t="s">
        <v>1577</v>
      </c>
      <c r="T745" s="27" t="s">
        <v>2200</v>
      </c>
      <c r="U745" s="27" t="s">
        <v>2201</v>
      </c>
      <c r="V745" s="28" t="s">
        <v>2256</v>
      </c>
    </row>
    <row r="746" spans="1:22" hidden="1" x14ac:dyDescent="0.3">
      <c r="A746" s="198">
        <v>45544</v>
      </c>
      <c r="B746" s="25">
        <v>8851</v>
      </c>
      <c r="C746" s="25" t="s">
        <v>343</v>
      </c>
      <c r="D746" s="25" t="s">
        <v>489</v>
      </c>
      <c r="E746" s="25" t="s">
        <v>1221</v>
      </c>
      <c r="F746" s="25" t="s">
        <v>947</v>
      </c>
      <c r="G746" s="25" t="s">
        <v>948</v>
      </c>
      <c r="H746" s="84">
        <v>3399</v>
      </c>
      <c r="I746" s="26">
        <v>7700000</v>
      </c>
      <c r="J746" s="26">
        <v>1320000</v>
      </c>
      <c r="K746" s="26">
        <v>1320000</v>
      </c>
      <c r="L746" s="25" t="s">
        <v>369</v>
      </c>
      <c r="M746" s="27">
        <v>256</v>
      </c>
      <c r="N746" s="77" t="str">
        <f>VLOOKUP(M746,[3]General!$C$24:$D$64,2,0)</f>
        <v>Implementar una (1) estrategia que promueva espacios de participacion y fomento de la democracia con representantes comunales</v>
      </c>
      <c r="O746" s="72">
        <f>VLOOKUP(M746,[3]General!$C$24:$E$64,3,0)</f>
        <v>2024680010149</v>
      </c>
      <c r="P746" s="73" t="str">
        <f>VLOOKUP(M746,[3]General!$C$24:$F$64,4,0)</f>
        <v>Fortalecimiento de los espacios de participación ciudadana y buen gobierno en el municipio de Bucaramanga</v>
      </c>
      <c r="Q746" s="27" t="s">
        <v>1527</v>
      </c>
      <c r="R746" s="27" t="s">
        <v>1542</v>
      </c>
      <c r="S746" s="27" t="s">
        <v>1577</v>
      </c>
      <c r="T746" s="27" t="s">
        <v>2202</v>
      </c>
      <c r="U746" s="27" t="s">
        <v>2203</v>
      </c>
      <c r="V746" s="28" t="s">
        <v>2256</v>
      </c>
    </row>
    <row r="747" spans="1:22" hidden="1" x14ac:dyDescent="0.3">
      <c r="A747" s="198">
        <v>45545</v>
      </c>
      <c r="B747" s="25">
        <v>8952</v>
      </c>
      <c r="C747" s="25" t="s">
        <v>218</v>
      </c>
      <c r="D747" s="25" t="s">
        <v>1431</v>
      </c>
      <c r="E747" s="25" t="s">
        <v>1437</v>
      </c>
      <c r="F747" s="25" t="s">
        <v>748</v>
      </c>
      <c r="G747" s="25" t="s">
        <v>749</v>
      </c>
      <c r="H747" s="84">
        <v>3401</v>
      </c>
      <c r="I747" s="26">
        <v>12950000</v>
      </c>
      <c r="J747" s="26">
        <v>2590000</v>
      </c>
      <c r="K747" s="26">
        <v>2590000</v>
      </c>
      <c r="L747" s="25" t="s">
        <v>369</v>
      </c>
      <c r="M747" s="27">
        <v>219</v>
      </c>
      <c r="N747" s="77" t="str">
        <f>VLOOKUP(M747,[3]General!$C$24:$D$64,2,0)</f>
        <v>Realizar 12 campañas de promoción  y prevención de los derechos de los niños, niñas, adolescentes y jóvenes y  mecanismos de restablecimiento de derechos.</v>
      </c>
      <c r="O747" s="72">
        <f>VLOOKUP(M747,[3]General!$C$24:$E$64,3,0)</f>
        <v>2024680010141</v>
      </c>
      <c r="P747" s="73" t="str">
        <f>VLOOKUP(M747,[3]General!$C$24:$F$64,4,0)</f>
        <v>Desarrollo de Intervenciones de Tipo Psicosocial Dirigido a la Reducción de Factores de Riesgo en Niños, Niñas y Adolescentes en el Municipio de Bucaramanga</v>
      </c>
      <c r="Q747" s="27" t="s">
        <v>831</v>
      </c>
      <c r="R747" s="27" t="s">
        <v>1542</v>
      </c>
      <c r="S747" s="27" t="s">
        <v>1543</v>
      </c>
      <c r="T747" s="27" t="s">
        <v>2204</v>
      </c>
      <c r="U747" s="27" t="s">
        <v>2205</v>
      </c>
      <c r="V747" s="28" t="s">
        <v>2256</v>
      </c>
    </row>
    <row r="748" spans="1:22" hidden="1" x14ac:dyDescent="0.3">
      <c r="A748" s="198">
        <v>45546</v>
      </c>
      <c r="B748" s="25">
        <v>8989</v>
      </c>
      <c r="C748" s="25" t="s">
        <v>330</v>
      </c>
      <c r="D748" s="25" t="s">
        <v>1196</v>
      </c>
      <c r="E748" s="25" t="s">
        <v>1477</v>
      </c>
      <c r="F748" s="25" t="s">
        <v>1478</v>
      </c>
      <c r="G748" s="25" t="s">
        <v>1479</v>
      </c>
      <c r="H748" s="84">
        <v>3449</v>
      </c>
      <c r="I748" s="26">
        <v>9000000</v>
      </c>
      <c r="J748" s="26">
        <v>1800000</v>
      </c>
      <c r="K748" s="26">
        <v>1800000</v>
      </c>
      <c r="L748" s="25" t="s">
        <v>369</v>
      </c>
      <c r="M748" s="27">
        <v>254</v>
      </c>
      <c r="N748" s="77" t="str">
        <f>VLOOKUP(M748,[3]General!$C$24:$D$64,2,0)</f>
        <v>Brindar (1) asistencia técnica a los procesos de la Secretaría de Desarrollo Social que se derivan de los planes, programas y proyectos.</v>
      </c>
      <c r="O748" s="72">
        <f>VLOOKUP(M748,[3]General!$C$24:$E$64,3,0)</f>
        <v>2024680010068</v>
      </c>
      <c r="P748" s="73" t="str">
        <f>VLOOKUP(M748,[3]General!$C$24:$F$64,4,0)</f>
        <v>Fortalecimiento de los procesos transversales de la secretaria de desarrollo social en el municipio de Bucaramanga</v>
      </c>
      <c r="Q748" s="27" t="s">
        <v>1198</v>
      </c>
      <c r="R748" s="27" t="s">
        <v>1542</v>
      </c>
      <c r="S748" s="27" t="s">
        <v>1577</v>
      </c>
      <c r="T748" s="27" t="s">
        <v>2206</v>
      </c>
      <c r="U748" s="27" t="s">
        <v>2207</v>
      </c>
      <c r="V748" s="28" t="s">
        <v>2256</v>
      </c>
    </row>
    <row r="749" spans="1:22" hidden="1" x14ac:dyDescent="0.3">
      <c r="A749" s="198">
        <v>45546</v>
      </c>
      <c r="B749" s="25">
        <v>8990</v>
      </c>
      <c r="C749" s="25" t="s">
        <v>311</v>
      </c>
      <c r="D749" s="25" t="s">
        <v>1342</v>
      </c>
      <c r="E749" s="25" t="s">
        <v>1480</v>
      </c>
      <c r="F749" s="25" t="s">
        <v>1010</v>
      </c>
      <c r="G749" s="25" t="s">
        <v>1011</v>
      </c>
      <c r="H749" s="84">
        <v>3450</v>
      </c>
      <c r="I749" s="26">
        <v>9000000</v>
      </c>
      <c r="J749" s="26">
        <v>1800000</v>
      </c>
      <c r="K749" s="26">
        <v>1800000</v>
      </c>
      <c r="L749" s="25" t="s">
        <v>369</v>
      </c>
      <c r="M749" s="27">
        <v>211</v>
      </c>
      <c r="N749" s="77" t="str">
        <f>VLOOKUP(M749,[3]General!$C$24:$D$64,2,0)</f>
        <v>Atender a 8400 adultos mayores violentados y/o que presentan abandono con atención integral; en salud, recreación y buen uso del tiempo libre mediante espacios culturales, artísticos y recreativos.</v>
      </c>
      <c r="O749" s="72">
        <f>VLOOKUP(M749,[3]General!$C$24:$E$64,3,0)</f>
        <v>2024680010125</v>
      </c>
      <c r="P749" s="73" t="str">
        <f>VLOOKUP(M749,[3]General!$C$24:$F$64,4,0)</f>
        <v>Fortalecimiento de los procesos de atención integral de la población adulta mayor en el Municipio de Bucaramanga</v>
      </c>
      <c r="Q749" s="27" t="s">
        <v>449</v>
      </c>
      <c r="R749" s="27" t="s">
        <v>1542</v>
      </c>
      <c r="S749" s="27" t="s">
        <v>1577</v>
      </c>
      <c r="T749" s="27" t="s">
        <v>2208</v>
      </c>
      <c r="U749" s="27" t="s">
        <v>2209</v>
      </c>
      <c r="V749" s="28" t="s">
        <v>2256</v>
      </c>
    </row>
    <row r="750" spans="1:22" hidden="1" x14ac:dyDescent="0.3">
      <c r="A750" s="198">
        <v>45546</v>
      </c>
      <c r="B750" s="25">
        <v>8991</v>
      </c>
      <c r="C750" s="25" t="s">
        <v>311</v>
      </c>
      <c r="D750" s="25" t="s">
        <v>1342</v>
      </c>
      <c r="E750" s="25" t="s">
        <v>1474</v>
      </c>
      <c r="F750" s="25" t="s">
        <v>801</v>
      </c>
      <c r="G750" s="25" t="s">
        <v>802</v>
      </c>
      <c r="H750" s="84">
        <v>3454</v>
      </c>
      <c r="I750" s="26">
        <v>10333333.33</v>
      </c>
      <c r="J750" s="26">
        <v>2066666.67</v>
      </c>
      <c r="K750" s="26">
        <v>2066666.67</v>
      </c>
      <c r="L750" s="25" t="s">
        <v>369</v>
      </c>
      <c r="M750" s="27">
        <v>211</v>
      </c>
      <c r="N750" s="77" t="str">
        <f>VLOOKUP(M750,[3]General!$C$24:$D$64,2,0)</f>
        <v>Atender a 8400 adultos mayores violentados y/o que presentan abandono con atención integral; en salud, recreación y buen uso del tiempo libre mediante espacios culturales, artísticos y recreativos.</v>
      </c>
      <c r="O750" s="72">
        <f>VLOOKUP(M750,[3]General!$C$24:$E$64,3,0)</f>
        <v>2024680010125</v>
      </c>
      <c r="P750" s="73" t="str">
        <f>VLOOKUP(M750,[3]General!$C$24:$F$64,4,0)</f>
        <v>Fortalecimiento de los procesos de atención integral de la población adulta mayor en el Municipio de Bucaramanga</v>
      </c>
      <c r="Q750" s="27" t="s">
        <v>449</v>
      </c>
      <c r="R750" s="27" t="s">
        <v>1542</v>
      </c>
      <c r="S750" s="27" t="s">
        <v>1577</v>
      </c>
      <c r="T750" s="27" t="s">
        <v>2210</v>
      </c>
      <c r="U750" s="27" t="s">
        <v>2211</v>
      </c>
      <c r="V750" s="28" t="s">
        <v>2256</v>
      </c>
    </row>
    <row r="751" spans="1:22" hidden="1" x14ac:dyDescent="0.3">
      <c r="A751" s="198">
        <v>45546</v>
      </c>
      <c r="B751" s="25">
        <v>8999</v>
      </c>
      <c r="C751" s="25" t="s">
        <v>219</v>
      </c>
      <c r="D751" s="25" t="s">
        <v>1364</v>
      </c>
      <c r="E751" s="25" t="s">
        <v>1481</v>
      </c>
      <c r="F751" s="25" t="s">
        <v>812</v>
      </c>
      <c r="G751" s="25" t="s">
        <v>813</v>
      </c>
      <c r="H751" s="84">
        <v>3447</v>
      </c>
      <c r="I751" s="26">
        <v>12333333.33</v>
      </c>
      <c r="J751" s="26">
        <v>2466666.67</v>
      </c>
      <c r="K751" s="26">
        <v>2466666.67</v>
      </c>
      <c r="L751" s="25" t="s">
        <v>369</v>
      </c>
      <c r="M751" s="27">
        <v>220</v>
      </c>
      <c r="N751" s="77" t="str">
        <f>VLOOKUP(M751,[3]General!$C$24:$D$64,2,0)</f>
        <v>Beneficiar a mil (1000) madres comunitarias y cuidadoras de la infancia a través de una estrategia de fortalecimiento en componentes, pedagógico, comunitario, gestión de redes y de economía de cuidado (bono rosa).</v>
      </c>
      <c r="O751" s="72">
        <f>VLOOKUP(M751,[3]General!$C$24:$E$64,3,0)</f>
        <v>2024680010164</v>
      </c>
      <c r="P751" s="73" t="str">
        <f>VLOOKUP(M751,[3]General!$C$24:$F$64,4,0)</f>
        <v>Implementación de Acciones Pedagógicas, Comunitarias y de Seguridad Alimentaria a Madres, Cuidadoras y Familias de Niños, Niñas y Adolescentes en el Municipio de Bucaramanga</v>
      </c>
      <c r="Q751" s="27" t="s">
        <v>985</v>
      </c>
      <c r="R751" s="27" t="s">
        <v>1542</v>
      </c>
      <c r="S751" s="27" t="s">
        <v>1543</v>
      </c>
      <c r="T751" s="27" t="s">
        <v>2212</v>
      </c>
      <c r="U751" s="27" t="s">
        <v>2213</v>
      </c>
      <c r="V751" s="28" t="s">
        <v>2256</v>
      </c>
    </row>
    <row r="752" spans="1:22" hidden="1" x14ac:dyDescent="0.3">
      <c r="A752" s="198">
        <v>45546</v>
      </c>
      <c r="B752" s="25">
        <v>9000</v>
      </c>
      <c r="C752" s="25" t="s">
        <v>311</v>
      </c>
      <c r="D752" s="25" t="s">
        <v>1342</v>
      </c>
      <c r="E752" s="25" t="s">
        <v>1482</v>
      </c>
      <c r="F752" s="25" t="s">
        <v>1483</v>
      </c>
      <c r="G752" s="25" t="s">
        <v>1484</v>
      </c>
      <c r="H752" s="84">
        <v>3441</v>
      </c>
      <c r="I752" s="26">
        <v>12950000</v>
      </c>
      <c r="J752" s="26">
        <v>2466666.67</v>
      </c>
      <c r="K752" s="26">
        <v>0</v>
      </c>
      <c r="L752" s="25" t="s">
        <v>369</v>
      </c>
      <c r="M752" s="27">
        <v>211</v>
      </c>
      <c r="N752" s="77" t="str">
        <f>VLOOKUP(M752,[3]General!$C$24:$D$64,2,0)</f>
        <v>Atender a 8400 adultos mayores violentados y/o que presentan abandono con atención integral; en salud, recreación y buen uso del tiempo libre mediante espacios culturales, artísticos y recreativos.</v>
      </c>
      <c r="O752" s="72">
        <f>VLOOKUP(M752,[3]General!$C$24:$E$64,3,0)</f>
        <v>2024680010125</v>
      </c>
      <c r="P752" s="73" t="str">
        <f>VLOOKUP(M752,[3]General!$C$24:$F$64,4,0)</f>
        <v>Fortalecimiento de los procesos de atención integral de la población adulta mayor en el Municipio de Bucaramanga</v>
      </c>
      <c r="Q752" s="27" t="s">
        <v>449</v>
      </c>
      <c r="R752" s="27" t="s">
        <v>1542</v>
      </c>
      <c r="S752" s="27" t="s">
        <v>1543</v>
      </c>
      <c r="T752" s="27" t="s">
        <v>2214</v>
      </c>
      <c r="U752" s="27" t="s">
        <v>2215</v>
      </c>
      <c r="V752" s="28" t="s">
        <v>2256</v>
      </c>
    </row>
    <row r="753" spans="1:22" hidden="1" x14ac:dyDescent="0.3">
      <c r="A753" s="198">
        <v>45546</v>
      </c>
      <c r="B753" s="25">
        <v>9001</v>
      </c>
      <c r="C753" s="25" t="s">
        <v>219</v>
      </c>
      <c r="D753" s="25" t="s">
        <v>1364</v>
      </c>
      <c r="E753" s="25" t="s">
        <v>1485</v>
      </c>
      <c r="F753" s="25" t="s">
        <v>1094</v>
      </c>
      <c r="G753" s="25" t="s">
        <v>1095</v>
      </c>
      <c r="H753" s="84">
        <v>3456</v>
      </c>
      <c r="I753" s="26">
        <v>12333333.33</v>
      </c>
      <c r="J753" s="26">
        <v>2466666.67</v>
      </c>
      <c r="K753" s="26">
        <v>0</v>
      </c>
      <c r="L753" s="25" t="s">
        <v>369</v>
      </c>
      <c r="M753" s="27">
        <v>220</v>
      </c>
      <c r="N753" s="77" t="str">
        <f>VLOOKUP(M753,[3]General!$C$24:$D$64,2,0)</f>
        <v>Beneficiar a mil (1000) madres comunitarias y cuidadoras de la infancia a través de una estrategia de fortalecimiento en componentes, pedagógico, comunitario, gestión de redes y de economía de cuidado (bono rosa).</v>
      </c>
      <c r="O753" s="72">
        <f>VLOOKUP(M753,[3]General!$C$24:$E$64,3,0)</f>
        <v>2024680010164</v>
      </c>
      <c r="P753" s="73" t="str">
        <f>VLOOKUP(M753,[3]General!$C$24:$F$64,4,0)</f>
        <v>Implementación de Acciones Pedagógicas, Comunitarias y de Seguridad Alimentaria a Madres, Cuidadoras y Familias de Niños, Niñas y Adolescentes en el Municipio de Bucaramanga</v>
      </c>
      <c r="Q753" s="27" t="s">
        <v>985</v>
      </c>
      <c r="R753" s="27" t="s">
        <v>1542</v>
      </c>
      <c r="S753" s="27" t="s">
        <v>1543</v>
      </c>
      <c r="T753" s="27" t="s">
        <v>2216</v>
      </c>
      <c r="U753" s="27" t="s">
        <v>2217</v>
      </c>
      <c r="V753" s="28" t="s">
        <v>2256</v>
      </c>
    </row>
    <row r="754" spans="1:22" hidden="1" x14ac:dyDescent="0.3">
      <c r="A754" s="198">
        <v>45546</v>
      </c>
      <c r="B754" s="25">
        <v>9002</v>
      </c>
      <c r="C754" s="25" t="s">
        <v>308</v>
      </c>
      <c r="D754" s="25" t="s">
        <v>447</v>
      </c>
      <c r="E754" s="25" t="s">
        <v>1486</v>
      </c>
      <c r="F754" s="25" t="s">
        <v>1487</v>
      </c>
      <c r="G754" s="25" t="s">
        <v>1488</v>
      </c>
      <c r="H754" s="84">
        <v>3457</v>
      </c>
      <c r="I754" s="26">
        <v>7700000</v>
      </c>
      <c r="J754" s="26">
        <v>1466666.67</v>
      </c>
      <c r="K754" s="26">
        <v>1466666.67</v>
      </c>
      <c r="L754" s="25" t="s">
        <v>369</v>
      </c>
      <c r="M754" s="27">
        <v>211</v>
      </c>
      <c r="N754" s="77" t="str">
        <f>VLOOKUP(M754,[3]General!$C$24:$D$64,2,0)</f>
        <v>Atender a 8400 adultos mayores violentados y/o que presentan abandono con atención integral; en salud, recreación y buen uso del tiempo libre mediante espacios culturales, artísticos y recreativos.</v>
      </c>
      <c r="O754" s="72">
        <f>VLOOKUP(M754,[3]General!$C$24:$E$64,3,0)</f>
        <v>2024680010125</v>
      </c>
      <c r="P754" s="73" t="str">
        <f>VLOOKUP(M754,[3]General!$C$24:$F$64,4,0)</f>
        <v>Fortalecimiento de los procesos de atención integral de la población adulta mayor en el Municipio de Bucaramanga</v>
      </c>
      <c r="Q754" s="27" t="s">
        <v>449</v>
      </c>
      <c r="R754" s="27" t="s">
        <v>1542</v>
      </c>
      <c r="S754" s="27" t="s">
        <v>1577</v>
      </c>
      <c r="T754" s="27" t="s">
        <v>2218</v>
      </c>
      <c r="U754" s="27" t="s">
        <v>2219</v>
      </c>
      <c r="V754" s="28" t="s">
        <v>2256</v>
      </c>
    </row>
    <row r="755" spans="1:22" hidden="1" x14ac:dyDescent="0.3">
      <c r="A755" s="198">
        <v>45546</v>
      </c>
      <c r="B755" s="25">
        <v>9003</v>
      </c>
      <c r="C755" s="25" t="s">
        <v>335</v>
      </c>
      <c r="D755" s="25" t="s">
        <v>489</v>
      </c>
      <c r="E755" s="25" t="s">
        <v>1489</v>
      </c>
      <c r="F755" s="25" t="s">
        <v>688</v>
      </c>
      <c r="G755" s="25" t="s">
        <v>689</v>
      </c>
      <c r="H755" s="84">
        <v>3458</v>
      </c>
      <c r="I755" s="26">
        <v>12333333.33</v>
      </c>
      <c r="J755" s="26">
        <v>2466666.67</v>
      </c>
      <c r="K755" s="26">
        <v>2466666.67</v>
      </c>
      <c r="L755" s="25" t="s">
        <v>369</v>
      </c>
      <c r="M755" s="27">
        <v>216</v>
      </c>
      <c r="N755" s="77" t="str">
        <f>VLOOKUP(M755,[3]General!$C$24:$D$64,2,0)</f>
        <v>Implementar doce (12) estrategias en alianza con instituciones, entidades, fundaciones y/o empresas para impulsar el desarrollo integral de la población con orientación sexual e identidad de género diversa.</v>
      </c>
      <c r="O755" s="72">
        <f>VLOOKUP(M755,[3]General!$C$24:$E$64,3,0)</f>
        <v>2024680010154</v>
      </c>
      <c r="P755" s="73" t="str">
        <f>VLOOKUP(M755,[3]General!$C$24:$F$64,4,0)</f>
        <v>Desarrollo de acciones de atención integral para la población con orientación sexual e identidad de género diversa en el Municipio de Bucaramanga</v>
      </c>
      <c r="Q755" s="27" t="s">
        <v>725</v>
      </c>
      <c r="R755" s="27" t="s">
        <v>1542</v>
      </c>
      <c r="S755" s="27" t="s">
        <v>1543</v>
      </c>
      <c r="T755" s="27" t="s">
        <v>2220</v>
      </c>
      <c r="U755" s="27" t="s">
        <v>2221</v>
      </c>
      <c r="V755" s="28" t="s">
        <v>2256</v>
      </c>
    </row>
    <row r="756" spans="1:22" hidden="1" x14ac:dyDescent="0.3">
      <c r="A756" s="198">
        <v>45547</v>
      </c>
      <c r="B756" s="25">
        <v>9056</v>
      </c>
      <c r="C756" s="25" t="s">
        <v>276</v>
      </c>
      <c r="D756" s="25" t="s">
        <v>461</v>
      </c>
      <c r="E756" s="25" t="s">
        <v>1490</v>
      </c>
      <c r="F756" s="25" t="s">
        <v>1491</v>
      </c>
      <c r="G756" s="25" t="s">
        <v>1492</v>
      </c>
      <c r="H756" s="84">
        <v>3471</v>
      </c>
      <c r="I756" s="26">
        <v>8000000</v>
      </c>
      <c r="J756" s="26">
        <v>1520000</v>
      </c>
      <c r="K756" s="26">
        <v>1520000</v>
      </c>
      <c r="L756" s="25" t="s">
        <v>369</v>
      </c>
      <c r="M756" s="27">
        <v>204</v>
      </c>
      <c r="N756" s="77" t="str">
        <f>VLOOKUP(M756,[3]General!$C$24:$D$64,2,0)</f>
        <v>Brindar servicio de gestión de oferta social dirigido a 500 personas a través de la implementación de una (1) estrategia de Red de Apoyo comunitario que promuevan la integración del habitante de calle en la sociedad</v>
      </c>
      <c r="O756" s="72">
        <f>VLOOKUP(M756,[3]General!$C$24:$E$64,3,0)</f>
        <v>2024680010066</v>
      </c>
      <c r="P756" s="73" t="str">
        <f>VLOOKUP(M756,[3]General!$C$24:$F$64,4,0)</f>
        <v>Fortalecimiento de las acciones de atención integral para la población en habitanza en calle en el municipio de Bucaramanga</v>
      </c>
      <c r="Q756" s="27" t="s">
        <v>465</v>
      </c>
      <c r="R756" s="27" t="s">
        <v>1542</v>
      </c>
      <c r="S756" s="27" t="s">
        <v>1577</v>
      </c>
      <c r="T756" s="27" t="s">
        <v>2222</v>
      </c>
      <c r="U756" s="27" t="s">
        <v>2223</v>
      </c>
      <c r="V756" s="28" t="s">
        <v>2256</v>
      </c>
    </row>
    <row r="757" spans="1:22" hidden="1" x14ac:dyDescent="0.3">
      <c r="A757" s="198">
        <v>45548</v>
      </c>
      <c r="B757" s="25">
        <v>9112</v>
      </c>
      <c r="C757" s="25" t="s">
        <v>347</v>
      </c>
      <c r="D757" s="25" t="s">
        <v>427</v>
      </c>
      <c r="E757" s="25" t="s">
        <v>1493</v>
      </c>
      <c r="F757" s="25" t="s">
        <v>505</v>
      </c>
      <c r="G757" s="25" t="s">
        <v>506</v>
      </c>
      <c r="H757" s="84" t="s">
        <v>2254</v>
      </c>
      <c r="I757" s="26">
        <v>897600</v>
      </c>
      <c r="J757" s="26">
        <v>897600</v>
      </c>
      <c r="K757" s="26">
        <v>897600</v>
      </c>
      <c r="L757" s="25" t="s">
        <v>369</v>
      </c>
      <c r="M757" s="27">
        <v>258</v>
      </c>
      <c r="N757" s="77" t="str">
        <f>VLOOKUP(M757,[3]General!$C$24:$D$64,2,0)</f>
        <v>Promover 130 espacios de participación ciudadana a través de la garantia del 100% de los ediles con pago de EPS, ARL, póliza de vida.</v>
      </c>
      <c r="O757" s="72">
        <f>VLOOKUP(M757,[3]General!$C$24:$E$64,3,0)</f>
        <v>2024680010149</v>
      </c>
      <c r="P757" s="73" t="str">
        <f>VLOOKUP(M757,[3]General!$C$24:$F$64,4,0)</f>
        <v>Fortalecimiento de los espacios de participación ciudadana y buen gobierno en el municipio de Bucaramanga</v>
      </c>
      <c r="Q757" s="27" t="s">
        <v>453</v>
      </c>
      <c r="R757" s="27" t="s">
        <v>2254</v>
      </c>
      <c r="S757" s="27" t="s">
        <v>2254</v>
      </c>
      <c r="T757" s="27" t="s">
        <v>2254</v>
      </c>
      <c r="U757" s="27" t="s">
        <v>2254</v>
      </c>
      <c r="V757" s="28" t="s">
        <v>2256</v>
      </c>
    </row>
    <row r="758" spans="1:22" hidden="1" x14ac:dyDescent="0.3">
      <c r="A758" s="198">
        <v>45548</v>
      </c>
      <c r="B758" s="25">
        <v>9113</v>
      </c>
      <c r="C758" s="25" t="s">
        <v>347</v>
      </c>
      <c r="D758" s="25" t="s">
        <v>427</v>
      </c>
      <c r="E758" s="25" t="s">
        <v>1494</v>
      </c>
      <c r="F758" s="25" t="s">
        <v>510</v>
      </c>
      <c r="G758" s="25" t="s">
        <v>511</v>
      </c>
      <c r="H758" s="84" t="s">
        <v>2254</v>
      </c>
      <c r="I758" s="26">
        <v>162500</v>
      </c>
      <c r="J758" s="26">
        <v>162500</v>
      </c>
      <c r="K758" s="26">
        <v>162500</v>
      </c>
      <c r="L758" s="25" t="s">
        <v>369</v>
      </c>
      <c r="M758" s="27">
        <v>258</v>
      </c>
      <c r="N758" s="77" t="str">
        <f>VLOOKUP(M758,[3]General!$C$24:$D$64,2,0)</f>
        <v>Promover 130 espacios de participación ciudadana a través de la garantia del 100% de los ediles con pago de EPS, ARL, póliza de vida.</v>
      </c>
      <c r="O758" s="72">
        <f>VLOOKUP(M758,[3]General!$C$24:$E$64,3,0)</f>
        <v>2024680010149</v>
      </c>
      <c r="P758" s="73" t="str">
        <f>VLOOKUP(M758,[3]General!$C$24:$F$64,4,0)</f>
        <v>Fortalecimiento de los espacios de participación ciudadana y buen gobierno en el municipio de Bucaramanga</v>
      </c>
      <c r="Q758" s="27" t="s">
        <v>453</v>
      </c>
      <c r="R758" s="27" t="s">
        <v>2254</v>
      </c>
      <c r="S758" s="27" t="s">
        <v>2254</v>
      </c>
      <c r="T758" s="27" t="s">
        <v>2254</v>
      </c>
      <c r="U758" s="27" t="s">
        <v>2254</v>
      </c>
      <c r="V758" s="28" t="s">
        <v>2256</v>
      </c>
    </row>
    <row r="759" spans="1:22" hidden="1" x14ac:dyDescent="0.3">
      <c r="A759" s="198">
        <v>45548</v>
      </c>
      <c r="B759" s="25">
        <v>9114</v>
      </c>
      <c r="C759" s="25" t="s">
        <v>347</v>
      </c>
      <c r="D759" s="25" t="s">
        <v>427</v>
      </c>
      <c r="E759" s="25" t="s">
        <v>1494</v>
      </c>
      <c r="F759" s="25" t="s">
        <v>510</v>
      </c>
      <c r="G759" s="25" t="s">
        <v>511</v>
      </c>
      <c r="H759" s="84" t="s">
        <v>2254</v>
      </c>
      <c r="I759" s="26">
        <v>2112500</v>
      </c>
      <c r="J759" s="26">
        <v>2112500</v>
      </c>
      <c r="K759" s="26">
        <v>2112500</v>
      </c>
      <c r="L759" s="25" t="s">
        <v>369</v>
      </c>
      <c r="M759" s="27">
        <v>258</v>
      </c>
      <c r="N759" s="77" t="str">
        <f>VLOOKUP(M759,[3]General!$C$24:$D$64,2,0)</f>
        <v>Promover 130 espacios de participación ciudadana a través de la garantia del 100% de los ediles con pago de EPS, ARL, póliza de vida.</v>
      </c>
      <c r="O759" s="72">
        <f>VLOOKUP(M759,[3]General!$C$24:$E$64,3,0)</f>
        <v>2024680010149</v>
      </c>
      <c r="P759" s="73" t="str">
        <f>VLOOKUP(M759,[3]General!$C$24:$F$64,4,0)</f>
        <v>Fortalecimiento de los espacios de participación ciudadana y buen gobierno en el municipio de Bucaramanga</v>
      </c>
      <c r="Q759" s="27" t="s">
        <v>453</v>
      </c>
      <c r="R759" s="27" t="s">
        <v>2254</v>
      </c>
      <c r="S759" s="27" t="s">
        <v>2254</v>
      </c>
      <c r="T759" s="27" t="s">
        <v>2254</v>
      </c>
      <c r="U759" s="27" t="s">
        <v>2254</v>
      </c>
      <c r="V759" s="28" t="s">
        <v>2256</v>
      </c>
    </row>
    <row r="760" spans="1:22" hidden="1" x14ac:dyDescent="0.3">
      <c r="A760" s="198">
        <v>45548</v>
      </c>
      <c r="B760" s="25">
        <v>9115</v>
      </c>
      <c r="C760" s="25" t="s">
        <v>347</v>
      </c>
      <c r="D760" s="25" t="s">
        <v>427</v>
      </c>
      <c r="E760" s="25" t="s">
        <v>1494</v>
      </c>
      <c r="F760" s="25" t="s">
        <v>512</v>
      </c>
      <c r="G760" s="25" t="s">
        <v>513</v>
      </c>
      <c r="H760" s="84" t="s">
        <v>2254</v>
      </c>
      <c r="I760" s="26">
        <v>2600000</v>
      </c>
      <c r="J760" s="26">
        <v>2600000</v>
      </c>
      <c r="K760" s="26">
        <v>2600000</v>
      </c>
      <c r="L760" s="25" t="s">
        <v>369</v>
      </c>
      <c r="M760" s="27">
        <v>258</v>
      </c>
      <c r="N760" s="77" t="str">
        <f>VLOOKUP(M760,[3]General!$C$24:$D$64,2,0)</f>
        <v>Promover 130 espacios de participación ciudadana a través de la garantia del 100% de los ediles con pago de EPS, ARL, póliza de vida.</v>
      </c>
      <c r="O760" s="72">
        <f>VLOOKUP(M760,[3]General!$C$24:$E$64,3,0)</f>
        <v>2024680010149</v>
      </c>
      <c r="P760" s="73" t="str">
        <f>VLOOKUP(M760,[3]General!$C$24:$F$64,4,0)</f>
        <v>Fortalecimiento de los espacios de participación ciudadana y buen gobierno en el municipio de Bucaramanga</v>
      </c>
      <c r="Q760" s="27" t="s">
        <v>453</v>
      </c>
      <c r="R760" s="27" t="s">
        <v>2254</v>
      </c>
      <c r="S760" s="27" t="s">
        <v>2254</v>
      </c>
      <c r="T760" s="27" t="s">
        <v>2254</v>
      </c>
      <c r="U760" s="27" t="s">
        <v>2254</v>
      </c>
      <c r="V760" s="28" t="s">
        <v>2256</v>
      </c>
    </row>
    <row r="761" spans="1:22" hidden="1" x14ac:dyDescent="0.3">
      <c r="A761" s="198">
        <v>45548</v>
      </c>
      <c r="B761" s="25">
        <v>9116</v>
      </c>
      <c r="C761" s="25" t="s">
        <v>347</v>
      </c>
      <c r="D761" s="25" t="s">
        <v>427</v>
      </c>
      <c r="E761" s="25" t="s">
        <v>1494</v>
      </c>
      <c r="F761" s="25" t="s">
        <v>514</v>
      </c>
      <c r="G761" s="25" t="s">
        <v>515</v>
      </c>
      <c r="H761" s="84" t="s">
        <v>2254</v>
      </c>
      <c r="I761" s="26">
        <v>975000</v>
      </c>
      <c r="J761" s="26">
        <v>975000</v>
      </c>
      <c r="K761" s="26">
        <v>975000</v>
      </c>
      <c r="L761" s="25" t="s">
        <v>369</v>
      </c>
      <c r="M761" s="27">
        <v>258</v>
      </c>
      <c r="N761" s="77" t="str">
        <f>VLOOKUP(M761,[3]General!$C$24:$D$64,2,0)</f>
        <v>Promover 130 espacios de participación ciudadana a través de la garantia del 100% de los ediles con pago de EPS, ARL, póliza de vida.</v>
      </c>
      <c r="O761" s="72">
        <f>VLOOKUP(M761,[3]General!$C$24:$E$64,3,0)</f>
        <v>2024680010149</v>
      </c>
      <c r="P761" s="73" t="str">
        <f>VLOOKUP(M761,[3]General!$C$24:$F$64,4,0)</f>
        <v>Fortalecimiento de los espacios de participación ciudadana y buen gobierno en el municipio de Bucaramanga</v>
      </c>
      <c r="Q761" s="27" t="s">
        <v>453</v>
      </c>
      <c r="R761" s="27" t="s">
        <v>2254</v>
      </c>
      <c r="S761" s="27" t="s">
        <v>2254</v>
      </c>
      <c r="T761" s="27" t="s">
        <v>2254</v>
      </c>
      <c r="U761" s="27" t="s">
        <v>2254</v>
      </c>
      <c r="V761" s="28" t="s">
        <v>2256</v>
      </c>
    </row>
    <row r="762" spans="1:22" hidden="1" x14ac:dyDescent="0.3">
      <c r="A762" s="198">
        <v>45548</v>
      </c>
      <c r="B762" s="25">
        <v>9117</v>
      </c>
      <c r="C762" s="25" t="s">
        <v>347</v>
      </c>
      <c r="D762" s="25" t="s">
        <v>427</v>
      </c>
      <c r="E762" s="25" t="s">
        <v>1494</v>
      </c>
      <c r="F762" s="25" t="s">
        <v>516</v>
      </c>
      <c r="G762" s="25" t="s">
        <v>517</v>
      </c>
      <c r="H762" s="84" t="s">
        <v>2254</v>
      </c>
      <c r="I762" s="26">
        <v>487500</v>
      </c>
      <c r="J762" s="26">
        <v>487500</v>
      </c>
      <c r="K762" s="26">
        <v>487500</v>
      </c>
      <c r="L762" s="25" t="s">
        <v>369</v>
      </c>
      <c r="M762" s="27">
        <v>258</v>
      </c>
      <c r="N762" s="77" t="str">
        <f>VLOOKUP(M762,[3]General!$C$24:$D$64,2,0)</f>
        <v>Promover 130 espacios de participación ciudadana a través de la garantia del 100% de los ediles con pago de EPS, ARL, póliza de vida.</v>
      </c>
      <c r="O762" s="72">
        <f>VLOOKUP(M762,[3]General!$C$24:$E$64,3,0)</f>
        <v>2024680010149</v>
      </c>
      <c r="P762" s="73" t="str">
        <f>VLOOKUP(M762,[3]General!$C$24:$F$64,4,0)</f>
        <v>Fortalecimiento de los espacios de participación ciudadana y buen gobierno en el municipio de Bucaramanga</v>
      </c>
      <c r="Q762" s="27" t="s">
        <v>453</v>
      </c>
      <c r="R762" s="27" t="s">
        <v>2254</v>
      </c>
      <c r="S762" s="27" t="s">
        <v>2254</v>
      </c>
      <c r="T762" s="27" t="s">
        <v>2254</v>
      </c>
      <c r="U762" s="27" t="s">
        <v>2254</v>
      </c>
      <c r="V762" s="28" t="s">
        <v>2256</v>
      </c>
    </row>
    <row r="763" spans="1:22" hidden="1" x14ac:dyDescent="0.3">
      <c r="A763" s="198">
        <v>45548</v>
      </c>
      <c r="B763" s="25">
        <v>9118</v>
      </c>
      <c r="C763" s="25" t="s">
        <v>347</v>
      </c>
      <c r="D763" s="25" t="s">
        <v>427</v>
      </c>
      <c r="E763" s="25" t="s">
        <v>1494</v>
      </c>
      <c r="F763" s="25" t="s">
        <v>518</v>
      </c>
      <c r="G763" s="25" t="s">
        <v>519</v>
      </c>
      <c r="H763" s="84" t="s">
        <v>2254</v>
      </c>
      <c r="I763" s="26">
        <v>4712500</v>
      </c>
      <c r="J763" s="26">
        <v>4712500</v>
      </c>
      <c r="K763" s="26">
        <v>4712500</v>
      </c>
      <c r="L763" s="25" t="s">
        <v>369</v>
      </c>
      <c r="M763" s="27">
        <v>258</v>
      </c>
      <c r="N763" s="77" t="str">
        <f>VLOOKUP(M763,[3]General!$C$24:$D$64,2,0)</f>
        <v>Promover 130 espacios de participación ciudadana a través de la garantia del 100% de los ediles con pago de EPS, ARL, póliza de vida.</v>
      </c>
      <c r="O763" s="72">
        <f>VLOOKUP(M763,[3]General!$C$24:$E$64,3,0)</f>
        <v>2024680010149</v>
      </c>
      <c r="P763" s="73" t="str">
        <f>VLOOKUP(M763,[3]General!$C$24:$F$64,4,0)</f>
        <v>Fortalecimiento de los espacios de participación ciudadana y buen gobierno en el municipio de Bucaramanga</v>
      </c>
      <c r="Q763" s="27" t="s">
        <v>453</v>
      </c>
      <c r="R763" s="27" t="s">
        <v>2254</v>
      </c>
      <c r="S763" s="27" t="s">
        <v>2254</v>
      </c>
      <c r="T763" s="27" t="s">
        <v>2254</v>
      </c>
      <c r="U763" s="27" t="s">
        <v>2254</v>
      </c>
      <c r="V763" s="28" t="s">
        <v>2256</v>
      </c>
    </row>
    <row r="764" spans="1:22" hidden="1" x14ac:dyDescent="0.3">
      <c r="A764" s="198">
        <v>45548</v>
      </c>
      <c r="B764" s="25">
        <v>9119</v>
      </c>
      <c r="C764" s="25" t="s">
        <v>347</v>
      </c>
      <c r="D764" s="25" t="s">
        <v>427</v>
      </c>
      <c r="E764" s="25" t="s">
        <v>1494</v>
      </c>
      <c r="F764" s="25" t="s">
        <v>518</v>
      </c>
      <c r="G764" s="25" t="s">
        <v>519</v>
      </c>
      <c r="H764" s="84" t="s">
        <v>2254</v>
      </c>
      <c r="I764" s="26">
        <v>2112500</v>
      </c>
      <c r="J764" s="26">
        <v>2112500</v>
      </c>
      <c r="K764" s="26">
        <v>2112500</v>
      </c>
      <c r="L764" s="25" t="s">
        <v>369</v>
      </c>
      <c r="M764" s="27">
        <v>258</v>
      </c>
      <c r="N764" s="77" t="str">
        <f>VLOOKUP(M764,[3]General!$C$24:$D$64,2,0)</f>
        <v>Promover 130 espacios de participación ciudadana a través de la garantia del 100% de los ediles con pago de EPS, ARL, póliza de vida.</v>
      </c>
      <c r="O764" s="72">
        <f>VLOOKUP(M764,[3]General!$C$24:$E$64,3,0)</f>
        <v>2024680010149</v>
      </c>
      <c r="P764" s="73" t="str">
        <f>VLOOKUP(M764,[3]General!$C$24:$F$64,4,0)</f>
        <v>Fortalecimiento de los espacios de participación ciudadana y buen gobierno en el municipio de Bucaramanga</v>
      </c>
      <c r="Q764" s="27" t="s">
        <v>453</v>
      </c>
      <c r="R764" s="27" t="s">
        <v>2254</v>
      </c>
      <c r="S764" s="27" t="s">
        <v>2254</v>
      </c>
      <c r="T764" s="27" t="s">
        <v>2254</v>
      </c>
      <c r="U764" s="27" t="s">
        <v>2254</v>
      </c>
      <c r="V764" s="28" t="s">
        <v>2256</v>
      </c>
    </row>
    <row r="765" spans="1:22" hidden="1" x14ac:dyDescent="0.3">
      <c r="A765" s="198">
        <v>45548</v>
      </c>
      <c r="B765" s="25">
        <v>9120</v>
      </c>
      <c r="C765" s="25" t="s">
        <v>347</v>
      </c>
      <c r="D765" s="25" t="s">
        <v>427</v>
      </c>
      <c r="E765" s="25" t="s">
        <v>1494</v>
      </c>
      <c r="F765" s="25" t="s">
        <v>520</v>
      </c>
      <c r="G765" s="25" t="s">
        <v>521</v>
      </c>
      <c r="H765" s="84" t="s">
        <v>2254</v>
      </c>
      <c r="I765" s="26">
        <v>1950000</v>
      </c>
      <c r="J765" s="26">
        <v>1950000</v>
      </c>
      <c r="K765" s="26">
        <v>1950000</v>
      </c>
      <c r="L765" s="25" t="s">
        <v>369</v>
      </c>
      <c r="M765" s="27">
        <v>258</v>
      </c>
      <c r="N765" s="77" t="str">
        <f>VLOOKUP(M765,[3]General!$C$24:$D$64,2,0)</f>
        <v>Promover 130 espacios de participación ciudadana a través de la garantia del 100% de los ediles con pago de EPS, ARL, póliza de vida.</v>
      </c>
      <c r="O765" s="72">
        <f>VLOOKUP(M765,[3]General!$C$24:$E$64,3,0)</f>
        <v>2024680010149</v>
      </c>
      <c r="P765" s="73" t="str">
        <f>VLOOKUP(M765,[3]General!$C$24:$F$64,4,0)</f>
        <v>Fortalecimiento de los espacios de participación ciudadana y buen gobierno en el municipio de Bucaramanga</v>
      </c>
      <c r="Q765" s="27" t="s">
        <v>453</v>
      </c>
      <c r="R765" s="27" t="s">
        <v>2254</v>
      </c>
      <c r="S765" s="27" t="s">
        <v>2254</v>
      </c>
      <c r="T765" s="27" t="s">
        <v>2254</v>
      </c>
      <c r="U765" s="27" t="s">
        <v>2254</v>
      </c>
      <c r="V765" s="28" t="s">
        <v>2256</v>
      </c>
    </row>
    <row r="766" spans="1:22" hidden="1" x14ac:dyDescent="0.3">
      <c r="A766" s="198">
        <v>45548</v>
      </c>
      <c r="B766" s="25">
        <v>9121</v>
      </c>
      <c r="C766" s="25" t="s">
        <v>347</v>
      </c>
      <c r="D766" s="25" t="s">
        <v>427</v>
      </c>
      <c r="E766" s="25" t="s">
        <v>1494</v>
      </c>
      <c r="F766" s="25" t="s">
        <v>522</v>
      </c>
      <c r="G766" s="25" t="s">
        <v>523</v>
      </c>
      <c r="H766" s="84" t="s">
        <v>2254</v>
      </c>
      <c r="I766" s="26">
        <v>3575000</v>
      </c>
      <c r="J766" s="26">
        <v>3575000</v>
      </c>
      <c r="K766" s="26">
        <v>3575000</v>
      </c>
      <c r="L766" s="25" t="s">
        <v>369</v>
      </c>
      <c r="M766" s="27">
        <v>258</v>
      </c>
      <c r="N766" s="77" t="str">
        <f>VLOOKUP(M766,[3]General!$C$24:$D$64,2,0)</f>
        <v>Promover 130 espacios de participación ciudadana a través de la garantia del 100% de los ediles con pago de EPS, ARL, póliza de vida.</v>
      </c>
      <c r="O766" s="72">
        <f>VLOOKUP(M766,[3]General!$C$24:$E$64,3,0)</f>
        <v>2024680010149</v>
      </c>
      <c r="P766" s="73" t="str">
        <f>VLOOKUP(M766,[3]General!$C$24:$F$64,4,0)</f>
        <v>Fortalecimiento de los espacios de participación ciudadana y buen gobierno en el municipio de Bucaramanga</v>
      </c>
      <c r="Q766" s="27" t="s">
        <v>453</v>
      </c>
      <c r="R766" s="27" t="s">
        <v>2254</v>
      </c>
      <c r="S766" s="27" t="s">
        <v>2254</v>
      </c>
      <c r="T766" s="27" t="s">
        <v>2254</v>
      </c>
      <c r="U766" s="27" t="s">
        <v>2254</v>
      </c>
      <c r="V766" s="28" t="s">
        <v>2256</v>
      </c>
    </row>
    <row r="767" spans="1:22" hidden="1" x14ac:dyDescent="0.3">
      <c r="A767" s="198">
        <v>45548</v>
      </c>
      <c r="B767" s="25">
        <v>9122</v>
      </c>
      <c r="C767" s="25" t="s">
        <v>347</v>
      </c>
      <c r="D767" s="25" t="s">
        <v>427</v>
      </c>
      <c r="E767" s="25" t="s">
        <v>1494</v>
      </c>
      <c r="F767" s="25" t="s">
        <v>524</v>
      </c>
      <c r="G767" s="25" t="s">
        <v>525</v>
      </c>
      <c r="H767" s="84" t="s">
        <v>2254</v>
      </c>
      <c r="I767" s="26">
        <v>2762500</v>
      </c>
      <c r="J767" s="26">
        <v>2762500</v>
      </c>
      <c r="K767" s="26">
        <v>2762500</v>
      </c>
      <c r="L767" s="25" t="s">
        <v>369</v>
      </c>
      <c r="M767" s="27">
        <v>258</v>
      </c>
      <c r="N767" s="77" t="str">
        <f>VLOOKUP(M767,[3]General!$C$24:$D$64,2,0)</f>
        <v>Promover 130 espacios de participación ciudadana a través de la garantia del 100% de los ediles con pago de EPS, ARL, póliza de vida.</v>
      </c>
      <c r="O767" s="72">
        <f>VLOOKUP(M767,[3]General!$C$24:$E$64,3,0)</f>
        <v>2024680010149</v>
      </c>
      <c r="P767" s="73" t="str">
        <f>VLOOKUP(M767,[3]General!$C$24:$F$64,4,0)</f>
        <v>Fortalecimiento de los espacios de participación ciudadana y buen gobierno en el municipio de Bucaramanga</v>
      </c>
      <c r="Q767" s="27" t="s">
        <v>453</v>
      </c>
      <c r="R767" s="27" t="s">
        <v>2254</v>
      </c>
      <c r="S767" s="27" t="s">
        <v>2254</v>
      </c>
      <c r="T767" s="27" t="s">
        <v>2254</v>
      </c>
      <c r="U767" s="27" t="s">
        <v>2254</v>
      </c>
      <c r="V767" s="28" t="s">
        <v>2256</v>
      </c>
    </row>
    <row r="768" spans="1:22" hidden="1" x14ac:dyDescent="0.3">
      <c r="A768" s="198">
        <v>45551</v>
      </c>
      <c r="B768" s="25">
        <v>9135</v>
      </c>
      <c r="C768" s="25" t="s">
        <v>343</v>
      </c>
      <c r="D768" s="25" t="s">
        <v>489</v>
      </c>
      <c r="E768" s="25" t="s">
        <v>1495</v>
      </c>
      <c r="F768" s="25" t="s">
        <v>1496</v>
      </c>
      <c r="G768" s="25" t="s">
        <v>1497</v>
      </c>
      <c r="H768" s="84">
        <v>3498</v>
      </c>
      <c r="I768" s="26">
        <v>13333333.33</v>
      </c>
      <c r="J768" s="26">
        <v>2000000</v>
      </c>
      <c r="K768" s="26">
        <v>2000000</v>
      </c>
      <c r="L768" s="25" t="s">
        <v>369</v>
      </c>
      <c r="M768" s="27">
        <v>256</v>
      </c>
      <c r="N768" s="77" t="str">
        <f>VLOOKUP(M768,[3]General!$C$24:$D$64,2,0)</f>
        <v>Implementar una (1) estrategia que promueva espacios de participacion y fomento de la democracia con representantes comunales</v>
      </c>
      <c r="O768" s="72">
        <f>VLOOKUP(M768,[3]General!$C$24:$E$64,3,0)</f>
        <v>2024680010149</v>
      </c>
      <c r="P768" s="73" t="str">
        <f>VLOOKUP(M768,[3]General!$C$24:$F$64,4,0)</f>
        <v>Fortalecimiento de los espacios de participación ciudadana y buen gobierno en el municipio de Bucaramanga</v>
      </c>
      <c r="Q768" s="27" t="s">
        <v>1527</v>
      </c>
      <c r="R768" s="27" t="s">
        <v>1542</v>
      </c>
      <c r="S768" s="27" t="s">
        <v>1543</v>
      </c>
      <c r="T768" s="27" t="s">
        <v>2224</v>
      </c>
      <c r="U768" s="27" t="s">
        <v>2225</v>
      </c>
      <c r="V768" s="28" t="s">
        <v>2256</v>
      </c>
    </row>
    <row r="769" spans="1:22" hidden="1" x14ac:dyDescent="0.3">
      <c r="A769" s="198">
        <v>45551</v>
      </c>
      <c r="B769" s="25">
        <v>9136</v>
      </c>
      <c r="C769" s="25" t="s">
        <v>276</v>
      </c>
      <c r="D769" s="25" t="s">
        <v>461</v>
      </c>
      <c r="E769" s="25" t="s">
        <v>1490</v>
      </c>
      <c r="F769" s="25" t="s">
        <v>1498</v>
      </c>
      <c r="G769" s="25" t="s">
        <v>1499</v>
      </c>
      <c r="H769" s="84">
        <v>3495</v>
      </c>
      <c r="I769" s="26">
        <v>8000000</v>
      </c>
      <c r="J769" s="26">
        <v>1200000</v>
      </c>
      <c r="K769" s="26">
        <v>1200000</v>
      </c>
      <c r="L769" s="25" t="s">
        <v>369</v>
      </c>
      <c r="M769" s="27">
        <v>204</v>
      </c>
      <c r="N769" s="77" t="str">
        <f>VLOOKUP(M769,[3]General!$C$24:$D$64,2,0)</f>
        <v>Brindar servicio de gestión de oferta social dirigido a 500 personas a través de la implementación de una (1) estrategia de Red de Apoyo comunitario que promuevan la integración del habitante de calle en la sociedad</v>
      </c>
      <c r="O769" s="72">
        <f>VLOOKUP(M769,[3]General!$C$24:$E$64,3,0)</f>
        <v>2024680010066</v>
      </c>
      <c r="P769" s="73" t="str">
        <f>VLOOKUP(M769,[3]General!$C$24:$F$64,4,0)</f>
        <v>Fortalecimiento de las acciones de atención integral para la población en habitanza en calle en el municipio de Bucaramanga</v>
      </c>
      <c r="Q769" s="27" t="s">
        <v>465</v>
      </c>
      <c r="R769" s="27" t="s">
        <v>1542</v>
      </c>
      <c r="S769" s="27" t="s">
        <v>1577</v>
      </c>
      <c r="T769" s="27" t="s">
        <v>2226</v>
      </c>
      <c r="U769" s="27" t="s">
        <v>2227</v>
      </c>
      <c r="V769" s="28" t="s">
        <v>2256</v>
      </c>
    </row>
    <row r="770" spans="1:22" hidden="1" x14ac:dyDescent="0.3">
      <c r="A770" s="198">
        <v>45552</v>
      </c>
      <c r="B770" s="25">
        <v>186</v>
      </c>
      <c r="C770" s="25" t="s">
        <v>326</v>
      </c>
      <c r="D770" s="25" t="s">
        <v>385</v>
      </c>
      <c r="E770" s="25" t="s">
        <v>386</v>
      </c>
      <c r="F770" s="25" t="s">
        <v>472</v>
      </c>
      <c r="G770" s="25" t="s">
        <v>473</v>
      </c>
      <c r="H770" s="84">
        <v>125</v>
      </c>
      <c r="I770" s="26">
        <v>-320000</v>
      </c>
      <c r="J770" s="26">
        <v>0</v>
      </c>
      <c r="K770" s="26">
        <v>0</v>
      </c>
      <c r="L770" s="25" t="s">
        <v>369</v>
      </c>
      <c r="M770" s="27">
        <v>254</v>
      </c>
      <c r="N770" s="77" t="s">
        <v>158</v>
      </c>
      <c r="O770" s="72">
        <v>2020680010025</v>
      </c>
      <c r="P770" s="73" t="s">
        <v>244</v>
      </c>
      <c r="Q770" s="27" t="s">
        <v>389</v>
      </c>
      <c r="R770" s="27" t="s">
        <v>1542</v>
      </c>
      <c r="S770" s="27" t="s">
        <v>1543</v>
      </c>
      <c r="T770" s="27" t="s">
        <v>1571</v>
      </c>
      <c r="U770" s="27" t="s">
        <v>1572</v>
      </c>
      <c r="V770" s="28" t="s">
        <v>2256</v>
      </c>
    </row>
    <row r="771" spans="1:22" hidden="1" x14ac:dyDescent="0.3">
      <c r="A771" s="198">
        <v>45552</v>
      </c>
      <c r="B771" s="25">
        <v>1202</v>
      </c>
      <c r="C771" s="25" t="s">
        <v>213</v>
      </c>
      <c r="D771" s="25" t="s">
        <v>441</v>
      </c>
      <c r="E771" s="25" t="s">
        <v>619</v>
      </c>
      <c r="F771" s="25" t="s">
        <v>669</v>
      </c>
      <c r="G771" s="25" t="s">
        <v>670</v>
      </c>
      <c r="H771" s="84">
        <v>442</v>
      </c>
      <c r="I771" s="26">
        <v>-583333.32999999996</v>
      </c>
      <c r="J771" s="26">
        <v>0</v>
      </c>
      <c r="K771" s="26">
        <v>0</v>
      </c>
      <c r="L771" s="25" t="s">
        <v>369</v>
      </c>
      <c r="M771" s="27">
        <v>1</v>
      </c>
      <c r="N771" s="77" t="str">
        <f>+VLOOKUP(M771,[1]General!$C$25:$I$64,2)</f>
        <v>Atender a 30.000 niños, niñas, adolescentes y sus familias con un enfoque de inclusión social.</v>
      </c>
      <c r="O771" s="72">
        <v>2022680010056</v>
      </c>
      <c r="P771" s="73" t="s">
        <v>217</v>
      </c>
      <c r="Q771" s="27" t="s">
        <v>446</v>
      </c>
      <c r="R771" s="27" t="s">
        <v>1542</v>
      </c>
      <c r="S771" s="27" t="s">
        <v>1577</v>
      </c>
      <c r="T771" s="27" t="s">
        <v>1648</v>
      </c>
      <c r="U771" s="27" t="s">
        <v>1649</v>
      </c>
      <c r="V771" s="28" t="s">
        <v>2256</v>
      </c>
    </row>
    <row r="772" spans="1:22" hidden="1" x14ac:dyDescent="0.3">
      <c r="A772" s="198">
        <v>45552</v>
      </c>
      <c r="B772" s="25">
        <v>1374</v>
      </c>
      <c r="C772" s="25" t="s">
        <v>213</v>
      </c>
      <c r="D772" s="25" t="s">
        <v>441</v>
      </c>
      <c r="E772" s="25" t="s">
        <v>738</v>
      </c>
      <c r="F772" s="25" t="s">
        <v>739</v>
      </c>
      <c r="G772" s="25" t="s">
        <v>740</v>
      </c>
      <c r="H772" s="84">
        <v>587</v>
      </c>
      <c r="I772" s="26">
        <v>-1120000</v>
      </c>
      <c r="J772" s="26">
        <v>0</v>
      </c>
      <c r="K772" s="26">
        <v>0</v>
      </c>
      <c r="L772" s="25" t="s">
        <v>369</v>
      </c>
      <c r="M772" s="27">
        <v>1</v>
      </c>
      <c r="N772" s="77" t="str">
        <f>+VLOOKUP(M772,[1]General!$C$25:$I$64,2)</f>
        <v>Atender a 30.000 niños, niñas, adolescentes y sus familias con un enfoque de inclusión social.</v>
      </c>
      <c r="O772" s="72">
        <v>2022680010056</v>
      </c>
      <c r="P772" s="73" t="s">
        <v>217</v>
      </c>
      <c r="Q772" s="27" t="s">
        <v>446</v>
      </c>
      <c r="R772" s="27" t="s">
        <v>1542</v>
      </c>
      <c r="S772" s="27" t="s">
        <v>1577</v>
      </c>
      <c r="T772" s="27" t="s">
        <v>1694</v>
      </c>
      <c r="U772" s="27" t="s">
        <v>1695</v>
      </c>
      <c r="V772" s="28" t="s">
        <v>2256</v>
      </c>
    </row>
    <row r="773" spans="1:22" hidden="1" x14ac:dyDescent="0.3">
      <c r="A773" s="198">
        <v>45552</v>
      </c>
      <c r="B773" s="25">
        <v>1562</v>
      </c>
      <c r="C773" s="25" t="s">
        <v>213</v>
      </c>
      <c r="D773" s="25" t="s">
        <v>441</v>
      </c>
      <c r="E773" s="25" t="s">
        <v>589</v>
      </c>
      <c r="F773" s="25" t="s">
        <v>796</v>
      </c>
      <c r="G773" s="25" t="s">
        <v>797</v>
      </c>
      <c r="H773" s="84">
        <v>727</v>
      </c>
      <c r="I773" s="26">
        <v>-2100000</v>
      </c>
      <c r="J773" s="26">
        <v>0</v>
      </c>
      <c r="K773" s="26">
        <v>0</v>
      </c>
      <c r="L773" s="25" t="s">
        <v>369</v>
      </c>
      <c r="M773" s="27">
        <v>1</v>
      </c>
      <c r="N773" s="77" t="str">
        <f>+VLOOKUP(M773,[1]General!$C$25:$I$64,2)</f>
        <v>Atender a 30.000 niños, niñas, adolescentes y sus familias con un enfoque de inclusión social.</v>
      </c>
      <c r="O773" s="72">
        <v>2022680010056</v>
      </c>
      <c r="P773" s="73" t="s">
        <v>217</v>
      </c>
      <c r="Q773" s="27" t="s">
        <v>446</v>
      </c>
      <c r="R773" s="27" t="s">
        <v>1542</v>
      </c>
      <c r="S773" s="27" t="s">
        <v>1543</v>
      </c>
      <c r="T773" s="27" t="s">
        <v>1738</v>
      </c>
      <c r="U773" s="27" t="s">
        <v>1739</v>
      </c>
      <c r="V773" s="28" t="s">
        <v>2256</v>
      </c>
    </row>
    <row r="774" spans="1:22" hidden="1" x14ac:dyDescent="0.3">
      <c r="A774" s="198">
        <v>45552</v>
      </c>
      <c r="B774" s="25">
        <v>1790</v>
      </c>
      <c r="C774" s="25" t="s">
        <v>213</v>
      </c>
      <c r="D774" s="25" t="s">
        <v>441</v>
      </c>
      <c r="E774" s="25" t="s">
        <v>589</v>
      </c>
      <c r="F774" s="25" t="s">
        <v>839</v>
      </c>
      <c r="G774" s="25" t="s">
        <v>840</v>
      </c>
      <c r="H774" s="84">
        <v>856</v>
      </c>
      <c r="I774" s="26">
        <v>-2566666.67</v>
      </c>
      <c r="J774" s="26">
        <v>0</v>
      </c>
      <c r="K774" s="26">
        <v>0</v>
      </c>
      <c r="L774" s="25" t="s">
        <v>369</v>
      </c>
      <c r="M774" s="27">
        <v>1</v>
      </c>
      <c r="N774" s="77" t="str">
        <f>+VLOOKUP(M774,[1]General!$C$25:$I$64,2)</f>
        <v>Atender a 30.000 niños, niñas, adolescentes y sus familias con un enfoque de inclusión social.</v>
      </c>
      <c r="O774" s="72">
        <v>2022680010056</v>
      </c>
      <c r="P774" s="73" t="s">
        <v>217</v>
      </c>
      <c r="Q774" s="27" t="s">
        <v>446</v>
      </c>
      <c r="R774" s="27" t="s">
        <v>1542</v>
      </c>
      <c r="S774" s="27" t="s">
        <v>1543</v>
      </c>
      <c r="T774" s="27" t="s">
        <v>1764</v>
      </c>
      <c r="U774" s="27" t="s">
        <v>1765</v>
      </c>
      <c r="V774" s="28" t="s">
        <v>2256</v>
      </c>
    </row>
    <row r="775" spans="1:22" hidden="1" x14ac:dyDescent="0.3">
      <c r="A775" s="198">
        <v>45552</v>
      </c>
      <c r="B775" s="25">
        <v>4743</v>
      </c>
      <c r="C775" s="25" t="s">
        <v>326</v>
      </c>
      <c r="D775" s="25" t="s">
        <v>385</v>
      </c>
      <c r="E775" s="25" t="s">
        <v>1097</v>
      </c>
      <c r="F775" s="25" t="s">
        <v>472</v>
      </c>
      <c r="G775" s="25" t="s">
        <v>473</v>
      </c>
      <c r="H775" s="84">
        <v>125</v>
      </c>
      <c r="I775" s="26">
        <v>-5120000</v>
      </c>
      <c r="J775" s="26">
        <v>0</v>
      </c>
      <c r="K775" s="26">
        <v>0</v>
      </c>
      <c r="L775" s="25" t="s">
        <v>369</v>
      </c>
      <c r="M775" s="27">
        <v>254</v>
      </c>
      <c r="N775" s="77" t="s">
        <v>158</v>
      </c>
      <c r="O775" s="72">
        <v>2020680010025</v>
      </c>
      <c r="P775" s="73" t="s">
        <v>244</v>
      </c>
      <c r="Q775" s="27" t="s">
        <v>389</v>
      </c>
      <c r="R775" s="27" t="s">
        <v>1542</v>
      </c>
      <c r="S775" s="27" t="s">
        <v>1543</v>
      </c>
      <c r="T775" s="27" t="s">
        <v>1571</v>
      </c>
      <c r="U775" s="27" t="s">
        <v>1572</v>
      </c>
      <c r="V775" s="28" t="s">
        <v>2256</v>
      </c>
    </row>
    <row r="776" spans="1:22" hidden="1" x14ac:dyDescent="0.3">
      <c r="A776" s="198">
        <v>45552</v>
      </c>
      <c r="B776" s="25">
        <v>5049</v>
      </c>
      <c r="C776" s="25" t="s">
        <v>282</v>
      </c>
      <c r="D776" s="25" t="s">
        <v>489</v>
      </c>
      <c r="E776" s="25" t="s">
        <v>1130</v>
      </c>
      <c r="F776" s="25" t="s">
        <v>654</v>
      </c>
      <c r="G776" s="25" t="s">
        <v>655</v>
      </c>
      <c r="H776" s="84">
        <v>389</v>
      </c>
      <c r="I776" s="26">
        <v>-533333.32999999996</v>
      </c>
      <c r="J776" s="26">
        <v>0</v>
      </c>
      <c r="K776" s="26">
        <v>0</v>
      </c>
      <c r="L776" s="25" t="s">
        <v>369</v>
      </c>
      <c r="M776" s="27">
        <v>217</v>
      </c>
      <c r="N776" s="77" t="s">
        <v>138</v>
      </c>
      <c r="O776" s="72">
        <v>2020680010106</v>
      </c>
      <c r="P776" s="73" t="s">
        <v>227</v>
      </c>
      <c r="Q776" s="27" t="s">
        <v>493</v>
      </c>
      <c r="R776" s="27" t="s">
        <v>1542</v>
      </c>
      <c r="S776" s="27" t="s">
        <v>1543</v>
      </c>
      <c r="T776" s="27" t="s">
        <v>1636</v>
      </c>
      <c r="U776" s="27" t="s">
        <v>1637</v>
      </c>
      <c r="V776" s="28" t="s">
        <v>2256</v>
      </c>
    </row>
    <row r="777" spans="1:22" hidden="1" x14ac:dyDescent="0.3">
      <c r="A777" s="198">
        <v>45552</v>
      </c>
      <c r="B777" s="25">
        <v>9159</v>
      </c>
      <c r="C777" s="25" t="s">
        <v>311</v>
      </c>
      <c r="D777" s="25" t="s">
        <v>1342</v>
      </c>
      <c r="E777" s="25" t="s">
        <v>1480</v>
      </c>
      <c r="F777" s="25" t="s">
        <v>1500</v>
      </c>
      <c r="G777" s="25" t="s">
        <v>1501</v>
      </c>
      <c r="H777" s="84">
        <v>3526</v>
      </c>
      <c r="I777" s="26">
        <v>9000000</v>
      </c>
      <c r="J777" s="26">
        <v>1260000</v>
      </c>
      <c r="K777" s="26">
        <v>1260000</v>
      </c>
      <c r="L777" s="25" t="s">
        <v>369</v>
      </c>
      <c r="M777" s="27">
        <v>211</v>
      </c>
      <c r="N777" s="77" t="str">
        <f>VLOOKUP(M777,[3]General!$C$24:$D$64,2,0)</f>
        <v>Atender a 8400 adultos mayores violentados y/o que presentan abandono con atención integral; en salud, recreación y buen uso del tiempo libre mediante espacios culturales, artísticos y recreativos.</v>
      </c>
      <c r="O777" s="72">
        <f>VLOOKUP(M777,[3]General!$C$24:$E$64,3,0)</f>
        <v>2024680010125</v>
      </c>
      <c r="P777" s="73" t="str">
        <f>VLOOKUP(M777,[3]General!$C$24:$F$64,4,0)</f>
        <v>Fortalecimiento de los procesos de atención integral de la población adulta mayor en el Municipio de Bucaramanga</v>
      </c>
      <c r="Q777" s="27" t="s">
        <v>449</v>
      </c>
      <c r="R777" s="27" t="s">
        <v>1542</v>
      </c>
      <c r="S777" s="27" t="s">
        <v>1577</v>
      </c>
      <c r="T777" s="27" t="s">
        <v>2228</v>
      </c>
      <c r="U777" s="27" t="s">
        <v>2229</v>
      </c>
      <c r="V777" s="28" t="s">
        <v>2256</v>
      </c>
    </row>
    <row r="778" spans="1:22" hidden="1" x14ac:dyDescent="0.3">
      <c r="A778" s="198">
        <v>45552</v>
      </c>
      <c r="B778" s="25">
        <v>9160</v>
      </c>
      <c r="C778" s="25" t="s">
        <v>308</v>
      </c>
      <c r="D778" s="25" t="s">
        <v>447</v>
      </c>
      <c r="E778" s="25" t="s">
        <v>1502</v>
      </c>
      <c r="F778" s="25" t="s">
        <v>934</v>
      </c>
      <c r="G778" s="25" t="s">
        <v>935</v>
      </c>
      <c r="H778" s="84">
        <v>3534</v>
      </c>
      <c r="I778" s="26">
        <v>12333333.33</v>
      </c>
      <c r="J778" s="26">
        <v>1726666.67</v>
      </c>
      <c r="K778" s="26">
        <v>1726666.67</v>
      </c>
      <c r="L778" s="25" t="s">
        <v>369</v>
      </c>
      <c r="M778" s="27">
        <v>211</v>
      </c>
      <c r="N778" s="77" t="str">
        <f>VLOOKUP(M778,[3]General!$C$24:$D$64,2,0)</f>
        <v>Atender a 8400 adultos mayores violentados y/o que presentan abandono con atención integral; en salud, recreación y buen uso del tiempo libre mediante espacios culturales, artísticos y recreativos.</v>
      </c>
      <c r="O778" s="72">
        <f>VLOOKUP(M778,[3]General!$C$24:$E$64,3,0)</f>
        <v>2024680010125</v>
      </c>
      <c r="P778" s="73" t="str">
        <f>VLOOKUP(M778,[3]General!$C$24:$F$64,4,0)</f>
        <v>Fortalecimiento de los procesos de atención integral de la población adulta mayor en el Municipio de Bucaramanga</v>
      </c>
      <c r="Q778" s="27" t="s">
        <v>449</v>
      </c>
      <c r="R778" s="27" t="s">
        <v>1542</v>
      </c>
      <c r="S778" s="27" t="s">
        <v>1543</v>
      </c>
      <c r="T778" s="27" t="s">
        <v>2230</v>
      </c>
      <c r="U778" s="27" t="s">
        <v>2231</v>
      </c>
      <c r="V778" s="28" t="s">
        <v>2256</v>
      </c>
    </row>
    <row r="779" spans="1:22" hidden="1" x14ac:dyDescent="0.3">
      <c r="A779" s="198">
        <v>45552</v>
      </c>
      <c r="B779" s="25">
        <v>9161</v>
      </c>
      <c r="C779" s="25" t="s">
        <v>296</v>
      </c>
      <c r="D779" s="25" t="s">
        <v>1364</v>
      </c>
      <c r="E779" s="25" t="s">
        <v>1503</v>
      </c>
      <c r="F779" s="25" t="s">
        <v>1034</v>
      </c>
      <c r="G779" s="25" t="s">
        <v>1035</v>
      </c>
      <c r="H779" s="84">
        <v>3537</v>
      </c>
      <c r="I779" s="26">
        <v>11716666.66</v>
      </c>
      <c r="J779" s="26">
        <v>1726666.67</v>
      </c>
      <c r="K779" s="26">
        <v>1726666.67</v>
      </c>
      <c r="L779" s="25" t="s">
        <v>369</v>
      </c>
      <c r="M779" s="27">
        <v>209</v>
      </c>
      <c r="N779" s="77" t="str">
        <f>VLOOKUP(M779,[3]General!$C$24:$D$64,2,0)</f>
        <v>Brindar servicio de gestión de oferta social dirigido a 1600 personas a través de la implementación de una (1) estrategia de sistema de apoyo comunitario para la prevención y erradicación del maltrato y/o violencia contra las personas mayores</v>
      </c>
      <c r="O779" s="72">
        <f>VLOOKUP(M779,[3]General!$C$24:$E$64,3,0)</f>
        <v>2024680010126</v>
      </c>
      <c r="P779" s="73" t="str">
        <f>VLOOKUP(M779,[3]General!$C$24:$F$64,4,0)</f>
        <v>Desarrollo e Implementación de estrategias para la promoción, protección, restablecimiento de los derechos de las personas mayores en el Municipio de Bucaramanga</v>
      </c>
      <c r="Q779" s="27" t="s">
        <v>927</v>
      </c>
      <c r="R779" s="27" t="s">
        <v>1542</v>
      </c>
      <c r="S779" s="27" t="s">
        <v>1543</v>
      </c>
      <c r="T779" s="27" t="s">
        <v>2232</v>
      </c>
      <c r="U779" s="27" t="s">
        <v>2233</v>
      </c>
      <c r="V779" s="28" t="s">
        <v>2256</v>
      </c>
    </row>
    <row r="780" spans="1:22" hidden="1" x14ac:dyDescent="0.3">
      <c r="A780" s="198">
        <v>45552</v>
      </c>
      <c r="B780" s="25">
        <v>9162</v>
      </c>
      <c r="C780" s="25" t="s">
        <v>343</v>
      </c>
      <c r="D780" s="25" t="s">
        <v>489</v>
      </c>
      <c r="E780" s="25" t="s">
        <v>1221</v>
      </c>
      <c r="F780" s="25" t="s">
        <v>989</v>
      </c>
      <c r="G780" s="25" t="s">
        <v>990</v>
      </c>
      <c r="H780" s="84">
        <v>3538</v>
      </c>
      <c r="I780" s="26">
        <v>6966666.6600000001</v>
      </c>
      <c r="J780" s="26">
        <v>1026666.67</v>
      </c>
      <c r="K780" s="26">
        <v>1026666.67</v>
      </c>
      <c r="L780" s="25" t="s">
        <v>369</v>
      </c>
      <c r="M780" s="27">
        <v>256</v>
      </c>
      <c r="N780" s="77" t="str">
        <f>VLOOKUP(M780,[3]General!$C$24:$D$64,2,0)</f>
        <v>Implementar una (1) estrategia que promueva espacios de participacion y fomento de la democracia con representantes comunales</v>
      </c>
      <c r="O780" s="72">
        <f>VLOOKUP(M780,[3]General!$C$24:$E$64,3,0)</f>
        <v>2024680010149</v>
      </c>
      <c r="P780" s="73" t="str">
        <f>VLOOKUP(M780,[3]General!$C$24:$F$64,4,0)</f>
        <v>Fortalecimiento de los espacios de participación ciudadana y buen gobierno en el municipio de Bucaramanga</v>
      </c>
      <c r="Q780" s="27" t="s">
        <v>1527</v>
      </c>
      <c r="R780" s="27" t="s">
        <v>1542</v>
      </c>
      <c r="S780" s="27" t="s">
        <v>1577</v>
      </c>
      <c r="T780" s="27" t="s">
        <v>2234</v>
      </c>
      <c r="U780" s="27" t="s">
        <v>2235</v>
      </c>
      <c r="V780" s="28" t="s">
        <v>2256</v>
      </c>
    </row>
    <row r="781" spans="1:22" hidden="1" x14ac:dyDescent="0.3">
      <c r="A781" s="198">
        <v>45552</v>
      </c>
      <c r="B781" s="25">
        <v>9177</v>
      </c>
      <c r="C781" s="25" t="s">
        <v>287</v>
      </c>
      <c r="D781" s="25" t="s">
        <v>1364</v>
      </c>
      <c r="E781" s="25" t="s">
        <v>1504</v>
      </c>
      <c r="F781" s="25" t="s">
        <v>1380</v>
      </c>
      <c r="G781" s="25" t="s">
        <v>1381</v>
      </c>
      <c r="H781" s="84">
        <v>120</v>
      </c>
      <c r="I781" s="26">
        <v>51279021.939999998</v>
      </c>
      <c r="J781" s="26">
        <v>0</v>
      </c>
      <c r="K781" s="26">
        <v>0</v>
      </c>
      <c r="L781" s="25" t="s">
        <v>369</v>
      </c>
      <c r="M781" s="27">
        <v>207</v>
      </c>
      <c r="N781" s="77" t="str">
        <f>VLOOKUP(M781,[3]General!$C$24:$D$64,2,0)</f>
        <v>Beneficiar a 4.800 mujeres con estrategias comunitarias preventivas que integren componentes psicosocial, jurídico y vocacional en el marco de la
oferta institucional del Centro Integral de la mujer.</v>
      </c>
      <c r="O781" s="72">
        <f>VLOOKUP(M781,[3]General!$C$24:$E$64,3,0)</f>
        <v>2024680010140</v>
      </c>
      <c r="P781" s="73" t="str">
        <f>VLOOKUP(M781,[3]General!$C$24:$F$64,4,0)</f>
        <v>Desarrollo de acciones de intervención social enfocadas a las mujeres en el ámbito comunitario en el municipio de Bucaramanga</v>
      </c>
      <c r="Q781" s="27" t="s">
        <v>1043</v>
      </c>
      <c r="R781" s="27" t="s">
        <v>1567</v>
      </c>
      <c r="S781" s="27" t="s">
        <v>1547</v>
      </c>
      <c r="T781" s="27" t="s">
        <v>2098</v>
      </c>
      <c r="U781" s="27" t="s">
        <v>2099</v>
      </c>
      <c r="V781" s="28" t="s">
        <v>2256</v>
      </c>
    </row>
    <row r="782" spans="1:22" hidden="1" x14ac:dyDescent="0.3">
      <c r="A782" s="198">
        <v>45552</v>
      </c>
      <c r="B782" s="25">
        <v>9177</v>
      </c>
      <c r="C782" s="25" t="s">
        <v>356</v>
      </c>
      <c r="D782" s="25" t="s">
        <v>427</v>
      </c>
      <c r="E782" s="25" t="s">
        <v>1504</v>
      </c>
      <c r="F782" s="25" t="s">
        <v>1380</v>
      </c>
      <c r="G782" s="25" t="s">
        <v>1381</v>
      </c>
      <c r="H782" s="84">
        <v>120</v>
      </c>
      <c r="I782" s="26">
        <v>14535860</v>
      </c>
      <c r="J782" s="26">
        <v>0</v>
      </c>
      <c r="K782" s="26">
        <v>0</v>
      </c>
      <c r="L782" s="25" t="s">
        <v>369</v>
      </c>
      <c r="M782" s="27">
        <v>260</v>
      </c>
      <c r="N782" s="77" t="str">
        <f>VLOOKUP(M782,[3]General!$C$24:$D$64,2,0)</f>
        <v>Promover un (1) espacio de participación a través de la implementación de un laboratorio de innovación política juvenil.</v>
      </c>
      <c r="O782" s="72">
        <f>VLOOKUP(M782,[3]General!$C$24:$E$64,3,0)</f>
        <v>2024680010149</v>
      </c>
      <c r="P782" s="73" t="str">
        <f>VLOOKUP(M782,[3]General!$C$24:$F$64,4,0)</f>
        <v>Fortalecimiento de los espacios de participación ciudadana y buen gobierno en el municipio de Bucaramanga</v>
      </c>
      <c r="Q782" s="27" t="s">
        <v>690</v>
      </c>
      <c r="R782" s="27" t="s">
        <v>1567</v>
      </c>
      <c r="S782" s="27" t="s">
        <v>1547</v>
      </c>
      <c r="T782" s="27" t="s">
        <v>2098</v>
      </c>
      <c r="U782" s="27" t="s">
        <v>2099</v>
      </c>
      <c r="V782" s="28" t="s">
        <v>2256</v>
      </c>
    </row>
    <row r="783" spans="1:22" hidden="1" x14ac:dyDescent="0.3">
      <c r="A783" s="198">
        <v>45552</v>
      </c>
      <c r="B783" s="25">
        <v>9177</v>
      </c>
      <c r="C783" s="25" t="s">
        <v>290</v>
      </c>
      <c r="D783" s="25" t="s">
        <v>489</v>
      </c>
      <c r="E783" s="25" t="s">
        <v>1504</v>
      </c>
      <c r="F783" s="25" t="s">
        <v>1380</v>
      </c>
      <c r="G783" s="25" t="s">
        <v>1381</v>
      </c>
      <c r="H783" s="84">
        <v>120</v>
      </c>
      <c r="I783" s="26">
        <v>60852787.060000002</v>
      </c>
      <c r="J783" s="26">
        <v>0</v>
      </c>
      <c r="K783" s="26">
        <v>0</v>
      </c>
      <c r="L783" s="25" t="s">
        <v>369</v>
      </c>
      <c r="M783" s="27">
        <v>208</v>
      </c>
      <c r="N783" s="77" t="str">
        <f>VLOOKUP(M783,[3]General!$C$24:$D$64,2,0)</f>
        <v>Formular e implementar una (1) estrategia dirigida a mujeres de la zona rural y urbana del municipio de Bucaramanga para la atención de casos de mujeres víctimas de violencia, la formación en liderazgo, política y derechos humanos, y para potencias la red de mujeres emprendedoras BGA.</v>
      </c>
      <c r="O783" s="72">
        <f>VLOOKUP(M783,[3]General!$C$24:$E$64,3,0)</f>
        <v>2024680010147</v>
      </c>
      <c r="P783" s="73" t="str">
        <f>VLOOKUP(M783,[3]General!$C$24:$F$64,4,0)</f>
        <v>Implementación de estrategias de atención integral para las mujeres del municipio de Bucaramanga</v>
      </c>
      <c r="Q783" s="27" t="s">
        <v>1526</v>
      </c>
      <c r="R783" s="27" t="s">
        <v>1567</v>
      </c>
      <c r="S783" s="27" t="s">
        <v>1547</v>
      </c>
      <c r="T783" s="27" t="s">
        <v>2098</v>
      </c>
      <c r="U783" s="27" t="s">
        <v>2099</v>
      </c>
      <c r="V783" s="28" t="s">
        <v>2256</v>
      </c>
    </row>
    <row r="784" spans="1:22" hidden="1" x14ac:dyDescent="0.3">
      <c r="A784" s="198">
        <v>45552</v>
      </c>
      <c r="B784" s="25">
        <v>9177</v>
      </c>
      <c r="C784" s="25" t="s">
        <v>1449</v>
      </c>
      <c r="D784" s="25" t="s">
        <v>609</v>
      </c>
      <c r="E784" s="25" t="s">
        <v>1504</v>
      </c>
      <c r="F784" s="25" t="s">
        <v>1380</v>
      </c>
      <c r="G784" s="25" t="s">
        <v>1381</v>
      </c>
      <c r="H784" s="84">
        <v>120</v>
      </c>
      <c r="I784" s="26">
        <v>100000000</v>
      </c>
      <c r="J784" s="26">
        <v>0</v>
      </c>
      <c r="K784" s="26">
        <v>0</v>
      </c>
      <c r="L784" s="25" t="s">
        <v>369</v>
      </c>
      <c r="M784" s="27">
        <v>91</v>
      </c>
      <c r="N784" s="77" t="str">
        <f>VLOOKUP(M784,[3]General!$C$24:$D$64,2,0)</f>
        <v>Brindar el servicio de asistencia técnica a 1023 beneficiarios</v>
      </c>
      <c r="O784" s="72">
        <f>VLOOKUP(M784,[3]General!$C$24:$E$64,3,0)</f>
        <v>2024680010123</v>
      </c>
      <c r="P784" s="73" t="str">
        <f>VLOOKUP(M784,[3]General!$C$24:$F$64,4,0)</f>
        <v>Apoyo a la productividad y competitividad del sector rural del municipio de Bucaramanga</v>
      </c>
      <c r="Q784" s="27" t="s">
        <v>1530</v>
      </c>
      <c r="R784" s="27" t="s">
        <v>1567</v>
      </c>
      <c r="S784" s="27" t="s">
        <v>1547</v>
      </c>
      <c r="T784" s="27" t="s">
        <v>2098</v>
      </c>
      <c r="U784" s="27" t="s">
        <v>2099</v>
      </c>
      <c r="V784" s="28" t="s">
        <v>2256</v>
      </c>
    </row>
    <row r="785" spans="1:22" hidden="1" x14ac:dyDescent="0.3">
      <c r="A785" s="198">
        <v>45552</v>
      </c>
      <c r="B785" s="25">
        <v>9177</v>
      </c>
      <c r="C785" s="25" t="s">
        <v>254</v>
      </c>
      <c r="D785" s="25" t="s">
        <v>1505</v>
      </c>
      <c r="E785" s="25" t="s">
        <v>1504</v>
      </c>
      <c r="F785" s="25" t="s">
        <v>1380</v>
      </c>
      <c r="G785" s="25" t="s">
        <v>1381</v>
      </c>
      <c r="H785" s="84">
        <v>120</v>
      </c>
      <c r="I785" s="26">
        <v>38000000</v>
      </c>
      <c r="J785" s="26">
        <v>0</v>
      </c>
      <c r="K785" s="26">
        <v>0</v>
      </c>
      <c r="L785" s="25" t="s">
        <v>369</v>
      </c>
      <c r="M785" s="27">
        <v>221</v>
      </c>
      <c r="N785" s="77" t="str">
        <f>VLOOKUP(M785,[3]General!$C$24:$D$64,2,0)</f>
        <v>Beneficiar a 70.000 niños, niñas, adolescentes con espacios culturales, artísticos, recreativos y de juego.</v>
      </c>
      <c r="O785" s="72">
        <f>VLOOKUP(M785,[3]General!$C$24:$E$64,3,0)</f>
        <v>2024680010141</v>
      </c>
      <c r="P785" s="73" t="str">
        <f>VLOOKUP(M785,[3]General!$C$24:$F$64,4,0)</f>
        <v>Desarrollo de Intervenciones de Tipo Psicosocial Dirigido a la Reducción de Factores de Riesgo en Niños, Niñas y Adolescentes en el Municipio de Bucaramanga</v>
      </c>
      <c r="Q785" s="27" t="s">
        <v>1531</v>
      </c>
      <c r="R785" s="27" t="s">
        <v>1567</v>
      </c>
      <c r="S785" s="27" t="s">
        <v>1547</v>
      </c>
      <c r="T785" s="27" t="s">
        <v>2098</v>
      </c>
      <c r="U785" s="27" t="s">
        <v>2099</v>
      </c>
      <c r="V785" s="28" t="s">
        <v>2256</v>
      </c>
    </row>
    <row r="786" spans="1:22" hidden="1" x14ac:dyDescent="0.3">
      <c r="A786" s="198">
        <v>45554</v>
      </c>
      <c r="B786" s="25">
        <v>1755</v>
      </c>
      <c r="C786" s="25" t="s">
        <v>211</v>
      </c>
      <c r="D786" s="25" t="s">
        <v>832</v>
      </c>
      <c r="E786" s="25" t="s">
        <v>833</v>
      </c>
      <c r="F786" s="25" t="s">
        <v>834</v>
      </c>
      <c r="G786" s="25" t="s">
        <v>835</v>
      </c>
      <c r="H786" s="84">
        <v>25</v>
      </c>
      <c r="I786" s="26">
        <v>-77999410</v>
      </c>
      <c r="J786" s="26">
        <v>0</v>
      </c>
      <c r="K786" s="26">
        <v>0</v>
      </c>
      <c r="L786" s="25" t="s">
        <v>369</v>
      </c>
      <c r="M786" s="27">
        <v>1</v>
      </c>
      <c r="N786" s="77" t="str">
        <f>+VLOOKUP(M786,[1]General!$C$25:$I$64,2)</f>
        <v>Atender a 30.000 niños, niñas, adolescentes y sus familias con un enfoque de inclusión social.</v>
      </c>
      <c r="O786" s="72">
        <v>2022680010056</v>
      </c>
      <c r="P786" s="73" t="s">
        <v>217</v>
      </c>
      <c r="Q786" s="27" t="s">
        <v>446</v>
      </c>
      <c r="R786" s="27" t="s">
        <v>1546</v>
      </c>
      <c r="S786" s="27" t="s">
        <v>1547</v>
      </c>
      <c r="T786" s="27" t="s">
        <v>1760</v>
      </c>
      <c r="U786" s="27" t="s">
        <v>1761</v>
      </c>
      <c r="V786" s="28" t="s">
        <v>2256</v>
      </c>
    </row>
    <row r="787" spans="1:22" hidden="1" x14ac:dyDescent="0.3">
      <c r="A787" s="198">
        <v>45555</v>
      </c>
      <c r="B787" s="25">
        <v>9274</v>
      </c>
      <c r="C787" s="25" t="s">
        <v>218</v>
      </c>
      <c r="D787" s="25" t="s">
        <v>1431</v>
      </c>
      <c r="E787" s="25" t="s">
        <v>1506</v>
      </c>
      <c r="F787" s="25" t="s">
        <v>1027</v>
      </c>
      <c r="G787" s="25" t="s">
        <v>1028</v>
      </c>
      <c r="H787" s="84">
        <v>3597</v>
      </c>
      <c r="I787" s="26">
        <v>9333333.3300000001</v>
      </c>
      <c r="J787" s="26">
        <v>1026666.67</v>
      </c>
      <c r="K787" s="26">
        <v>1026666.67</v>
      </c>
      <c r="L787" s="25" t="s">
        <v>369</v>
      </c>
      <c r="M787" s="27">
        <v>219</v>
      </c>
      <c r="N787" s="77" t="str">
        <f>VLOOKUP(M787,[3]General!$C$24:$D$64,2,0)</f>
        <v>Realizar 12 campañas de promoción  y prevención de los derechos de los niños, niñas, adolescentes y jóvenes y  mecanismos de restablecimiento de derechos.</v>
      </c>
      <c r="O787" s="72">
        <f>VLOOKUP(M787,[3]General!$C$24:$E$64,3,0)</f>
        <v>2024680010141</v>
      </c>
      <c r="P787" s="73" t="str">
        <f>VLOOKUP(M787,[3]General!$C$24:$F$64,4,0)</f>
        <v>Desarrollo de Intervenciones de Tipo Psicosocial Dirigido a la Reducción de Factores de Riesgo en Niños, Niñas y Adolescentes en el Municipio de Bucaramanga</v>
      </c>
      <c r="Q787" s="27" t="s">
        <v>831</v>
      </c>
      <c r="R787" s="27" t="s">
        <v>1542</v>
      </c>
      <c r="S787" s="27" t="s">
        <v>1577</v>
      </c>
      <c r="T787" s="27" t="s">
        <v>2236</v>
      </c>
      <c r="U787" s="27" t="s">
        <v>2237</v>
      </c>
      <c r="V787" s="28" t="s">
        <v>2256</v>
      </c>
    </row>
    <row r="788" spans="1:22" hidden="1" x14ac:dyDescent="0.3">
      <c r="A788" s="198">
        <v>45555</v>
      </c>
      <c r="B788" s="25">
        <v>9275</v>
      </c>
      <c r="C788" s="25" t="s">
        <v>330</v>
      </c>
      <c r="D788" s="25" t="s">
        <v>1196</v>
      </c>
      <c r="E788" s="25" t="s">
        <v>1507</v>
      </c>
      <c r="F788" s="25" t="s">
        <v>1007</v>
      </c>
      <c r="G788" s="25" t="s">
        <v>1008</v>
      </c>
      <c r="H788" s="84">
        <v>3608</v>
      </c>
      <c r="I788" s="26">
        <v>7916666.6600000001</v>
      </c>
      <c r="J788" s="26">
        <v>916666.67</v>
      </c>
      <c r="K788" s="26">
        <v>916666.67</v>
      </c>
      <c r="L788" s="25" t="s">
        <v>369</v>
      </c>
      <c r="M788" s="27">
        <v>254</v>
      </c>
      <c r="N788" s="77" t="str">
        <f>VLOOKUP(M788,[3]General!$C$24:$D$64,2,0)</f>
        <v>Brindar (1) asistencia técnica a los procesos de la Secretaría de Desarrollo Social que se derivan de los planes, programas y proyectos.</v>
      </c>
      <c r="O788" s="72">
        <f>VLOOKUP(M788,[3]General!$C$24:$E$64,3,0)</f>
        <v>2024680010068</v>
      </c>
      <c r="P788" s="73" t="str">
        <f>VLOOKUP(M788,[3]General!$C$24:$F$64,4,0)</f>
        <v>Fortalecimiento de los procesos transversales de la secretaria de desarrollo social en el municipio de Bucaramanga</v>
      </c>
      <c r="Q788" s="27" t="s">
        <v>1198</v>
      </c>
      <c r="R788" s="27" t="s">
        <v>1542</v>
      </c>
      <c r="S788" s="27" t="s">
        <v>1577</v>
      </c>
      <c r="T788" s="27" t="s">
        <v>2238</v>
      </c>
      <c r="U788" s="27" t="s">
        <v>2239</v>
      </c>
      <c r="V788" s="28" t="s">
        <v>2256</v>
      </c>
    </row>
    <row r="789" spans="1:22" hidden="1" x14ac:dyDescent="0.3">
      <c r="A789" s="198">
        <v>45558</v>
      </c>
      <c r="B789" s="25">
        <v>9357</v>
      </c>
      <c r="C789" s="25" t="s">
        <v>276</v>
      </c>
      <c r="D789" s="25" t="s">
        <v>461</v>
      </c>
      <c r="E789" s="25" t="s">
        <v>1490</v>
      </c>
      <c r="F789" s="25" t="s">
        <v>1508</v>
      </c>
      <c r="G789" s="25" t="s">
        <v>1509</v>
      </c>
      <c r="H789" s="84">
        <v>3620</v>
      </c>
      <c r="I789" s="26">
        <v>7600000</v>
      </c>
      <c r="J789" s="26">
        <v>640000</v>
      </c>
      <c r="K789" s="26">
        <v>0</v>
      </c>
      <c r="L789" s="25" t="s">
        <v>369</v>
      </c>
      <c r="M789" s="27">
        <v>204</v>
      </c>
      <c r="N789" s="77" t="str">
        <f>VLOOKUP(M789,[3]General!$C$24:$D$64,2,0)</f>
        <v>Brindar servicio de gestión de oferta social dirigido a 500 personas a través de la implementación de una (1) estrategia de Red de Apoyo comunitario que promuevan la integración del habitante de calle en la sociedad</v>
      </c>
      <c r="O789" s="72">
        <f>VLOOKUP(M789,[3]General!$C$24:$E$64,3,0)</f>
        <v>2024680010066</v>
      </c>
      <c r="P789" s="73" t="str">
        <f>VLOOKUP(M789,[3]General!$C$24:$F$64,4,0)</f>
        <v>Fortalecimiento de las acciones de atención integral para la población en habitanza en calle en el municipio de Bucaramanga</v>
      </c>
      <c r="Q789" s="27" t="s">
        <v>465</v>
      </c>
      <c r="R789" s="27" t="s">
        <v>1542</v>
      </c>
      <c r="S789" s="27" t="s">
        <v>1577</v>
      </c>
      <c r="T789" s="27" t="s">
        <v>2240</v>
      </c>
      <c r="U789" s="27" t="s">
        <v>2241</v>
      </c>
      <c r="V789" s="28" t="s">
        <v>2256</v>
      </c>
    </row>
    <row r="790" spans="1:22" hidden="1" x14ac:dyDescent="0.3">
      <c r="A790" s="198">
        <v>45558</v>
      </c>
      <c r="B790" s="25">
        <v>9387</v>
      </c>
      <c r="C790" s="25" t="s">
        <v>325</v>
      </c>
      <c r="D790" s="25" t="s">
        <v>1510</v>
      </c>
      <c r="E790" s="25" t="s">
        <v>1511</v>
      </c>
      <c r="F790" s="25" t="s">
        <v>834</v>
      </c>
      <c r="G790" s="25" t="s">
        <v>835</v>
      </c>
      <c r="H790" s="84">
        <v>94</v>
      </c>
      <c r="I790" s="26">
        <v>968281118</v>
      </c>
      <c r="J790" s="26">
        <v>0</v>
      </c>
      <c r="K790" s="26">
        <v>0</v>
      </c>
      <c r="L790" s="25" t="s">
        <v>369</v>
      </c>
      <c r="M790" s="27">
        <v>270</v>
      </c>
      <c r="N790" s="77" t="str">
        <f>VLOOKUP(M790,[3]General!$C$24:$D$64,2,0)</f>
        <v>Beneficiar mensualmente a 3.000 personas con raciones de alimentos para comunidades vulnerables (adultos mayores, personas en condición de discapacidad, niños, niñas y adolescentes)</v>
      </c>
      <c r="O790" s="72">
        <v>2024680010126</v>
      </c>
      <c r="P790" s="73" t="s">
        <v>250</v>
      </c>
      <c r="Q790" s="27" t="s">
        <v>1320</v>
      </c>
      <c r="R790" s="27" t="s">
        <v>1567</v>
      </c>
      <c r="S790" s="27" t="s">
        <v>1568</v>
      </c>
      <c r="T790" s="27" t="s">
        <v>1569</v>
      </c>
      <c r="U790" s="27" t="s">
        <v>1570</v>
      </c>
      <c r="V790" s="28" t="s">
        <v>2256</v>
      </c>
    </row>
    <row r="791" spans="1:22" hidden="1" x14ac:dyDescent="0.3">
      <c r="A791" s="198">
        <v>45558</v>
      </c>
      <c r="B791" s="25">
        <v>9387</v>
      </c>
      <c r="C791" s="25" t="s">
        <v>256</v>
      </c>
      <c r="D791" s="25" t="s">
        <v>1512</v>
      </c>
      <c r="E791" s="25" t="s">
        <v>1511</v>
      </c>
      <c r="F791" s="25" t="s">
        <v>834</v>
      </c>
      <c r="G791" s="25" t="s">
        <v>835</v>
      </c>
      <c r="H791" s="84">
        <v>94</v>
      </c>
      <c r="I791" s="26">
        <v>77368984</v>
      </c>
      <c r="J791" s="26">
        <v>0</v>
      </c>
      <c r="K791" s="26">
        <v>0</v>
      </c>
      <c r="L791" s="25" t="s">
        <v>369</v>
      </c>
      <c r="M791" s="27">
        <v>270</v>
      </c>
      <c r="N791" s="77" t="str">
        <f>VLOOKUP(M791,[3]General!$C$24:$D$64,2,0)</f>
        <v>Beneficiar mensualmente a 3.000 personas con raciones de alimentos para comunidades vulnerables (adultos mayores, personas en condición de discapacidad, niños, niñas y adolescentes)</v>
      </c>
      <c r="O791" s="72">
        <f>VLOOKUP(M791,[3]General!$C$24:$E$64,3,0)</f>
        <v>2024680010164</v>
      </c>
      <c r="P791" s="73" t="str">
        <f>VLOOKUP(M791,[3]General!$C$24:$F$64,4,0)</f>
        <v>Implementación de Acciones Pedagógicas, Comunitarias y de Seguridad Alimentaria a Madres, Cuidadoras y Familias de Niños, Niñas y Adolescentes en el Municipio de Bucaramanga</v>
      </c>
      <c r="Q791" s="27" t="s">
        <v>1176</v>
      </c>
      <c r="R791" s="27" t="s">
        <v>1567</v>
      </c>
      <c r="S791" s="27" t="s">
        <v>1568</v>
      </c>
      <c r="T791" s="27" t="s">
        <v>1569</v>
      </c>
      <c r="U791" s="27" t="s">
        <v>1570</v>
      </c>
      <c r="V791" s="28" t="s">
        <v>2256</v>
      </c>
    </row>
    <row r="792" spans="1:22" hidden="1" x14ac:dyDescent="0.3">
      <c r="A792" s="198">
        <v>45559</v>
      </c>
      <c r="B792" s="25">
        <v>9416</v>
      </c>
      <c r="C792" s="25" t="s">
        <v>277</v>
      </c>
      <c r="D792" s="25" t="s">
        <v>1236</v>
      </c>
      <c r="E792" s="25" t="s">
        <v>1490</v>
      </c>
      <c r="F792" s="25" t="s">
        <v>1513</v>
      </c>
      <c r="G792" s="25" t="s">
        <v>1514</v>
      </c>
      <c r="H792" s="84">
        <v>3634</v>
      </c>
      <c r="I792" s="26">
        <v>7200000</v>
      </c>
      <c r="J792" s="26">
        <v>560000</v>
      </c>
      <c r="K792" s="26">
        <v>560000</v>
      </c>
      <c r="L792" s="25" t="s">
        <v>369</v>
      </c>
      <c r="M792" s="27">
        <v>204</v>
      </c>
      <c r="N792" s="77" t="str">
        <f>VLOOKUP(M792,[3]General!$C$24:$D$64,2,0)</f>
        <v>Brindar servicio de gestión de oferta social dirigido a 500 personas a través de la implementación de una (1) estrategia de Red de Apoyo comunitario que promuevan la integración del habitante de calle en la sociedad</v>
      </c>
      <c r="O792" s="72">
        <f>VLOOKUP(M792,[3]General!$C$24:$E$64,3,0)</f>
        <v>2024680010066</v>
      </c>
      <c r="P792" s="73" t="str">
        <f>VLOOKUP(M792,[3]General!$C$24:$F$64,4,0)</f>
        <v>Fortalecimiento de las acciones de atención integral para la población en habitanza en calle en el municipio de Bucaramanga</v>
      </c>
      <c r="Q792" s="27" t="s">
        <v>1528</v>
      </c>
      <c r="R792" s="27" t="s">
        <v>1542</v>
      </c>
      <c r="S792" s="27" t="s">
        <v>1577</v>
      </c>
      <c r="T792" s="27" t="s">
        <v>2242</v>
      </c>
      <c r="U792" s="27" t="s">
        <v>2243</v>
      </c>
      <c r="V792" s="28" t="s">
        <v>2256</v>
      </c>
    </row>
    <row r="793" spans="1:22" hidden="1" x14ac:dyDescent="0.3">
      <c r="A793" s="198">
        <v>45559</v>
      </c>
      <c r="B793" s="25">
        <v>9417</v>
      </c>
      <c r="C793" s="25" t="s">
        <v>343</v>
      </c>
      <c r="D793" s="25" t="s">
        <v>489</v>
      </c>
      <c r="E793" s="25" t="s">
        <v>1220</v>
      </c>
      <c r="F793" s="25" t="s">
        <v>1031</v>
      </c>
      <c r="G793" s="25" t="s">
        <v>1032</v>
      </c>
      <c r="H793" s="84">
        <v>3638</v>
      </c>
      <c r="I793" s="26">
        <v>12000000</v>
      </c>
      <c r="J793" s="26">
        <v>533333.32999999996</v>
      </c>
      <c r="K793" s="26">
        <v>0</v>
      </c>
      <c r="L793" s="25" t="s">
        <v>369</v>
      </c>
      <c r="M793" s="27">
        <v>256</v>
      </c>
      <c r="N793" s="77" t="str">
        <f>VLOOKUP(M793,[3]General!$C$24:$D$64,2,0)</f>
        <v>Implementar una (1) estrategia que promueva espacios de participacion y fomento de la democracia con representantes comunales</v>
      </c>
      <c r="O793" s="72">
        <f>VLOOKUP(M793,[3]General!$C$24:$E$64,3,0)</f>
        <v>2024680010149</v>
      </c>
      <c r="P793" s="73" t="str">
        <f>VLOOKUP(M793,[3]General!$C$24:$F$64,4,0)</f>
        <v>Fortalecimiento de los espacios de participación ciudadana y buen gobierno en el municipio de Bucaramanga</v>
      </c>
      <c r="Q793" s="27" t="s">
        <v>1527</v>
      </c>
      <c r="R793" s="27" t="s">
        <v>1542</v>
      </c>
      <c r="S793" s="27" t="s">
        <v>1543</v>
      </c>
      <c r="T793" s="27" t="s">
        <v>2244</v>
      </c>
      <c r="U793" s="27" t="s">
        <v>2245</v>
      </c>
      <c r="V793" s="28" t="s">
        <v>2256</v>
      </c>
    </row>
    <row r="794" spans="1:22" hidden="1" x14ac:dyDescent="0.3">
      <c r="A794" s="198">
        <v>45559</v>
      </c>
      <c r="B794" s="25">
        <v>9418</v>
      </c>
      <c r="C794" s="25" t="s">
        <v>330</v>
      </c>
      <c r="D794" s="25" t="s">
        <v>1196</v>
      </c>
      <c r="E794" s="25" t="s">
        <v>1515</v>
      </c>
      <c r="F794" s="25" t="s">
        <v>1516</v>
      </c>
      <c r="G794" s="25" t="s">
        <v>1517</v>
      </c>
      <c r="H794" s="84">
        <v>3627</v>
      </c>
      <c r="I794" s="26">
        <v>11716666.66</v>
      </c>
      <c r="J794" s="26">
        <v>863333.33</v>
      </c>
      <c r="K794" s="26">
        <v>863333.33</v>
      </c>
      <c r="L794" s="25" t="s">
        <v>369</v>
      </c>
      <c r="M794" s="27">
        <v>254</v>
      </c>
      <c r="N794" s="77" t="str">
        <f>VLOOKUP(M794,[3]General!$C$24:$D$64,2,0)</f>
        <v>Brindar (1) asistencia técnica a los procesos de la Secretaría de Desarrollo Social que se derivan de los planes, programas y proyectos.</v>
      </c>
      <c r="O794" s="72">
        <f>VLOOKUP(M794,[3]General!$C$24:$E$64,3,0)</f>
        <v>2024680010068</v>
      </c>
      <c r="P794" s="73" t="str">
        <f>VLOOKUP(M794,[3]General!$C$24:$F$64,4,0)</f>
        <v>Fortalecimiento de los procesos transversales de la secretaria de desarrollo social en el municipio de Bucaramanga</v>
      </c>
      <c r="Q794" s="27" t="s">
        <v>1198</v>
      </c>
      <c r="R794" s="27" t="s">
        <v>1542</v>
      </c>
      <c r="S794" s="27" t="s">
        <v>1543</v>
      </c>
      <c r="T794" s="27" t="s">
        <v>2246</v>
      </c>
      <c r="U794" s="27" t="s">
        <v>2247</v>
      </c>
      <c r="V794" s="28" t="s">
        <v>2256</v>
      </c>
    </row>
    <row r="795" spans="1:22" hidden="1" x14ac:dyDescent="0.3">
      <c r="A795" s="198">
        <v>45560</v>
      </c>
      <c r="B795" s="25">
        <v>9462</v>
      </c>
      <c r="C795" s="25" t="s">
        <v>269</v>
      </c>
      <c r="D795" s="25" t="s">
        <v>1364</v>
      </c>
      <c r="E795" s="25" t="s">
        <v>1366</v>
      </c>
      <c r="F795" s="25" t="s">
        <v>1518</v>
      </c>
      <c r="G795" s="25" t="s">
        <v>1519</v>
      </c>
      <c r="H795" s="84">
        <v>3653</v>
      </c>
      <c r="I795" s="26">
        <v>7500000</v>
      </c>
      <c r="J795" s="26">
        <v>500000</v>
      </c>
      <c r="K795" s="26">
        <v>500000</v>
      </c>
      <c r="L795" s="25" t="s">
        <v>369</v>
      </c>
      <c r="M795" s="27">
        <v>203</v>
      </c>
      <c r="N795" s="77" t="str">
        <f>VLOOKUP(M795,[3]General!$C$24:$D$64,2,0)</f>
        <v>Atender a 31.057 de personas con los programas nacionales de Transferencias Monetarias (Renta Ciudadana, Renta Joven, Compensación Social del IVA y Colombia Mayor) de familias en pobreza extrema, pobreza moderada y en vulnerabilidad municipio de Bucaramanga."</v>
      </c>
      <c r="O795" s="72">
        <f>VLOOKUP(M795,[3]General!$C$24:$E$64,3,0)</f>
        <v>2024680010163</v>
      </c>
      <c r="P795" s="73" t="str">
        <f>VLOOKUP(M795,[3]General!$C$24:$F$64,4,0)</f>
        <v>Fortalecimiento de las acciones orientadas a la atención de la población en situación de vulnerabilidad del municipio de Bucaramanga</v>
      </c>
      <c r="Q795" s="27" t="s">
        <v>629</v>
      </c>
      <c r="R795" s="27" t="s">
        <v>1542</v>
      </c>
      <c r="S795" s="27" t="s">
        <v>1577</v>
      </c>
      <c r="T795" s="27" t="s">
        <v>2248</v>
      </c>
      <c r="U795" s="27" t="s">
        <v>2249</v>
      </c>
      <c r="V795" s="28" t="s">
        <v>2256</v>
      </c>
    </row>
    <row r="796" spans="1:22" hidden="1" x14ac:dyDescent="0.3">
      <c r="A796" s="198">
        <v>45561</v>
      </c>
      <c r="B796" s="25">
        <v>9654</v>
      </c>
      <c r="C796" s="25" t="s">
        <v>343</v>
      </c>
      <c r="D796" s="25" t="s">
        <v>489</v>
      </c>
      <c r="E796" s="25" t="s">
        <v>1221</v>
      </c>
      <c r="F796" s="25" t="s">
        <v>971</v>
      </c>
      <c r="G796" s="25" t="s">
        <v>972</v>
      </c>
      <c r="H796" s="84">
        <v>3669</v>
      </c>
      <c r="I796" s="26">
        <v>6233333.3300000001</v>
      </c>
      <c r="J796" s="26">
        <v>366666.67</v>
      </c>
      <c r="K796" s="26">
        <v>366666.67</v>
      </c>
      <c r="L796" s="25" t="s">
        <v>369</v>
      </c>
      <c r="M796" s="27">
        <v>256</v>
      </c>
      <c r="N796" s="77" t="str">
        <f>VLOOKUP(M796,[3]General!$C$24:$D$64,2,0)</f>
        <v>Implementar una (1) estrategia que promueva espacios de participacion y fomento de la democracia con representantes comunales</v>
      </c>
      <c r="O796" s="72">
        <f>VLOOKUP(M796,[3]General!$C$24:$E$64,3,0)</f>
        <v>2024680010149</v>
      </c>
      <c r="P796" s="73" t="str">
        <f>VLOOKUP(M796,[3]General!$C$24:$F$64,4,0)</f>
        <v>Fortalecimiento de los espacios de participación ciudadana y buen gobierno en el municipio de Bucaramanga</v>
      </c>
      <c r="Q796" s="27" t="s">
        <v>1527</v>
      </c>
      <c r="R796" s="27" t="s">
        <v>1542</v>
      </c>
      <c r="S796" s="27" t="s">
        <v>1577</v>
      </c>
      <c r="T796" s="27" t="s">
        <v>2250</v>
      </c>
      <c r="U796" s="27" t="s">
        <v>2251</v>
      </c>
      <c r="V796" s="28" t="s">
        <v>2256</v>
      </c>
    </row>
    <row r="797" spans="1:22" hidden="1" x14ac:dyDescent="0.3">
      <c r="A797" s="198">
        <v>45562</v>
      </c>
      <c r="B797" s="25">
        <v>9665</v>
      </c>
      <c r="C797" s="25" t="s">
        <v>281</v>
      </c>
      <c r="D797" s="25" t="s">
        <v>530</v>
      </c>
      <c r="E797" s="25" t="s">
        <v>1520</v>
      </c>
      <c r="F797" s="25" t="s">
        <v>961</v>
      </c>
      <c r="G797" s="25" t="s">
        <v>962</v>
      </c>
      <c r="H797" s="84">
        <v>136</v>
      </c>
      <c r="I797" s="26">
        <v>191078907.59999999</v>
      </c>
      <c r="J797" s="26">
        <v>0</v>
      </c>
      <c r="K797" s="26">
        <v>0</v>
      </c>
      <c r="L797" s="25" t="s">
        <v>369</v>
      </c>
      <c r="M797" s="27">
        <v>205</v>
      </c>
      <c r="N797" s="77" t="str">
        <f>VLOOKUP(M797,[3]General!$C$24:$D$64,2,0)</f>
        <v>Mantener el servicio de atención a 500 personas en habitanza de calle bajo servicios integrales que promueven su inclusión y mejoramiento de su calidad de vida, garantizando la promoción de los derechos</v>
      </c>
      <c r="O797" s="72">
        <f>VLOOKUP(M797,[3]General!$C$24:$E$64,3,0)</f>
        <v>2024680010066</v>
      </c>
      <c r="P797" s="73" t="str">
        <f>VLOOKUP(M797,[3]General!$C$24:$F$64,4,0)</f>
        <v>Fortalecimiento de las acciones de atención integral para la población en habitanza en calle en el municipio de Bucaramanga</v>
      </c>
      <c r="Q797" s="27" t="s">
        <v>888</v>
      </c>
      <c r="R797" s="27" t="s">
        <v>1537</v>
      </c>
      <c r="S797" s="27" t="s">
        <v>1538</v>
      </c>
      <c r="T797" s="27" t="s">
        <v>2406</v>
      </c>
      <c r="U797" t="s">
        <v>2407</v>
      </c>
      <c r="V797" s="28" t="s">
        <v>2256</v>
      </c>
    </row>
    <row r="798" spans="1:22" hidden="1" x14ac:dyDescent="0.3">
      <c r="A798" s="198">
        <v>45565</v>
      </c>
      <c r="B798" s="25">
        <v>9736</v>
      </c>
      <c r="C798" s="25" t="s">
        <v>311</v>
      </c>
      <c r="D798" s="25" t="s">
        <v>1342</v>
      </c>
      <c r="E798" s="25" t="s">
        <v>1421</v>
      </c>
      <c r="F798" s="25" t="s">
        <v>1521</v>
      </c>
      <c r="G798" s="25" t="s">
        <v>1522</v>
      </c>
      <c r="H798" s="84">
        <v>3711</v>
      </c>
      <c r="I798" s="26">
        <v>10483333.33</v>
      </c>
      <c r="J798" s="26">
        <v>123333.33</v>
      </c>
      <c r="K798" s="26">
        <v>123333.33</v>
      </c>
      <c r="L798" s="25" t="s">
        <v>369</v>
      </c>
      <c r="M798" s="27">
        <v>211</v>
      </c>
      <c r="N798" s="77" t="str">
        <f>VLOOKUP(M798,[3]General!$C$24:$D$64,2,0)</f>
        <v>Atender a 8400 adultos mayores violentados y/o que presentan abandono con atención integral; en salud, recreación y buen uso del tiempo libre mediante espacios culturales, artísticos y recreativos.</v>
      </c>
      <c r="O798" s="72">
        <f>VLOOKUP(M798,[3]General!$C$24:$E$64,3,0)</f>
        <v>2024680010125</v>
      </c>
      <c r="P798" s="73" t="str">
        <f>VLOOKUP(M798,[3]General!$C$24:$F$64,4,0)</f>
        <v>Fortalecimiento de los procesos de atención integral de la población adulta mayor en el Municipio de Bucaramanga</v>
      </c>
      <c r="Q798" s="27" t="s">
        <v>449</v>
      </c>
      <c r="R798" s="27" t="s">
        <v>1542</v>
      </c>
      <c r="S798" s="27" t="s">
        <v>1543</v>
      </c>
      <c r="T798" s="27" t="s">
        <v>2252</v>
      </c>
      <c r="U798" s="27" t="s">
        <v>2253</v>
      </c>
      <c r="V798" s="28" t="s">
        <v>2256</v>
      </c>
    </row>
    <row r="799" spans="1:22" hidden="1" x14ac:dyDescent="0.3">
      <c r="A799" s="198">
        <v>45566</v>
      </c>
      <c r="B799" s="25">
        <v>5665</v>
      </c>
      <c r="C799" s="25" t="s">
        <v>282</v>
      </c>
      <c r="D799" s="25" t="s">
        <v>489</v>
      </c>
      <c r="E799" s="25" t="s">
        <v>1180</v>
      </c>
      <c r="F799" s="25" t="s">
        <v>1181</v>
      </c>
      <c r="G799" s="25" t="s">
        <v>1182</v>
      </c>
      <c r="H799" s="84">
        <v>93</v>
      </c>
      <c r="I799" s="26">
        <v>-300000</v>
      </c>
      <c r="J799" s="26">
        <v>0</v>
      </c>
      <c r="K799" s="26">
        <v>0</v>
      </c>
      <c r="L799" s="25" t="s">
        <v>369</v>
      </c>
      <c r="M799" s="27">
        <v>208</v>
      </c>
      <c r="N799" s="77" t="str">
        <f>VLOOKUP(M799,[3]General!$C$24:$D$64,2,0)</f>
        <v>Formular e implementar una (1) estrategia dirigida a mujeres de la zona rural y urbana del municipio de Bucaramanga para la atención de casos de mujeres víctimas de violencia, la formación en liderazgo, política y derechos humanos, y para potencias la red de mujeres emprendedoras BGA.</v>
      </c>
      <c r="O799" s="72">
        <v>2020680010106</v>
      </c>
      <c r="P799" s="73" t="s">
        <v>227</v>
      </c>
      <c r="Q799" s="27" t="s">
        <v>978</v>
      </c>
      <c r="R799" s="27" t="s">
        <v>1546</v>
      </c>
      <c r="S799" s="27" t="s">
        <v>1547</v>
      </c>
      <c r="T799" s="27" t="s">
        <v>1915</v>
      </c>
      <c r="U799" s="27" t="s">
        <v>1916</v>
      </c>
    </row>
    <row r="800" spans="1:22" hidden="1" x14ac:dyDescent="0.3">
      <c r="A800" s="198">
        <v>45566</v>
      </c>
      <c r="B800" s="25">
        <v>5665</v>
      </c>
      <c r="C800" s="25" t="s">
        <v>352</v>
      </c>
      <c r="D800" s="25" t="s">
        <v>427</v>
      </c>
      <c r="E800" s="25" t="s">
        <v>1180</v>
      </c>
      <c r="F800" s="25" t="s">
        <v>1181</v>
      </c>
      <c r="G800" s="25" t="s">
        <v>1182</v>
      </c>
      <c r="H800" s="84">
        <v>93</v>
      </c>
      <c r="I800" s="26">
        <v>0</v>
      </c>
      <c r="J800" s="26">
        <v>0</v>
      </c>
      <c r="K800" s="26">
        <v>0</v>
      </c>
      <c r="L800" s="25" t="s">
        <v>369</v>
      </c>
      <c r="M800" s="27">
        <v>259</v>
      </c>
      <c r="N800" s="77" t="str">
        <f>VLOOKUP(M800,[3]General!$C$24:$D$64,2,0)</f>
        <v>Promover  254 espacios de participacion dirigidos a las 234 JAC y 20 espacios a las JAL para el fortalecimiento en competencias jurídicas y de formulación de Proyectos.</v>
      </c>
      <c r="O800" s="72">
        <v>2022680010029</v>
      </c>
      <c r="P800" s="73" t="s">
        <v>246</v>
      </c>
      <c r="Q800" s="27" t="s">
        <v>1171</v>
      </c>
      <c r="R800" s="27" t="s">
        <v>1546</v>
      </c>
      <c r="S800" s="27" t="s">
        <v>1547</v>
      </c>
      <c r="T800" s="27" t="s">
        <v>1915</v>
      </c>
      <c r="U800" s="27" t="s">
        <v>1916</v>
      </c>
    </row>
    <row r="801" spans="1:22" hidden="1" x14ac:dyDescent="0.3">
      <c r="A801" s="198">
        <v>45566</v>
      </c>
      <c r="B801" s="25">
        <v>5669</v>
      </c>
      <c r="C801" s="25" t="s">
        <v>284</v>
      </c>
      <c r="D801" s="25" t="s">
        <v>489</v>
      </c>
      <c r="E801" s="25" t="s">
        <v>1183</v>
      </c>
      <c r="F801" s="25" t="s">
        <v>1184</v>
      </c>
      <c r="G801" s="25" t="s">
        <v>1185</v>
      </c>
      <c r="H801" s="84">
        <v>96</v>
      </c>
      <c r="I801" s="26">
        <v>-13333</v>
      </c>
      <c r="J801" s="26">
        <v>0</v>
      </c>
      <c r="K801" s="26">
        <v>0</v>
      </c>
      <c r="L801" s="25" t="s">
        <v>369</v>
      </c>
      <c r="M801" s="27">
        <v>217</v>
      </c>
      <c r="N801" s="77" t="str">
        <f>VLOOKUP(M801,[3]General!$C$24:$D$64,2,0)</f>
        <v>Implementar una (1) estrategia de promoción de la garantía de derechos a través de una ruta de Prevención, Detección y Atención Interinstitucional ante casos de discriminación dirigida a la población con orientación sexual e identidad de género diversa.</v>
      </c>
      <c r="O801" s="72">
        <v>2020680010106</v>
      </c>
      <c r="P801" s="73" t="s">
        <v>227</v>
      </c>
      <c r="Q801" s="27" t="s">
        <v>493</v>
      </c>
      <c r="R801" s="27" t="s">
        <v>1537</v>
      </c>
      <c r="S801" s="27" t="s">
        <v>1538</v>
      </c>
      <c r="T801" s="27" t="s">
        <v>1917</v>
      </c>
      <c r="U801" s="27" t="s">
        <v>1918</v>
      </c>
      <c r="V801" s="28" t="s">
        <v>2256</v>
      </c>
    </row>
    <row r="802" spans="1:22" hidden="1" x14ac:dyDescent="0.3">
      <c r="A802" s="198">
        <v>45566</v>
      </c>
      <c r="B802" s="25">
        <v>9755</v>
      </c>
      <c r="C802" s="25" t="s">
        <v>277</v>
      </c>
      <c r="D802" s="25" t="s">
        <v>1236</v>
      </c>
      <c r="E802" s="25" t="s">
        <v>2258</v>
      </c>
      <c r="F802" s="25" t="s">
        <v>1041</v>
      </c>
      <c r="G802" s="25" t="s">
        <v>1042</v>
      </c>
      <c r="H802" s="84">
        <v>3718</v>
      </c>
      <c r="I802" s="26">
        <v>7733333.3300000001</v>
      </c>
      <c r="J802" s="26">
        <v>0</v>
      </c>
      <c r="K802" s="26">
        <v>0</v>
      </c>
      <c r="L802" s="25" t="s">
        <v>369</v>
      </c>
      <c r="M802" s="27">
        <f>VLOOKUP(Tabla2[[#This Row],[RUBRO]],'[4]Relacion de actividades'!$E$1:$F$86,2,0)</f>
        <v>204</v>
      </c>
      <c r="N802" s="77" t="str">
        <f>VLOOKUP(M802,[3]General!$C$24:$D$64,2,0)</f>
        <v>Brindar servicio de gestión de oferta social dirigido a 500 personas a través de la implementación de una (1) estrategia de Red de Apoyo comunitario que promuevan la integración del habitante de calle en la sociedad</v>
      </c>
      <c r="O802" s="72">
        <f>VLOOKUP(M802,[3]General!$C$24:$E$64,3,0)</f>
        <v>2024680010066</v>
      </c>
      <c r="P802" s="73" t="str">
        <f>VLOOKUP(M802,[3]General!$C$24:$F$64,4,0)</f>
        <v>Fortalecimiento de las acciones de atención integral para la población en habitanza en calle en el municipio de Bucaramanga</v>
      </c>
      <c r="Q802" s="27" t="s">
        <v>1528</v>
      </c>
      <c r="R802" s="27" t="s">
        <v>1542</v>
      </c>
      <c r="S802" s="27" t="s">
        <v>1577</v>
      </c>
      <c r="T802" s="27" t="s">
        <v>2358</v>
      </c>
      <c r="U802" s="27" t="s">
        <v>2381</v>
      </c>
    </row>
    <row r="803" spans="1:22" hidden="1" x14ac:dyDescent="0.3">
      <c r="A803" s="198">
        <v>45567</v>
      </c>
      <c r="B803" s="25">
        <v>9800</v>
      </c>
      <c r="C803" s="25" t="s">
        <v>330</v>
      </c>
      <c r="D803" s="25" t="s">
        <v>1196</v>
      </c>
      <c r="E803" s="25" t="s">
        <v>2259</v>
      </c>
      <c r="F803" s="25" t="s">
        <v>2260</v>
      </c>
      <c r="G803" s="25" t="s">
        <v>2261</v>
      </c>
      <c r="H803" s="84">
        <v>3739</v>
      </c>
      <c r="I803" s="26">
        <v>12000000</v>
      </c>
      <c r="J803" s="26">
        <v>0</v>
      </c>
      <c r="K803" s="26">
        <v>0</v>
      </c>
      <c r="L803" s="25" t="s">
        <v>369</v>
      </c>
      <c r="M803" s="27">
        <f>VLOOKUP(Tabla2[[#This Row],[RUBRO]],'[4]Relacion de actividades'!$E$1:$F$86,2,0)</f>
        <v>254</v>
      </c>
      <c r="N803" s="77" t="str">
        <f>VLOOKUP(M803,[3]General!$C$24:$D$64,2,0)</f>
        <v>Brindar (1) asistencia técnica a los procesos de la Secretaría de Desarrollo Social que se derivan de los planes, programas y proyectos.</v>
      </c>
      <c r="O803" s="72">
        <f>VLOOKUP(M803,[3]General!$C$24:$E$64,3,0)</f>
        <v>2024680010068</v>
      </c>
      <c r="P803" s="73" t="str">
        <f>VLOOKUP(M803,[3]General!$C$24:$F$64,4,0)</f>
        <v>Fortalecimiento de los procesos transversales de la secretaria de desarrollo social en el municipio de Bucaramanga</v>
      </c>
      <c r="Q803" s="27" t="s">
        <v>1198</v>
      </c>
      <c r="R803" s="27" t="s">
        <v>1542</v>
      </c>
      <c r="S803" s="27" t="s">
        <v>1543</v>
      </c>
      <c r="T803" s="27" t="s">
        <v>2359</v>
      </c>
      <c r="U803" s="27" t="s">
        <v>2382</v>
      </c>
    </row>
    <row r="804" spans="1:22" hidden="1" x14ac:dyDescent="0.3">
      <c r="A804" s="198">
        <v>45569</v>
      </c>
      <c r="B804" s="25">
        <v>9970</v>
      </c>
      <c r="C804" s="25" t="s">
        <v>367</v>
      </c>
      <c r="D804" s="25" t="s">
        <v>2262</v>
      </c>
      <c r="E804" s="25" t="s">
        <v>2263</v>
      </c>
      <c r="F804" s="25" t="s">
        <v>2264</v>
      </c>
      <c r="G804" s="25" t="s">
        <v>2265</v>
      </c>
      <c r="H804" s="84">
        <v>3766</v>
      </c>
      <c r="I804" s="26">
        <v>5866666.6600000001</v>
      </c>
      <c r="J804" s="26">
        <v>0</v>
      </c>
      <c r="K804" s="26">
        <v>0</v>
      </c>
      <c r="L804" s="25" t="s">
        <v>369</v>
      </c>
      <c r="M804" s="27">
        <f>VLOOKUP(Tabla2[[#This Row],[RUBRO]],'[4]Relacion de actividades'!$E$1:$F$86,2,0)</f>
        <v>280</v>
      </c>
      <c r="N804" s="77" t="str">
        <f>VLOOKUP(M804,[3]General!$C$24:$D$64,2,0)</f>
        <v>Implementar una estrategia para el desarrollo de habilidades productivas a la población barrista del municipio</v>
      </c>
      <c r="O804" s="72">
        <f>VLOOKUP(M804,[3]General!$C$24:$E$64,3,0)</f>
        <v>2024680010122</v>
      </c>
      <c r="P804" s="73" t="str">
        <f>VLOOKUP(M804,[3]General!$C$24:$F$64,4,0)</f>
        <v>Implementación de estrategias para el desarrollo de habilidades productivas en los jóvenes del Municipio de Bucaramanga</v>
      </c>
      <c r="Q804" s="27" t="s">
        <v>2321</v>
      </c>
      <c r="R804" s="27" t="s">
        <v>1542</v>
      </c>
      <c r="S804" s="27" t="s">
        <v>1577</v>
      </c>
      <c r="T804" s="27" t="s">
        <v>2360</v>
      </c>
      <c r="U804" s="27" t="s">
        <v>2383</v>
      </c>
    </row>
    <row r="805" spans="1:22" hidden="1" x14ac:dyDescent="0.3">
      <c r="A805" s="198">
        <v>45572</v>
      </c>
      <c r="B805" s="25">
        <v>10000</v>
      </c>
      <c r="C805" s="25" t="s">
        <v>333</v>
      </c>
      <c r="D805" s="25" t="s">
        <v>1224</v>
      </c>
      <c r="E805" s="25" t="s">
        <v>2266</v>
      </c>
      <c r="F805" s="25" t="s">
        <v>2267</v>
      </c>
      <c r="G805" s="25" t="s">
        <v>2268</v>
      </c>
      <c r="H805" s="84">
        <v>3774</v>
      </c>
      <c r="I805" s="26">
        <v>6766666.6600000001</v>
      </c>
      <c r="J805" s="26">
        <v>0</v>
      </c>
      <c r="K805" s="26">
        <v>0</v>
      </c>
      <c r="L805" s="25" t="s">
        <v>369</v>
      </c>
      <c r="M805" s="27">
        <f>VLOOKUP(Tabla2[[#This Row],[RUBRO]],'[4]Relacion de actividades'!$E$1:$F$86,2,0)</f>
        <v>215</v>
      </c>
      <c r="N805" s="77" t="str">
        <f>VLOOKUP(M805,[3]General!$C$24:$D$64,2,0)</f>
        <v>Brindar el servicio de gestión de la oferta social para 4400 personas a través de una estrategia de promoción de derechos de las personas con discapacidad y sus familias dentro de la sociedad</v>
      </c>
      <c r="O805" s="72">
        <f>VLOOKUP(M805,[3]General!$C$24:$E$64,3,0)</f>
        <v>2024680010127</v>
      </c>
      <c r="P805" s="73" t="str">
        <f>VLOOKUP(M805,[3]General!$C$24:$F$64,4,0)</f>
        <v>Fortalecimiento de la atención integral a personas con discapacidad y sus cuidadores en el Municipio de Bucaramanga</v>
      </c>
      <c r="Q805" s="27" t="s">
        <v>588</v>
      </c>
      <c r="R805" s="27" t="s">
        <v>1542</v>
      </c>
      <c r="S805" s="27" t="s">
        <v>1577</v>
      </c>
      <c r="T805" s="27" t="s">
        <v>2361</v>
      </c>
      <c r="U805" s="27" t="s">
        <v>2384</v>
      </c>
    </row>
    <row r="806" spans="1:22" hidden="1" x14ac:dyDescent="0.3">
      <c r="A806" s="198">
        <v>45572</v>
      </c>
      <c r="B806" s="25">
        <v>10008</v>
      </c>
      <c r="C806" s="25" t="s">
        <v>264</v>
      </c>
      <c r="D806" s="25" t="s">
        <v>1364</v>
      </c>
      <c r="E806" s="25" t="s">
        <v>2269</v>
      </c>
      <c r="F806" s="25" t="s">
        <v>527</v>
      </c>
      <c r="G806" s="25" t="s">
        <v>528</v>
      </c>
      <c r="H806" s="84">
        <v>144</v>
      </c>
      <c r="I806" s="26">
        <v>64500000</v>
      </c>
      <c r="J806" s="26">
        <v>0</v>
      </c>
      <c r="K806" s="26">
        <v>0</v>
      </c>
      <c r="L806" s="25" t="s">
        <v>369</v>
      </c>
      <c r="M806" s="27">
        <f>VLOOKUP(Tabla2[[#This Row],[RUBRO]],'[4]Relacion de actividades'!$E$1:$F$86,2,0)</f>
        <v>201</v>
      </c>
      <c r="N806" s="77" t="str">
        <f>VLOOKUP(M806,[3]General!$C$24:$D$64,2,0)</f>
        <v>Mantener el beneficio a 180 personas en situación de vulnerabilidad con la oferta de servicio exequial</v>
      </c>
      <c r="O806" s="72">
        <f>VLOOKUP(M806,[3]General!$C$24:$E$64,3,0)</f>
        <v>2024680010163</v>
      </c>
      <c r="P806" s="73" t="str">
        <f>VLOOKUP(M806,[3]General!$C$24:$F$64,4,0)</f>
        <v>Fortalecimiento de las acciones orientadas a la atención de la población en situación de vulnerabilidad del municipio de Bucaramanga</v>
      </c>
      <c r="Q806" s="27" t="s">
        <v>529</v>
      </c>
      <c r="R806" s="27" t="s">
        <v>1546</v>
      </c>
      <c r="S806" s="27" t="s">
        <v>1547</v>
      </c>
      <c r="T806" s="27" t="s">
        <v>2362</v>
      </c>
      <c r="U806" s="27" t="s">
        <v>2385</v>
      </c>
      <c r="V806" s="28" t="s">
        <v>2256</v>
      </c>
    </row>
    <row r="807" spans="1:22" hidden="1" x14ac:dyDescent="0.3">
      <c r="A807" s="198">
        <v>45573</v>
      </c>
      <c r="B807" s="25">
        <v>7856</v>
      </c>
      <c r="C807" s="25" t="s">
        <v>344</v>
      </c>
      <c r="D807" s="25" t="s">
        <v>1242</v>
      </c>
      <c r="E807" s="25" t="s">
        <v>1221</v>
      </c>
      <c r="F807" s="25" t="s">
        <v>958</v>
      </c>
      <c r="G807" s="25" t="s">
        <v>959</v>
      </c>
      <c r="H807" s="84">
        <v>2848</v>
      </c>
      <c r="I807" s="26">
        <v>-6526666.6600000001</v>
      </c>
      <c r="J807" s="26">
        <v>0</v>
      </c>
      <c r="K807" s="26">
        <v>0</v>
      </c>
      <c r="L807" s="25" t="s">
        <v>369</v>
      </c>
      <c r="M807" s="27">
        <f>VLOOKUP(Tabla2[[#This Row],[RUBRO]],'[4]Relacion de actividades'!$E$1:$F$86,2,0)</f>
        <v>256</v>
      </c>
      <c r="N807" s="77" t="str">
        <f>VLOOKUP(M807,[3]General!$C$24:$D$64,2,0)</f>
        <v>Implementar una (1) estrategia que promueva espacios de participacion y fomento de la democracia con representantes comunales</v>
      </c>
      <c r="O807" s="72">
        <f>VLOOKUP(M807,[3]General!$C$24:$E$64,3,0)</f>
        <v>2024680010149</v>
      </c>
      <c r="P807" s="73" t="str">
        <f>VLOOKUP(M807,[3]General!$C$24:$F$64,4,0)</f>
        <v>Fortalecimiento de los espacios de participación ciudadana y buen gobierno en el municipio de Bucaramanga</v>
      </c>
      <c r="Q807" s="27" t="s">
        <v>1315</v>
      </c>
      <c r="R807" s="27" t="s">
        <v>1542</v>
      </c>
      <c r="S807" s="27" t="s">
        <v>1577</v>
      </c>
      <c r="T807" s="27" t="s">
        <v>2104</v>
      </c>
      <c r="U807" s="27" t="s">
        <v>2105</v>
      </c>
    </row>
    <row r="808" spans="1:22" hidden="1" x14ac:dyDescent="0.3">
      <c r="A808" s="198">
        <v>45573</v>
      </c>
      <c r="B808" s="25">
        <v>8851</v>
      </c>
      <c r="C808" s="25" t="s">
        <v>343</v>
      </c>
      <c r="D808" s="25" t="s">
        <v>489</v>
      </c>
      <c r="E808" s="25" t="s">
        <v>1221</v>
      </c>
      <c r="F808" s="25" t="s">
        <v>947</v>
      </c>
      <c r="G808" s="25" t="s">
        <v>948</v>
      </c>
      <c r="H808" s="84">
        <v>3399</v>
      </c>
      <c r="I808" s="26">
        <v>-6380000</v>
      </c>
      <c r="J808" s="26">
        <v>0</v>
      </c>
      <c r="K808" s="26">
        <v>0</v>
      </c>
      <c r="L808" s="25" t="s">
        <v>369</v>
      </c>
      <c r="M808" s="27">
        <f>VLOOKUP(Tabla2[[#This Row],[RUBRO]],'[4]Relacion de actividades'!$E$1:$F$86,2,0)</f>
        <v>256</v>
      </c>
      <c r="N808" s="77" t="str">
        <f>VLOOKUP(M808,[3]General!$C$24:$D$64,2,0)</f>
        <v>Implementar una (1) estrategia que promueva espacios de participacion y fomento de la democracia con representantes comunales</v>
      </c>
      <c r="O808" s="72">
        <f>VLOOKUP(M808,[3]General!$C$24:$E$64,3,0)</f>
        <v>2024680010149</v>
      </c>
      <c r="P808" s="73" t="str">
        <f>VLOOKUP(M808,[3]General!$C$24:$F$64,4,0)</f>
        <v>Fortalecimiento de los espacios de participación ciudadana y buen gobierno en el municipio de Bucaramanga</v>
      </c>
      <c r="Q808" s="27" t="s">
        <v>1527</v>
      </c>
      <c r="R808" s="27" t="s">
        <v>1542</v>
      </c>
      <c r="S808" s="27" t="s">
        <v>1577</v>
      </c>
      <c r="T808" s="27" t="s">
        <v>2202</v>
      </c>
      <c r="U808" s="27" t="s">
        <v>2203</v>
      </c>
      <c r="V808" s="28" t="s">
        <v>2256</v>
      </c>
    </row>
    <row r="809" spans="1:22" hidden="1" x14ac:dyDescent="0.3">
      <c r="A809" s="198">
        <v>45574</v>
      </c>
      <c r="B809" s="25">
        <v>10063</v>
      </c>
      <c r="C809" s="25" t="s">
        <v>1450</v>
      </c>
      <c r="D809" s="25" t="s">
        <v>1364</v>
      </c>
      <c r="E809" s="25" t="s">
        <v>2270</v>
      </c>
      <c r="F809" s="25" t="s">
        <v>2271</v>
      </c>
      <c r="G809" s="25" t="s">
        <v>2272</v>
      </c>
      <c r="H809" s="84">
        <v>3794</v>
      </c>
      <c r="I809" s="26">
        <v>12000000</v>
      </c>
      <c r="J809" s="26">
        <v>0</v>
      </c>
      <c r="K809" s="26">
        <v>0</v>
      </c>
      <c r="L809" s="25" t="s">
        <v>369</v>
      </c>
      <c r="M809" s="27">
        <f>VLOOKUP(Tabla2[[#This Row],[RUBRO]],'[4]Relacion de actividades'!$E$1:$F$86,2,0)</f>
        <v>220</v>
      </c>
      <c r="N809" s="77" t="str">
        <f>VLOOKUP(M809,[3]General!$C$24:$D$64,2,0)</f>
        <v>Beneficiar a mil (1000) madres comunitarias y cuidadoras de la infancia a través de una estrategia de fortalecimiento en componentes, pedagógico, comunitario, gestión de redes y de economía de cuidado (bono rosa).</v>
      </c>
      <c r="O809" s="72">
        <f>VLOOKUP(M809,[3]General!$C$24:$E$64,3,0)</f>
        <v>2024680010164</v>
      </c>
      <c r="P809" s="73" t="str">
        <f>VLOOKUP(M809,[3]General!$C$24:$F$64,4,0)</f>
        <v>Implementación de Acciones Pedagógicas, Comunitarias y de Seguridad Alimentaria a Madres, Cuidadoras y Familias de Niños, Niñas y Adolescentes en el Municipio de Bucaramanga</v>
      </c>
      <c r="Q809" s="27" t="s">
        <v>985</v>
      </c>
      <c r="R809" s="27" t="s">
        <v>1542</v>
      </c>
      <c r="S809" s="27" t="s">
        <v>1543</v>
      </c>
      <c r="T809" s="27" t="s">
        <v>2363</v>
      </c>
      <c r="U809" s="27" t="s">
        <v>2386</v>
      </c>
      <c r="V809" s="28" t="s">
        <v>2256</v>
      </c>
    </row>
    <row r="810" spans="1:22" hidden="1" x14ac:dyDescent="0.3">
      <c r="A810" s="198">
        <v>45574</v>
      </c>
      <c r="B810" s="25">
        <v>10064</v>
      </c>
      <c r="C810" s="25" t="s">
        <v>269</v>
      </c>
      <c r="D810" s="25" t="s">
        <v>1364</v>
      </c>
      <c r="E810" s="25" t="s">
        <v>1366</v>
      </c>
      <c r="F810" s="25" t="s">
        <v>2273</v>
      </c>
      <c r="G810" s="25" t="s">
        <v>2274</v>
      </c>
      <c r="H810" s="84">
        <v>3789</v>
      </c>
      <c r="I810" s="26">
        <v>6250000</v>
      </c>
      <c r="J810" s="26">
        <v>0</v>
      </c>
      <c r="K810" s="26">
        <v>0</v>
      </c>
      <c r="L810" s="25" t="s">
        <v>369</v>
      </c>
      <c r="M810" s="27">
        <f>VLOOKUP(Tabla2[[#This Row],[RUBRO]],'[4]Relacion de actividades'!$E$1:$F$86,2,0)</f>
        <v>203</v>
      </c>
      <c r="N810" s="77" t="str">
        <f>VLOOKUP(M810,[3]General!$C$24:$D$64,2,0)</f>
        <v>Atender a 31.057 de personas con los programas nacionales de Transferencias Monetarias (Renta Ciudadana, Renta Joven, Compensación Social del IVA y Colombia Mayor) de familias en pobreza extrema, pobreza moderada y en vulnerabilidad municipio de Bucaramanga."</v>
      </c>
      <c r="O810" s="72">
        <f>VLOOKUP(M810,[3]General!$C$24:$E$64,3,0)</f>
        <v>2024680010163</v>
      </c>
      <c r="P810" s="73" t="str">
        <f>VLOOKUP(M810,[3]General!$C$24:$F$64,4,0)</f>
        <v>Fortalecimiento de las acciones orientadas a la atención de la población en situación de vulnerabilidad del municipio de Bucaramanga</v>
      </c>
      <c r="Q810" s="27" t="s">
        <v>629</v>
      </c>
      <c r="R810" s="27" t="s">
        <v>1542</v>
      </c>
      <c r="S810" s="27" t="s">
        <v>1577</v>
      </c>
      <c r="T810" s="27" t="s">
        <v>2364</v>
      </c>
      <c r="U810" s="27" t="s">
        <v>2387</v>
      </c>
      <c r="V810" s="28" t="s">
        <v>2256</v>
      </c>
    </row>
    <row r="811" spans="1:22" hidden="1" x14ac:dyDescent="0.3">
      <c r="A811" s="198">
        <v>45576</v>
      </c>
      <c r="B811" s="25">
        <v>10135</v>
      </c>
      <c r="C811" s="25" t="s">
        <v>335</v>
      </c>
      <c r="D811" s="25" t="s">
        <v>489</v>
      </c>
      <c r="E811" s="25" t="s">
        <v>2275</v>
      </c>
      <c r="F811" s="25" t="s">
        <v>2276</v>
      </c>
      <c r="G811" s="25" t="s">
        <v>2277</v>
      </c>
      <c r="H811" s="84">
        <v>3819</v>
      </c>
      <c r="I811" s="26">
        <v>9333333.3300000001</v>
      </c>
      <c r="J811" s="26">
        <v>0</v>
      </c>
      <c r="K811" s="26">
        <v>0</v>
      </c>
      <c r="L811" s="25" t="s">
        <v>369</v>
      </c>
      <c r="M811" s="27">
        <f>VLOOKUP(Tabla2[[#This Row],[RUBRO]],'[4]Relacion de actividades'!$E$1:$F$86,2,0)</f>
        <v>216</v>
      </c>
      <c r="N811" s="77" t="str">
        <f>VLOOKUP(M811,[3]General!$C$24:$D$64,2,0)</f>
        <v>Implementar doce (12) estrategias en alianza con instituciones, entidades, fundaciones y/o empresas para impulsar el desarrollo integral de la población con orientación sexual e identidad de género diversa.</v>
      </c>
      <c r="O811" s="72">
        <f>VLOOKUP(M811,[3]General!$C$24:$E$64,3,0)</f>
        <v>2024680010154</v>
      </c>
      <c r="P811" s="73" t="str">
        <f>VLOOKUP(M811,[3]General!$C$24:$F$64,4,0)</f>
        <v>Desarrollo de acciones de atención integral para la población con orientación sexual e identidad de género diversa en el Municipio de Bucaramanga</v>
      </c>
      <c r="Q811" s="27" t="s">
        <v>725</v>
      </c>
      <c r="R811" s="27" t="s">
        <v>1542</v>
      </c>
      <c r="S811" s="27" t="s">
        <v>1543</v>
      </c>
      <c r="T811" s="27" t="s">
        <v>2365</v>
      </c>
      <c r="U811" s="27" t="s">
        <v>2388</v>
      </c>
      <c r="V811" s="28" t="s">
        <v>2256</v>
      </c>
    </row>
    <row r="812" spans="1:22" hidden="1" x14ac:dyDescent="0.3">
      <c r="A812" s="198">
        <v>45576</v>
      </c>
      <c r="B812" s="25">
        <v>10136</v>
      </c>
      <c r="C812" s="25" t="s">
        <v>335</v>
      </c>
      <c r="D812" s="25" t="s">
        <v>489</v>
      </c>
      <c r="E812" s="25" t="s">
        <v>1435</v>
      </c>
      <c r="F812" s="25" t="s">
        <v>2278</v>
      </c>
      <c r="G812" s="25" t="s">
        <v>2279</v>
      </c>
      <c r="H812" s="84">
        <v>3822</v>
      </c>
      <c r="I812" s="26">
        <v>8633334</v>
      </c>
      <c r="J812" s="26">
        <v>0</v>
      </c>
      <c r="K812" s="26">
        <v>0</v>
      </c>
      <c r="L812" s="25" t="s">
        <v>369</v>
      </c>
      <c r="M812" s="27">
        <f>VLOOKUP(Tabla2[[#This Row],[RUBRO]],'[4]Relacion de actividades'!$E$1:$F$86,2,0)</f>
        <v>216</v>
      </c>
      <c r="N812" s="77" t="str">
        <f>VLOOKUP(M812,[3]General!$C$24:$D$64,2,0)</f>
        <v>Implementar doce (12) estrategias en alianza con instituciones, entidades, fundaciones y/o empresas para impulsar el desarrollo integral de la población con orientación sexual e identidad de género diversa.</v>
      </c>
      <c r="O812" s="72">
        <f>VLOOKUP(M812,[3]General!$C$24:$E$64,3,0)</f>
        <v>2024680010154</v>
      </c>
      <c r="P812" s="73" t="str">
        <f>VLOOKUP(M812,[3]General!$C$24:$F$64,4,0)</f>
        <v>Desarrollo de acciones de atención integral para la población con orientación sexual e identidad de género diversa en el Municipio de Bucaramanga</v>
      </c>
      <c r="Q812" s="27" t="s">
        <v>725</v>
      </c>
      <c r="R812" s="27" t="s">
        <v>1542</v>
      </c>
      <c r="S812" s="27" t="s">
        <v>1543</v>
      </c>
      <c r="T812" s="27" t="s">
        <v>2366</v>
      </c>
      <c r="U812" s="27" t="s">
        <v>2389</v>
      </c>
      <c r="V812" s="28" t="s">
        <v>2256</v>
      </c>
    </row>
    <row r="813" spans="1:22" hidden="1" x14ac:dyDescent="0.3">
      <c r="A813" s="198">
        <v>45576</v>
      </c>
      <c r="B813" s="25">
        <v>10154</v>
      </c>
      <c r="C813" s="25" t="s">
        <v>319</v>
      </c>
      <c r="D813" s="25" t="s">
        <v>1339</v>
      </c>
      <c r="E813" s="25" t="s">
        <v>2280</v>
      </c>
      <c r="F813" s="25" t="s">
        <v>569</v>
      </c>
      <c r="G813" s="25" t="s">
        <v>570</v>
      </c>
      <c r="H813" s="84">
        <v>149</v>
      </c>
      <c r="I813" s="26">
        <v>2952450</v>
      </c>
      <c r="J813" s="26">
        <v>0</v>
      </c>
      <c r="K813" s="26">
        <v>0</v>
      </c>
      <c r="L813" s="25" t="s">
        <v>369</v>
      </c>
      <c r="M813" s="27">
        <f>VLOOKUP(Tabla2[[#This Row],[RUBRO]],'[4]Relacion de actividades'!$E$1:$F$86,2,0)</f>
        <v>213</v>
      </c>
      <c r="N813" s="77" t="str">
        <f>VLOOKUP(M813,[3]General!$C$24:$D$64,2,0)</f>
        <v>Aumentar a 700 la cobertura de personas mayores vinculadas a los procesos de atención integral modalidad Centro Bienestar</v>
      </c>
      <c r="O813" s="72">
        <f>VLOOKUP(M813,[3]General!$C$24:$E$64,3,0)</f>
        <v>2024680010125</v>
      </c>
      <c r="P813" s="73" t="str">
        <f>VLOOKUP(M813,[3]General!$C$24:$F$64,4,0)</f>
        <v>Fortalecimiento de los procesos de atención integral de la población adulta mayor en el Municipio de Bucaramanga</v>
      </c>
      <c r="Q813" s="27" t="s">
        <v>553</v>
      </c>
      <c r="R813" s="27" t="s">
        <v>1537</v>
      </c>
      <c r="S813" s="27" t="s">
        <v>1538</v>
      </c>
      <c r="T813" s="27" t="s">
        <v>2367</v>
      </c>
      <c r="U813" s="27" t="s">
        <v>2390</v>
      </c>
      <c r="V813" s="28" t="s">
        <v>2256</v>
      </c>
    </row>
    <row r="814" spans="1:22" hidden="1" x14ac:dyDescent="0.3">
      <c r="A814" s="198">
        <v>45576</v>
      </c>
      <c r="B814" s="25">
        <v>10155</v>
      </c>
      <c r="C814" s="25" t="s">
        <v>316</v>
      </c>
      <c r="D814" s="25" t="s">
        <v>1342</v>
      </c>
      <c r="E814" s="25" t="s">
        <v>2280</v>
      </c>
      <c r="F814" s="25" t="s">
        <v>569</v>
      </c>
      <c r="G814" s="25" t="s">
        <v>570</v>
      </c>
      <c r="H814" s="84">
        <v>149</v>
      </c>
      <c r="I814" s="26">
        <v>39013650</v>
      </c>
      <c r="J814" s="26">
        <v>0</v>
      </c>
      <c r="K814" s="26">
        <v>0</v>
      </c>
      <c r="L814" s="25" t="s">
        <v>369</v>
      </c>
      <c r="M814" s="27">
        <f>VLOOKUP(Tabla2[[#This Row],[RUBRO]],'[4]Relacion de actividades'!$E$1:$F$86,2,0)</f>
        <v>213</v>
      </c>
      <c r="N814" s="77" t="str">
        <f>VLOOKUP(M814,[3]General!$C$24:$D$64,2,0)</f>
        <v>Aumentar a 700 la cobertura de personas mayores vinculadas a los procesos de atención integral modalidad Centro Bienestar</v>
      </c>
      <c r="O814" s="72">
        <f>VLOOKUP(M814,[3]General!$C$24:$E$64,3,0)</f>
        <v>2024680010125</v>
      </c>
      <c r="P814" s="73" t="str">
        <f>VLOOKUP(M814,[3]General!$C$24:$F$64,4,0)</f>
        <v>Fortalecimiento de los procesos de atención integral de la población adulta mayor en el Municipio de Bucaramanga</v>
      </c>
      <c r="Q814" s="27" t="s">
        <v>553</v>
      </c>
      <c r="R814" s="27" t="s">
        <v>1537</v>
      </c>
      <c r="S814" s="27" t="s">
        <v>1538</v>
      </c>
      <c r="T814" s="27" t="s">
        <v>2367</v>
      </c>
      <c r="U814" s="27" t="s">
        <v>2390</v>
      </c>
      <c r="V814" s="28" t="s">
        <v>2256</v>
      </c>
    </row>
    <row r="815" spans="1:22" hidden="1" x14ac:dyDescent="0.3">
      <c r="A815" s="198">
        <v>45576</v>
      </c>
      <c r="B815" s="25">
        <v>10156</v>
      </c>
      <c r="C815" s="25" t="s">
        <v>315</v>
      </c>
      <c r="D815" s="25" t="s">
        <v>2281</v>
      </c>
      <c r="E815" s="25" t="s">
        <v>2280</v>
      </c>
      <c r="F815" s="25" t="s">
        <v>569</v>
      </c>
      <c r="G815" s="25" t="s">
        <v>570</v>
      </c>
      <c r="H815" s="84">
        <v>149</v>
      </c>
      <c r="I815" s="26">
        <v>23078925</v>
      </c>
      <c r="J815" s="26">
        <v>0</v>
      </c>
      <c r="K815" s="26">
        <v>0</v>
      </c>
      <c r="L815" s="25" t="s">
        <v>369</v>
      </c>
      <c r="M815" s="27">
        <f>VLOOKUP(Tabla2[[#This Row],[RUBRO]],'[4]Relacion de actividades'!$E$1:$F$86,2,0)</f>
        <v>213</v>
      </c>
      <c r="N815" s="77" t="str">
        <f>VLOOKUP(M815,[3]General!$C$24:$D$64,2,0)</f>
        <v>Aumentar a 700 la cobertura de personas mayores vinculadas a los procesos de atención integral modalidad Centro Bienestar</v>
      </c>
      <c r="O815" s="72">
        <f>VLOOKUP(M815,[3]General!$C$24:$E$64,3,0)</f>
        <v>2024680010125</v>
      </c>
      <c r="P815" s="73" t="str">
        <f>VLOOKUP(M815,[3]General!$C$24:$F$64,4,0)</f>
        <v>Fortalecimiento de los procesos de atención integral de la población adulta mayor en el Municipio de Bucaramanga</v>
      </c>
      <c r="Q815" s="27" t="s">
        <v>553</v>
      </c>
      <c r="R815" s="27" t="s">
        <v>1537</v>
      </c>
      <c r="S815" s="27" t="s">
        <v>1538</v>
      </c>
      <c r="T815" s="27" t="s">
        <v>2367</v>
      </c>
      <c r="U815" s="27" t="s">
        <v>2390</v>
      </c>
      <c r="V815" s="28" t="s">
        <v>2256</v>
      </c>
    </row>
    <row r="816" spans="1:22" hidden="1" x14ac:dyDescent="0.3">
      <c r="A816" s="198">
        <v>45576</v>
      </c>
      <c r="B816" s="25">
        <v>10157</v>
      </c>
      <c r="C816" s="25" t="s">
        <v>317</v>
      </c>
      <c r="D816" s="25" t="s">
        <v>1372</v>
      </c>
      <c r="E816" s="25" t="s">
        <v>2280</v>
      </c>
      <c r="F816" s="25" t="s">
        <v>569</v>
      </c>
      <c r="G816" s="25" t="s">
        <v>570</v>
      </c>
      <c r="H816" s="84">
        <v>149</v>
      </c>
      <c r="I816" s="26">
        <v>53217000</v>
      </c>
      <c r="J816" s="26">
        <v>0</v>
      </c>
      <c r="K816" s="26">
        <v>0</v>
      </c>
      <c r="L816" s="25" t="s">
        <v>369</v>
      </c>
      <c r="M816" s="27">
        <f>VLOOKUP(Tabla2[[#This Row],[RUBRO]],'[4]Relacion de actividades'!$E$1:$F$86,2,0)</f>
        <v>213</v>
      </c>
      <c r="N816" s="77" t="str">
        <f>VLOOKUP(M816,[3]General!$C$24:$D$64,2,0)</f>
        <v>Aumentar a 700 la cobertura de personas mayores vinculadas a los procesos de atención integral modalidad Centro Bienestar</v>
      </c>
      <c r="O816" s="72">
        <f>VLOOKUP(M816,[3]General!$C$24:$E$64,3,0)</f>
        <v>2024680010125</v>
      </c>
      <c r="P816" s="73" t="str">
        <f>VLOOKUP(M816,[3]General!$C$24:$F$64,4,0)</f>
        <v>Fortalecimiento de los procesos de atención integral de la población adulta mayor en el Municipio de Bucaramanga</v>
      </c>
      <c r="Q816" s="27" t="s">
        <v>553</v>
      </c>
      <c r="R816" s="27" t="s">
        <v>1537</v>
      </c>
      <c r="S816" s="27" t="s">
        <v>1538</v>
      </c>
      <c r="T816" s="27" t="s">
        <v>2367</v>
      </c>
      <c r="U816" s="27" t="s">
        <v>2390</v>
      </c>
      <c r="V816" s="28" t="s">
        <v>2256</v>
      </c>
    </row>
    <row r="817" spans="1:22" x14ac:dyDescent="0.3">
      <c r="A817" s="198">
        <v>45576</v>
      </c>
      <c r="B817" s="25">
        <v>10158</v>
      </c>
      <c r="C817" s="25" t="s">
        <v>309</v>
      </c>
      <c r="D817" s="25" t="s">
        <v>1339</v>
      </c>
      <c r="E817" s="25" t="s">
        <v>2280</v>
      </c>
      <c r="F817" s="25" t="s">
        <v>567</v>
      </c>
      <c r="G817" s="25" t="s">
        <v>568</v>
      </c>
      <c r="H817" s="84">
        <v>150</v>
      </c>
      <c r="I817" s="26">
        <v>11453750</v>
      </c>
      <c r="J817" s="26">
        <v>0</v>
      </c>
      <c r="K817" s="26">
        <v>0</v>
      </c>
      <c r="L817" s="25" t="s">
        <v>369</v>
      </c>
      <c r="M817" s="27">
        <v>212</v>
      </c>
      <c r="N817" s="77" t="str">
        <f>VLOOKUP(M817,[3]General!$C$24:$D$64,2,0)</f>
        <v>Atender a 940 adultos mayores con servicios integrales en modalidad Centros Vida mediante espacios culturales, artísticos y recreativos.</v>
      </c>
      <c r="O817" s="72">
        <f>VLOOKUP(M817,[3]General!$C$24:$E$64,3,0)</f>
        <v>2024680010125</v>
      </c>
      <c r="P817" s="73" t="str">
        <f>VLOOKUP(M817,[3]General!$C$24:$F$64,4,0)</f>
        <v>Fortalecimiento de los procesos de atención integral de la población adulta mayor en el Municipio de Bucaramanga</v>
      </c>
      <c r="Q817" s="27" t="s">
        <v>557</v>
      </c>
      <c r="R817" s="27" t="s">
        <v>1537</v>
      </c>
      <c r="S817" s="27" t="s">
        <v>1538</v>
      </c>
      <c r="T817" s="27" t="s">
        <v>2367</v>
      </c>
      <c r="U817" s="27" t="s">
        <v>2390</v>
      </c>
      <c r="V817" s="28" t="s">
        <v>2256</v>
      </c>
    </row>
    <row r="818" spans="1:22" hidden="1" x14ac:dyDescent="0.3">
      <c r="A818" s="198">
        <v>45576</v>
      </c>
      <c r="B818" s="25">
        <v>10159</v>
      </c>
      <c r="C818" s="25" t="s">
        <v>311</v>
      </c>
      <c r="D818" s="25" t="s">
        <v>1342</v>
      </c>
      <c r="E818" s="25" t="s">
        <v>2280</v>
      </c>
      <c r="F818" s="25" t="s">
        <v>567</v>
      </c>
      <c r="G818" s="25" t="s">
        <v>568</v>
      </c>
      <c r="H818" s="84">
        <v>150</v>
      </c>
      <c r="I818" s="26">
        <v>151750500</v>
      </c>
      <c r="J818" s="26">
        <v>0</v>
      </c>
      <c r="K818" s="26">
        <v>0</v>
      </c>
      <c r="L818" s="25" t="s">
        <v>369</v>
      </c>
      <c r="M818" s="27">
        <v>212</v>
      </c>
      <c r="N818" s="77" t="str">
        <f>VLOOKUP(M818,[3]General!$C$24:$D$64,2,0)</f>
        <v>Atender a 940 adultos mayores con servicios integrales en modalidad Centros Vida mediante espacios culturales, artísticos y recreativos.</v>
      </c>
      <c r="O818" s="72">
        <f>VLOOKUP(M818,[3]General!$C$24:$E$64,3,0)</f>
        <v>2024680010125</v>
      </c>
      <c r="P818" s="73" t="str">
        <f>VLOOKUP(M818,[3]General!$C$24:$F$64,4,0)</f>
        <v>Fortalecimiento de los procesos de atención integral de la población adulta mayor en el Municipio de Bucaramanga</v>
      </c>
      <c r="Q818" s="27" t="s">
        <v>557</v>
      </c>
      <c r="R818" s="27" t="s">
        <v>1537</v>
      </c>
      <c r="S818" s="27" t="s">
        <v>1538</v>
      </c>
      <c r="T818" s="27" t="s">
        <v>2367</v>
      </c>
      <c r="U818" s="27" t="s">
        <v>2390</v>
      </c>
      <c r="V818" s="28" t="s">
        <v>2256</v>
      </c>
    </row>
    <row r="819" spans="1:22" hidden="1" x14ac:dyDescent="0.3">
      <c r="A819" s="198">
        <v>45576</v>
      </c>
      <c r="B819" s="25">
        <v>10160</v>
      </c>
      <c r="C819" s="25" t="s">
        <v>319</v>
      </c>
      <c r="D819" s="25" t="s">
        <v>1339</v>
      </c>
      <c r="E819" s="25" t="s">
        <v>2280</v>
      </c>
      <c r="F819" s="25" t="s">
        <v>567</v>
      </c>
      <c r="G819" s="25" t="s">
        <v>568</v>
      </c>
      <c r="H819" s="84">
        <v>150</v>
      </c>
      <c r="I819" s="26">
        <v>6692220</v>
      </c>
      <c r="J819" s="26">
        <v>0</v>
      </c>
      <c r="K819" s="26">
        <v>0</v>
      </c>
      <c r="L819" s="25" t="s">
        <v>369</v>
      </c>
      <c r="M819" s="27">
        <f>VLOOKUP(Tabla2[[#This Row],[RUBRO]],'[4]Relacion de actividades'!$E$1:$F$86,2,0)</f>
        <v>213</v>
      </c>
      <c r="N819" s="77" t="str">
        <f>VLOOKUP(M819,[3]General!$C$24:$D$64,2,0)</f>
        <v>Aumentar a 700 la cobertura de personas mayores vinculadas a los procesos de atención integral modalidad Centro Bienestar</v>
      </c>
      <c r="O819" s="72">
        <f>VLOOKUP(M819,[3]General!$C$24:$E$64,3,0)</f>
        <v>2024680010125</v>
      </c>
      <c r="P819" s="73" t="str">
        <f>VLOOKUP(M819,[3]General!$C$24:$F$64,4,0)</f>
        <v>Fortalecimiento de los procesos de atención integral de la población adulta mayor en el Municipio de Bucaramanga</v>
      </c>
      <c r="Q819" s="27" t="s">
        <v>553</v>
      </c>
      <c r="R819" s="27" t="s">
        <v>1537</v>
      </c>
      <c r="S819" s="27" t="s">
        <v>1538</v>
      </c>
      <c r="T819" s="27" t="s">
        <v>2367</v>
      </c>
      <c r="U819" s="27" t="s">
        <v>2390</v>
      </c>
      <c r="V819" s="28" t="s">
        <v>2256</v>
      </c>
    </row>
    <row r="820" spans="1:22" hidden="1" x14ac:dyDescent="0.3">
      <c r="A820" s="198">
        <v>45576</v>
      </c>
      <c r="B820" s="25">
        <v>10161</v>
      </c>
      <c r="C820" s="25" t="s">
        <v>316</v>
      </c>
      <c r="D820" s="25" t="s">
        <v>1342</v>
      </c>
      <c r="E820" s="25" t="s">
        <v>2280</v>
      </c>
      <c r="F820" s="25" t="s">
        <v>567</v>
      </c>
      <c r="G820" s="25" t="s">
        <v>568</v>
      </c>
      <c r="H820" s="84">
        <v>150</v>
      </c>
      <c r="I820" s="26">
        <v>88430940</v>
      </c>
      <c r="J820" s="26">
        <v>0</v>
      </c>
      <c r="K820" s="26">
        <v>0</v>
      </c>
      <c r="L820" s="25" t="s">
        <v>369</v>
      </c>
      <c r="M820" s="27">
        <f>VLOOKUP(Tabla2[[#This Row],[RUBRO]],'[4]Relacion de actividades'!$E$1:$F$86,2,0)</f>
        <v>213</v>
      </c>
      <c r="N820" s="77" t="str">
        <f>VLOOKUP(M820,[3]General!$C$24:$D$64,2,0)</f>
        <v>Aumentar a 700 la cobertura de personas mayores vinculadas a los procesos de atención integral modalidad Centro Bienestar</v>
      </c>
      <c r="O820" s="72">
        <f>VLOOKUP(M820,[3]General!$C$24:$E$64,3,0)</f>
        <v>2024680010125</v>
      </c>
      <c r="P820" s="73" t="str">
        <f>VLOOKUP(M820,[3]General!$C$24:$F$64,4,0)</f>
        <v>Fortalecimiento de los procesos de atención integral de la población adulta mayor en el Municipio de Bucaramanga</v>
      </c>
      <c r="Q820" s="27" t="s">
        <v>553</v>
      </c>
      <c r="R820" s="27" t="s">
        <v>1537</v>
      </c>
      <c r="S820" s="27" t="s">
        <v>1538</v>
      </c>
      <c r="T820" s="27" t="s">
        <v>2367</v>
      </c>
      <c r="U820" s="27" t="s">
        <v>2390</v>
      </c>
      <c r="V820" s="28" t="s">
        <v>2256</v>
      </c>
    </row>
    <row r="821" spans="1:22" hidden="1" x14ac:dyDescent="0.3">
      <c r="A821" s="198">
        <v>45576</v>
      </c>
      <c r="B821" s="25">
        <v>10162</v>
      </c>
      <c r="C821" s="25" t="s">
        <v>315</v>
      </c>
      <c r="D821" s="25" t="s">
        <v>2281</v>
      </c>
      <c r="E821" s="25" t="s">
        <v>2280</v>
      </c>
      <c r="F821" s="25" t="s">
        <v>567</v>
      </c>
      <c r="G821" s="25" t="s">
        <v>568</v>
      </c>
      <c r="H821" s="84">
        <v>150</v>
      </c>
      <c r="I821" s="26">
        <v>52312230</v>
      </c>
      <c r="J821" s="26">
        <v>0</v>
      </c>
      <c r="K821" s="26">
        <v>0</v>
      </c>
      <c r="L821" s="25" t="s">
        <v>369</v>
      </c>
      <c r="M821" s="27">
        <f>VLOOKUP(Tabla2[[#This Row],[RUBRO]],'[4]Relacion de actividades'!$E$1:$F$86,2,0)</f>
        <v>213</v>
      </c>
      <c r="N821" s="77" t="str">
        <f>VLOOKUP(M821,[3]General!$C$24:$D$64,2,0)</f>
        <v>Aumentar a 700 la cobertura de personas mayores vinculadas a los procesos de atención integral modalidad Centro Bienestar</v>
      </c>
      <c r="O821" s="72">
        <f>VLOOKUP(M821,[3]General!$C$24:$E$64,3,0)</f>
        <v>2024680010125</v>
      </c>
      <c r="P821" s="73" t="str">
        <f>VLOOKUP(M821,[3]General!$C$24:$F$64,4,0)</f>
        <v>Fortalecimiento de los procesos de atención integral de la población adulta mayor en el Municipio de Bucaramanga</v>
      </c>
      <c r="Q821" s="27" t="s">
        <v>553</v>
      </c>
      <c r="R821" s="27" t="s">
        <v>1537</v>
      </c>
      <c r="S821" s="27" t="s">
        <v>1538</v>
      </c>
      <c r="T821" s="27" t="s">
        <v>2367</v>
      </c>
      <c r="U821" s="27" t="s">
        <v>2390</v>
      </c>
      <c r="V821" s="28" t="s">
        <v>2256</v>
      </c>
    </row>
    <row r="822" spans="1:22" hidden="1" x14ac:dyDescent="0.3">
      <c r="A822" s="198">
        <v>45576</v>
      </c>
      <c r="B822" s="25">
        <v>10163</v>
      </c>
      <c r="C822" s="25" t="s">
        <v>310</v>
      </c>
      <c r="D822" s="25" t="s">
        <v>1372</v>
      </c>
      <c r="E822" s="25" t="s">
        <v>2280</v>
      </c>
      <c r="F822" s="25" t="s">
        <v>567</v>
      </c>
      <c r="G822" s="25" t="s">
        <v>568</v>
      </c>
      <c r="H822" s="84">
        <v>150</v>
      </c>
      <c r="I822" s="26">
        <v>44347050</v>
      </c>
      <c r="J822" s="26">
        <v>0</v>
      </c>
      <c r="K822" s="26">
        <v>0</v>
      </c>
      <c r="L822" s="25" t="s">
        <v>369</v>
      </c>
      <c r="M822" s="27">
        <v>212</v>
      </c>
      <c r="N822" s="77" t="str">
        <f>VLOOKUP(M822,[3]General!$C$24:$D$64,2,0)</f>
        <v>Atender a 940 adultos mayores con servicios integrales en modalidad Centros Vida mediante espacios culturales, artísticos y recreativos.</v>
      </c>
      <c r="O822" s="72">
        <f>VLOOKUP(M822,[3]General!$C$24:$E$64,3,0)</f>
        <v>2024680010125</v>
      </c>
      <c r="P822" s="73" t="str">
        <f>VLOOKUP(M822,[3]General!$C$24:$F$64,4,0)</f>
        <v>Fortalecimiento de los procesos de atención integral de la población adulta mayor en el Municipio de Bucaramanga</v>
      </c>
      <c r="Q822" s="27" t="s">
        <v>557</v>
      </c>
      <c r="R822" s="27" t="s">
        <v>1537</v>
      </c>
      <c r="S822" s="27" t="s">
        <v>1538</v>
      </c>
      <c r="T822" s="27" t="s">
        <v>2367</v>
      </c>
      <c r="U822" s="27" t="s">
        <v>2390</v>
      </c>
      <c r="V822" s="28" t="s">
        <v>2256</v>
      </c>
    </row>
    <row r="823" spans="1:22" hidden="1" x14ac:dyDescent="0.3">
      <c r="A823" s="198">
        <v>45576</v>
      </c>
      <c r="B823" s="25">
        <v>10164</v>
      </c>
      <c r="C823" s="25" t="s">
        <v>317</v>
      </c>
      <c r="D823" s="25" t="s">
        <v>1372</v>
      </c>
      <c r="E823" s="25" t="s">
        <v>2280</v>
      </c>
      <c r="F823" s="25" t="s">
        <v>567</v>
      </c>
      <c r="G823" s="25" t="s">
        <v>568</v>
      </c>
      <c r="H823" s="84">
        <v>150</v>
      </c>
      <c r="I823" s="26">
        <v>120625200</v>
      </c>
      <c r="J823" s="26">
        <v>0</v>
      </c>
      <c r="K823" s="26">
        <v>0</v>
      </c>
      <c r="L823" s="25" t="s">
        <v>369</v>
      </c>
      <c r="M823" s="27">
        <f>VLOOKUP(Tabla2[[#This Row],[RUBRO]],'[4]Relacion de actividades'!$E$1:$F$86,2,0)</f>
        <v>213</v>
      </c>
      <c r="N823" s="77" t="str">
        <f>VLOOKUP(M823,[3]General!$C$24:$D$64,2,0)</f>
        <v>Aumentar a 700 la cobertura de personas mayores vinculadas a los procesos de atención integral modalidad Centro Bienestar</v>
      </c>
      <c r="O823" s="72">
        <f>VLOOKUP(M823,[3]General!$C$24:$E$64,3,0)</f>
        <v>2024680010125</v>
      </c>
      <c r="P823" s="73" t="str">
        <f>VLOOKUP(M823,[3]General!$C$24:$F$64,4,0)</f>
        <v>Fortalecimiento de los procesos de atención integral de la población adulta mayor en el Municipio de Bucaramanga</v>
      </c>
      <c r="Q823" s="27" t="s">
        <v>553</v>
      </c>
      <c r="R823" s="27" t="s">
        <v>1537</v>
      </c>
      <c r="S823" s="27" t="s">
        <v>1538</v>
      </c>
      <c r="T823" s="27" t="s">
        <v>2367</v>
      </c>
      <c r="U823" s="27" t="s">
        <v>2390</v>
      </c>
      <c r="V823" s="28" t="s">
        <v>2256</v>
      </c>
    </row>
    <row r="824" spans="1:22" x14ac:dyDescent="0.3">
      <c r="A824" s="198">
        <v>45576</v>
      </c>
      <c r="B824" s="25">
        <v>10165</v>
      </c>
      <c r="C824" s="25" t="s">
        <v>309</v>
      </c>
      <c r="D824" s="25" t="s">
        <v>1339</v>
      </c>
      <c r="E824" s="25" t="s">
        <v>2280</v>
      </c>
      <c r="F824" s="25" t="s">
        <v>571</v>
      </c>
      <c r="G824" s="25" t="s">
        <v>572</v>
      </c>
      <c r="H824" s="84">
        <v>151</v>
      </c>
      <c r="I824" s="26">
        <v>4042500</v>
      </c>
      <c r="J824" s="26">
        <v>0</v>
      </c>
      <c r="K824" s="26">
        <v>0</v>
      </c>
      <c r="L824" s="25" t="s">
        <v>369</v>
      </c>
      <c r="M824" s="27">
        <v>212</v>
      </c>
      <c r="N824" s="77" t="str">
        <f>VLOOKUP(M824,[3]General!$C$24:$D$64,2,0)</f>
        <v>Atender a 940 adultos mayores con servicios integrales en modalidad Centros Vida mediante espacios culturales, artísticos y recreativos.</v>
      </c>
      <c r="O824" s="72">
        <f>VLOOKUP(M824,[3]General!$C$24:$E$64,3,0)</f>
        <v>2024680010125</v>
      </c>
      <c r="P824" s="73" t="str">
        <f>VLOOKUP(M824,[3]General!$C$24:$F$64,4,0)</f>
        <v>Fortalecimiento de los procesos de atención integral de la población adulta mayor en el Municipio de Bucaramanga</v>
      </c>
      <c r="Q824" s="27" t="s">
        <v>557</v>
      </c>
      <c r="R824" s="27" t="s">
        <v>1537</v>
      </c>
      <c r="S824" s="27" t="s">
        <v>1538</v>
      </c>
      <c r="T824" s="27" t="s">
        <v>2367</v>
      </c>
      <c r="U824" s="27" t="s">
        <v>2390</v>
      </c>
      <c r="V824" s="28" t="s">
        <v>2256</v>
      </c>
    </row>
    <row r="825" spans="1:22" hidden="1" x14ac:dyDescent="0.3">
      <c r="A825" s="198">
        <v>45576</v>
      </c>
      <c r="B825" s="25">
        <v>10166</v>
      </c>
      <c r="C825" s="25" t="s">
        <v>311</v>
      </c>
      <c r="D825" s="25" t="s">
        <v>1342</v>
      </c>
      <c r="E825" s="25" t="s">
        <v>2280</v>
      </c>
      <c r="F825" s="25" t="s">
        <v>571</v>
      </c>
      <c r="G825" s="25" t="s">
        <v>572</v>
      </c>
      <c r="H825" s="84">
        <v>151</v>
      </c>
      <c r="I825" s="26">
        <v>53559000</v>
      </c>
      <c r="J825" s="26">
        <v>0</v>
      </c>
      <c r="K825" s="26">
        <v>0</v>
      </c>
      <c r="L825" s="25" t="s">
        <v>369</v>
      </c>
      <c r="M825" s="27">
        <v>212</v>
      </c>
      <c r="N825" s="77" t="str">
        <f>VLOOKUP(M825,[3]General!$C$24:$D$64,2,0)</f>
        <v>Atender a 940 adultos mayores con servicios integrales en modalidad Centros Vida mediante espacios culturales, artísticos y recreativos.</v>
      </c>
      <c r="O825" s="72">
        <f>VLOOKUP(M825,[3]General!$C$24:$E$64,3,0)</f>
        <v>2024680010125</v>
      </c>
      <c r="P825" s="73" t="str">
        <f>VLOOKUP(M825,[3]General!$C$24:$F$64,4,0)</f>
        <v>Fortalecimiento de los procesos de atención integral de la población adulta mayor en el Municipio de Bucaramanga</v>
      </c>
      <c r="Q825" s="27" t="s">
        <v>557</v>
      </c>
      <c r="R825" s="27" t="s">
        <v>1537</v>
      </c>
      <c r="S825" s="27" t="s">
        <v>1538</v>
      </c>
      <c r="T825" s="27" t="s">
        <v>2367</v>
      </c>
      <c r="U825" s="27" t="s">
        <v>2390</v>
      </c>
      <c r="V825" s="28" t="s">
        <v>2256</v>
      </c>
    </row>
    <row r="826" spans="1:22" hidden="1" x14ac:dyDescent="0.3">
      <c r="A826" s="198">
        <v>45576</v>
      </c>
      <c r="B826" s="25">
        <v>10167</v>
      </c>
      <c r="C826" s="25" t="s">
        <v>319</v>
      </c>
      <c r="D826" s="25" t="s">
        <v>1339</v>
      </c>
      <c r="E826" s="25" t="s">
        <v>2280</v>
      </c>
      <c r="F826" s="25" t="s">
        <v>571</v>
      </c>
      <c r="G826" s="25" t="s">
        <v>572</v>
      </c>
      <c r="H826" s="84">
        <v>151</v>
      </c>
      <c r="I826" s="26">
        <v>3779136</v>
      </c>
      <c r="J826" s="26">
        <v>0</v>
      </c>
      <c r="K826" s="26">
        <v>0</v>
      </c>
      <c r="L826" s="25" t="s">
        <v>369</v>
      </c>
      <c r="M826" s="27">
        <f>VLOOKUP(Tabla2[[#This Row],[RUBRO]],'[4]Relacion de actividades'!$E$1:$F$86,2,0)</f>
        <v>213</v>
      </c>
      <c r="N826" s="77" t="str">
        <f>VLOOKUP(M826,[3]General!$C$24:$D$64,2,0)</f>
        <v>Aumentar a 700 la cobertura de personas mayores vinculadas a los procesos de atención integral modalidad Centro Bienestar</v>
      </c>
      <c r="O826" s="72">
        <f>VLOOKUP(M826,[3]General!$C$24:$E$64,3,0)</f>
        <v>2024680010125</v>
      </c>
      <c r="P826" s="73" t="str">
        <f>VLOOKUP(M826,[3]General!$C$24:$F$64,4,0)</f>
        <v>Fortalecimiento de los procesos de atención integral de la población adulta mayor en el Municipio de Bucaramanga</v>
      </c>
      <c r="Q826" s="27" t="s">
        <v>553</v>
      </c>
      <c r="R826" s="27" t="s">
        <v>1537</v>
      </c>
      <c r="S826" s="27" t="s">
        <v>1538</v>
      </c>
      <c r="T826" s="27" t="s">
        <v>2367</v>
      </c>
      <c r="U826" s="27" t="s">
        <v>2390</v>
      </c>
      <c r="V826" s="28" t="s">
        <v>2256</v>
      </c>
    </row>
    <row r="827" spans="1:22" hidden="1" x14ac:dyDescent="0.3">
      <c r="A827" s="198">
        <v>45576</v>
      </c>
      <c r="B827" s="25">
        <v>10168</v>
      </c>
      <c r="C827" s="25" t="s">
        <v>316</v>
      </c>
      <c r="D827" s="25" t="s">
        <v>1342</v>
      </c>
      <c r="E827" s="25" t="s">
        <v>2280</v>
      </c>
      <c r="F827" s="25" t="s">
        <v>571</v>
      </c>
      <c r="G827" s="25" t="s">
        <v>572</v>
      </c>
      <c r="H827" s="84">
        <v>151</v>
      </c>
      <c r="I827" s="26">
        <v>49937472</v>
      </c>
      <c r="J827" s="26">
        <v>0</v>
      </c>
      <c r="K827" s="26">
        <v>0</v>
      </c>
      <c r="L827" s="25" t="s">
        <v>369</v>
      </c>
      <c r="M827" s="27">
        <f>VLOOKUP(Tabla2[[#This Row],[RUBRO]],'[4]Relacion de actividades'!$E$1:$F$86,2,0)</f>
        <v>213</v>
      </c>
      <c r="N827" s="77" t="str">
        <f>VLOOKUP(M827,[3]General!$C$24:$D$64,2,0)</f>
        <v>Aumentar a 700 la cobertura de personas mayores vinculadas a los procesos de atención integral modalidad Centro Bienestar</v>
      </c>
      <c r="O827" s="72">
        <f>VLOOKUP(M827,[3]General!$C$24:$E$64,3,0)</f>
        <v>2024680010125</v>
      </c>
      <c r="P827" s="73" t="str">
        <f>VLOOKUP(M827,[3]General!$C$24:$F$64,4,0)</f>
        <v>Fortalecimiento de los procesos de atención integral de la población adulta mayor en el Municipio de Bucaramanga</v>
      </c>
      <c r="Q827" s="27" t="s">
        <v>553</v>
      </c>
      <c r="R827" s="27" t="s">
        <v>1537</v>
      </c>
      <c r="S827" s="27" t="s">
        <v>1538</v>
      </c>
      <c r="T827" s="27" t="s">
        <v>2367</v>
      </c>
      <c r="U827" s="27" t="s">
        <v>2390</v>
      </c>
      <c r="V827" s="28" t="s">
        <v>2256</v>
      </c>
    </row>
    <row r="828" spans="1:22" hidden="1" x14ac:dyDescent="0.3">
      <c r="A828" s="198">
        <v>45576</v>
      </c>
      <c r="B828" s="25">
        <v>10169</v>
      </c>
      <c r="C828" s="25" t="s">
        <v>315</v>
      </c>
      <c r="D828" s="25" t="s">
        <v>2281</v>
      </c>
      <c r="E828" s="25" t="s">
        <v>2280</v>
      </c>
      <c r="F828" s="25" t="s">
        <v>571</v>
      </c>
      <c r="G828" s="25" t="s">
        <v>572</v>
      </c>
      <c r="H828" s="84">
        <v>151</v>
      </c>
      <c r="I828" s="26">
        <v>29541024</v>
      </c>
      <c r="J828" s="26">
        <v>0</v>
      </c>
      <c r="K828" s="26">
        <v>0</v>
      </c>
      <c r="L828" s="25" t="s">
        <v>369</v>
      </c>
      <c r="M828" s="27">
        <f>VLOOKUP(Tabla2[[#This Row],[RUBRO]],'[4]Relacion de actividades'!$E$1:$F$86,2,0)</f>
        <v>213</v>
      </c>
      <c r="N828" s="77" t="str">
        <f>VLOOKUP(M828,[3]General!$C$24:$D$64,2,0)</f>
        <v>Aumentar a 700 la cobertura de personas mayores vinculadas a los procesos de atención integral modalidad Centro Bienestar</v>
      </c>
      <c r="O828" s="72">
        <f>VLOOKUP(M828,[3]General!$C$24:$E$64,3,0)</f>
        <v>2024680010125</v>
      </c>
      <c r="P828" s="73" t="str">
        <f>VLOOKUP(M828,[3]General!$C$24:$F$64,4,0)</f>
        <v>Fortalecimiento de los procesos de atención integral de la población adulta mayor en el Municipio de Bucaramanga</v>
      </c>
      <c r="Q828" s="27" t="s">
        <v>553</v>
      </c>
      <c r="R828" s="27" t="s">
        <v>1537</v>
      </c>
      <c r="S828" s="27" t="s">
        <v>1538</v>
      </c>
      <c r="T828" s="27" t="s">
        <v>2367</v>
      </c>
      <c r="U828" s="27" t="s">
        <v>2390</v>
      </c>
      <c r="V828" s="28" t="s">
        <v>2256</v>
      </c>
    </row>
    <row r="829" spans="1:22" hidden="1" x14ac:dyDescent="0.3">
      <c r="A829" s="198">
        <v>45576</v>
      </c>
      <c r="B829" s="25">
        <v>10170</v>
      </c>
      <c r="C829" s="25" t="s">
        <v>310</v>
      </c>
      <c r="D829" s="25" t="s">
        <v>1372</v>
      </c>
      <c r="E829" s="25" t="s">
        <v>2280</v>
      </c>
      <c r="F829" s="25" t="s">
        <v>571</v>
      </c>
      <c r="G829" s="25" t="s">
        <v>572</v>
      </c>
      <c r="H829" s="84">
        <v>151</v>
      </c>
      <c r="I829" s="26">
        <v>15651900</v>
      </c>
      <c r="J829" s="26">
        <v>0</v>
      </c>
      <c r="K829" s="26">
        <v>0</v>
      </c>
      <c r="L829" s="25" t="s">
        <v>369</v>
      </c>
      <c r="M829" s="27">
        <v>212</v>
      </c>
      <c r="N829" s="77" t="str">
        <f>VLOOKUP(M829,[3]General!$C$24:$D$64,2,0)</f>
        <v>Atender a 940 adultos mayores con servicios integrales en modalidad Centros Vida mediante espacios culturales, artísticos y recreativos.</v>
      </c>
      <c r="O829" s="72">
        <f>VLOOKUP(M829,[3]General!$C$24:$E$64,3,0)</f>
        <v>2024680010125</v>
      </c>
      <c r="P829" s="73" t="str">
        <f>VLOOKUP(M829,[3]General!$C$24:$F$64,4,0)</f>
        <v>Fortalecimiento de los procesos de atención integral de la población adulta mayor en el Municipio de Bucaramanga</v>
      </c>
      <c r="Q829" s="27" t="s">
        <v>557</v>
      </c>
      <c r="R829" s="27" t="s">
        <v>1537</v>
      </c>
      <c r="S829" s="27" t="s">
        <v>1538</v>
      </c>
      <c r="T829" s="27" t="s">
        <v>2367</v>
      </c>
      <c r="U829" s="27" t="s">
        <v>2390</v>
      </c>
      <c r="V829" s="28" t="s">
        <v>2256</v>
      </c>
    </row>
    <row r="830" spans="1:22" hidden="1" x14ac:dyDescent="0.3">
      <c r="A830" s="198">
        <v>45576</v>
      </c>
      <c r="B830" s="25">
        <v>10171</v>
      </c>
      <c r="C830" s="25" t="s">
        <v>317</v>
      </c>
      <c r="D830" s="25" t="s">
        <v>1372</v>
      </c>
      <c r="E830" s="25" t="s">
        <v>2280</v>
      </c>
      <c r="F830" s="25" t="s">
        <v>571</v>
      </c>
      <c r="G830" s="25" t="s">
        <v>572</v>
      </c>
      <c r="H830" s="84">
        <v>151</v>
      </c>
      <c r="I830" s="26">
        <v>68117760</v>
      </c>
      <c r="J830" s="26">
        <v>0</v>
      </c>
      <c r="K830" s="26">
        <v>0</v>
      </c>
      <c r="L830" s="25" t="s">
        <v>369</v>
      </c>
      <c r="M830" s="27">
        <f>VLOOKUP(Tabla2[[#This Row],[RUBRO]],'[4]Relacion de actividades'!$E$1:$F$86,2,0)</f>
        <v>213</v>
      </c>
      <c r="N830" s="77" t="str">
        <f>VLOOKUP(M830,[3]General!$C$24:$D$64,2,0)</f>
        <v>Aumentar a 700 la cobertura de personas mayores vinculadas a los procesos de atención integral modalidad Centro Bienestar</v>
      </c>
      <c r="O830" s="72">
        <f>VLOOKUP(M830,[3]General!$C$24:$E$64,3,0)</f>
        <v>2024680010125</v>
      </c>
      <c r="P830" s="73" t="str">
        <f>VLOOKUP(M830,[3]General!$C$24:$F$64,4,0)</f>
        <v>Fortalecimiento de los procesos de atención integral de la población adulta mayor en el Municipio de Bucaramanga</v>
      </c>
      <c r="Q830" s="27" t="s">
        <v>553</v>
      </c>
      <c r="R830" s="27" t="s">
        <v>1537</v>
      </c>
      <c r="S830" s="27" t="s">
        <v>1538</v>
      </c>
      <c r="T830" s="27" t="s">
        <v>2367</v>
      </c>
      <c r="U830" s="27" t="s">
        <v>2390</v>
      </c>
      <c r="V830" s="28" t="s">
        <v>2256</v>
      </c>
    </row>
    <row r="831" spans="1:22" x14ac:dyDescent="0.3">
      <c r="A831" s="198">
        <v>45576</v>
      </c>
      <c r="B831" s="25">
        <v>10172</v>
      </c>
      <c r="C831" s="25" t="s">
        <v>309</v>
      </c>
      <c r="D831" s="25" t="s">
        <v>1339</v>
      </c>
      <c r="E831" s="25" t="s">
        <v>2280</v>
      </c>
      <c r="F831" s="25" t="s">
        <v>575</v>
      </c>
      <c r="G831" s="25" t="s">
        <v>576</v>
      </c>
      <c r="H831" s="84">
        <v>152</v>
      </c>
      <c r="I831" s="26">
        <v>2021250</v>
      </c>
      <c r="J831" s="26">
        <v>0</v>
      </c>
      <c r="K831" s="26">
        <v>0</v>
      </c>
      <c r="L831" s="25" t="s">
        <v>369</v>
      </c>
      <c r="M831" s="27">
        <v>212</v>
      </c>
      <c r="N831" s="77" t="str">
        <f>VLOOKUP(M831,[3]General!$C$24:$D$64,2,0)</f>
        <v>Atender a 940 adultos mayores con servicios integrales en modalidad Centros Vida mediante espacios culturales, artísticos y recreativos.</v>
      </c>
      <c r="O831" s="72">
        <f>VLOOKUP(M831,[3]General!$C$24:$E$64,3,0)</f>
        <v>2024680010125</v>
      </c>
      <c r="P831" s="73" t="str">
        <f>VLOOKUP(M831,[3]General!$C$24:$F$64,4,0)</f>
        <v>Fortalecimiento de los procesos de atención integral de la población adulta mayor en el Municipio de Bucaramanga</v>
      </c>
      <c r="Q831" s="27" t="s">
        <v>557</v>
      </c>
      <c r="R831" s="27" t="s">
        <v>1537</v>
      </c>
      <c r="S831" s="27" t="s">
        <v>1538</v>
      </c>
      <c r="T831" s="27" t="s">
        <v>2367</v>
      </c>
      <c r="U831" s="27" t="s">
        <v>2390</v>
      </c>
      <c r="V831" s="28" t="s">
        <v>2256</v>
      </c>
    </row>
    <row r="832" spans="1:22" hidden="1" x14ac:dyDescent="0.3">
      <c r="A832" s="198">
        <v>45576</v>
      </c>
      <c r="B832" s="25">
        <v>10173</v>
      </c>
      <c r="C832" s="25" t="s">
        <v>311</v>
      </c>
      <c r="D832" s="25" t="s">
        <v>1342</v>
      </c>
      <c r="E832" s="25" t="s">
        <v>2280</v>
      </c>
      <c r="F832" s="25" t="s">
        <v>575</v>
      </c>
      <c r="G832" s="25" t="s">
        <v>576</v>
      </c>
      <c r="H832" s="84">
        <v>152</v>
      </c>
      <c r="I832" s="26">
        <v>26779500</v>
      </c>
      <c r="J832" s="26">
        <v>0</v>
      </c>
      <c r="K832" s="26">
        <v>0</v>
      </c>
      <c r="L832" s="25" t="s">
        <v>369</v>
      </c>
      <c r="M832" s="27">
        <v>212</v>
      </c>
      <c r="N832" s="77" t="str">
        <f>VLOOKUP(M832,[3]General!$C$24:$D$64,2,0)</f>
        <v>Atender a 940 adultos mayores con servicios integrales en modalidad Centros Vida mediante espacios culturales, artísticos y recreativos.</v>
      </c>
      <c r="O832" s="72">
        <f>VLOOKUP(M832,[3]General!$C$24:$E$64,3,0)</f>
        <v>2024680010125</v>
      </c>
      <c r="P832" s="73" t="str">
        <f>VLOOKUP(M832,[3]General!$C$24:$F$64,4,0)</f>
        <v>Fortalecimiento de los procesos de atención integral de la población adulta mayor en el Municipio de Bucaramanga</v>
      </c>
      <c r="Q832" s="27" t="s">
        <v>557</v>
      </c>
      <c r="R832" s="27" t="s">
        <v>1537</v>
      </c>
      <c r="S832" s="27" t="s">
        <v>1538</v>
      </c>
      <c r="T832" s="27" t="s">
        <v>2367</v>
      </c>
      <c r="U832" s="27" t="s">
        <v>2390</v>
      </c>
      <c r="V832" s="28" t="s">
        <v>2256</v>
      </c>
    </row>
    <row r="833" spans="1:22" hidden="1" x14ac:dyDescent="0.3">
      <c r="A833" s="198">
        <v>45576</v>
      </c>
      <c r="B833" s="25">
        <v>10174</v>
      </c>
      <c r="C833" s="25" t="s">
        <v>319</v>
      </c>
      <c r="D833" s="25" t="s">
        <v>1339</v>
      </c>
      <c r="E833" s="25" t="s">
        <v>2280</v>
      </c>
      <c r="F833" s="25" t="s">
        <v>575</v>
      </c>
      <c r="G833" s="25" t="s">
        <v>576</v>
      </c>
      <c r="H833" s="84">
        <v>152</v>
      </c>
      <c r="I833" s="26">
        <v>1180980</v>
      </c>
      <c r="J833" s="26">
        <v>0</v>
      </c>
      <c r="K833" s="26">
        <v>0</v>
      </c>
      <c r="L833" s="25" t="s">
        <v>369</v>
      </c>
      <c r="M833" s="27">
        <f>VLOOKUP(Tabla2[[#This Row],[RUBRO]],'[4]Relacion de actividades'!$E$1:$F$86,2,0)</f>
        <v>213</v>
      </c>
      <c r="N833" s="77" t="str">
        <f>VLOOKUP(M833,[3]General!$C$24:$D$64,2,0)</f>
        <v>Aumentar a 700 la cobertura de personas mayores vinculadas a los procesos de atención integral modalidad Centro Bienestar</v>
      </c>
      <c r="O833" s="72">
        <f>VLOOKUP(M833,[3]General!$C$24:$E$64,3,0)</f>
        <v>2024680010125</v>
      </c>
      <c r="P833" s="73" t="str">
        <f>VLOOKUP(M833,[3]General!$C$24:$F$64,4,0)</f>
        <v>Fortalecimiento de los procesos de atención integral de la población adulta mayor en el Municipio de Bucaramanga</v>
      </c>
      <c r="Q833" s="27" t="s">
        <v>553</v>
      </c>
      <c r="R833" s="27" t="s">
        <v>1537</v>
      </c>
      <c r="S833" s="27" t="s">
        <v>1538</v>
      </c>
      <c r="T833" s="27" t="s">
        <v>2367</v>
      </c>
      <c r="U833" s="27" t="s">
        <v>2390</v>
      </c>
      <c r="V833" s="28" t="s">
        <v>2256</v>
      </c>
    </row>
    <row r="834" spans="1:22" hidden="1" x14ac:dyDescent="0.3">
      <c r="A834" s="198">
        <v>45576</v>
      </c>
      <c r="B834" s="25">
        <v>10175</v>
      </c>
      <c r="C834" s="25" t="s">
        <v>316</v>
      </c>
      <c r="D834" s="25" t="s">
        <v>1342</v>
      </c>
      <c r="E834" s="25" t="s">
        <v>2280</v>
      </c>
      <c r="F834" s="25" t="s">
        <v>575</v>
      </c>
      <c r="G834" s="25" t="s">
        <v>576</v>
      </c>
      <c r="H834" s="84">
        <v>152</v>
      </c>
      <c r="I834" s="26">
        <v>15605460</v>
      </c>
      <c r="J834" s="26">
        <v>0</v>
      </c>
      <c r="K834" s="26">
        <v>0</v>
      </c>
      <c r="L834" s="25" t="s">
        <v>369</v>
      </c>
      <c r="M834" s="27">
        <f>VLOOKUP(Tabla2[[#This Row],[RUBRO]],'[4]Relacion de actividades'!$E$1:$F$86,2,0)</f>
        <v>213</v>
      </c>
      <c r="N834" s="77" t="str">
        <f>VLOOKUP(M834,[3]General!$C$24:$D$64,2,0)</f>
        <v>Aumentar a 700 la cobertura de personas mayores vinculadas a los procesos de atención integral modalidad Centro Bienestar</v>
      </c>
      <c r="O834" s="72">
        <f>VLOOKUP(M834,[3]General!$C$24:$E$64,3,0)</f>
        <v>2024680010125</v>
      </c>
      <c r="P834" s="73" t="str">
        <f>VLOOKUP(M834,[3]General!$C$24:$F$64,4,0)</f>
        <v>Fortalecimiento de los procesos de atención integral de la población adulta mayor en el Municipio de Bucaramanga</v>
      </c>
      <c r="Q834" s="27" t="s">
        <v>553</v>
      </c>
      <c r="R834" s="27" t="s">
        <v>1537</v>
      </c>
      <c r="S834" s="27" t="s">
        <v>1538</v>
      </c>
      <c r="T834" s="27" t="s">
        <v>2367</v>
      </c>
      <c r="U834" s="27" t="s">
        <v>2390</v>
      </c>
      <c r="V834" s="28" t="s">
        <v>2256</v>
      </c>
    </row>
    <row r="835" spans="1:22" hidden="1" x14ac:dyDescent="0.3">
      <c r="A835" s="198">
        <v>45576</v>
      </c>
      <c r="B835" s="25">
        <v>10176</v>
      </c>
      <c r="C835" s="25" t="s">
        <v>315</v>
      </c>
      <c r="D835" s="25" t="s">
        <v>2281</v>
      </c>
      <c r="E835" s="25" t="s">
        <v>2280</v>
      </c>
      <c r="F835" s="25" t="s">
        <v>575</v>
      </c>
      <c r="G835" s="25" t="s">
        <v>576</v>
      </c>
      <c r="H835" s="84">
        <v>152</v>
      </c>
      <c r="I835" s="26">
        <v>9231570</v>
      </c>
      <c r="J835" s="26">
        <v>0</v>
      </c>
      <c r="K835" s="26">
        <v>0</v>
      </c>
      <c r="L835" s="25" t="s">
        <v>369</v>
      </c>
      <c r="M835" s="27">
        <f>VLOOKUP(Tabla2[[#This Row],[RUBRO]],'[4]Relacion de actividades'!$E$1:$F$86,2,0)</f>
        <v>213</v>
      </c>
      <c r="N835" s="77" t="str">
        <f>VLOOKUP(M835,[3]General!$C$24:$D$64,2,0)</f>
        <v>Aumentar a 700 la cobertura de personas mayores vinculadas a los procesos de atención integral modalidad Centro Bienestar</v>
      </c>
      <c r="O835" s="72">
        <f>VLOOKUP(M835,[3]General!$C$24:$E$64,3,0)</f>
        <v>2024680010125</v>
      </c>
      <c r="P835" s="73" t="str">
        <f>VLOOKUP(M835,[3]General!$C$24:$F$64,4,0)</f>
        <v>Fortalecimiento de los procesos de atención integral de la población adulta mayor en el Municipio de Bucaramanga</v>
      </c>
      <c r="Q835" s="27" t="s">
        <v>553</v>
      </c>
      <c r="R835" s="27" t="s">
        <v>1537</v>
      </c>
      <c r="S835" s="27" t="s">
        <v>1538</v>
      </c>
      <c r="T835" s="27" t="s">
        <v>2367</v>
      </c>
      <c r="U835" s="27" t="s">
        <v>2390</v>
      </c>
      <c r="V835" s="28" t="s">
        <v>2256</v>
      </c>
    </row>
    <row r="836" spans="1:22" hidden="1" x14ac:dyDescent="0.3">
      <c r="A836" s="198">
        <v>45576</v>
      </c>
      <c r="B836" s="25">
        <v>10177</v>
      </c>
      <c r="C836" s="25" t="s">
        <v>310</v>
      </c>
      <c r="D836" s="25" t="s">
        <v>1372</v>
      </c>
      <c r="E836" s="25" t="s">
        <v>2280</v>
      </c>
      <c r="F836" s="25" t="s">
        <v>575</v>
      </c>
      <c r="G836" s="25" t="s">
        <v>576</v>
      </c>
      <c r="H836" s="84">
        <v>152</v>
      </c>
      <c r="I836" s="26">
        <v>7825950</v>
      </c>
      <c r="J836" s="26">
        <v>0</v>
      </c>
      <c r="K836" s="26">
        <v>0</v>
      </c>
      <c r="L836" s="25" t="s">
        <v>369</v>
      </c>
      <c r="M836" s="27">
        <v>212</v>
      </c>
      <c r="N836" s="77" t="str">
        <f>VLOOKUP(M836,[3]General!$C$24:$D$64,2,0)</f>
        <v>Atender a 940 adultos mayores con servicios integrales en modalidad Centros Vida mediante espacios culturales, artísticos y recreativos.</v>
      </c>
      <c r="O836" s="72">
        <f>VLOOKUP(M836,[3]General!$C$24:$E$64,3,0)</f>
        <v>2024680010125</v>
      </c>
      <c r="P836" s="73" t="str">
        <f>VLOOKUP(M836,[3]General!$C$24:$F$64,4,0)</f>
        <v>Fortalecimiento de los procesos de atención integral de la población adulta mayor en el Municipio de Bucaramanga</v>
      </c>
      <c r="Q836" s="27" t="s">
        <v>557</v>
      </c>
      <c r="R836" s="27" t="s">
        <v>1537</v>
      </c>
      <c r="S836" s="27" t="s">
        <v>1538</v>
      </c>
      <c r="T836" s="27" t="s">
        <v>2367</v>
      </c>
      <c r="U836" s="27" t="s">
        <v>2390</v>
      </c>
      <c r="V836" s="28" t="s">
        <v>2256</v>
      </c>
    </row>
    <row r="837" spans="1:22" hidden="1" x14ac:dyDescent="0.3">
      <c r="A837" s="198">
        <v>45576</v>
      </c>
      <c r="B837" s="25">
        <v>10178</v>
      </c>
      <c r="C837" s="25" t="s">
        <v>317</v>
      </c>
      <c r="D837" s="25" t="s">
        <v>1372</v>
      </c>
      <c r="E837" s="25" t="s">
        <v>2280</v>
      </c>
      <c r="F837" s="25" t="s">
        <v>575</v>
      </c>
      <c r="G837" s="25" t="s">
        <v>576</v>
      </c>
      <c r="H837" s="84">
        <v>152</v>
      </c>
      <c r="I837" s="26">
        <v>21286800</v>
      </c>
      <c r="J837" s="26">
        <v>0</v>
      </c>
      <c r="K837" s="26">
        <v>0</v>
      </c>
      <c r="L837" s="25" t="s">
        <v>369</v>
      </c>
      <c r="M837" s="27">
        <f>VLOOKUP(Tabla2[[#This Row],[RUBRO]],'[4]Relacion de actividades'!$E$1:$F$86,2,0)</f>
        <v>213</v>
      </c>
      <c r="N837" s="77" t="str">
        <f>VLOOKUP(M837,[3]General!$C$24:$D$64,2,0)</f>
        <v>Aumentar a 700 la cobertura de personas mayores vinculadas a los procesos de atención integral modalidad Centro Bienestar</v>
      </c>
      <c r="O837" s="72">
        <f>VLOOKUP(M837,[3]General!$C$24:$E$64,3,0)</f>
        <v>2024680010125</v>
      </c>
      <c r="P837" s="73" t="str">
        <f>VLOOKUP(M837,[3]General!$C$24:$F$64,4,0)</f>
        <v>Fortalecimiento de los procesos de atención integral de la población adulta mayor en el Municipio de Bucaramanga</v>
      </c>
      <c r="Q837" s="27" t="s">
        <v>553</v>
      </c>
      <c r="R837" s="27" t="s">
        <v>1537</v>
      </c>
      <c r="S837" s="27" t="s">
        <v>1538</v>
      </c>
      <c r="T837" s="27" t="s">
        <v>2367</v>
      </c>
      <c r="U837" s="27" t="s">
        <v>2390</v>
      </c>
      <c r="V837" s="28" t="s">
        <v>2256</v>
      </c>
    </row>
    <row r="838" spans="1:22" x14ac:dyDescent="0.3">
      <c r="A838" s="198">
        <v>45576</v>
      </c>
      <c r="B838" s="25">
        <v>10179</v>
      </c>
      <c r="C838" s="25" t="s">
        <v>309</v>
      </c>
      <c r="D838" s="25" t="s">
        <v>1339</v>
      </c>
      <c r="E838" s="25" t="s">
        <v>2280</v>
      </c>
      <c r="F838" s="25" t="s">
        <v>573</v>
      </c>
      <c r="G838" s="25" t="s">
        <v>574</v>
      </c>
      <c r="H838" s="84">
        <v>153</v>
      </c>
      <c r="I838" s="26">
        <v>7411250</v>
      </c>
      <c r="J838" s="26">
        <v>0</v>
      </c>
      <c r="K838" s="26">
        <v>0</v>
      </c>
      <c r="L838" s="25" t="s">
        <v>369</v>
      </c>
      <c r="M838" s="27">
        <v>212</v>
      </c>
      <c r="N838" s="77" t="str">
        <f>VLOOKUP(M838,[3]General!$C$24:$D$64,2,0)</f>
        <v>Atender a 940 adultos mayores con servicios integrales en modalidad Centros Vida mediante espacios culturales, artísticos y recreativos.</v>
      </c>
      <c r="O838" s="72">
        <f>VLOOKUP(M838,[3]General!$C$24:$E$64,3,0)</f>
        <v>2024680010125</v>
      </c>
      <c r="P838" s="73" t="str">
        <f>VLOOKUP(M838,[3]General!$C$24:$F$64,4,0)</f>
        <v>Fortalecimiento de los procesos de atención integral de la población adulta mayor en el Municipio de Bucaramanga</v>
      </c>
      <c r="Q838" s="27" t="s">
        <v>557</v>
      </c>
      <c r="R838" s="27" t="s">
        <v>1537</v>
      </c>
      <c r="S838" s="27" t="s">
        <v>1538</v>
      </c>
      <c r="T838" s="27" t="s">
        <v>2367</v>
      </c>
      <c r="U838" s="27" t="s">
        <v>2390</v>
      </c>
      <c r="V838" s="28" t="s">
        <v>2256</v>
      </c>
    </row>
    <row r="839" spans="1:22" hidden="1" x14ac:dyDescent="0.3">
      <c r="A839" s="198">
        <v>45576</v>
      </c>
      <c r="B839" s="25">
        <v>10180</v>
      </c>
      <c r="C839" s="25" t="s">
        <v>311</v>
      </c>
      <c r="D839" s="25" t="s">
        <v>1342</v>
      </c>
      <c r="E839" s="25" t="s">
        <v>2280</v>
      </c>
      <c r="F839" s="25" t="s">
        <v>573</v>
      </c>
      <c r="G839" s="25" t="s">
        <v>574</v>
      </c>
      <c r="H839" s="84">
        <v>153</v>
      </c>
      <c r="I839" s="26">
        <v>98191500</v>
      </c>
      <c r="J839" s="26">
        <v>0</v>
      </c>
      <c r="K839" s="26">
        <v>0</v>
      </c>
      <c r="L839" s="25" t="s">
        <v>369</v>
      </c>
      <c r="M839" s="27">
        <v>212</v>
      </c>
      <c r="N839" s="77" t="str">
        <f>VLOOKUP(M839,[3]General!$C$24:$D$64,2,0)</f>
        <v>Atender a 940 adultos mayores con servicios integrales en modalidad Centros Vida mediante espacios culturales, artísticos y recreativos.</v>
      </c>
      <c r="O839" s="72">
        <f>VLOOKUP(M839,[3]General!$C$24:$E$64,3,0)</f>
        <v>2024680010125</v>
      </c>
      <c r="P839" s="73" t="str">
        <f>VLOOKUP(M839,[3]General!$C$24:$F$64,4,0)</f>
        <v>Fortalecimiento de los procesos de atención integral de la población adulta mayor en el Municipio de Bucaramanga</v>
      </c>
      <c r="Q839" s="27" t="s">
        <v>557</v>
      </c>
      <c r="R839" s="27" t="s">
        <v>1537</v>
      </c>
      <c r="S839" s="27" t="s">
        <v>1538</v>
      </c>
      <c r="T839" s="27" t="s">
        <v>2367</v>
      </c>
      <c r="U839" s="27" t="s">
        <v>2390</v>
      </c>
      <c r="V839" s="28" t="s">
        <v>2256</v>
      </c>
    </row>
    <row r="840" spans="1:22" hidden="1" x14ac:dyDescent="0.3">
      <c r="A840" s="198">
        <v>45576</v>
      </c>
      <c r="B840" s="25">
        <v>10181</v>
      </c>
      <c r="C840" s="25" t="s">
        <v>319</v>
      </c>
      <c r="D840" s="25" t="s">
        <v>1339</v>
      </c>
      <c r="E840" s="25" t="s">
        <v>2280</v>
      </c>
      <c r="F840" s="25" t="s">
        <v>573</v>
      </c>
      <c r="G840" s="25" t="s">
        <v>574</v>
      </c>
      <c r="H840" s="84">
        <v>153</v>
      </c>
      <c r="I840" s="26">
        <v>5117580</v>
      </c>
      <c r="J840" s="26">
        <v>0</v>
      </c>
      <c r="K840" s="26">
        <v>0</v>
      </c>
      <c r="L840" s="25" t="s">
        <v>369</v>
      </c>
      <c r="M840" s="27">
        <f>VLOOKUP(Tabla2[[#This Row],[RUBRO]],'[4]Relacion de actividades'!$E$1:$F$86,2,0)</f>
        <v>213</v>
      </c>
      <c r="N840" s="77" t="str">
        <f>VLOOKUP(M840,[3]General!$C$24:$D$64,2,0)</f>
        <v>Aumentar a 700 la cobertura de personas mayores vinculadas a los procesos de atención integral modalidad Centro Bienestar</v>
      </c>
      <c r="O840" s="72">
        <f>VLOOKUP(M840,[3]General!$C$24:$E$64,3,0)</f>
        <v>2024680010125</v>
      </c>
      <c r="P840" s="73" t="str">
        <f>VLOOKUP(M840,[3]General!$C$24:$F$64,4,0)</f>
        <v>Fortalecimiento de los procesos de atención integral de la población adulta mayor en el Municipio de Bucaramanga</v>
      </c>
      <c r="Q840" s="27" t="s">
        <v>553</v>
      </c>
      <c r="R840" s="27" t="s">
        <v>1537</v>
      </c>
      <c r="S840" s="27" t="s">
        <v>1538</v>
      </c>
      <c r="T840" s="27" t="s">
        <v>2367</v>
      </c>
      <c r="U840" s="27" t="s">
        <v>2390</v>
      </c>
      <c r="V840" s="28" t="s">
        <v>2256</v>
      </c>
    </row>
    <row r="841" spans="1:22" hidden="1" x14ac:dyDescent="0.3">
      <c r="A841" s="198">
        <v>45576</v>
      </c>
      <c r="B841" s="25">
        <v>10182</v>
      </c>
      <c r="C841" s="25" t="s">
        <v>316</v>
      </c>
      <c r="D841" s="25" t="s">
        <v>1342</v>
      </c>
      <c r="E841" s="25" t="s">
        <v>2280</v>
      </c>
      <c r="F841" s="25" t="s">
        <v>573</v>
      </c>
      <c r="G841" s="25" t="s">
        <v>574</v>
      </c>
      <c r="H841" s="84">
        <v>153</v>
      </c>
      <c r="I841" s="26">
        <v>67623660</v>
      </c>
      <c r="J841" s="26">
        <v>0</v>
      </c>
      <c r="K841" s="26">
        <v>0</v>
      </c>
      <c r="L841" s="25" t="s">
        <v>369</v>
      </c>
      <c r="M841" s="27">
        <f>VLOOKUP(Tabla2[[#This Row],[RUBRO]],'[4]Relacion de actividades'!$E$1:$F$86,2,0)</f>
        <v>213</v>
      </c>
      <c r="N841" s="77" t="str">
        <f>VLOOKUP(M841,[3]General!$C$24:$D$64,2,0)</f>
        <v>Aumentar a 700 la cobertura de personas mayores vinculadas a los procesos de atención integral modalidad Centro Bienestar</v>
      </c>
      <c r="O841" s="72">
        <f>VLOOKUP(M841,[3]General!$C$24:$E$64,3,0)</f>
        <v>2024680010125</v>
      </c>
      <c r="P841" s="73" t="str">
        <f>VLOOKUP(M841,[3]General!$C$24:$F$64,4,0)</f>
        <v>Fortalecimiento de los procesos de atención integral de la población adulta mayor en el Municipio de Bucaramanga</v>
      </c>
      <c r="Q841" s="27" t="s">
        <v>553</v>
      </c>
      <c r="R841" s="27" t="s">
        <v>1537</v>
      </c>
      <c r="S841" s="27" t="s">
        <v>1538</v>
      </c>
      <c r="T841" s="27" t="s">
        <v>2367</v>
      </c>
      <c r="U841" s="27" t="s">
        <v>2390</v>
      </c>
      <c r="V841" s="28" t="s">
        <v>2256</v>
      </c>
    </row>
    <row r="842" spans="1:22" hidden="1" x14ac:dyDescent="0.3">
      <c r="A842" s="198">
        <v>45576</v>
      </c>
      <c r="B842" s="25">
        <v>10183</v>
      </c>
      <c r="C842" s="25" t="s">
        <v>315</v>
      </c>
      <c r="D842" s="25" t="s">
        <v>2281</v>
      </c>
      <c r="E842" s="25" t="s">
        <v>2280</v>
      </c>
      <c r="F842" s="25" t="s">
        <v>573</v>
      </c>
      <c r="G842" s="25" t="s">
        <v>574</v>
      </c>
      <c r="H842" s="84">
        <v>153</v>
      </c>
      <c r="I842" s="26">
        <v>40003470</v>
      </c>
      <c r="J842" s="26">
        <v>0</v>
      </c>
      <c r="K842" s="26">
        <v>0</v>
      </c>
      <c r="L842" s="25" t="s">
        <v>369</v>
      </c>
      <c r="M842" s="27">
        <f>VLOOKUP(Tabla2[[#This Row],[RUBRO]],'[4]Relacion de actividades'!$E$1:$F$86,2,0)</f>
        <v>213</v>
      </c>
      <c r="N842" s="77" t="str">
        <f>VLOOKUP(M842,[3]General!$C$24:$D$64,2,0)</f>
        <v>Aumentar a 700 la cobertura de personas mayores vinculadas a los procesos de atención integral modalidad Centro Bienestar</v>
      </c>
      <c r="O842" s="72">
        <f>VLOOKUP(M842,[3]General!$C$24:$E$64,3,0)</f>
        <v>2024680010125</v>
      </c>
      <c r="P842" s="73" t="str">
        <f>VLOOKUP(M842,[3]General!$C$24:$F$64,4,0)</f>
        <v>Fortalecimiento de los procesos de atención integral de la población adulta mayor en el Municipio de Bucaramanga</v>
      </c>
      <c r="Q842" s="27" t="s">
        <v>553</v>
      </c>
      <c r="R842" s="27" t="s">
        <v>1537</v>
      </c>
      <c r="S842" s="27" t="s">
        <v>1538</v>
      </c>
      <c r="T842" s="27" t="s">
        <v>2367</v>
      </c>
      <c r="U842" s="27" t="s">
        <v>2390</v>
      </c>
      <c r="V842" s="28" t="s">
        <v>2256</v>
      </c>
    </row>
    <row r="843" spans="1:22" hidden="1" x14ac:dyDescent="0.3">
      <c r="A843" s="198">
        <v>45576</v>
      </c>
      <c r="B843" s="25">
        <v>10184</v>
      </c>
      <c r="C843" s="25" t="s">
        <v>310</v>
      </c>
      <c r="D843" s="25" t="s">
        <v>1372</v>
      </c>
      <c r="E843" s="25" t="s">
        <v>2280</v>
      </c>
      <c r="F843" s="25" t="s">
        <v>573</v>
      </c>
      <c r="G843" s="25" t="s">
        <v>574</v>
      </c>
      <c r="H843" s="84">
        <v>153</v>
      </c>
      <c r="I843" s="26">
        <v>28695150</v>
      </c>
      <c r="J843" s="26">
        <v>0</v>
      </c>
      <c r="K843" s="26">
        <v>0</v>
      </c>
      <c r="L843" s="25" t="s">
        <v>369</v>
      </c>
      <c r="M843" s="27">
        <v>212</v>
      </c>
      <c r="N843" s="77" t="str">
        <f>VLOOKUP(M843,[3]General!$C$24:$D$64,2,0)</f>
        <v>Atender a 940 adultos mayores con servicios integrales en modalidad Centros Vida mediante espacios culturales, artísticos y recreativos.</v>
      </c>
      <c r="O843" s="72">
        <f>VLOOKUP(M843,[3]General!$C$24:$E$64,3,0)</f>
        <v>2024680010125</v>
      </c>
      <c r="P843" s="73" t="str">
        <f>VLOOKUP(M843,[3]General!$C$24:$F$64,4,0)</f>
        <v>Fortalecimiento de los procesos de atención integral de la población adulta mayor en el Municipio de Bucaramanga</v>
      </c>
      <c r="Q843" s="27" t="s">
        <v>557</v>
      </c>
      <c r="R843" s="27" t="s">
        <v>1537</v>
      </c>
      <c r="S843" s="27" t="s">
        <v>1538</v>
      </c>
      <c r="T843" s="27" t="s">
        <v>2367</v>
      </c>
      <c r="U843" s="27" t="s">
        <v>2390</v>
      </c>
      <c r="V843" s="28" t="s">
        <v>2256</v>
      </c>
    </row>
    <row r="844" spans="1:22" hidden="1" x14ac:dyDescent="0.3">
      <c r="A844" s="198">
        <v>45576</v>
      </c>
      <c r="B844" s="25">
        <v>10185</v>
      </c>
      <c r="C844" s="25" t="s">
        <v>317</v>
      </c>
      <c r="D844" s="25" t="s">
        <v>1372</v>
      </c>
      <c r="E844" s="25" t="s">
        <v>2280</v>
      </c>
      <c r="F844" s="25" t="s">
        <v>573</v>
      </c>
      <c r="G844" s="25" t="s">
        <v>574</v>
      </c>
      <c r="H844" s="84">
        <v>153</v>
      </c>
      <c r="I844" s="26">
        <v>92242800</v>
      </c>
      <c r="J844" s="26">
        <v>0</v>
      </c>
      <c r="K844" s="26">
        <v>0</v>
      </c>
      <c r="L844" s="25" t="s">
        <v>369</v>
      </c>
      <c r="M844" s="27">
        <f>VLOOKUP(Tabla2[[#This Row],[RUBRO]],'[4]Relacion de actividades'!$E$1:$F$86,2,0)</f>
        <v>213</v>
      </c>
      <c r="N844" s="77" t="str">
        <f>VLOOKUP(M844,[3]General!$C$24:$D$64,2,0)</f>
        <v>Aumentar a 700 la cobertura de personas mayores vinculadas a los procesos de atención integral modalidad Centro Bienestar</v>
      </c>
      <c r="O844" s="72">
        <f>VLOOKUP(M844,[3]General!$C$24:$E$64,3,0)</f>
        <v>2024680010125</v>
      </c>
      <c r="P844" s="73" t="str">
        <f>VLOOKUP(M844,[3]General!$C$24:$F$64,4,0)</f>
        <v>Fortalecimiento de los procesos de atención integral de la población adulta mayor en el Municipio de Bucaramanga</v>
      </c>
      <c r="Q844" s="27" t="s">
        <v>553</v>
      </c>
      <c r="R844" s="27" t="s">
        <v>1537</v>
      </c>
      <c r="S844" s="27" t="s">
        <v>1538</v>
      </c>
      <c r="T844" s="27" t="s">
        <v>2367</v>
      </c>
      <c r="U844" s="27" t="s">
        <v>2390</v>
      </c>
      <c r="V844" s="28" t="s">
        <v>2256</v>
      </c>
    </row>
    <row r="845" spans="1:22" x14ac:dyDescent="0.3">
      <c r="A845" s="198">
        <v>45576</v>
      </c>
      <c r="B845" s="25">
        <v>10186</v>
      </c>
      <c r="C845" s="25" t="s">
        <v>309</v>
      </c>
      <c r="D845" s="25" t="s">
        <v>1339</v>
      </c>
      <c r="E845" s="25" t="s">
        <v>2280</v>
      </c>
      <c r="F845" s="25" t="s">
        <v>579</v>
      </c>
      <c r="G845" s="25" t="s">
        <v>580</v>
      </c>
      <c r="H845" s="84">
        <v>154</v>
      </c>
      <c r="I845" s="26">
        <v>13138125</v>
      </c>
      <c r="J845" s="26">
        <v>0</v>
      </c>
      <c r="K845" s="26">
        <v>0</v>
      </c>
      <c r="L845" s="25" t="s">
        <v>369</v>
      </c>
      <c r="M845" s="27">
        <v>212</v>
      </c>
      <c r="N845" s="77" t="str">
        <f>VLOOKUP(M845,[3]General!$C$24:$D$64,2,0)</f>
        <v>Atender a 940 adultos mayores con servicios integrales en modalidad Centros Vida mediante espacios culturales, artísticos y recreativos.</v>
      </c>
      <c r="O845" s="72">
        <f>VLOOKUP(M845,[3]General!$C$24:$E$64,3,0)</f>
        <v>2024680010125</v>
      </c>
      <c r="P845" s="73" t="str">
        <f>VLOOKUP(M845,[3]General!$C$24:$F$64,4,0)</f>
        <v>Fortalecimiento de los procesos de atención integral de la población adulta mayor en el Municipio de Bucaramanga</v>
      </c>
      <c r="Q845" s="27" t="s">
        <v>557</v>
      </c>
      <c r="R845" s="27" t="s">
        <v>1537</v>
      </c>
      <c r="S845" s="27" t="s">
        <v>1538</v>
      </c>
      <c r="T845" s="27" t="s">
        <v>2367</v>
      </c>
      <c r="U845" s="27" t="s">
        <v>2390</v>
      </c>
      <c r="V845" s="28" t="s">
        <v>2256</v>
      </c>
    </row>
    <row r="846" spans="1:22" hidden="1" x14ac:dyDescent="0.3">
      <c r="A846" s="198">
        <v>45576</v>
      </c>
      <c r="B846" s="25">
        <v>10187</v>
      </c>
      <c r="C846" s="25" t="s">
        <v>311</v>
      </c>
      <c r="D846" s="25" t="s">
        <v>1342</v>
      </c>
      <c r="E846" s="25" t="s">
        <v>2280</v>
      </c>
      <c r="F846" s="25" t="s">
        <v>579</v>
      </c>
      <c r="G846" s="25" t="s">
        <v>580</v>
      </c>
      <c r="H846" s="84">
        <v>154</v>
      </c>
      <c r="I846" s="26">
        <v>174066750</v>
      </c>
      <c r="J846" s="26">
        <v>0</v>
      </c>
      <c r="K846" s="26">
        <v>0</v>
      </c>
      <c r="L846" s="25" t="s">
        <v>369</v>
      </c>
      <c r="M846" s="27">
        <v>212</v>
      </c>
      <c r="N846" s="77" t="str">
        <f>VLOOKUP(M846,[3]General!$C$24:$D$64,2,0)</f>
        <v>Atender a 940 adultos mayores con servicios integrales en modalidad Centros Vida mediante espacios culturales, artísticos y recreativos.</v>
      </c>
      <c r="O846" s="72">
        <f>VLOOKUP(M846,[3]General!$C$24:$E$64,3,0)</f>
        <v>2024680010125</v>
      </c>
      <c r="P846" s="73" t="str">
        <f>VLOOKUP(M846,[3]General!$C$24:$F$64,4,0)</f>
        <v>Fortalecimiento de los procesos de atención integral de la población adulta mayor en el Municipio de Bucaramanga</v>
      </c>
      <c r="Q846" s="27" t="s">
        <v>557</v>
      </c>
      <c r="R846" s="27" t="s">
        <v>1537</v>
      </c>
      <c r="S846" s="27" t="s">
        <v>1538</v>
      </c>
      <c r="T846" s="27" t="s">
        <v>2367</v>
      </c>
      <c r="U846" s="27" t="s">
        <v>2390</v>
      </c>
      <c r="V846" s="28" t="s">
        <v>2256</v>
      </c>
    </row>
    <row r="847" spans="1:22" hidden="1" x14ac:dyDescent="0.3">
      <c r="A847" s="198">
        <v>45576</v>
      </c>
      <c r="B847" s="25">
        <v>10188</v>
      </c>
      <c r="C847" s="25" t="s">
        <v>319</v>
      </c>
      <c r="D847" s="25" t="s">
        <v>1339</v>
      </c>
      <c r="E847" s="25" t="s">
        <v>2280</v>
      </c>
      <c r="F847" s="25" t="s">
        <v>579</v>
      </c>
      <c r="G847" s="25" t="s">
        <v>580</v>
      </c>
      <c r="H847" s="84">
        <v>154</v>
      </c>
      <c r="I847" s="26">
        <v>2361960</v>
      </c>
      <c r="J847" s="26">
        <v>0</v>
      </c>
      <c r="K847" s="26">
        <v>0</v>
      </c>
      <c r="L847" s="25" t="s">
        <v>369</v>
      </c>
      <c r="M847" s="27">
        <f>VLOOKUP(Tabla2[[#This Row],[RUBRO]],'[4]Relacion de actividades'!$E$1:$F$86,2,0)</f>
        <v>213</v>
      </c>
      <c r="N847" s="77" t="str">
        <f>VLOOKUP(M847,[3]General!$C$24:$D$64,2,0)</f>
        <v>Aumentar a 700 la cobertura de personas mayores vinculadas a los procesos de atención integral modalidad Centro Bienestar</v>
      </c>
      <c r="O847" s="72">
        <f>VLOOKUP(M847,[3]General!$C$24:$E$64,3,0)</f>
        <v>2024680010125</v>
      </c>
      <c r="P847" s="73" t="str">
        <f>VLOOKUP(M847,[3]General!$C$24:$F$64,4,0)</f>
        <v>Fortalecimiento de los procesos de atención integral de la población adulta mayor en el Municipio de Bucaramanga</v>
      </c>
      <c r="Q847" s="27" t="s">
        <v>553</v>
      </c>
      <c r="R847" s="27" t="s">
        <v>1537</v>
      </c>
      <c r="S847" s="27" t="s">
        <v>1538</v>
      </c>
      <c r="T847" s="27" t="s">
        <v>2367</v>
      </c>
      <c r="U847" s="27" t="s">
        <v>2390</v>
      </c>
      <c r="V847" s="28" t="s">
        <v>2256</v>
      </c>
    </row>
    <row r="848" spans="1:22" hidden="1" x14ac:dyDescent="0.3">
      <c r="A848" s="198">
        <v>45576</v>
      </c>
      <c r="B848" s="25">
        <v>10189</v>
      </c>
      <c r="C848" s="25" t="s">
        <v>316</v>
      </c>
      <c r="D848" s="25" t="s">
        <v>1342</v>
      </c>
      <c r="E848" s="25" t="s">
        <v>2280</v>
      </c>
      <c r="F848" s="25" t="s">
        <v>579</v>
      </c>
      <c r="G848" s="25" t="s">
        <v>580</v>
      </c>
      <c r="H848" s="84">
        <v>154</v>
      </c>
      <c r="I848" s="26">
        <v>31210920</v>
      </c>
      <c r="J848" s="26">
        <v>0</v>
      </c>
      <c r="K848" s="26">
        <v>0</v>
      </c>
      <c r="L848" s="25" t="s">
        <v>369</v>
      </c>
      <c r="M848" s="27">
        <f>VLOOKUP(Tabla2[[#This Row],[RUBRO]],'[4]Relacion de actividades'!$E$1:$F$86,2,0)</f>
        <v>213</v>
      </c>
      <c r="N848" s="77" t="str">
        <f>VLOOKUP(M848,[3]General!$C$24:$D$64,2,0)</f>
        <v>Aumentar a 700 la cobertura de personas mayores vinculadas a los procesos de atención integral modalidad Centro Bienestar</v>
      </c>
      <c r="O848" s="72">
        <f>VLOOKUP(M848,[3]General!$C$24:$E$64,3,0)</f>
        <v>2024680010125</v>
      </c>
      <c r="P848" s="73" t="str">
        <f>VLOOKUP(M848,[3]General!$C$24:$F$64,4,0)</f>
        <v>Fortalecimiento de los procesos de atención integral de la población adulta mayor en el Municipio de Bucaramanga</v>
      </c>
      <c r="Q848" s="27" t="s">
        <v>553</v>
      </c>
      <c r="R848" s="27" t="s">
        <v>1537</v>
      </c>
      <c r="S848" s="27" t="s">
        <v>1538</v>
      </c>
      <c r="T848" s="27" t="s">
        <v>2367</v>
      </c>
      <c r="U848" s="27" t="s">
        <v>2390</v>
      </c>
      <c r="V848" s="28" t="s">
        <v>2256</v>
      </c>
    </row>
    <row r="849" spans="1:22" hidden="1" x14ac:dyDescent="0.3">
      <c r="A849" s="198">
        <v>45576</v>
      </c>
      <c r="B849" s="25">
        <v>10190</v>
      </c>
      <c r="C849" s="25" t="s">
        <v>315</v>
      </c>
      <c r="D849" s="25" t="s">
        <v>2281</v>
      </c>
      <c r="E849" s="25" t="s">
        <v>2280</v>
      </c>
      <c r="F849" s="25" t="s">
        <v>579</v>
      </c>
      <c r="G849" s="25" t="s">
        <v>580</v>
      </c>
      <c r="H849" s="84">
        <v>154</v>
      </c>
      <c r="I849" s="26">
        <v>18463140</v>
      </c>
      <c r="J849" s="26">
        <v>0</v>
      </c>
      <c r="K849" s="26">
        <v>0</v>
      </c>
      <c r="L849" s="25" t="s">
        <v>369</v>
      </c>
      <c r="M849" s="27">
        <f>VLOOKUP(Tabla2[[#This Row],[RUBRO]],'[4]Relacion de actividades'!$E$1:$F$86,2,0)</f>
        <v>213</v>
      </c>
      <c r="N849" s="77" t="str">
        <f>VLOOKUP(M849,[3]General!$C$24:$D$64,2,0)</f>
        <v>Aumentar a 700 la cobertura de personas mayores vinculadas a los procesos de atención integral modalidad Centro Bienestar</v>
      </c>
      <c r="O849" s="72">
        <f>VLOOKUP(M849,[3]General!$C$24:$E$64,3,0)</f>
        <v>2024680010125</v>
      </c>
      <c r="P849" s="73" t="str">
        <f>VLOOKUP(M849,[3]General!$C$24:$F$64,4,0)</f>
        <v>Fortalecimiento de los procesos de atención integral de la población adulta mayor en el Municipio de Bucaramanga</v>
      </c>
      <c r="Q849" s="27" t="s">
        <v>553</v>
      </c>
      <c r="R849" s="27" t="s">
        <v>1537</v>
      </c>
      <c r="S849" s="27" t="s">
        <v>1538</v>
      </c>
      <c r="T849" s="27" t="s">
        <v>2367</v>
      </c>
      <c r="U849" s="27" t="s">
        <v>2390</v>
      </c>
      <c r="V849" s="28" t="s">
        <v>2256</v>
      </c>
    </row>
    <row r="850" spans="1:22" hidden="1" x14ac:dyDescent="0.3">
      <c r="A850" s="198">
        <v>45576</v>
      </c>
      <c r="B850" s="25">
        <v>10191</v>
      </c>
      <c r="C850" s="25" t="s">
        <v>310</v>
      </c>
      <c r="D850" s="25" t="s">
        <v>1372</v>
      </c>
      <c r="E850" s="25" t="s">
        <v>2280</v>
      </c>
      <c r="F850" s="25" t="s">
        <v>579</v>
      </c>
      <c r="G850" s="25" t="s">
        <v>580</v>
      </c>
      <c r="H850" s="84">
        <v>154</v>
      </c>
      <c r="I850" s="26">
        <v>50868675</v>
      </c>
      <c r="J850" s="26">
        <v>0</v>
      </c>
      <c r="K850" s="26">
        <v>0</v>
      </c>
      <c r="L850" s="25" t="s">
        <v>369</v>
      </c>
      <c r="M850" s="27">
        <v>212</v>
      </c>
      <c r="N850" s="77" t="str">
        <f>VLOOKUP(M850,[3]General!$C$24:$D$64,2,0)</f>
        <v>Atender a 940 adultos mayores con servicios integrales en modalidad Centros Vida mediante espacios culturales, artísticos y recreativos.</v>
      </c>
      <c r="O850" s="72">
        <f>VLOOKUP(M850,[3]General!$C$24:$E$64,3,0)</f>
        <v>2024680010125</v>
      </c>
      <c r="P850" s="73" t="str">
        <f>VLOOKUP(M850,[3]General!$C$24:$F$64,4,0)</f>
        <v>Fortalecimiento de los procesos de atención integral de la población adulta mayor en el Municipio de Bucaramanga</v>
      </c>
      <c r="Q850" s="27" t="s">
        <v>557</v>
      </c>
      <c r="R850" s="27" t="s">
        <v>1537</v>
      </c>
      <c r="S850" s="27" t="s">
        <v>1538</v>
      </c>
      <c r="T850" s="27" t="s">
        <v>2367</v>
      </c>
      <c r="U850" s="27" t="s">
        <v>2390</v>
      </c>
      <c r="V850" s="28" t="s">
        <v>2256</v>
      </c>
    </row>
    <row r="851" spans="1:22" hidden="1" x14ac:dyDescent="0.3">
      <c r="A851" s="198">
        <v>45576</v>
      </c>
      <c r="B851" s="25">
        <v>10192</v>
      </c>
      <c r="C851" s="25" t="s">
        <v>317</v>
      </c>
      <c r="D851" s="25" t="s">
        <v>1372</v>
      </c>
      <c r="E851" s="25" t="s">
        <v>2280</v>
      </c>
      <c r="F851" s="25" t="s">
        <v>579</v>
      </c>
      <c r="G851" s="25" t="s">
        <v>580</v>
      </c>
      <c r="H851" s="84">
        <v>154</v>
      </c>
      <c r="I851" s="26">
        <v>42573600</v>
      </c>
      <c r="J851" s="26">
        <v>0</v>
      </c>
      <c r="K851" s="26">
        <v>0</v>
      </c>
      <c r="L851" s="25" t="s">
        <v>369</v>
      </c>
      <c r="M851" s="27">
        <f>VLOOKUP(Tabla2[[#This Row],[RUBRO]],'[4]Relacion de actividades'!$E$1:$F$86,2,0)</f>
        <v>213</v>
      </c>
      <c r="N851" s="77" t="str">
        <f>VLOOKUP(M851,[3]General!$C$24:$D$64,2,0)</f>
        <v>Aumentar a 700 la cobertura de personas mayores vinculadas a los procesos de atención integral modalidad Centro Bienestar</v>
      </c>
      <c r="O851" s="72">
        <f>VLOOKUP(M851,[3]General!$C$24:$E$64,3,0)</f>
        <v>2024680010125</v>
      </c>
      <c r="P851" s="73" t="str">
        <f>VLOOKUP(M851,[3]General!$C$24:$F$64,4,0)</f>
        <v>Fortalecimiento de los procesos de atención integral de la población adulta mayor en el Municipio de Bucaramanga</v>
      </c>
      <c r="Q851" s="27" t="s">
        <v>553</v>
      </c>
      <c r="R851" s="27" t="s">
        <v>1537</v>
      </c>
      <c r="S851" s="27" t="s">
        <v>1538</v>
      </c>
      <c r="T851" s="27" t="s">
        <v>2367</v>
      </c>
      <c r="U851" s="27" t="s">
        <v>2390</v>
      </c>
      <c r="V851" s="28" t="s">
        <v>2256</v>
      </c>
    </row>
    <row r="852" spans="1:22" x14ac:dyDescent="0.3">
      <c r="A852" s="198">
        <v>45576</v>
      </c>
      <c r="B852" s="25">
        <v>10193</v>
      </c>
      <c r="C852" s="25" t="s">
        <v>309</v>
      </c>
      <c r="D852" s="25" t="s">
        <v>1339</v>
      </c>
      <c r="E852" s="25" t="s">
        <v>2280</v>
      </c>
      <c r="F852" s="25" t="s">
        <v>551</v>
      </c>
      <c r="G852" s="25" t="s">
        <v>552</v>
      </c>
      <c r="H852" s="84">
        <v>155</v>
      </c>
      <c r="I852" s="26">
        <v>3368750</v>
      </c>
      <c r="J852" s="26">
        <v>0</v>
      </c>
      <c r="K852" s="26">
        <v>0</v>
      </c>
      <c r="L852" s="25" t="s">
        <v>369</v>
      </c>
      <c r="M852" s="27">
        <v>212</v>
      </c>
      <c r="N852" s="77" t="str">
        <f>VLOOKUP(M852,[3]General!$C$24:$D$64,2,0)</f>
        <v>Atender a 940 adultos mayores con servicios integrales en modalidad Centros Vida mediante espacios culturales, artísticos y recreativos.</v>
      </c>
      <c r="O852" s="72">
        <f>VLOOKUP(M852,[3]General!$C$24:$E$64,3,0)</f>
        <v>2024680010125</v>
      </c>
      <c r="P852" s="73" t="str">
        <f>VLOOKUP(M852,[3]General!$C$24:$F$64,4,0)</f>
        <v>Fortalecimiento de los procesos de atención integral de la población adulta mayor en el Municipio de Bucaramanga</v>
      </c>
      <c r="Q852" s="27" t="s">
        <v>557</v>
      </c>
      <c r="R852" s="27" t="s">
        <v>1537</v>
      </c>
      <c r="S852" s="27" t="s">
        <v>1538</v>
      </c>
      <c r="T852" s="27" t="s">
        <v>2367</v>
      </c>
      <c r="U852" s="27" t="s">
        <v>2390</v>
      </c>
      <c r="V852" s="28" t="s">
        <v>2256</v>
      </c>
    </row>
    <row r="853" spans="1:22" hidden="1" x14ac:dyDescent="0.3">
      <c r="A853" s="198">
        <v>45576</v>
      </c>
      <c r="B853" s="25">
        <v>10194</v>
      </c>
      <c r="C853" s="25" t="s">
        <v>311</v>
      </c>
      <c r="D853" s="25" t="s">
        <v>1342</v>
      </c>
      <c r="E853" s="25" t="s">
        <v>2280</v>
      </c>
      <c r="F853" s="25" t="s">
        <v>551</v>
      </c>
      <c r="G853" s="25" t="s">
        <v>552</v>
      </c>
      <c r="H853" s="84">
        <v>155</v>
      </c>
      <c r="I853" s="26">
        <v>44632500</v>
      </c>
      <c r="J853" s="26">
        <v>0</v>
      </c>
      <c r="K853" s="26">
        <v>0</v>
      </c>
      <c r="L853" s="25" t="s">
        <v>369</v>
      </c>
      <c r="M853" s="27">
        <v>212</v>
      </c>
      <c r="N853" s="77" t="str">
        <f>VLOOKUP(M853,[3]General!$C$24:$D$64,2,0)</f>
        <v>Atender a 940 adultos mayores con servicios integrales en modalidad Centros Vida mediante espacios culturales, artísticos y recreativos.</v>
      </c>
      <c r="O853" s="72">
        <f>VLOOKUP(M853,[3]General!$C$24:$E$64,3,0)</f>
        <v>2024680010125</v>
      </c>
      <c r="P853" s="73" t="str">
        <f>VLOOKUP(M853,[3]General!$C$24:$F$64,4,0)</f>
        <v>Fortalecimiento de los procesos de atención integral de la población adulta mayor en el Municipio de Bucaramanga</v>
      </c>
      <c r="Q853" s="27" t="s">
        <v>557</v>
      </c>
      <c r="R853" s="27" t="s">
        <v>1537</v>
      </c>
      <c r="S853" s="27" t="s">
        <v>1538</v>
      </c>
      <c r="T853" s="27" t="s">
        <v>2367</v>
      </c>
      <c r="U853" s="27" t="s">
        <v>2390</v>
      </c>
      <c r="V853" s="28" t="s">
        <v>2256</v>
      </c>
    </row>
    <row r="854" spans="1:22" hidden="1" x14ac:dyDescent="0.3">
      <c r="A854" s="198">
        <v>45576</v>
      </c>
      <c r="B854" s="25">
        <v>10195</v>
      </c>
      <c r="C854" s="25" t="s">
        <v>319</v>
      </c>
      <c r="D854" s="25" t="s">
        <v>1339</v>
      </c>
      <c r="E854" s="25" t="s">
        <v>2280</v>
      </c>
      <c r="F854" s="25" t="s">
        <v>551</v>
      </c>
      <c r="G854" s="25" t="s">
        <v>552</v>
      </c>
      <c r="H854" s="84">
        <v>155</v>
      </c>
      <c r="I854" s="26">
        <v>1180980</v>
      </c>
      <c r="J854" s="26">
        <v>0</v>
      </c>
      <c r="K854" s="26">
        <v>0</v>
      </c>
      <c r="L854" s="25" t="s">
        <v>369</v>
      </c>
      <c r="M854" s="27">
        <f>VLOOKUP(Tabla2[[#This Row],[RUBRO]],'[4]Relacion de actividades'!$E$1:$F$86,2,0)</f>
        <v>213</v>
      </c>
      <c r="N854" s="77" t="str">
        <f>VLOOKUP(M854,[3]General!$C$24:$D$64,2,0)</f>
        <v>Aumentar a 700 la cobertura de personas mayores vinculadas a los procesos de atención integral modalidad Centro Bienestar</v>
      </c>
      <c r="O854" s="72">
        <f>VLOOKUP(M854,[3]General!$C$24:$E$64,3,0)</f>
        <v>2024680010125</v>
      </c>
      <c r="P854" s="73" t="str">
        <f>VLOOKUP(M854,[3]General!$C$24:$F$64,4,0)</f>
        <v>Fortalecimiento de los procesos de atención integral de la población adulta mayor en el Municipio de Bucaramanga</v>
      </c>
      <c r="Q854" s="27" t="s">
        <v>553</v>
      </c>
      <c r="R854" s="27" t="s">
        <v>1537</v>
      </c>
      <c r="S854" s="27" t="s">
        <v>1538</v>
      </c>
      <c r="T854" s="27" t="s">
        <v>2367</v>
      </c>
      <c r="U854" s="27" t="s">
        <v>2390</v>
      </c>
      <c r="V854" s="28" t="s">
        <v>2256</v>
      </c>
    </row>
    <row r="855" spans="1:22" hidden="1" x14ac:dyDescent="0.3">
      <c r="A855" s="198">
        <v>45576</v>
      </c>
      <c r="B855" s="25">
        <v>10196</v>
      </c>
      <c r="C855" s="25" t="s">
        <v>316</v>
      </c>
      <c r="D855" s="25" t="s">
        <v>1342</v>
      </c>
      <c r="E855" s="25" t="s">
        <v>2280</v>
      </c>
      <c r="F855" s="25" t="s">
        <v>551</v>
      </c>
      <c r="G855" s="25" t="s">
        <v>552</v>
      </c>
      <c r="H855" s="84">
        <v>155</v>
      </c>
      <c r="I855" s="26">
        <v>15605460</v>
      </c>
      <c r="J855" s="26">
        <v>0</v>
      </c>
      <c r="K855" s="26">
        <v>0</v>
      </c>
      <c r="L855" s="25" t="s">
        <v>369</v>
      </c>
      <c r="M855" s="27">
        <f>VLOOKUP(Tabla2[[#This Row],[RUBRO]],'[4]Relacion de actividades'!$E$1:$F$86,2,0)</f>
        <v>213</v>
      </c>
      <c r="N855" s="77" t="str">
        <f>VLOOKUP(M855,[3]General!$C$24:$D$64,2,0)</f>
        <v>Aumentar a 700 la cobertura de personas mayores vinculadas a los procesos de atención integral modalidad Centro Bienestar</v>
      </c>
      <c r="O855" s="72">
        <f>VLOOKUP(M855,[3]General!$C$24:$E$64,3,0)</f>
        <v>2024680010125</v>
      </c>
      <c r="P855" s="73" t="str">
        <f>VLOOKUP(M855,[3]General!$C$24:$F$64,4,0)</f>
        <v>Fortalecimiento de los procesos de atención integral de la población adulta mayor en el Municipio de Bucaramanga</v>
      </c>
      <c r="Q855" s="27" t="s">
        <v>553</v>
      </c>
      <c r="R855" s="27" t="s">
        <v>1537</v>
      </c>
      <c r="S855" s="27" t="s">
        <v>1538</v>
      </c>
      <c r="T855" s="27" t="s">
        <v>2367</v>
      </c>
      <c r="U855" s="27" t="s">
        <v>2390</v>
      </c>
      <c r="V855" s="28" t="s">
        <v>2256</v>
      </c>
    </row>
    <row r="856" spans="1:22" hidden="1" x14ac:dyDescent="0.3">
      <c r="A856" s="198">
        <v>45576</v>
      </c>
      <c r="B856" s="25">
        <v>10197</v>
      </c>
      <c r="C856" s="25" t="s">
        <v>315</v>
      </c>
      <c r="D856" s="25" t="s">
        <v>2281</v>
      </c>
      <c r="E856" s="25" t="s">
        <v>2280</v>
      </c>
      <c r="F856" s="25" t="s">
        <v>551</v>
      </c>
      <c r="G856" s="25" t="s">
        <v>552</v>
      </c>
      <c r="H856" s="84">
        <v>155</v>
      </c>
      <c r="I856" s="26">
        <v>9231570</v>
      </c>
      <c r="J856" s="26">
        <v>0</v>
      </c>
      <c r="K856" s="26">
        <v>0</v>
      </c>
      <c r="L856" s="25" t="s">
        <v>369</v>
      </c>
      <c r="M856" s="27">
        <f>VLOOKUP(Tabla2[[#This Row],[RUBRO]],'[4]Relacion de actividades'!$E$1:$F$86,2,0)</f>
        <v>213</v>
      </c>
      <c r="N856" s="77" t="str">
        <f>VLOOKUP(M856,[3]General!$C$24:$D$64,2,0)</f>
        <v>Aumentar a 700 la cobertura de personas mayores vinculadas a los procesos de atención integral modalidad Centro Bienestar</v>
      </c>
      <c r="O856" s="72">
        <f>VLOOKUP(M856,[3]General!$C$24:$E$64,3,0)</f>
        <v>2024680010125</v>
      </c>
      <c r="P856" s="73" t="str">
        <f>VLOOKUP(M856,[3]General!$C$24:$F$64,4,0)</f>
        <v>Fortalecimiento de los procesos de atención integral de la población adulta mayor en el Municipio de Bucaramanga</v>
      </c>
      <c r="Q856" s="27" t="s">
        <v>553</v>
      </c>
      <c r="R856" s="27" t="s">
        <v>1537</v>
      </c>
      <c r="S856" s="27" t="s">
        <v>1538</v>
      </c>
      <c r="T856" s="27" t="s">
        <v>2367</v>
      </c>
      <c r="U856" s="27" t="s">
        <v>2390</v>
      </c>
      <c r="V856" s="28" t="s">
        <v>2256</v>
      </c>
    </row>
    <row r="857" spans="1:22" hidden="1" x14ac:dyDescent="0.3">
      <c r="A857" s="198">
        <v>45576</v>
      </c>
      <c r="B857" s="25">
        <v>10198</v>
      </c>
      <c r="C857" s="25" t="s">
        <v>310</v>
      </c>
      <c r="D857" s="25" t="s">
        <v>1372</v>
      </c>
      <c r="E857" s="25" t="s">
        <v>2280</v>
      </c>
      <c r="F857" s="25" t="s">
        <v>551</v>
      </c>
      <c r="G857" s="25" t="s">
        <v>552</v>
      </c>
      <c r="H857" s="84">
        <v>155</v>
      </c>
      <c r="I857" s="26">
        <v>13043250</v>
      </c>
      <c r="J857" s="26">
        <v>0</v>
      </c>
      <c r="K857" s="26">
        <v>0</v>
      </c>
      <c r="L857" s="25" t="s">
        <v>369</v>
      </c>
      <c r="M857" s="27">
        <v>212</v>
      </c>
      <c r="N857" s="77" t="str">
        <f>VLOOKUP(M857,[3]General!$C$24:$D$64,2,0)</f>
        <v>Atender a 940 adultos mayores con servicios integrales en modalidad Centros Vida mediante espacios culturales, artísticos y recreativos.</v>
      </c>
      <c r="O857" s="72">
        <f>VLOOKUP(M857,[3]General!$C$24:$E$64,3,0)</f>
        <v>2024680010125</v>
      </c>
      <c r="P857" s="73" t="str">
        <f>VLOOKUP(M857,[3]General!$C$24:$F$64,4,0)</f>
        <v>Fortalecimiento de los procesos de atención integral de la población adulta mayor en el Municipio de Bucaramanga</v>
      </c>
      <c r="Q857" s="27" t="s">
        <v>557</v>
      </c>
      <c r="R857" s="27" t="s">
        <v>1537</v>
      </c>
      <c r="S857" s="27" t="s">
        <v>1538</v>
      </c>
      <c r="T857" s="27" t="s">
        <v>2367</v>
      </c>
      <c r="U857" s="27" t="s">
        <v>2390</v>
      </c>
      <c r="V857" s="28" t="s">
        <v>2256</v>
      </c>
    </row>
    <row r="858" spans="1:22" hidden="1" x14ac:dyDescent="0.3">
      <c r="A858" s="198">
        <v>45576</v>
      </c>
      <c r="B858" s="25">
        <v>10199</v>
      </c>
      <c r="C858" s="25" t="s">
        <v>317</v>
      </c>
      <c r="D858" s="25" t="s">
        <v>1372</v>
      </c>
      <c r="E858" s="25" t="s">
        <v>2280</v>
      </c>
      <c r="F858" s="25" t="s">
        <v>551</v>
      </c>
      <c r="G858" s="25" t="s">
        <v>552</v>
      </c>
      <c r="H858" s="84">
        <v>155</v>
      </c>
      <c r="I858" s="26">
        <v>21286800</v>
      </c>
      <c r="J858" s="26">
        <v>0</v>
      </c>
      <c r="K858" s="26">
        <v>0</v>
      </c>
      <c r="L858" s="25" t="s">
        <v>369</v>
      </c>
      <c r="M858" s="27">
        <f>VLOOKUP(Tabla2[[#This Row],[RUBRO]],'[4]Relacion de actividades'!$E$1:$F$86,2,0)</f>
        <v>213</v>
      </c>
      <c r="N858" s="77" t="str">
        <f>VLOOKUP(M858,[3]General!$C$24:$D$64,2,0)</f>
        <v>Aumentar a 700 la cobertura de personas mayores vinculadas a los procesos de atención integral modalidad Centro Bienestar</v>
      </c>
      <c r="O858" s="72">
        <f>VLOOKUP(M858,[3]General!$C$24:$E$64,3,0)</f>
        <v>2024680010125</v>
      </c>
      <c r="P858" s="73" t="str">
        <f>VLOOKUP(M858,[3]General!$C$24:$F$64,4,0)</f>
        <v>Fortalecimiento de los procesos de atención integral de la población adulta mayor en el Municipio de Bucaramanga</v>
      </c>
      <c r="Q858" s="27" t="s">
        <v>553</v>
      </c>
      <c r="R858" s="27" t="s">
        <v>1537</v>
      </c>
      <c r="S858" s="27" t="s">
        <v>1538</v>
      </c>
      <c r="T858" s="27" t="s">
        <v>2367</v>
      </c>
      <c r="U858" s="27" t="s">
        <v>2390</v>
      </c>
      <c r="V858" s="28" t="s">
        <v>2256</v>
      </c>
    </row>
    <row r="859" spans="1:22" hidden="1" x14ac:dyDescent="0.3">
      <c r="A859" s="198">
        <v>45576</v>
      </c>
      <c r="B859" s="25">
        <v>10200</v>
      </c>
      <c r="C859" s="25" t="s">
        <v>319</v>
      </c>
      <c r="D859" s="25" t="s">
        <v>1339</v>
      </c>
      <c r="E859" s="25" t="s">
        <v>2280</v>
      </c>
      <c r="F859" s="25" t="s">
        <v>577</v>
      </c>
      <c r="G859" s="25" t="s">
        <v>578</v>
      </c>
      <c r="H859" s="84">
        <v>156</v>
      </c>
      <c r="I859" s="26">
        <v>2322594</v>
      </c>
      <c r="J859" s="26">
        <v>0</v>
      </c>
      <c r="K859" s="26">
        <v>0</v>
      </c>
      <c r="L859" s="25" t="s">
        <v>369</v>
      </c>
      <c r="M859" s="27">
        <f>VLOOKUP(Tabla2[[#This Row],[RUBRO]],'[4]Relacion de actividades'!$E$1:$F$86,2,0)</f>
        <v>213</v>
      </c>
      <c r="N859" s="77" t="str">
        <f>VLOOKUP(M859,[3]General!$C$24:$D$64,2,0)</f>
        <v>Aumentar a 700 la cobertura de personas mayores vinculadas a los procesos de atención integral modalidad Centro Bienestar</v>
      </c>
      <c r="O859" s="72">
        <f>VLOOKUP(M859,[3]General!$C$24:$E$64,3,0)</f>
        <v>2024680010125</v>
      </c>
      <c r="P859" s="73" t="str">
        <f>VLOOKUP(M859,[3]General!$C$24:$F$64,4,0)</f>
        <v>Fortalecimiento de los procesos de atención integral de la población adulta mayor en el Municipio de Bucaramanga</v>
      </c>
      <c r="Q859" s="27" t="s">
        <v>553</v>
      </c>
      <c r="R859" s="27" t="s">
        <v>1537</v>
      </c>
      <c r="S859" s="27" t="s">
        <v>1538</v>
      </c>
      <c r="T859" s="27" t="s">
        <v>2367</v>
      </c>
      <c r="U859" s="27" t="s">
        <v>2390</v>
      </c>
      <c r="V859" s="28" t="s">
        <v>2256</v>
      </c>
    </row>
    <row r="860" spans="1:22" hidden="1" x14ac:dyDescent="0.3">
      <c r="A860" s="198">
        <v>45576</v>
      </c>
      <c r="B860" s="25">
        <v>10201</v>
      </c>
      <c r="C860" s="25" t="s">
        <v>316</v>
      </c>
      <c r="D860" s="25" t="s">
        <v>1342</v>
      </c>
      <c r="E860" s="25" t="s">
        <v>2280</v>
      </c>
      <c r="F860" s="25" t="s">
        <v>577</v>
      </c>
      <c r="G860" s="25" t="s">
        <v>578</v>
      </c>
      <c r="H860" s="84">
        <v>156</v>
      </c>
      <c r="I860" s="26">
        <v>30690738</v>
      </c>
      <c r="J860" s="26">
        <v>0</v>
      </c>
      <c r="K860" s="26">
        <v>0</v>
      </c>
      <c r="L860" s="25" t="s">
        <v>369</v>
      </c>
      <c r="M860" s="27">
        <f>VLOOKUP(Tabla2[[#This Row],[RUBRO]],'[4]Relacion de actividades'!$E$1:$F$86,2,0)</f>
        <v>213</v>
      </c>
      <c r="N860" s="77" t="str">
        <f>VLOOKUP(M860,[3]General!$C$24:$D$64,2,0)</f>
        <v>Aumentar a 700 la cobertura de personas mayores vinculadas a los procesos de atención integral modalidad Centro Bienestar</v>
      </c>
      <c r="O860" s="72">
        <f>VLOOKUP(M860,[3]General!$C$24:$E$64,3,0)</f>
        <v>2024680010125</v>
      </c>
      <c r="P860" s="73" t="str">
        <f>VLOOKUP(M860,[3]General!$C$24:$F$64,4,0)</f>
        <v>Fortalecimiento de los procesos de atención integral de la población adulta mayor en el Municipio de Bucaramanga</v>
      </c>
      <c r="Q860" s="27" t="s">
        <v>553</v>
      </c>
      <c r="R860" s="27" t="s">
        <v>1537</v>
      </c>
      <c r="S860" s="27" t="s">
        <v>1538</v>
      </c>
      <c r="T860" s="27" t="s">
        <v>2367</v>
      </c>
      <c r="U860" s="27" t="s">
        <v>2390</v>
      </c>
      <c r="V860" s="28" t="s">
        <v>2256</v>
      </c>
    </row>
    <row r="861" spans="1:22" hidden="1" x14ac:dyDescent="0.3">
      <c r="A861" s="198">
        <v>45576</v>
      </c>
      <c r="B861" s="25">
        <v>10202</v>
      </c>
      <c r="C861" s="25" t="s">
        <v>315</v>
      </c>
      <c r="D861" s="25" t="s">
        <v>2281</v>
      </c>
      <c r="E861" s="25" t="s">
        <v>2280</v>
      </c>
      <c r="F861" s="25" t="s">
        <v>577</v>
      </c>
      <c r="G861" s="25" t="s">
        <v>578</v>
      </c>
      <c r="H861" s="84">
        <v>156</v>
      </c>
      <c r="I861" s="26">
        <v>18155421</v>
      </c>
      <c r="J861" s="26">
        <v>0</v>
      </c>
      <c r="K861" s="26">
        <v>0</v>
      </c>
      <c r="L861" s="25" t="s">
        <v>369</v>
      </c>
      <c r="M861" s="27">
        <f>VLOOKUP(Tabla2[[#This Row],[RUBRO]],'[4]Relacion de actividades'!$E$1:$F$86,2,0)</f>
        <v>213</v>
      </c>
      <c r="N861" s="77" t="str">
        <f>VLOOKUP(M861,[3]General!$C$24:$D$64,2,0)</f>
        <v>Aumentar a 700 la cobertura de personas mayores vinculadas a los procesos de atención integral modalidad Centro Bienestar</v>
      </c>
      <c r="O861" s="72">
        <f>VLOOKUP(M861,[3]General!$C$24:$E$64,3,0)</f>
        <v>2024680010125</v>
      </c>
      <c r="P861" s="73" t="str">
        <f>VLOOKUP(M861,[3]General!$C$24:$F$64,4,0)</f>
        <v>Fortalecimiento de los procesos de atención integral de la población adulta mayor en el Municipio de Bucaramanga</v>
      </c>
      <c r="Q861" s="27" t="s">
        <v>553</v>
      </c>
      <c r="R861" s="27" t="s">
        <v>1537</v>
      </c>
      <c r="S861" s="27" t="s">
        <v>1538</v>
      </c>
      <c r="T861" s="27" t="s">
        <v>2367</v>
      </c>
      <c r="U861" s="27" t="s">
        <v>2390</v>
      </c>
      <c r="V861" s="28" t="s">
        <v>2256</v>
      </c>
    </row>
    <row r="862" spans="1:22" hidden="1" x14ac:dyDescent="0.3">
      <c r="A862" s="198">
        <v>45576</v>
      </c>
      <c r="B862" s="25">
        <v>10203</v>
      </c>
      <c r="C862" s="25" t="s">
        <v>317</v>
      </c>
      <c r="D862" s="25" t="s">
        <v>1372</v>
      </c>
      <c r="E862" s="25" t="s">
        <v>2280</v>
      </c>
      <c r="F862" s="25" t="s">
        <v>577</v>
      </c>
      <c r="G862" s="25" t="s">
        <v>578</v>
      </c>
      <c r="H862" s="84">
        <v>156</v>
      </c>
      <c r="I862" s="26">
        <v>41864040</v>
      </c>
      <c r="J862" s="26">
        <v>0</v>
      </c>
      <c r="K862" s="26">
        <v>0</v>
      </c>
      <c r="L862" s="25" t="s">
        <v>369</v>
      </c>
      <c r="M862" s="27">
        <f>VLOOKUP(Tabla2[[#This Row],[RUBRO]],'[4]Relacion de actividades'!$E$1:$F$86,2,0)</f>
        <v>213</v>
      </c>
      <c r="N862" s="77" t="str">
        <f>VLOOKUP(M862,[3]General!$C$24:$D$64,2,0)</f>
        <v>Aumentar a 700 la cobertura de personas mayores vinculadas a los procesos de atención integral modalidad Centro Bienestar</v>
      </c>
      <c r="O862" s="72">
        <f>VLOOKUP(M862,[3]General!$C$24:$E$64,3,0)</f>
        <v>2024680010125</v>
      </c>
      <c r="P862" s="73" t="str">
        <f>VLOOKUP(M862,[3]General!$C$24:$F$64,4,0)</f>
        <v>Fortalecimiento de los procesos de atención integral de la población adulta mayor en el Municipio de Bucaramanga</v>
      </c>
      <c r="Q862" s="27" t="s">
        <v>553</v>
      </c>
      <c r="R862" s="27" t="s">
        <v>1537</v>
      </c>
      <c r="S862" s="27" t="s">
        <v>1538</v>
      </c>
      <c r="T862" s="27" t="s">
        <v>2367</v>
      </c>
      <c r="U862" s="27" t="s">
        <v>2390</v>
      </c>
      <c r="V862" s="28" t="s">
        <v>2256</v>
      </c>
    </row>
    <row r="863" spans="1:22" x14ac:dyDescent="0.3">
      <c r="A863" s="198">
        <v>45576</v>
      </c>
      <c r="B863" s="25">
        <v>10204</v>
      </c>
      <c r="C863" s="25" t="s">
        <v>309</v>
      </c>
      <c r="D863" s="25" t="s">
        <v>1339</v>
      </c>
      <c r="E863" s="25" t="s">
        <v>2280</v>
      </c>
      <c r="F863" s="25" t="s">
        <v>558</v>
      </c>
      <c r="G863" s="25" t="s">
        <v>559</v>
      </c>
      <c r="H863" s="84">
        <v>157</v>
      </c>
      <c r="I863" s="26">
        <v>5390000</v>
      </c>
      <c r="J863" s="26">
        <v>0</v>
      </c>
      <c r="K863" s="26">
        <v>0</v>
      </c>
      <c r="L863" s="25" t="s">
        <v>369</v>
      </c>
      <c r="M863" s="27">
        <v>212</v>
      </c>
      <c r="N863" s="77" t="str">
        <f>VLOOKUP(M863,[3]General!$C$24:$D$64,2,0)</f>
        <v>Atender a 940 adultos mayores con servicios integrales en modalidad Centros Vida mediante espacios culturales, artísticos y recreativos.</v>
      </c>
      <c r="O863" s="72">
        <f>VLOOKUP(M863,[3]General!$C$24:$E$64,3,0)</f>
        <v>2024680010125</v>
      </c>
      <c r="P863" s="73" t="str">
        <f>VLOOKUP(M863,[3]General!$C$24:$F$64,4,0)</f>
        <v>Fortalecimiento de los procesos de atención integral de la población adulta mayor en el Municipio de Bucaramanga</v>
      </c>
      <c r="Q863" s="27" t="s">
        <v>557</v>
      </c>
      <c r="R863" s="27" t="s">
        <v>1537</v>
      </c>
      <c r="S863" s="27" t="s">
        <v>1538</v>
      </c>
      <c r="T863" s="27" t="s">
        <v>2367</v>
      </c>
      <c r="U863" s="27" t="s">
        <v>2390</v>
      </c>
      <c r="V863" s="28" t="s">
        <v>2256</v>
      </c>
    </row>
    <row r="864" spans="1:22" hidden="1" x14ac:dyDescent="0.3">
      <c r="A864" s="198">
        <v>45576</v>
      </c>
      <c r="B864" s="25">
        <v>10205</v>
      </c>
      <c r="C864" s="25" t="s">
        <v>311</v>
      </c>
      <c r="D864" s="25" t="s">
        <v>1342</v>
      </c>
      <c r="E864" s="25" t="s">
        <v>2280</v>
      </c>
      <c r="F864" s="25" t="s">
        <v>558</v>
      </c>
      <c r="G864" s="25" t="s">
        <v>559</v>
      </c>
      <c r="H864" s="84">
        <v>157</v>
      </c>
      <c r="I864" s="26">
        <v>71412000</v>
      </c>
      <c r="J864" s="26">
        <v>0</v>
      </c>
      <c r="K864" s="26">
        <v>0</v>
      </c>
      <c r="L864" s="25" t="s">
        <v>369</v>
      </c>
      <c r="M864" s="27">
        <v>212</v>
      </c>
      <c r="N864" s="77" t="str">
        <f>VLOOKUP(M864,[3]General!$C$24:$D$64,2,0)</f>
        <v>Atender a 940 adultos mayores con servicios integrales en modalidad Centros Vida mediante espacios culturales, artísticos y recreativos.</v>
      </c>
      <c r="O864" s="72">
        <f>VLOOKUP(M864,[3]General!$C$24:$E$64,3,0)</f>
        <v>2024680010125</v>
      </c>
      <c r="P864" s="73" t="str">
        <f>VLOOKUP(M864,[3]General!$C$24:$F$64,4,0)</f>
        <v>Fortalecimiento de los procesos de atención integral de la población adulta mayor en el Municipio de Bucaramanga</v>
      </c>
      <c r="Q864" s="27" t="s">
        <v>557</v>
      </c>
      <c r="R864" s="27" t="s">
        <v>1537</v>
      </c>
      <c r="S864" s="27" t="s">
        <v>1538</v>
      </c>
      <c r="T864" s="27" t="s">
        <v>2367</v>
      </c>
      <c r="U864" s="27" t="s">
        <v>2390</v>
      </c>
      <c r="V864" s="28" t="s">
        <v>2256</v>
      </c>
    </row>
    <row r="865" spans="1:22" hidden="1" x14ac:dyDescent="0.3">
      <c r="A865" s="198">
        <v>45576</v>
      </c>
      <c r="B865" s="25">
        <v>10206</v>
      </c>
      <c r="C865" s="25" t="s">
        <v>319</v>
      </c>
      <c r="D865" s="25" t="s">
        <v>1339</v>
      </c>
      <c r="E865" s="25" t="s">
        <v>2280</v>
      </c>
      <c r="F865" s="25" t="s">
        <v>558</v>
      </c>
      <c r="G865" s="25" t="s">
        <v>559</v>
      </c>
      <c r="H865" s="84">
        <v>157</v>
      </c>
      <c r="I865" s="26">
        <v>787320</v>
      </c>
      <c r="J865" s="26">
        <v>0</v>
      </c>
      <c r="K865" s="26">
        <v>0</v>
      </c>
      <c r="L865" s="25" t="s">
        <v>369</v>
      </c>
      <c r="M865" s="27">
        <f>VLOOKUP(Tabla2[[#This Row],[RUBRO]],'[4]Relacion de actividades'!$E$1:$F$86,2,0)</f>
        <v>213</v>
      </c>
      <c r="N865" s="77" t="str">
        <f>VLOOKUP(M865,[3]General!$C$24:$D$64,2,0)</f>
        <v>Aumentar a 700 la cobertura de personas mayores vinculadas a los procesos de atención integral modalidad Centro Bienestar</v>
      </c>
      <c r="O865" s="72">
        <f>VLOOKUP(M865,[3]General!$C$24:$E$64,3,0)</f>
        <v>2024680010125</v>
      </c>
      <c r="P865" s="73" t="str">
        <f>VLOOKUP(M865,[3]General!$C$24:$F$64,4,0)</f>
        <v>Fortalecimiento de los procesos de atención integral de la población adulta mayor en el Municipio de Bucaramanga</v>
      </c>
      <c r="Q865" s="27" t="s">
        <v>553</v>
      </c>
      <c r="R865" s="27" t="s">
        <v>1537</v>
      </c>
      <c r="S865" s="27" t="s">
        <v>1538</v>
      </c>
      <c r="T865" s="27" t="s">
        <v>2367</v>
      </c>
      <c r="U865" s="27" t="s">
        <v>2390</v>
      </c>
      <c r="V865" s="28" t="s">
        <v>2256</v>
      </c>
    </row>
    <row r="866" spans="1:22" hidden="1" x14ac:dyDescent="0.3">
      <c r="A866" s="198">
        <v>45576</v>
      </c>
      <c r="B866" s="25">
        <v>10207</v>
      </c>
      <c r="C866" s="25" t="s">
        <v>316</v>
      </c>
      <c r="D866" s="25" t="s">
        <v>1342</v>
      </c>
      <c r="E866" s="25" t="s">
        <v>2280</v>
      </c>
      <c r="F866" s="25" t="s">
        <v>558</v>
      </c>
      <c r="G866" s="25" t="s">
        <v>559</v>
      </c>
      <c r="H866" s="84">
        <v>157</v>
      </c>
      <c r="I866" s="26">
        <v>10403640</v>
      </c>
      <c r="J866" s="26">
        <v>0</v>
      </c>
      <c r="K866" s="26">
        <v>0</v>
      </c>
      <c r="L866" s="25" t="s">
        <v>369</v>
      </c>
      <c r="M866" s="27">
        <f>VLOOKUP(Tabla2[[#This Row],[RUBRO]],'[4]Relacion de actividades'!$E$1:$F$86,2,0)</f>
        <v>213</v>
      </c>
      <c r="N866" s="77" t="str">
        <f>VLOOKUP(M866,[3]General!$C$24:$D$64,2,0)</f>
        <v>Aumentar a 700 la cobertura de personas mayores vinculadas a los procesos de atención integral modalidad Centro Bienestar</v>
      </c>
      <c r="O866" s="72">
        <f>VLOOKUP(M866,[3]General!$C$24:$E$64,3,0)</f>
        <v>2024680010125</v>
      </c>
      <c r="P866" s="73" t="str">
        <f>VLOOKUP(M866,[3]General!$C$24:$F$64,4,0)</f>
        <v>Fortalecimiento de los procesos de atención integral de la población adulta mayor en el Municipio de Bucaramanga</v>
      </c>
      <c r="Q866" s="27" t="s">
        <v>553</v>
      </c>
      <c r="R866" s="27" t="s">
        <v>1537</v>
      </c>
      <c r="S866" s="27" t="s">
        <v>1538</v>
      </c>
      <c r="T866" s="27" t="s">
        <v>2367</v>
      </c>
      <c r="U866" s="27" t="s">
        <v>2390</v>
      </c>
      <c r="V866" s="28" t="s">
        <v>2256</v>
      </c>
    </row>
    <row r="867" spans="1:22" hidden="1" x14ac:dyDescent="0.3">
      <c r="A867" s="198">
        <v>45576</v>
      </c>
      <c r="B867" s="25">
        <v>10208</v>
      </c>
      <c r="C867" s="25" t="s">
        <v>315</v>
      </c>
      <c r="D867" s="25" t="s">
        <v>2281</v>
      </c>
      <c r="E867" s="25" t="s">
        <v>2280</v>
      </c>
      <c r="F867" s="25" t="s">
        <v>558</v>
      </c>
      <c r="G867" s="25" t="s">
        <v>559</v>
      </c>
      <c r="H867" s="84">
        <v>157</v>
      </c>
      <c r="I867" s="26">
        <v>6154380</v>
      </c>
      <c r="J867" s="26">
        <v>0</v>
      </c>
      <c r="K867" s="26">
        <v>0</v>
      </c>
      <c r="L867" s="25" t="s">
        <v>369</v>
      </c>
      <c r="M867" s="27">
        <f>VLOOKUP(Tabla2[[#This Row],[RUBRO]],'[4]Relacion de actividades'!$E$1:$F$86,2,0)</f>
        <v>213</v>
      </c>
      <c r="N867" s="77" t="str">
        <f>VLOOKUP(M867,[3]General!$C$24:$D$64,2,0)</f>
        <v>Aumentar a 700 la cobertura de personas mayores vinculadas a los procesos de atención integral modalidad Centro Bienestar</v>
      </c>
      <c r="O867" s="72">
        <f>VLOOKUP(M867,[3]General!$C$24:$E$64,3,0)</f>
        <v>2024680010125</v>
      </c>
      <c r="P867" s="73" t="str">
        <f>VLOOKUP(M867,[3]General!$C$24:$F$64,4,0)</f>
        <v>Fortalecimiento de los procesos de atención integral de la población adulta mayor en el Municipio de Bucaramanga</v>
      </c>
      <c r="Q867" s="27" t="s">
        <v>553</v>
      </c>
      <c r="R867" s="27" t="s">
        <v>1537</v>
      </c>
      <c r="S867" s="27" t="s">
        <v>1538</v>
      </c>
      <c r="T867" s="27" t="s">
        <v>2367</v>
      </c>
      <c r="U867" s="27" t="s">
        <v>2390</v>
      </c>
      <c r="V867" s="28" t="s">
        <v>2256</v>
      </c>
    </row>
    <row r="868" spans="1:22" hidden="1" x14ac:dyDescent="0.3">
      <c r="A868" s="198">
        <v>45576</v>
      </c>
      <c r="B868" s="25">
        <v>10209</v>
      </c>
      <c r="C868" s="25" t="s">
        <v>310</v>
      </c>
      <c r="D868" s="25" t="s">
        <v>1372</v>
      </c>
      <c r="E868" s="25" t="s">
        <v>2280</v>
      </c>
      <c r="F868" s="25" t="s">
        <v>558</v>
      </c>
      <c r="G868" s="25" t="s">
        <v>559</v>
      </c>
      <c r="H868" s="84">
        <v>157</v>
      </c>
      <c r="I868" s="26">
        <v>20869200</v>
      </c>
      <c r="J868" s="26">
        <v>0</v>
      </c>
      <c r="K868" s="26">
        <v>0</v>
      </c>
      <c r="L868" s="25" t="s">
        <v>369</v>
      </c>
      <c r="M868" s="27">
        <v>212</v>
      </c>
      <c r="N868" s="77" t="str">
        <f>VLOOKUP(M868,[3]General!$C$24:$D$64,2,0)</f>
        <v>Atender a 940 adultos mayores con servicios integrales en modalidad Centros Vida mediante espacios culturales, artísticos y recreativos.</v>
      </c>
      <c r="O868" s="72">
        <f>VLOOKUP(M868,[3]General!$C$24:$E$64,3,0)</f>
        <v>2024680010125</v>
      </c>
      <c r="P868" s="73" t="str">
        <f>VLOOKUP(M868,[3]General!$C$24:$F$64,4,0)</f>
        <v>Fortalecimiento de los procesos de atención integral de la población adulta mayor en el Municipio de Bucaramanga</v>
      </c>
      <c r="Q868" s="27" t="s">
        <v>557</v>
      </c>
      <c r="R868" s="27" t="s">
        <v>1537</v>
      </c>
      <c r="S868" s="27" t="s">
        <v>1538</v>
      </c>
      <c r="T868" s="27" t="s">
        <v>2367</v>
      </c>
      <c r="U868" s="27" t="s">
        <v>2390</v>
      </c>
      <c r="V868" s="28" t="s">
        <v>2256</v>
      </c>
    </row>
    <row r="869" spans="1:22" hidden="1" x14ac:dyDescent="0.3">
      <c r="A869" s="198">
        <v>45576</v>
      </c>
      <c r="B869" s="25">
        <v>10210</v>
      </c>
      <c r="C869" s="25" t="s">
        <v>317</v>
      </c>
      <c r="D869" s="25" t="s">
        <v>1372</v>
      </c>
      <c r="E869" s="25" t="s">
        <v>2280</v>
      </c>
      <c r="F869" s="25" t="s">
        <v>558</v>
      </c>
      <c r="G869" s="25" t="s">
        <v>559</v>
      </c>
      <c r="H869" s="84">
        <v>157</v>
      </c>
      <c r="I869" s="26">
        <v>14191200</v>
      </c>
      <c r="J869" s="26">
        <v>0</v>
      </c>
      <c r="K869" s="26">
        <v>0</v>
      </c>
      <c r="L869" s="25" t="s">
        <v>369</v>
      </c>
      <c r="M869" s="27">
        <f>VLOOKUP(Tabla2[[#This Row],[RUBRO]],'[4]Relacion de actividades'!$E$1:$F$86,2,0)</f>
        <v>213</v>
      </c>
      <c r="N869" s="77" t="str">
        <f>VLOOKUP(M869,[3]General!$C$24:$D$64,2,0)</f>
        <v>Aumentar a 700 la cobertura de personas mayores vinculadas a los procesos de atención integral modalidad Centro Bienestar</v>
      </c>
      <c r="O869" s="72">
        <f>VLOOKUP(M869,[3]General!$C$24:$E$64,3,0)</f>
        <v>2024680010125</v>
      </c>
      <c r="P869" s="73" t="str">
        <f>VLOOKUP(M869,[3]General!$C$24:$F$64,4,0)</f>
        <v>Fortalecimiento de los procesos de atención integral de la población adulta mayor en el Municipio de Bucaramanga</v>
      </c>
      <c r="Q869" s="27" t="s">
        <v>553</v>
      </c>
      <c r="R869" s="27" t="s">
        <v>1537</v>
      </c>
      <c r="S869" s="27" t="s">
        <v>1538</v>
      </c>
      <c r="T869" s="27" t="s">
        <v>2367</v>
      </c>
      <c r="U869" s="27" t="s">
        <v>2390</v>
      </c>
      <c r="V869" s="28" t="s">
        <v>2256</v>
      </c>
    </row>
    <row r="870" spans="1:22" x14ac:dyDescent="0.3">
      <c r="A870" s="198">
        <v>45576</v>
      </c>
      <c r="B870" s="25">
        <v>10211</v>
      </c>
      <c r="C870" s="25" t="s">
        <v>309</v>
      </c>
      <c r="D870" s="25" t="s">
        <v>1339</v>
      </c>
      <c r="E870" s="25" t="s">
        <v>2280</v>
      </c>
      <c r="F870" s="25" t="s">
        <v>563</v>
      </c>
      <c r="G870" s="25" t="s">
        <v>564</v>
      </c>
      <c r="H870" s="84">
        <v>158</v>
      </c>
      <c r="I870" s="26">
        <v>2695000</v>
      </c>
      <c r="J870" s="26">
        <v>0</v>
      </c>
      <c r="K870" s="26">
        <v>0</v>
      </c>
      <c r="L870" s="25" t="s">
        <v>369</v>
      </c>
      <c r="M870" s="27">
        <v>212</v>
      </c>
      <c r="N870" s="77" t="str">
        <f>VLOOKUP(M870,[3]General!$C$24:$D$64,2,0)</f>
        <v>Atender a 940 adultos mayores con servicios integrales en modalidad Centros Vida mediante espacios culturales, artísticos y recreativos.</v>
      </c>
      <c r="O870" s="72">
        <f>VLOOKUP(M870,[3]General!$C$24:$E$64,3,0)</f>
        <v>2024680010125</v>
      </c>
      <c r="P870" s="73" t="str">
        <f>VLOOKUP(M870,[3]General!$C$24:$F$64,4,0)</f>
        <v>Fortalecimiento de los procesos de atención integral de la población adulta mayor en el Municipio de Bucaramanga</v>
      </c>
      <c r="Q870" s="27" t="s">
        <v>557</v>
      </c>
      <c r="R870" s="27" t="s">
        <v>1537</v>
      </c>
      <c r="S870" s="27" t="s">
        <v>1538</v>
      </c>
      <c r="T870" s="27" t="s">
        <v>2367</v>
      </c>
      <c r="U870" s="27" t="s">
        <v>2391</v>
      </c>
      <c r="V870" s="28" t="s">
        <v>2256</v>
      </c>
    </row>
    <row r="871" spans="1:22" hidden="1" x14ac:dyDescent="0.3">
      <c r="A871" s="198">
        <v>45576</v>
      </c>
      <c r="B871" s="25">
        <v>10212</v>
      </c>
      <c r="C871" s="25" t="s">
        <v>311</v>
      </c>
      <c r="D871" s="25" t="s">
        <v>1342</v>
      </c>
      <c r="E871" s="25" t="s">
        <v>2280</v>
      </c>
      <c r="F871" s="25" t="s">
        <v>563</v>
      </c>
      <c r="G871" s="25" t="s">
        <v>564</v>
      </c>
      <c r="H871" s="84">
        <v>158</v>
      </c>
      <c r="I871" s="26">
        <v>35706000</v>
      </c>
      <c r="J871" s="26">
        <v>0</v>
      </c>
      <c r="K871" s="26">
        <v>0</v>
      </c>
      <c r="L871" s="25" t="s">
        <v>369</v>
      </c>
      <c r="M871" s="27">
        <v>212</v>
      </c>
      <c r="N871" s="77" t="str">
        <f>VLOOKUP(M871,[3]General!$C$24:$D$64,2,0)</f>
        <v>Atender a 940 adultos mayores con servicios integrales en modalidad Centros Vida mediante espacios culturales, artísticos y recreativos.</v>
      </c>
      <c r="O871" s="72">
        <f>VLOOKUP(M871,[3]General!$C$24:$E$64,3,0)</f>
        <v>2024680010125</v>
      </c>
      <c r="P871" s="73" t="str">
        <f>VLOOKUP(M871,[3]General!$C$24:$F$64,4,0)</f>
        <v>Fortalecimiento de los procesos de atención integral de la población adulta mayor en el Municipio de Bucaramanga</v>
      </c>
      <c r="Q871" s="27" t="s">
        <v>557</v>
      </c>
      <c r="R871" s="27" t="s">
        <v>1537</v>
      </c>
      <c r="S871" s="27" t="s">
        <v>1538</v>
      </c>
      <c r="T871" s="27" t="s">
        <v>2367</v>
      </c>
      <c r="U871" s="27" t="s">
        <v>2391</v>
      </c>
      <c r="V871" s="28" t="s">
        <v>2256</v>
      </c>
    </row>
    <row r="872" spans="1:22" hidden="1" x14ac:dyDescent="0.3">
      <c r="A872" s="198">
        <v>45576</v>
      </c>
      <c r="B872" s="25">
        <v>10213</v>
      </c>
      <c r="C872" s="25" t="s">
        <v>319</v>
      </c>
      <c r="D872" s="25" t="s">
        <v>1339</v>
      </c>
      <c r="E872" s="25" t="s">
        <v>2280</v>
      </c>
      <c r="F872" s="25" t="s">
        <v>563</v>
      </c>
      <c r="G872" s="25" t="s">
        <v>564</v>
      </c>
      <c r="H872" s="84">
        <v>158</v>
      </c>
      <c r="I872" s="26">
        <v>1377810</v>
      </c>
      <c r="J872" s="26">
        <v>0</v>
      </c>
      <c r="K872" s="26">
        <v>0</v>
      </c>
      <c r="L872" s="25" t="s">
        <v>369</v>
      </c>
      <c r="M872" s="27">
        <f>VLOOKUP(Tabla2[[#This Row],[RUBRO]],'[4]Relacion de actividades'!$E$1:$F$86,2,0)</f>
        <v>213</v>
      </c>
      <c r="N872" s="77" t="str">
        <f>VLOOKUP(M872,[3]General!$C$24:$D$64,2,0)</f>
        <v>Aumentar a 700 la cobertura de personas mayores vinculadas a los procesos de atención integral modalidad Centro Bienestar</v>
      </c>
      <c r="O872" s="72">
        <f>VLOOKUP(M872,[3]General!$C$24:$E$64,3,0)</f>
        <v>2024680010125</v>
      </c>
      <c r="P872" s="73" t="str">
        <f>VLOOKUP(M872,[3]General!$C$24:$F$64,4,0)</f>
        <v>Fortalecimiento de los procesos de atención integral de la población adulta mayor en el Municipio de Bucaramanga</v>
      </c>
      <c r="Q872" s="27" t="s">
        <v>553</v>
      </c>
      <c r="R872" s="27" t="s">
        <v>1537</v>
      </c>
      <c r="S872" s="27" t="s">
        <v>1538</v>
      </c>
      <c r="T872" s="27" t="s">
        <v>2367</v>
      </c>
      <c r="U872" s="27" t="s">
        <v>2391</v>
      </c>
      <c r="V872" s="28" t="s">
        <v>2256</v>
      </c>
    </row>
    <row r="873" spans="1:22" hidden="1" x14ac:dyDescent="0.3">
      <c r="A873" s="198">
        <v>45576</v>
      </c>
      <c r="B873" s="25">
        <v>10214</v>
      </c>
      <c r="C873" s="25" t="s">
        <v>316</v>
      </c>
      <c r="D873" s="25" t="s">
        <v>1342</v>
      </c>
      <c r="E873" s="25" t="s">
        <v>2280</v>
      </c>
      <c r="F873" s="25" t="s">
        <v>563</v>
      </c>
      <c r="G873" s="25" t="s">
        <v>564</v>
      </c>
      <c r="H873" s="84">
        <v>158</v>
      </c>
      <c r="I873" s="26">
        <v>18206370</v>
      </c>
      <c r="J873" s="26">
        <v>0</v>
      </c>
      <c r="K873" s="26">
        <v>0</v>
      </c>
      <c r="L873" s="25" t="s">
        <v>369</v>
      </c>
      <c r="M873" s="27">
        <f>VLOOKUP(Tabla2[[#This Row],[RUBRO]],'[4]Relacion de actividades'!$E$1:$F$86,2,0)</f>
        <v>213</v>
      </c>
      <c r="N873" s="77" t="str">
        <f>VLOOKUP(M873,[3]General!$C$24:$D$64,2,0)</f>
        <v>Aumentar a 700 la cobertura de personas mayores vinculadas a los procesos de atención integral modalidad Centro Bienestar</v>
      </c>
      <c r="O873" s="72">
        <f>VLOOKUP(M873,[3]General!$C$24:$E$64,3,0)</f>
        <v>2024680010125</v>
      </c>
      <c r="P873" s="73" t="str">
        <f>VLOOKUP(M873,[3]General!$C$24:$F$64,4,0)</f>
        <v>Fortalecimiento de los procesos de atención integral de la población adulta mayor en el Municipio de Bucaramanga</v>
      </c>
      <c r="Q873" s="27" t="s">
        <v>553</v>
      </c>
      <c r="R873" s="27" t="s">
        <v>1537</v>
      </c>
      <c r="S873" s="27" t="s">
        <v>1538</v>
      </c>
      <c r="T873" s="27" t="s">
        <v>2367</v>
      </c>
      <c r="U873" s="27" t="s">
        <v>2391</v>
      </c>
      <c r="V873" s="28" t="s">
        <v>2256</v>
      </c>
    </row>
    <row r="874" spans="1:22" hidden="1" x14ac:dyDescent="0.3">
      <c r="A874" s="198">
        <v>45576</v>
      </c>
      <c r="B874" s="25">
        <v>10215</v>
      </c>
      <c r="C874" s="25" t="s">
        <v>315</v>
      </c>
      <c r="D874" s="25" t="s">
        <v>2281</v>
      </c>
      <c r="E874" s="25" t="s">
        <v>2280</v>
      </c>
      <c r="F874" s="25" t="s">
        <v>563</v>
      </c>
      <c r="G874" s="25" t="s">
        <v>564</v>
      </c>
      <c r="H874" s="84">
        <v>158</v>
      </c>
      <c r="I874" s="26">
        <v>10770165</v>
      </c>
      <c r="J874" s="26">
        <v>0</v>
      </c>
      <c r="K874" s="26">
        <v>0</v>
      </c>
      <c r="L874" s="25" t="s">
        <v>369</v>
      </c>
      <c r="M874" s="27">
        <f>VLOOKUP(Tabla2[[#This Row],[RUBRO]],'[4]Relacion de actividades'!$E$1:$F$86,2,0)</f>
        <v>213</v>
      </c>
      <c r="N874" s="77" t="str">
        <f>VLOOKUP(M874,[3]General!$C$24:$D$64,2,0)</f>
        <v>Aumentar a 700 la cobertura de personas mayores vinculadas a los procesos de atención integral modalidad Centro Bienestar</v>
      </c>
      <c r="O874" s="72">
        <f>VLOOKUP(M874,[3]General!$C$24:$E$64,3,0)</f>
        <v>2024680010125</v>
      </c>
      <c r="P874" s="73" t="str">
        <f>VLOOKUP(M874,[3]General!$C$24:$F$64,4,0)</f>
        <v>Fortalecimiento de los procesos de atención integral de la población adulta mayor en el Municipio de Bucaramanga</v>
      </c>
      <c r="Q874" s="27" t="s">
        <v>553</v>
      </c>
      <c r="R874" s="27" t="s">
        <v>1537</v>
      </c>
      <c r="S874" s="27" t="s">
        <v>1538</v>
      </c>
      <c r="T874" s="27" t="s">
        <v>2367</v>
      </c>
      <c r="U874" s="27" t="s">
        <v>2391</v>
      </c>
      <c r="V874" s="28" t="s">
        <v>2256</v>
      </c>
    </row>
    <row r="875" spans="1:22" hidden="1" x14ac:dyDescent="0.3">
      <c r="A875" s="198">
        <v>45576</v>
      </c>
      <c r="B875" s="25">
        <v>10216</v>
      </c>
      <c r="C875" s="25" t="s">
        <v>310</v>
      </c>
      <c r="D875" s="25" t="s">
        <v>1372</v>
      </c>
      <c r="E875" s="25" t="s">
        <v>2280</v>
      </c>
      <c r="F875" s="25" t="s">
        <v>563</v>
      </c>
      <c r="G875" s="25" t="s">
        <v>564</v>
      </c>
      <c r="H875" s="84">
        <v>158</v>
      </c>
      <c r="I875" s="26">
        <v>10434600</v>
      </c>
      <c r="J875" s="26">
        <v>0</v>
      </c>
      <c r="K875" s="26">
        <v>0</v>
      </c>
      <c r="L875" s="25" t="s">
        <v>369</v>
      </c>
      <c r="M875" s="27">
        <v>212</v>
      </c>
      <c r="N875" s="77" t="str">
        <f>VLOOKUP(M875,[3]General!$C$24:$D$64,2,0)</f>
        <v>Atender a 940 adultos mayores con servicios integrales en modalidad Centros Vida mediante espacios culturales, artísticos y recreativos.</v>
      </c>
      <c r="O875" s="72">
        <f>VLOOKUP(M875,[3]General!$C$24:$E$64,3,0)</f>
        <v>2024680010125</v>
      </c>
      <c r="P875" s="73" t="str">
        <f>VLOOKUP(M875,[3]General!$C$24:$F$64,4,0)</f>
        <v>Fortalecimiento de los procesos de atención integral de la población adulta mayor en el Municipio de Bucaramanga</v>
      </c>
      <c r="Q875" s="27" t="s">
        <v>557</v>
      </c>
      <c r="R875" s="27" t="s">
        <v>1537</v>
      </c>
      <c r="S875" s="27" t="s">
        <v>1538</v>
      </c>
      <c r="T875" s="27" t="s">
        <v>2367</v>
      </c>
      <c r="U875" s="27" t="s">
        <v>2391</v>
      </c>
      <c r="V875" s="28" t="s">
        <v>2256</v>
      </c>
    </row>
    <row r="876" spans="1:22" hidden="1" x14ac:dyDescent="0.3">
      <c r="A876" s="198">
        <v>45576</v>
      </c>
      <c r="B876" s="25">
        <v>10217</v>
      </c>
      <c r="C876" s="25" t="s">
        <v>317</v>
      </c>
      <c r="D876" s="25" t="s">
        <v>1372</v>
      </c>
      <c r="E876" s="25" t="s">
        <v>2280</v>
      </c>
      <c r="F876" s="25" t="s">
        <v>563</v>
      </c>
      <c r="G876" s="25" t="s">
        <v>564</v>
      </c>
      <c r="H876" s="84">
        <v>158</v>
      </c>
      <c r="I876" s="26">
        <v>24834600</v>
      </c>
      <c r="J876" s="26">
        <v>0</v>
      </c>
      <c r="K876" s="26">
        <v>0</v>
      </c>
      <c r="L876" s="25" t="s">
        <v>369</v>
      </c>
      <c r="M876" s="27">
        <f>VLOOKUP(Tabla2[[#This Row],[RUBRO]],'[4]Relacion de actividades'!$E$1:$F$86,2,0)</f>
        <v>213</v>
      </c>
      <c r="N876" s="77" t="str">
        <f>VLOOKUP(M876,[3]General!$C$24:$D$64,2,0)</f>
        <v>Aumentar a 700 la cobertura de personas mayores vinculadas a los procesos de atención integral modalidad Centro Bienestar</v>
      </c>
      <c r="O876" s="72">
        <f>VLOOKUP(M876,[3]General!$C$24:$E$64,3,0)</f>
        <v>2024680010125</v>
      </c>
      <c r="P876" s="73" t="str">
        <f>VLOOKUP(M876,[3]General!$C$24:$F$64,4,0)</f>
        <v>Fortalecimiento de los procesos de atención integral de la población adulta mayor en el Municipio de Bucaramanga</v>
      </c>
      <c r="Q876" s="27" t="s">
        <v>553</v>
      </c>
      <c r="R876" s="27" t="s">
        <v>1537</v>
      </c>
      <c r="S876" s="27" t="s">
        <v>1538</v>
      </c>
      <c r="T876" s="27" t="s">
        <v>2367</v>
      </c>
      <c r="U876" s="27" t="s">
        <v>2391</v>
      </c>
      <c r="V876" s="28" t="s">
        <v>2256</v>
      </c>
    </row>
    <row r="877" spans="1:22" x14ac:dyDescent="0.3">
      <c r="A877" s="198">
        <v>45576</v>
      </c>
      <c r="B877" s="25">
        <v>10218</v>
      </c>
      <c r="C877" s="25" t="s">
        <v>309</v>
      </c>
      <c r="D877" s="25" t="s">
        <v>1339</v>
      </c>
      <c r="E877" s="25" t="s">
        <v>2280</v>
      </c>
      <c r="F877" s="25" t="s">
        <v>561</v>
      </c>
      <c r="G877" s="25" t="s">
        <v>562</v>
      </c>
      <c r="H877" s="84">
        <v>159</v>
      </c>
      <c r="I877" s="26">
        <v>5726875</v>
      </c>
      <c r="J877" s="26">
        <v>0</v>
      </c>
      <c r="K877" s="26">
        <v>0</v>
      </c>
      <c r="L877" s="25" t="s">
        <v>369</v>
      </c>
      <c r="M877" s="27">
        <v>212</v>
      </c>
      <c r="N877" s="77" t="str">
        <f>VLOOKUP(M877,[3]General!$C$24:$D$64,2,0)</f>
        <v>Atender a 940 adultos mayores con servicios integrales en modalidad Centros Vida mediante espacios culturales, artísticos y recreativos.</v>
      </c>
      <c r="O877" s="72">
        <f>VLOOKUP(M877,[3]General!$C$24:$E$64,3,0)</f>
        <v>2024680010125</v>
      </c>
      <c r="P877" s="73" t="str">
        <f>VLOOKUP(M877,[3]General!$C$24:$F$64,4,0)</f>
        <v>Fortalecimiento de los procesos de atención integral de la población adulta mayor en el Municipio de Bucaramanga</v>
      </c>
      <c r="Q877" s="27" t="s">
        <v>557</v>
      </c>
      <c r="R877" s="27" t="s">
        <v>1537</v>
      </c>
      <c r="S877" s="27" t="s">
        <v>1538</v>
      </c>
      <c r="T877" s="205" t="s">
        <v>2405</v>
      </c>
      <c r="U877" s="27" t="s">
        <v>2390</v>
      </c>
      <c r="V877" s="28" t="s">
        <v>2256</v>
      </c>
    </row>
    <row r="878" spans="1:22" hidden="1" x14ac:dyDescent="0.3">
      <c r="A878" s="198">
        <v>45576</v>
      </c>
      <c r="B878" s="25">
        <v>10219</v>
      </c>
      <c r="C878" s="25" t="s">
        <v>311</v>
      </c>
      <c r="D878" s="25" t="s">
        <v>1342</v>
      </c>
      <c r="E878" s="25" t="s">
        <v>2280</v>
      </c>
      <c r="F878" s="25" t="s">
        <v>561</v>
      </c>
      <c r="G878" s="25" t="s">
        <v>562</v>
      </c>
      <c r="H878" s="84">
        <v>159</v>
      </c>
      <c r="I878" s="26">
        <v>75875250</v>
      </c>
      <c r="J878" s="26">
        <v>0</v>
      </c>
      <c r="K878" s="26">
        <v>0</v>
      </c>
      <c r="L878" s="25" t="s">
        <v>369</v>
      </c>
      <c r="M878" s="27">
        <v>212</v>
      </c>
      <c r="N878" s="77" t="str">
        <f>VLOOKUP(M878,[3]General!$C$24:$D$64,2,0)</f>
        <v>Atender a 940 adultos mayores con servicios integrales en modalidad Centros Vida mediante espacios culturales, artísticos y recreativos.</v>
      </c>
      <c r="O878" s="72">
        <f>VLOOKUP(M878,[3]General!$C$24:$E$64,3,0)</f>
        <v>2024680010125</v>
      </c>
      <c r="P878" s="73" t="str">
        <f>VLOOKUP(M878,[3]General!$C$24:$F$64,4,0)</f>
        <v>Fortalecimiento de los procesos de atención integral de la población adulta mayor en el Municipio de Bucaramanga</v>
      </c>
      <c r="Q878" s="27" t="s">
        <v>557</v>
      </c>
      <c r="R878" s="27" t="s">
        <v>1537</v>
      </c>
      <c r="S878" s="27" t="s">
        <v>1538</v>
      </c>
      <c r="T878" s="205" t="s">
        <v>2405</v>
      </c>
      <c r="U878" s="27" t="s">
        <v>2390</v>
      </c>
      <c r="V878" s="28" t="s">
        <v>2256</v>
      </c>
    </row>
    <row r="879" spans="1:22" hidden="1" x14ac:dyDescent="0.3">
      <c r="A879" s="198">
        <v>45576</v>
      </c>
      <c r="B879" s="25">
        <v>10220</v>
      </c>
      <c r="C879" s="25" t="s">
        <v>310</v>
      </c>
      <c r="D879" s="25" t="s">
        <v>1372</v>
      </c>
      <c r="E879" s="25" t="s">
        <v>2280</v>
      </c>
      <c r="F879" s="25" t="s">
        <v>561</v>
      </c>
      <c r="G879" s="25" t="s">
        <v>562</v>
      </c>
      <c r="H879" s="84">
        <v>159</v>
      </c>
      <c r="I879" s="26">
        <v>22173525</v>
      </c>
      <c r="J879" s="26">
        <v>0</v>
      </c>
      <c r="K879" s="26">
        <v>0</v>
      </c>
      <c r="L879" s="25" t="s">
        <v>369</v>
      </c>
      <c r="M879" s="27">
        <v>212</v>
      </c>
      <c r="N879" s="77" t="str">
        <f>VLOOKUP(M879,[3]General!$C$24:$D$64,2,0)</f>
        <v>Atender a 940 adultos mayores con servicios integrales en modalidad Centros Vida mediante espacios culturales, artísticos y recreativos.</v>
      </c>
      <c r="O879" s="72">
        <f>VLOOKUP(M879,[3]General!$C$24:$E$64,3,0)</f>
        <v>2024680010125</v>
      </c>
      <c r="P879" s="73" t="str">
        <f>VLOOKUP(M879,[3]General!$C$24:$F$64,4,0)</f>
        <v>Fortalecimiento de los procesos de atención integral de la población adulta mayor en el Municipio de Bucaramanga</v>
      </c>
      <c r="Q879" s="27" t="s">
        <v>557</v>
      </c>
      <c r="R879" s="27" t="s">
        <v>1537</v>
      </c>
      <c r="S879" s="27" t="s">
        <v>1538</v>
      </c>
      <c r="T879" s="205" t="s">
        <v>2405</v>
      </c>
      <c r="U879" s="27" t="s">
        <v>2390</v>
      </c>
      <c r="V879" s="28" t="s">
        <v>2256</v>
      </c>
    </row>
    <row r="880" spans="1:22" hidden="1" x14ac:dyDescent="0.3">
      <c r="A880" s="198">
        <v>45581</v>
      </c>
      <c r="B880" s="25">
        <v>10314</v>
      </c>
      <c r="C880" s="25" t="s">
        <v>347</v>
      </c>
      <c r="D880" s="25" t="s">
        <v>427</v>
      </c>
      <c r="E880" s="25" t="s">
        <v>2282</v>
      </c>
      <c r="F880" s="25" t="s">
        <v>505</v>
      </c>
      <c r="G880" s="25" t="s">
        <v>506</v>
      </c>
      <c r="H880" s="84" t="s">
        <v>445</v>
      </c>
      <c r="I880" s="26">
        <v>897600</v>
      </c>
      <c r="J880" s="26">
        <v>897600</v>
      </c>
      <c r="K880" s="26">
        <v>897600</v>
      </c>
      <c r="L880" s="25" t="s">
        <v>369</v>
      </c>
      <c r="M880" s="27">
        <f>VLOOKUP(Tabla2[[#This Row],[RUBRO]],'[4]Relacion de actividades'!$E$1:$F$86,2,0)</f>
        <v>258</v>
      </c>
      <c r="N880" s="77" t="str">
        <f>VLOOKUP(M880,[3]General!$C$24:$D$64,2,0)</f>
        <v>Promover 130 espacios de participación ciudadana a través de la garantia del 100% de los ediles con pago de EPS, ARL, póliza de vida.</v>
      </c>
      <c r="O880" s="72">
        <f>VLOOKUP(M880,[3]General!$C$24:$E$64,3,0)</f>
        <v>2024680010149</v>
      </c>
      <c r="P880" s="73" t="str">
        <f>VLOOKUP(M880,[3]General!$C$24:$F$64,4,0)</f>
        <v>Fortalecimiento de los espacios de participación ciudadana y buen gobierno en el municipio de Bucaramanga</v>
      </c>
      <c r="Q880" s="27" t="s">
        <v>453</v>
      </c>
      <c r="R880" s="204" t="s">
        <v>2254</v>
      </c>
      <c r="S880" s="204" t="s">
        <v>2254</v>
      </c>
      <c r="T880" s="204" t="s">
        <v>2254</v>
      </c>
      <c r="U880" s="204" t="s">
        <v>2254</v>
      </c>
      <c r="V880" s="28" t="s">
        <v>2256</v>
      </c>
    </row>
    <row r="881" spans="1:22" hidden="1" x14ac:dyDescent="0.3">
      <c r="A881" s="198">
        <v>45581</v>
      </c>
      <c r="B881" s="25">
        <v>10315</v>
      </c>
      <c r="C881" s="25" t="s">
        <v>347</v>
      </c>
      <c r="D881" s="25" t="s">
        <v>427</v>
      </c>
      <c r="E881" s="25" t="s">
        <v>2283</v>
      </c>
      <c r="F881" s="25" t="s">
        <v>510</v>
      </c>
      <c r="G881" s="25" t="s">
        <v>511</v>
      </c>
      <c r="H881" s="84" t="s">
        <v>445</v>
      </c>
      <c r="I881" s="26">
        <v>162500</v>
      </c>
      <c r="J881" s="26">
        <v>162500</v>
      </c>
      <c r="K881" s="26">
        <v>162500</v>
      </c>
      <c r="L881" s="25" t="s">
        <v>369</v>
      </c>
      <c r="M881" s="27">
        <f>VLOOKUP(Tabla2[[#This Row],[RUBRO]],'[4]Relacion de actividades'!$E$1:$F$86,2,0)</f>
        <v>258</v>
      </c>
      <c r="N881" s="77" t="str">
        <f>VLOOKUP(M881,[3]General!$C$24:$D$64,2,0)</f>
        <v>Promover 130 espacios de participación ciudadana a través de la garantia del 100% de los ediles con pago de EPS, ARL, póliza de vida.</v>
      </c>
      <c r="O881" s="72">
        <f>VLOOKUP(M881,[3]General!$C$24:$E$64,3,0)</f>
        <v>2024680010149</v>
      </c>
      <c r="P881" s="73" t="str">
        <f>VLOOKUP(M881,[3]General!$C$24:$F$64,4,0)</f>
        <v>Fortalecimiento de los espacios de participación ciudadana y buen gobierno en el municipio de Bucaramanga</v>
      </c>
      <c r="Q881" s="27" t="s">
        <v>453</v>
      </c>
      <c r="R881" s="204" t="s">
        <v>2254</v>
      </c>
      <c r="S881" s="204" t="s">
        <v>2254</v>
      </c>
      <c r="T881" s="204" t="s">
        <v>2254</v>
      </c>
      <c r="U881" s="204" t="s">
        <v>2254</v>
      </c>
      <c r="V881" s="28" t="s">
        <v>2256</v>
      </c>
    </row>
    <row r="882" spans="1:22" hidden="1" x14ac:dyDescent="0.3">
      <c r="A882" s="198">
        <v>45581</v>
      </c>
      <c r="B882" s="25">
        <v>10316</v>
      </c>
      <c r="C882" s="25" t="s">
        <v>347</v>
      </c>
      <c r="D882" s="25" t="s">
        <v>427</v>
      </c>
      <c r="E882" s="25" t="s">
        <v>2283</v>
      </c>
      <c r="F882" s="25" t="s">
        <v>510</v>
      </c>
      <c r="G882" s="25" t="s">
        <v>511</v>
      </c>
      <c r="H882" s="84" t="s">
        <v>445</v>
      </c>
      <c r="I882" s="26">
        <v>1950000</v>
      </c>
      <c r="J882" s="26">
        <v>1950000</v>
      </c>
      <c r="K882" s="26">
        <v>1950000</v>
      </c>
      <c r="L882" s="25" t="s">
        <v>369</v>
      </c>
      <c r="M882" s="27">
        <f>VLOOKUP(Tabla2[[#This Row],[RUBRO]],'[4]Relacion de actividades'!$E$1:$F$86,2,0)</f>
        <v>258</v>
      </c>
      <c r="N882" s="77" t="str">
        <f>VLOOKUP(M882,[3]General!$C$24:$D$64,2,0)</f>
        <v>Promover 130 espacios de participación ciudadana a través de la garantia del 100% de los ediles con pago de EPS, ARL, póliza de vida.</v>
      </c>
      <c r="O882" s="72">
        <f>VLOOKUP(M882,[3]General!$C$24:$E$64,3,0)</f>
        <v>2024680010149</v>
      </c>
      <c r="P882" s="73" t="str">
        <f>VLOOKUP(M882,[3]General!$C$24:$F$64,4,0)</f>
        <v>Fortalecimiento de los espacios de participación ciudadana y buen gobierno en el municipio de Bucaramanga</v>
      </c>
      <c r="Q882" s="27" t="s">
        <v>453</v>
      </c>
      <c r="R882" s="204" t="s">
        <v>2254</v>
      </c>
      <c r="S882" s="204" t="s">
        <v>2254</v>
      </c>
      <c r="T882" s="204" t="s">
        <v>2254</v>
      </c>
      <c r="U882" s="204" t="s">
        <v>2254</v>
      </c>
      <c r="V882" s="28" t="s">
        <v>2256</v>
      </c>
    </row>
    <row r="883" spans="1:22" hidden="1" x14ac:dyDescent="0.3">
      <c r="A883" s="198">
        <v>45581</v>
      </c>
      <c r="B883" s="25">
        <v>10317</v>
      </c>
      <c r="C883" s="25" t="s">
        <v>347</v>
      </c>
      <c r="D883" s="25" t="s">
        <v>427</v>
      </c>
      <c r="E883" s="25" t="s">
        <v>2283</v>
      </c>
      <c r="F883" s="25" t="s">
        <v>512</v>
      </c>
      <c r="G883" s="25" t="s">
        <v>513</v>
      </c>
      <c r="H883" s="84" t="s">
        <v>445</v>
      </c>
      <c r="I883" s="26">
        <v>2762500</v>
      </c>
      <c r="J883" s="26">
        <v>2762500</v>
      </c>
      <c r="K883" s="26">
        <v>2762500</v>
      </c>
      <c r="L883" s="25" t="s">
        <v>369</v>
      </c>
      <c r="M883" s="27">
        <f>VLOOKUP(Tabla2[[#This Row],[RUBRO]],'[4]Relacion de actividades'!$E$1:$F$86,2,0)</f>
        <v>258</v>
      </c>
      <c r="N883" s="77" t="str">
        <f>VLOOKUP(M883,[3]General!$C$24:$D$64,2,0)</f>
        <v>Promover 130 espacios de participación ciudadana a través de la garantia del 100% de los ediles con pago de EPS, ARL, póliza de vida.</v>
      </c>
      <c r="O883" s="72">
        <f>VLOOKUP(M883,[3]General!$C$24:$E$64,3,0)</f>
        <v>2024680010149</v>
      </c>
      <c r="P883" s="73" t="str">
        <f>VLOOKUP(M883,[3]General!$C$24:$F$64,4,0)</f>
        <v>Fortalecimiento de los espacios de participación ciudadana y buen gobierno en el municipio de Bucaramanga</v>
      </c>
      <c r="Q883" s="27" t="s">
        <v>453</v>
      </c>
      <c r="R883" s="204" t="s">
        <v>2254</v>
      </c>
      <c r="S883" s="204" t="s">
        <v>2254</v>
      </c>
      <c r="T883" s="204" t="s">
        <v>2254</v>
      </c>
      <c r="U883" s="204" t="s">
        <v>2254</v>
      </c>
      <c r="V883" s="28" t="s">
        <v>2256</v>
      </c>
    </row>
    <row r="884" spans="1:22" hidden="1" x14ac:dyDescent="0.3">
      <c r="A884" s="198">
        <v>45581</v>
      </c>
      <c r="B884" s="25">
        <v>10318</v>
      </c>
      <c r="C884" s="25" t="s">
        <v>347</v>
      </c>
      <c r="D884" s="25" t="s">
        <v>427</v>
      </c>
      <c r="E884" s="25" t="s">
        <v>2283</v>
      </c>
      <c r="F884" s="25" t="s">
        <v>514</v>
      </c>
      <c r="G884" s="25" t="s">
        <v>515</v>
      </c>
      <c r="H884" s="84" t="s">
        <v>445</v>
      </c>
      <c r="I884" s="26">
        <v>975000</v>
      </c>
      <c r="J884" s="26">
        <v>975000</v>
      </c>
      <c r="K884" s="26">
        <v>975000</v>
      </c>
      <c r="L884" s="25" t="s">
        <v>369</v>
      </c>
      <c r="M884" s="27">
        <f>VLOOKUP(Tabla2[[#This Row],[RUBRO]],'[4]Relacion de actividades'!$E$1:$F$86,2,0)</f>
        <v>258</v>
      </c>
      <c r="N884" s="77" t="str">
        <f>VLOOKUP(M884,[3]General!$C$24:$D$64,2,0)</f>
        <v>Promover 130 espacios de participación ciudadana a través de la garantia del 100% de los ediles con pago de EPS, ARL, póliza de vida.</v>
      </c>
      <c r="O884" s="72">
        <f>VLOOKUP(M884,[3]General!$C$24:$E$64,3,0)</f>
        <v>2024680010149</v>
      </c>
      <c r="P884" s="73" t="str">
        <f>VLOOKUP(M884,[3]General!$C$24:$F$64,4,0)</f>
        <v>Fortalecimiento de los espacios de participación ciudadana y buen gobierno en el municipio de Bucaramanga</v>
      </c>
      <c r="Q884" s="27" t="s">
        <v>453</v>
      </c>
      <c r="R884" s="204" t="s">
        <v>2254</v>
      </c>
      <c r="S884" s="204" t="s">
        <v>2254</v>
      </c>
      <c r="T884" s="204" t="s">
        <v>2254</v>
      </c>
      <c r="U884" s="204" t="s">
        <v>2254</v>
      </c>
      <c r="V884" s="28" t="s">
        <v>2256</v>
      </c>
    </row>
    <row r="885" spans="1:22" hidden="1" x14ac:dyDescent="0.3">
      <c r="A885" s="198">
        <v>45581</v>
      </c>
      <c r="B885" s="25">
        <v>10319</v>
      </c>
      <c r="C885" s="25" t="s">
        <v>347</v>
      </c>
      <c r="D885" s="25" t="s">
        <v>427</v>
      </c>
      <c r="E885" s="25" t="s">
        <v>2283</v>
      </c>
      <c r="F885" s="25" t="s">
        <v>516</v>
      </c>
      <c r="G885" s="25" t="s">
        <v>517</v>
      </c>
      <c r="H885" s="84" t="s">
        <v>445</v>
      </c>
      <c r="I885" s="26">
        <v>487500</v>
      </c>
      <c r="J885" s="26">
        <v>487500</v>
      </c>
      <c r="K885" s="26">
        <v>487500</v>
      </c>
      <c r="L885" s="25" t="s">
        <v>369</v>
      </c>
      <c r="M885" s="27">
        <f>VLOOKUP(Tabla2[[#This Row],[RUBRO]],'[4]Relacion de actividades'!$E$1:$F$86,2,0)</f>
        <v>258</v>
      </c>
      <c r="N885" s="77" t="str">
        <f>VLOOKUP(M885,[3]General!$C$24:$D$64,2,0)</f>
        <v>Promover 130 espacios de participación ciudadana a través de la garantia del 100% de los ediles con pago de EPS, ARL, póliza de vida.</v>
      </c>
      <c r="O885" s="72">
        <f>VLOOKUP(M885,[3]General!$C$24:$E$64,3,0)</f>
        <v>2024680010149</v>
      </c>
      <c r="P885" s="73" t="str">
        <f>VLOOKUP(M885,[3]General!$C$24:$F$64,4,0)</f>
        <v>Fortalecimiento de los espacios de participación ciudadana y buen gobierno en el municipio de Bucaramanga</v>
      </c>
      <c r="Q885" s="27" t="s">
        <v>453</v>
      </c>
      <c r="R885" s="204" t="s">
        <v>2254</v>
      </c>
      <c r="S885" s="204" t="s">
        <v>2254</v>
      </c>
      <c r="T885" s="204" t="s">
        <v>2254</v>
      </c>
      <c r="U885" s="204" t="s">
        <v>2254</v>
      </c>
      <c r="V885" s="28" t="s">
        <v>2256</v>
      </c>
    </row>
    <row r="886" spans="1:22" hidden="1" x14ac:dyDescent="0.3">
      <c r="A886" s="198">
        <v>45581</v>
      </c>
      <c r="B886" s="25">
        <v>10320</v>
      </c>
      <c r="C886" s="25" t="s">
        <v>347</v>
      </c>
      <c r="D886" s="25" t="s">
        <v>427</v>
      </c>
      <c r="E886" s="25" t="s">
        <v>2283</v>
      </c>
      <c r="F886" s="25" t="s">
        <v>518</v>
      </c>
      <c r="G886" s="25" t="s">
        <v>519</v>
      </c>
      <c r="H886" s="84" t="s">
        <v>445</v>
      </c>
      <c r="I886" s="26">
        <v>4712500</v>
      </c>
      <c r="J886" s="26">
        <v>4712500</v>
      </c>
      <c r="K886" s="26">
        <v>4712500</v>
      </c>
      <c r="L886" s="25" t="s">
        <v>369</v>
      </c>
      <c r="M886" s="27">
        <f>VLOOKUP(Tabla2[[#This Row],[RUBRO]],'[4]Relacion de actividades'!$E$1:$F$86,2,0)</f>
        <v>258</v>
      </c>
      <c r="N886" s="77" t="str">
        <f>VLOOKUP(M886,[3]General!$C$24:$D$64,2,0)</f>
        <v>Promover 130 espacios de participación ciudadana a través de la garantia del 100% de los ediles con pago de EPS, ARL, póliza de vida.</v>
      </c>
      <c r="O886" s="72">
        <f>VLOOKUP(M886,[3]General!$C$24:$E$64,3,0)</f>
        <v>2024680010149</v>
      </c>
      <c r="P886" s="73" t="str">
        <f>VLOOKUP(M886,[3]General!$C$24:$F$64,4,0)</f>
        <v>Fortalecimiento de los espacios de participación ciudadana y buen gobierno en el municipio de Bucaramanga</v>
      </c>
      <c r="Q886" s="27" t="s">
        <v>453</v>
      </c>
      <c r="R886" s="204" t="s">
        <v>2254</v>
      </c>
      <c r="S886" s="204" t="s">
        <v>2254</v>
      </c>
      <c r="T886" s="204" t="s">
        <v>2254</v>
      </c>
      <c r="U886" s="204" t="s">
        <v>2254</v>
      </c>
      <c r="V886" s="28" t="s">
        <v>2256</v>
      </c>
    </row>
    <row r="887" spans="1:22" hidden="1" x14ac:dyDescent="0.3">
      <c r="A887" s="198">
        <v>45581</v>
      </c>
      <c r="B887" s="25">
        <v>10321</v>
      </c>
      <c r="C887" s="25" t="s">
        <v>347</v>
      </c>
      <c r="D887" s="25" t="s">
        <v>427</v>
      </c>
      <c r="E887" s="25" t="s">
        <v>2283</v>
      </c>
      <c r="F887" s="25" t="s">
        <v>518</v>
      </c>
      <c r="G887" s="25" t="s">
        <v>519</v>
      </c>
      <c r="H887" s="84" t="s">
        <v>445</v>
      </c>
      <c r="I887" s="26">
        <v>2112500</v>
      </c>
      <c r="J887" s="26">
        <v>2112500</v>
      </c>
      <c r="K887" s="26">
        <v>2112500</v>
      </c>
      <c r="L887" s="25" t="s">
        <v>369</v>
      </c>
      <c r="M887" s="27">
        <f>VLOOKUP(Tabla2[[#This Row],[RUBRO]],'[4]Relacion de actividades'!$E$1:$F$86,2,0)</f>
        <v>258</v>
      </c>
      <c r="N887" s="77" t="str">
        <f>VLOOKUP(M887,[3]General!$C$24:$D$64,2,0)</f>
        <v>Promover 130 espacios de participación ciudadana a través de la garantia del 100% de los ediles con pago de EPS, ARL, póliza de vida.</v>
      </c>
      <c r="O887" s="72">
        <f>VLOOKUP(M887,[3]General!$C$24:$E$64,3,0)</f>
        <v>2024680010149</v>
      </c>
      <c r="P887" s="73" t="str">
        <f>VLOOKUP(M887,[3]General!$C$24:$F$64,4,0)</f>
        <v>Fortalecimiento de los espacios de participación ciudadana y buen gobierno en el municipio de Bucaramanga</v>
      </c>
      <c r="Q887" s="27" t="s">
        <v>453</v>
      </c>
      <c r="R887" s="204" t="s">
        <v>2254</v>
      </c>
      <c r="S887" s="204" t="s">
        <v>2254</v>
      </c>
      <c r="T887" s="204" t="s">
        <v>2254</v>
      </c>
      <c r="U887" s="204" t="s">
        <v>2254</v>
      </c>
      <c r="V887" s="28" t="s">
        <v>2256</v>
      </c>
    </row>
    <row r="888" spans="1:22" hidden="1" x14ac:dyDescent="0.3">
      <c r="A888" s="198">
        <v>45581</v>
      </c>
      <c r="B888" s="25">
        <v>10322</v>
      </c>
      <c r="C888" s="25" t="s">
        <v>347</v>
      </c>
      <c r="D888" s="25" t="s">
        <v>427</v>
      </c>
      <c r="E888" s="25" t="s">
        <v>2283</v>
      </c>
      <c r="F888" s="25" t="s">
        <v>520</v>
      </c>
      <c r="G888" s="25" t="s">
        <v>521</v>
      </c>
      <c r="H888" s="84" t="s">
        <v>445</v>
      </c>
      <c r="I888" s="26">
        <v>1950000</v>
      </c>
      <c r="J888" s="26">
        <v>1950000</v>
      </c>
      <c r="K888" s="26">
        <v>1950000</v>
      </c>
      <c r="L888" s="25" t="s">
        <v>369</v>
      </c>
      <c r="M888" s="27">
        <f>VLOOKUP(Tabla2[[#This Row],[RUBRO]],'[4]Relacion de actividades'!$E$1:$F$86,2,0)</f>
        <v>258</v>
      </c>
      <c r="N888" s="77" t="str">
        <f>VLOOKUP(M888,[3]General!$C$24:$D$64,2,0)</f>
        <v>Promover 130 espacios de participación ciudadana a través de la garantia del 100% de los ediles con pago de EPS, ARL, póliza de vida.</v>
      </c>
      <c r="O888" s="72">
        <f>VLOOKUP(M888,[3]General!$C$24:$E$64,3,0)</f>
        <v>2024680010149</v>
      </c>
      <c r="P888" s="73" t="str">
        <f>VLOOKUP(M888,[3]General!$C$24:$F$64,4,0)</f>
        <v>Fortalecimiento de los espacios de participación ciudadana y buen gobierno en el municipio de Bucaramanga</v>
      </c>
      <c r="Q888" s="27" t="s">
        <v>453</v>
      </c>
      <c r="R888" s="204" t="s">
        <v>2254</v>
      </c>
      <c r="S888" s="204" t="s">
        <v>2254</v>
      </c>
      <c r="T888" s="204" t="s">
        <v>2254</v>
      </c>
      <c r="U888" s="204" t="s">
        <v>2254</v>
      </c>
      <c r="V888" s="28" t="s">
        <v>2256</v>
      </c>
    </row>
    <row r="889" spans="1:22" hidden="1" x14ac:dyDescent="0.3">
      <c r="A889" s="198">
        <v>45581</v>
      </c>
      <c r="B889" s="25">
        <v>10323</v>
      </c>
      <c r="C889" s="25" t="s">
        <v>347</v>
      </c>
      <c r="D889" s="25" t="s">
        <v>427</v>
      </c>
      <c r="E889" s="25" t="s">
        <v>2283</v>
      </c>
      <c r="F889" s="25" t="s">
        <v>522</v>
      </c>
      <c r="G889" s="25" t="s">
        <v>523</v>
      </c>
      <c r="H889" s="84" t="s">
        <v>445</v>
      </c>
      <c r="I889" s="26">
        <v>3575000</v>
      </c>
      <c r="J889" s="26">
        <v>3575000</v>
      </c>
      <c r="K889" s="26">
        <v>3575000</v>
      </c>
      <c r="L889" s="25" t="s">
        <v>369</v>
      </c>
      <c r="M889" s="27">
        <f>VLOOKUP(Tabla2[[#This Row],[RUBRO]],'[4]Relacion de actividades'!$E$1:$F$86,2,0)</f>
        <v>258</v>
      </c>
      <c r="N889" s="77" t="str">
        <f>VLOOKUP(M889,[3]General!$C$24:$D$64,2,0)</f>
        <v>Promover 130 espacios de participación ciudadana a través de la garantia del 100% de los ediles con pago de EPS, ARL, póliza de vida.</v>
      </c>
      <c r="O889" s="72">
        <f>VLOOKUP(M889,[3]General!$C$24:$E$64,3,0)</f>
        <v>2024680010149</v>
      </c>
      <c r="P889" s="73" t="str">
        <f>VLOOKUP(M889,[3]General!$C$24:$F$64,4,0)</f>
        <v>Fortalecimiento de los espacios de participación ciudadana y buen gobierno en el municipio de Bucaramanga</v>
      </c>
      <c r="Q889" s="27" t="s">
        <v>453</v>
      </c>
      <c r="R889" s="204" t="s">
        <v>2254</v>
      </c>
      <c r="S889" s="204" t="s">
        <v>2254</v>
      </c>
      <c r="T889" s="204" t="s">
        <v>2254</v>
      </c>
      <c r="U889" s="204" t="s">
        <v>2254</v>
      </c>
      <c r="V889" s="28" t="s">
        <v>2256</v>
      </c>
    </row>
    <row r="890" spans="1:22" hidden="1" x14ac:dyDescent="0.3">
      <c r="A890" s="198">
        <v>45581</v>
      </c>
      <c r="B890" s="25">
        <v>10324</v>
      </c>
      <c r="C890" s="25" t="s">
        <v>347</v>
      </c>
      <c r="D890" s="25" t="s">
        <v>427</v>
      </c>
      <c r="E890" s="25" t="s">
        <v>2283</v>
      </c>
      <c r="F890" s="25" t="s">
        <v>524</v>
      </c>
      <c r="G890" s="25" t="s">
        <v>525</v>
      </c>
      <c r="H890" s="84" t="s">
        <v>445</v>
      </c>
      <c r="I890" s="26">
        <v>2762500</v>
      </c>
      <c r="J890" s="26">
        <v>2762500</v>
      </c>
      <c r="K890" s="26">
        <v>2762500</v>
      </c>
      <c r="L890" s="25" t="s">
        <v>369</v>
      </c>
      <c r="M890" s="27">
        <f>VLOOKUP(Tabla2[[#This Row],[RUBRO]],'[4]Relacion de actividades'!$E$1:$F$86,2,0)</f>
        <v>258</v>
      </c>
      <c r="N890" s="77" t="str">
        <f>VLOOKUP(M890,[3]General!$C$24:$D$64,2,0)</f>
        <v>Promover 130 espacios de participación ciudadana a través de la garantia del 100% de los ediles con pago de EPS, ARL, póliza de vida.</v>
      </c>
      <c r="O890" s="72">
        <f>VLOOKUP(M890,[3]General!$C$24:$E$64,3,0)</f>
        <v>2024680010149</v>
      </c>
      <c r="P890" s="73" t="str">
        <f>VLOOKUP(M890,[3]General!$C$24:$F$64,4,0)</f>
        <v>Fortalecimiento de los espacios de participación ciudadana y buen gobierno en el municipio de Bucaramanga</v>
      </c>
      <c r="Q890" s="27" t="s">
        <v>453</v>
      </c>
      <c r="R890" s="204" t="s">
        <v>2254</v>
      </c>
      <c r="S890" s="204" t="s">
        <v>2254</v>
      </c>
      <c r="T890" s="204" t="s">
        <v>2254</v>
      </c>
      <c r="U890" s="204" t="s">
        <v>2254</v>
      </c>
      <c r="V890" s="28" t="s">
        <v>2256</v>
      </c>
    </row>
    <row r="891" spans="1:22" hidden="1" x14ac:dyDescent="0.3">
      <c r="A891" s="198">
        <v>45582</v>
      </c>
      <c r="B891" s="25">
        <v>10379</v>
      </c>
      <c r="C891" s="25" t="s">
        <v>294</v>
      </c>
      <c r="D891" s="25" t="s">
        <v>489</v>
      </c>
      <c r="E891" s="25" t="s">
        <v>2284</v>
      </c>
      <c r="F891" s="25" t="s">
        <v>974</v>
      </c>
      <c r="G891" s="25" t="s">
        <v>975</v>
      </c>
      <c r="H891" s="84">
        <v>46</v>
      </c>
      <c r="I891" s="26">
        <v>25000000</v>
      </c>
      <c r="J891" s="26">
        <v>0</v>
      </c>
      <c r="K891" s="26">
        <v>0</v>
      </c>
      <c r="L891" s="25" t="s">
        <v>369</v>
      </c>
      <c r="M891" s="27">
        <f>VLOOKUP(Tabla2[[#This Row],[RUBRO]],'[4]Relacion de actividades'!$E$1:$F$86,2,0)</f>
        <v>208</v>
      </c>
      <c r="N891" s="77" t="str">
        <f>VLOOKUP(M891,[3]General!$C$24:$D$64,2,0)</f>
        <v>Formular e implementar una (1) estrategia dirigida a mujeres de la zona rural y urbana del municipio de Bucaramanga para la atención de casos de mujeres víctimas de violencia, la formación en liderazgo, política y derechos humanos, y para potencias la red de mujeres emprendedoras BGA.</v>
      </c>
      <c r="O891" s="72">
        <f>VLOOKUP(M891,[3]General!$C$24:$E$64,3,0)</f>
        <v>2024680010147</v>
      </c>
      <c r="P891" s="73" t="str">
        <f>VLOOKUP(M891,[3]General!$C$24:$F$64,4,0)</f>
        <v>Implementación de estrategias de atención integral para las mujeres del municipio de Bucaramanga</v>
      </c>
      <c r="Q891" s="27" t="s">
        <v>976</v>
      </c>
      <c r="R891" s="27" t="s">
        <v>1537</v>
      </c>
      <c r="S891" s="27" t="s">
        <v>1538</v>
      </c>
      <c r="T891" s="27" t="s">
        <v>1831</v>
      </c>
      <c r="U891" s="27" t="s">
        <v>1832</v>
      </c>
      <c r="V891" s="28" t="s">
        <v>2256</v>
      </c>
    </row>
    <row r="892" spans="1:22" hidden="1" x14ac:dyDescent="0.3">
      <c r="A892" s="198">
        <v>45583</v>
      </c>
      <c r="B892" s="25">
        <v>10383</v>
      </c>
      <c r="C892" s="25" t="s">
        <v>269</v>
      </c>
      <c r="D892" s="25" t="s">
        <v>1364</v>
      </c>
      <c r="E892" s="25" t="s">
        <v>1366</v>
      </c>
      <c r="F892" s="25" t="s">
        <v>2285</v>
      </c>
      <c r="G892" s="25" t="s">
        <v>2286</v>
      </c>
      <c r="H892" s="84">
        <v>3856</v>
      </c>
      <c r="I892" s="26">
        <v>5000000</v>
      </c>
      <c r="J892" s="26">
        <v>0</v>
      </c>
      <c r="K892" s="26">
        <v>0</v>
      </c>
      <c r="L892" s="25" t="s">
        <v>369</v>
      </c>
      <c r="M892" s="27">
        <f>VLOOKUP(Tabla2[[#This Row],[RUBRO]],'[4]Relacion de actividades'!$E$1:$F$86,2,0)</f>
        <v>203</v>
      </c>
      <c r="N892" s="77" t="str">
        <f>VLOOKUP(M892,[3]General!$C$24:$D$64,2,0)</f>
        <v>Atender a 31.057 de personas con los programas nacionales de Transferencias Monetarias (Renta Ciudadana, Renta Joven, Compensación Social del IVA y Colombia Mayor) de familias en pobreza extrema, pobreza moderada y en vulnerabilidad municipio de Bucaramanga."</v>
      </c>
      <c r="O892" s="72">
        <f>VLOOKUP(M892,[3]General!$C$24:$E$64,3,0)</f>
        <v>2024680010163</v>
      </c>
      <c r="P892" s="73" t="str">
        <f>VLOOKUP(M892,[3]General!$C$24:$F$64,4,0)</f>
        <v>Fortalecimiento de las acciones orientadas a la atención de la población en situación de vulnerabilidad del municipio de Bucaramanga</v>
      </c>
      <c r="Q892" s="27" t="s">
        <v>629</v>
      </c>
      <c r="R892" s="27" t="s">
        <v>1542</v>
      </c>
      <c r="S892" s="27" t="s">
        <v>1577</v>
      </c>
      <c r="T892" s="27" t="s">
        <v>2368</v>
      </c>
      <c r="U892" s="27" t="s">
        <v>2392</v>
      </c>
      <c r="V892" s="28" t="s">
        <v>2256</v>
      </c>
    </row>
    <row r="893" spans="1:22" hidden="1" x14ac:dyDescent="0.3">
      <c r="A893" s="198">
        <v>45586</v>
      </c>
      <c r="B893" s="25">
        <v>10408</v>
      </c>
      <c r="C893" s="25" t="s">
        <v>279</v>
      </c>
      <c r="D893" s="25" t="s">
        <v>461</v>
      </c>
      <c r="E893" s="25" t="s">
        <v>2287</v>
      </c>
      <c r="F893" s="25" t="s">
        <v>2288</v>
      </c>
      <c r="G893" s="25" t="s">
        <v>2289</v>
      </c>
      <c r="H893" s="84">
        <v>168</v>
      </c>
      <c r="I893" s="26">
        <v>18112600</v>
      </c>
      <c r="J893" s="26">
        <v>0</v>
      </c>
      <c r="K893" s="26">
        <v>0</v>
      </c>
      <c r="L893" s="25" t="s">
        <v>369</v>
      </c>
      <c r="M893" s="27">
        <f>VLOOKUP(Tabla2[[#This Row],[RUBRO]],'[4]Relacion de actividades'!$E$1:$F$86,2,0)</f>
        <v>204</v>
      </c>
      <c r="N893" s="77" t="str">
        <f>VLOOKUP(M893,[3]General!$C$24:$D$64,2,0)</f>
        <v>Brindar servicio de gestión de oferta social dirigido a 500 personas a través de la implementación de una (1) estrategia de Red de Apoyo comunitario que promuevan la integración del habitante de calle en la sociedad</v>
      </c>
      <c r="O893" s="72">
        <f>VLOOKUP(M893,[3]General!$C$24:$E$64,3,0)</f>
        <v>2024680010066</v>
      </c>
      <c r="P893" s="73" t="str">
        <f>VLOOKUP(M893,[3]General!$C$24:$F$64,4,0)</f>
        <v>Fortalecimiento de las acciones de atención integral para la población en habitanza en calle en el municipio de Bucaramanga</v>
      </c>
      <c r="Q893" s="27" t="s">
        <v>2411</v>
      </c>
      <c r="R893" s="27" t="s">
        <v>1546</v>
      </c>
      <c r="S893" s="27" t="s">
        <v>1912</v>
      </c>
      <c r="T893" s="27" t="s">
        <v>2369</v>
      </c>
      <c r="U893" s="27" t="s">
        <v>2393</v>
      </c>
      <c r="V893" s="28" t="s">
        <v>2256</v>
      </c>
    </row>
    <row r="894" spans="1:22" hidden="1" x14ac:dyDescent="0.3">
      <c r="A894" s="198">
        <v>45586</v>
      </c>
      <c r="B894" s="25">
        <v>10409</v>
      </c>
      <c r="C894" s="25" t="s">
        <v>353</v>
      </c>
      <c r="D894" s="25" t="s">
        <v>427</v>
      </c>
      <c r="E894" s="25" t="s">
        <v>1221</v>
      </c>
      <c r="F894" s="25" t="s">
        <v>2290</v>
      </c>
      <c r="G894" s="25" t="s">
        <v>2291</v>
      </c>
      <c r="H894" s="84">
        <v>3861</v>
      </c>
      <c r="I894" s="26">
        <v>4766666.66</v>
      </c>
      <c r="J894" s="26">
        <v>0</v>
      </c>
      <c r="K894" s="26">
        <v>0</v>
      </c>
      <c r="L894" s="25" t="s">
        <v>369</v>
      </c>
      <c r="M894" s="27">
        <f>VLOOKUP(Tabla2[[#This Row],[RUBRO]],'[4]Relacion de actividades'!$E$1:$F$86,2,0)</f>
        <v>259</v>
      </c>
      <c r="N894" s="77" t="str">
        <f>VLOOKUP(M894,[3]General!$C$24:$D$64,2,0)</f>
        <v>Promover  254 espacios de participacion dirigidos a las 234 JAC y 20 espacios a las JAL para el fortalecimiento en competencias jurídicas y de formulación de Proyectos.</v>
      </c>
      <c r="O894" s="72">
        <f>VLOOKUP(M894,[3]General!$C$24:$E$64,3,0)</f>
        <v>2024680010149</v>
      </c>
      <c r="P894" s="73" t="str">
        <f>VLOOKUP(M894,[3]General!$C$24:$F$64,4,0)</f>
        <v>Fortalecimiento de los espacios de participación ciudadana y buen gobierno en el municipio de Bucaramanga</v>
      </c>
      <c r="Q894" s="27" t="s">
        <v>1315</v>
      </c>
      <c r="R894" s="27" t="s">
        <v>1542</v>
      </c>
      <c r="S894" s="27" t="s">
        <v>1577</v>
      </c>
      <c r="T894" s="27" t="s">
        <v>2370</v>
      </c>
      <c r="U894" s="27" t="s">
        <v>2394</v>
      </c>
      <c r="V894" s="28" t="s">
        <v>2256</v>
      </c>
    </row>
    <row r="895" spans="1:22" hidden="1" x14ac:dyDescent="0.3">
      <c r="A895" s="198">
        <v>45586</v>
      </c>
      <c r="B895" s="25">
        <v>10410</v>
      </c>
      <c r="C895" s="25" t="s">
        <v>353</v>
      </c>
      <c r="D895" s="25" t="s">
        <v>427</v>
      </c>
      <c r="E895" s="25" t="s">
        <v>1221</v>
      </c>
      <c r="F895" s="25" t="s">
        <v>2292</v>
      </c>
      <c r="G895" s="25" t="s">
        <v>2293</v>
      </c>
      <c r="H895" s="84">
        <v>3860</v>
      </c>
      <c r="I895" s="26">
        <v>4766666.66</v>
      </c>
      <c r="J895" s="26">
        <v>0</v>
      </c>
      <c r="K895" s="26">
        <v>0</v>
      </c>
      <c r="L895" s="25" t="s">
        <v>369</v>
      </c>
      <c r="M895" s="27">
        <f>VLOOKUP(Tabla2[[#This Row],[RUBRO]],'[4]Relacion de actividades'!$E$1:$F$86,2,0)</f>
        <v>259</v>
      </c>
      <c r="N895" s="77" t="str">
        <f>VLOOKUP(M895,[3]General!$C$24:$D$64,2,0)</f>
        <v>Promover  254 espacios de participacion dirigidos a las 234 JAC y 20 espacios a las JAL para el fortalecimiento en competencias jurídicas y de formulación de Proyectos.</v>
      </c>
      <c r="O895" s="72">
        <f>VLOOKUP(M895,[3]General!$C$24:$E$64,3,0)</f>
        <v>2024680010149</v>
      </c>
      <c r="P895" s="73" t="str">
        <f>VLOOKUP(M895,[3]General!$C$24:$F$64,4,0)</f>
        <v>Fortalecimiento de los espacios de participación ciudadana y buen gobierno en el municipio de Bucaramanga</v>
      </c>
      <c r="Q895" s="27" t="s">
        <v>1315</v>
      </c>
      <c r="R895" s="27" t="s">
        <v>1542</v>
      </c>
      <c r="S895" s="27" t="s">
        <v>1577</v>
      </c>
      <c r="T895" s="27" t="s">
        <v>2371</v>
      </c>
      <c r="U895" s="27" t="s">
        <v>2395</v>
      </c>
      <c r="V895" s="28" t="s">
        <v>2256</v>
      </c>
    </row>
    <row r="896" spans="1:22" hidden="1" x14ac:dyDescent="0.3">
      <c r="A896" s="198">
        <v>45586</v>
      </c>
      <c r="B896" s="25">
        <v>10414</v>
      </c>
      <c r="C896" s="25" t="s">
        <v>200</v>
      </c>
      <c r="D896" s="25" t="s">
        <v>485</v>
      </c>
      <c r="E896" s="25" t="s">
        <v>2294</v>
      </c>
      <c r="F896" s="25" t="s">
        <v>2295</v>
      </c>
      <c r="G896" s="25" t="s">
        <v>2296</v>
      </c>
      <c r="H896" s="84">
        <v>3867</v>
      </c>
      <c r="I896" s="26">
        <v>7400000</v>
      </c>
      <c r="J896" s="26">
        <v>0</v>
      </c>
      <c r="K896" s="26">
        <v>0</v>
      </c>
      <c r="L896" s="25" t="s">
        <v>369</v>
      </c>
      <c r="M896" s="27">
        <f>VLOOKUP(Tabla2[[#This Row],[RUBRO]],'[4]Relacion de actividades'!$E$1:$F$86,2,0)</f>
        <v>1</v>
      </c>
      <c r="N896" s="77" t="str">
        <f>VLOOKUP(M896,[3]General!$C$24:$D$64,2,0)</f>
        <v>Atender a 30.000 niños, niñas, adolescentes y sus familias con un enfoque de inclusión social.</v>
      </c>
      <c r="O896" s="72">
        <f>VLOOKUP(M896,[3]General!$C$24:$E$64,3,0)</f>
        <v>2024680010141</v>
      </c>
      <c r="P896" s="73" t="str">
        <f>VLOOKUP(M896,[3]General!$C$24:$F$64,4,0)</f>
        <v>Desarrollo de Intervenciones de Tipo Psicosocial Dirigido a la Reducción de Factores de Riesgo en Niños, Niñas y Adolescentes en el Municipio de Bucaramanga</v>
      </c>
      <c r="Q896" s="27" t="s">
        <v>446</v>
      </c>
      <c r="R896" s="27" t="s">
        <v>1542</v>
      </c>
      <c r="S896" s="27" t="s">
        <v>1543</v>
      </c>
      <c r="T896" s="27" t="s">
        <v>2372</v>
      </c>
      <c r="U896" s="27" t="s">
        <v>2396</v>
      </c>
      <c r="V896" s="28" t="s">
        <v>2256</v>
      </c>
    </row>
    <row r="897" spans="1:22" hidden="1" x14ac:dyDescent="0.3">
      <c r="A897" s="198">
        <v>45586</v>
      </c>
      <c r="B897" s="25">
        <v>10446</v>
      </c>
      <c r="C897" s="25" t="s">
        <v>1458</v>
      </c>
      <c r="D897" s="25" t="s">
        <v>1364</v>
      </c>
      <c r="E897" s="25" t="s">
        <v>2297</v>
      </c>
      <c r="F897" s="25" t="s">
        <v>2298</v>
      </c>
      <c r="G897" s="25" t="s">
        <v>2299</v>
      </c>
      <c r="H897" s="84">
        <v>3872</v>
      </c>
      <c r="I897" s="26">
        <v>5600000</v>
      </c>
      <c r="J897" s="26">
        <v>0</v>
      </c>
      <c r="K897" s="26">
        <v>0</v>
      </c>
      <c r="L897" s="25" t="s">
        <v>369</v>
      </c>
      <c r="M897" s="27">
        <f>VLOOKUP(Tabla2[[#This Row],[RUBRO]],'[4]Relacion de actividades'!$E$1:$F$86,2,0)</f>
        <v>206</v>
      </c>
      <c r="N897" s="77" t="str">
        <f>VLOOKUP(M897,[3]General!$C$24:$D$64,2,0)</f>
        <v>Beneficiar a 25.000 personas con la oferta social y acceso a servicios que contiene la estrategia de apoyo integral para la implementación de mecanismos de articulación para la garantía de derechos en temas de e inclusión laboral, cohesión social, prevención de la discriminación y la xenofobia, en población migrante, retornada, refugiada y de acogida</v>
      </c>
      <c r="O897" s="72">
        <f>VLOOKUP(M897,[3]General!$C$24:$E$64,3,0)</f>
        <v>2024680010086</v>
      </c>
      <c r="P897" s="73" t="str">
        <f>VLOOKUP(M897,[3]General!$C$24:$F$64,4,0)</f>
        <v>Implementación de acciones para la garantía del acceso a la oferta social en población migrante, retornada, refugiada y de acogida en el Municipio de Bucaramanga</v>
      </c>
      <c r="Q897" s="27" t="s">
        <v>1532</v>
      </c>
      <c r="R897" s="27" t="s">
        <v>1542</v>
      </c>
      <c r="S897" s="27" t="s">
        <v>1577</v>
      </c>
      <c r="T897" s="27" t="s">
        <v>2373</v>
      </c>
      <c r="U897" s="27" t="s">
        <v>2397</v>
      </c>
      <c r="V897" s="28" t="s">
        <v>2256</v>
      </c>
    </row>
    <row r="898" spans="1:22" hidden="1" x14ac:dyDescent="0.3">
      <c r="A898" s="198">
        <v>45588</v>
      </c>
      <c r="B898" s="25">
        <v>10508</v>
      </c>
      <c r="C898" s="25" t="s">
        <v>308</v>
      </c>
      <c r="D898" s="25" t="s">
        <v>447</v>
      </c>
      <c r="E898" s="25" t="s">
        <v>2300</v>
      </c>
      <c r="F898" s="25" t="s">
        <v>2301</v>
      </c>
      <c r="G898" s="25" t="s">
        <v>2302</v>
      </c>
      <c r="H898" s="84">
        <v>3879</v>
      </c>
      <c r="I898" s="26">
        <v>7400000</v>
      </c>
      <c r="J898" s="26">
        <v>0</v>
      </c>
      <c r="K898" s="26">
        <v>0</v>
      </c>
      <c r="L898" s="25" t="s">
        <v>369</v>
      </c>
      <c r="M898" s="27">
        <v>211</v>
      </c>
      <c r="N898" s="77" t="str">
        <f>VLOOKUP(M898,[3]General!$C$24:$D$64,2,0)</f>
        <v>Atender a 8400 adultos mayores violentados y/o que presentan abandono con atención integral; en salud, recreación y buen uso del tiempo libre mediante espacios culturales, artísticos y recreativos.</v>
      </c>
      <c r="O898" s="72">
        <f>VLOOKUP(M898,[3]General!$C$24:$E$64,3,0)</f>
        <v>2024680010125</v>
      </c>
      <c r="P898" s="73" t="str">
        <f>VLOOKUP(M898,[3]General!$C$24:$F$64,4,0)</f>
        <v>Fortalecimiento de los procesos de atención integral de la población adulta mayor en el Municipio de Bucaramanga</v>
      </c>
      <c r="Q898" s="27" t="s">
        <v>557</v>
      </c>
      <c r="R898" s="27" t="s">
        <v>1542</v>
      </c>
      <c r="S898" s="27" t="s">
        <v>1543</v>
      </c>
      <c r="T898" s="27" t="s">
        <v>2374</v>
      </c>
      <c r="U898" s="27" t="s">
        <v>2398</v>
      </c>
      <c r="V898" s="28" t="s">
        <v>2256</v>
      </c>
    </row>
    <row r="899" spans="1:22" hidden="1" x14ac:dyDescent="0.3">
      <c r="A899" s="198">
        <v>45589</v>
      </c>
      <c r="B899" s="25">
        <v>10534</v>
      </c>
      <c r="C899" s="25" t="s">
        <v>348</v>
      </c>
      <c r="D899" s="25" t="s">
        <v>427</v>
      </c>
      <c r="E899" s="25" t="s">
        <v>2303</v>
      </c>
      <c r="F899" s="25" t="s">
        <v>931</v>
      </c>
      <c r="G899" s="25" t="s">
        <v>932</v>
      </c>
      <c r="H899" s="84">
        <v>32</v>
      </c>
      <c r="I899" s="26">
        <v>150860044</v>
      </c>
      <c r="J899" s="26">
        <v>0</v>
      </c>
      <c r="K899" s="26">
        <v>0</v>
      </c>
      <c r="L899" s="25" t="s">
        <v>369</v>
      </c>
      <c r="M899" s="27">
        <f>VLOOKUP(Tabla2[[#This Row],[RUBRO]],'[4]Relacion de actividades'!$E$1:$F$86,2,0)</f>
        <v>258</v>
      </c>
      <c r="N899" s="77" t="str">
        <f>VLOOKUP(M899,[3]General!$C$24:$D$64,2,0)</f>
        <v>Promover 130 espacios de participación ciudadana a través de la garantia del 100% de los ediles con pago de EPS, ARL, póliza de vida.</v>
      </c>
      <c r="O899" s="72">
        <f>VLOOKUP(M899,[3]General!$C$24:$E$64,3,0)</f>
        <v>2024680010149</v>
      </c>
      <c r="P899" s="73" t="str">
        <f>VLOOKUP(M899,[3]General!$C$24:$F$64,4,0)</f>
        <v>Fortalecimiento de los espacios de participación ciudadana y buen gobierno en el municipio de Bucaramanga</v>
      </c>
      <c r="Q899" s="27" t="s">
        <v>453</v>
      </c>
      <c r="R899" s="27" t="s">
        <v>1567</v>
      </c>
      <c r="S899" s="27" t="s">
        <v>1558</v>
      </c>
      <c r="T899" s="27" t="s">
        <v>1815</v>
      </c>
      <c r="U899" s="27" t="s">
        <v>1816</v>
      </c>
      <c r="V899" s="28" t="s">
        <v>2256</v>
      </c>
    </row>
    <row r="900" spans="1:22" hidden="1" x14ac:dyDescent="0.3">
      <c r="A900" s="198">
        <v>45589</v>
      </c>
      <c r="B900" s="25">
        <v>10534</v>
      </c>
      <c r="C900" s="25" t="s">
        <v>349</v>
      </c>
      <c r="D900" s="25" t="s">
        <v>2304</v>
      </c>
      <c r="E900" s="25" t="s">
        <v>2303</v>
      </c>
      <c r="F900" s="25" t="s">
        <v>931</v>
      </c>
      <c r="G900" s="25" t="s">
        <v>932</v>
      </c>
      <c r="H900" s="84">
        <v>32</v>
      </c>
      <c r="I900" s="26">
        <v>87100000</v>
      </c>
      <c r="J900" s="26">
        <v>0</v>
      </c>
      <c r="K900" s="26">
        <v>0</v>
      </c>
      <c r="L900" s="25" t="s">
        <v>369</v>
      </c>
      <c r="M900" s="27">
        <f>VLOOKUP(Tabla2[[#This Row],[RUBRO]],'[4]Relacion de actividades'!$E$1:$F$86,2,0)</f>
        <v>258</v>
      </c>
      <c r="N900" s="77" t="str">
        <f>VLOOKUP(M900,[3]General!$C$24:$D$64,2,0)</f>
        <v>Promover 130 espacios de participación ciudadana a través de la garantia del 100% de los ediles con pago de EPS, ARL, póliza de vida.</v>
      </c>
      <c r="O900" s="72">
        <f>VLOOKUP(M900,[3]General!$C$24:$E$64,3,0)</f>
        <v>2024680010149</v>
      </c>
      <c r="P900" s="73" t="str">
        <f>VLOOKUP(M900,[3]General!$C$24:$F$64,4,0)</f>
        <v>Fortalecimiento de los espacios de participación ciudadana y buen gobierno en el municipio de Bucaramanga</v>
      </c>
      <c r="Q900" s="27" t="s">
        <v>453</v>
      </c>
      <c r="R900" s="27" t="s">
        <v>1567</v>
      </c>
      <c r="S900" s="27" t="s">
        <v>1558</v>
      </c>
      <c r="T900" s="27" t="s">
        <v>1815</v>
      </c>
      <c r="U900" s="27" t="s">
        <v>1816</v>
      </c>
      <c r="V900" s="28" t="s">
        <v>2256</v>
      </c>
    </row>
    <row r="901" spans="1:22" hidden="1" x14ac:dyDescent="0.3">
      <c r="A901" s="198">
        <v>45590</v>
      </c>
      <c r="B901" s="25">
        <v>10555</v>
      </c>
      <c r="C901" s="25" t="s">
        <v>335</v>
      </c>
      <c r="D901" s="25" t="s">
        <v>489</v>
      </c>
      <c r="E901" s="25" t="s">
        <v>2275</v>
      </c>
      <c r="F901" s="25" t="s">
        <v>2305</v>
      </c>
      <c r="G901" s="25" t="s">
        <v>2306</v>
      </c>
      <c r="H901" s="84">
        <v>3904</v>
      </c>
      <c r="I901" s="26">
        <v>8000000</v>
      </c>
      <c r="J901" s="26">
        <v>0</v>
      </c>
      <c r="K901" s="26">
        <v>0</v>
      </c>
      <c r="L901" s="25" t="s">
        <v>369</v>
      </c>
      <c r="M901" s="27">
        <f>VLOOKUP(Tabla2[[#This Row],[RUBRO]],'[4]Relacion de actividades'!$E$1:$F$86,2,0)</f>
        <v>216</v>
      </c>
      <c r="N901" s="77" t="str">
        <f>VLOOKUP(M901,[3]General!$C$24:$D$64,2,0)</f>
        <v>Implementar doce (12) estrategias en alianza con instituciones, entidades, fundaciones y/o empresas para impulsar el desarrollo integral de la población con orientación sexual e identidad de género diversa.</v>
      </c>
      <c r="O901" s="72">
        <f>VLOOKUP(M901,[3]General!$C$24:$E$64,3,0)</f>
        <v>2024680010154</v>
      </c>
      <c r="P901" s="73" t="str">
        <f>VLOOKUP(M901,[3]General!$C$24:$F$64,4,0)</f>
        <v>Desarrollo de acciones de atención integral para la población con orientación sexual e identidad de género diversa en el Municipio de Bucaramanga</v>
      </c>
      <c r="Q901" s="27" t="s">
        <v>725</v>
      </c>
      <c r="R901" s="27" t="s">
        <v>1542</v>
      </c>
      <c r="S901" s="27" t="s">
        <v>1543</v>
      </c>
      <c r="T901" s="27" t="s">
        <v>2375</v>
      </c>
      <c r="U901" s="27" t="s">
        <v>2399</v>
      </c>
      <c r="V901" s="28" t="s">
        <v>2256</v>
      </c>
    </row>
    <row r="902" spans="1:22" hidden="1" x14ac:dyDescent="0.3">
      <c r="A902" s="198">
        <v>45590</v>
      </c>
      <c r="B902" s="25">
        <v>10556</v>
      </c>
      <c r="C902" s="25" t="s">
        <v>311</v>
      </c>
      <c r="D902" s="25" t="s">
        <v>1342</v>
      </c>
      <c r="E902" s="25" t="s">
        <v>2307</v>
      </c>
      <c r="F902" s="25" t="s">
        <v>1037</v>
      </c>
      <c r="G902" s="25" t="s">
        <v>1038</v>
      </c>
      <c r="H902" s="84">
        <v>3906</v>
      </c>
      <c r="I902" s="26">
        <v>7400000</v>
      </c>
      <c r="J902" s="26">
        <v>0</v>
      </c>
      <c r="K902" s="26">
        <v>0</v>
      </c>
      <c r="L902" s="25" t="s">
        <v>369</v>
      </c>
      <c r="M902" s="27">
        <v>211</v>
      </c>
      <c r="N902" s="77" t="str">
        <f>VLOOKUP(M902,[3]General!$C$24:$D$64,2,0)</f>
        <v>Atender a 8400 adultos mayores violentados y/o que presentan abandono con atención integral; en salud, recreación y buen uso del tiempo libre mediante espacios culturales, artísticos y recreativos.</v>
      </c>
      <c r="O902" s="72">
        <f>VLOOKUP(M902,[3]General!$C$24:$E$64,3,0)</f>
        <v>2024680010125</v>
      </c>
      <c r="P902" s="73" t="str">
        <f>VLOOKUP(M902,[3]General!$C$24:$F$64,4,0)</f>
        <v>Fortalecimiento de los procesos de atención integral de la población adulta mayor en el Municipio de Bucaramanga</v>
      </c>
      <c r="Q902" s="27" t="s">
        <v>557</v>
      </c>
      <c r="R902" s="27" t="s">
        <v>1542</v>
      </c>
      <c r="S902" s="27" t="s">
        <v>1543</v>
      </c>
      <c r="T902" s="27" t="s">
        <v>2376</v>
      </c>
      <c r="U902" s="27" t="s">
        <v>2400</v>
      </c>
      <c r="V902" s="28" t="s">
        <v>2256</v>
      </c>
    </row>
    <row r="903" spans="1:22" hidden="1" x14ac:dyDescent="0.3">
      <c r="A903" s="198">
        <v>45593</v>
      </c>
      <c r="B903" s="25">
        <v>10645</v>
      </c>
      <c r="C903" s="25" t="s">
        <v>353</v>
      </c>
      <c r="D903" s="25" t="s">
        <v>427</v>
      </c>
      <c r="E903" s="25" t="s">
        <v>1221</v>
      </c>
      <c r="F903" s="25" t="s">
        <v>2308</v>
      </c>
      <c r="G903" s="25" t="s">
        <v>2309</v>
      </c>
      <c r="H903" s="84">
        <v>3918</v>
      </c>
      <c r="I903" s="26">
        <v>3666666.66</v>
      </c>
      <c r="J903" s="26">
        <v>0</v>
      </c>
      <c r="K903" s="26">
        <v>0</v>
      </c>
      <c r="L903" s="25" t="s">
        <v>369</v>
      </c>
      <c r="M903" s="27">
        <f>VLOOKUP(Tabla2[[#This Row],[RUBRO]],'[4]Relacion de actividades'!$E$1:$F$86,2,0)</f>
        <v>259</v>
      </c>
      <c r="N903" s="77" t="str">
        <f>VLOOKUP(M903,[3]General!$C$24:$D$64,2,0)</f>
        <v>Promover  254 espacios de participacion dirigidos a las 234 JAC y 20 espacios a las JAL para el fortalecimiento en competencias jurídicas y de formulación de Proyectos.</v>
      </c>
      <c r="O903" s="72">
        <f>VLOOKUP(M903,[3]General!$C$24:$E$64,3,0)</f>
        <v>2024680010149</v>
      </c>
      <c r="P903" s="73" t="str">
        <f>VLOOKUP(M903,[3]General!$C$24:$F$64,4,0)</f>
        <v>Fortalecimiento de los espacios de participación ciudadana y buen gobierno en el municipio de Bucaramanga</v>
      </c>
      <c r="Q903" s="27" t="s">
        <v>1315</v>
      </c>
      <c r="R903" s="27" t="s">
        <v>1542</v>
      </c>
      <c r="S903" s="27" t="s">
        <v>1577</v>
      </c>
      <c r="T903" s="27" t="s">
        <v>2377</v>
      </c>
      <c r="U903" s="27" t="s">
        <v>2401</v>
      </c>
      <c r="V903" s="28" t="s">
        <v>2256</v>
      </c>
    </row>
    <row r="904" spans="1:22" hidden="1" x14ac:dyDescent="0.3">
      <c r="A904" s="198">
        <v>45593</v>
      </c>
      <c r="B904" s="25">
        <v>10703</v>
      </c>
      <c r="C904" s="25" t="s">
        <v>205</v>
      </c>
      <c r="D904" s="25" t="s">
        <v>609</v>
      </c>
      <c r="E904" s="25" t="s">
        <v>2310</v>
      </c>
      <c r="F904" s="25" t="s">
        <v>2311</v>
      </c>
      <c r="G904" s="25" t="s">
        <v>2312</v>
      </c>
      <c r="H904" s="84">
        <v>174</v>
      </c>
      <c r="I904" s="26">
        <v>45450000</v>
      </c>
      <c r="J904" s="26">
        <v>0</v>
      </c>
      <c r="K904" s="26">
        <v>0</v>
      </c>
      <c r="L904" s="25" t="s">
        <v>369</v>
      </c>
      <c r="M904" s="27">
        <f>VLOOKUP(Tabla2[[#This Row],[RUBRO]],'[4]Relacion de actividades'!$E$1:$F$86,2,0)</f>
        <v>91</v>
      </c>
      <c r="N904" s="77" t="str">
        <f>VLOOKUP(M904,[3]General!$C$24:$D$64,2,0)</f>
        <v>Brindar el servicio de asistencia técnica a 1023 beneficiarios</v>
      </c>
      <c r="O904" s="72">
        <f>VLOOKUP(M904,[3]General!$C$24:$E$64,3,0)</f>
        <v>2024680010123</v>
      </c>
      <c r="P904" s="73" t="str">
        <f>VLOOKUP(M904,[3]General!$C$24:$F$64,4,0)</f>
        <v>Apoyo a la productividad y competitividad del sector rural del municipio de Bucaramanga</v>
      </c>
      <c r="Q904" s="27" t="s">
        <v>2322</v>
      </c>
      <c r="R904" s="27" t="s">
        <v>1546</v>
      </c>
      <c r="S904" s="27" t="s">
        <v>1568</v>
      </c>
      <c r="T904" s="27" t="s">
        <v>2378</v>
      </c>
      <c r="U904" s="27" t="s">
        <v>2402</v>
      </c>
      <c r="V904" s="28" t="s">
        <v>2256</v>
      </c>
    </row>
    <row r="905" spans="1:22" hidden="1" x14ac:dyDescent="0.3">
      <c r="A905" s="198">
        <v>45593</v>
      </c>
      <c r="B905" s="25">
        <v>10703</v>
      </c>
      <c r="C905" s="25" t="s">
        <v>206</v>
      </c>
      <c r="D905" s="25" t="s">
        <v>609</v>
      </c>
      <c r="E905" s="25" t="s">
        <v>2310</v>
      </c>
      <c r="F905" s="25" t="s">
        <v>2311</v>
      </c>
      <c r="G905" s="25" t="s">
        <v>2312</v>
      </c>
      <c r="H905" s="84">
        <v>174</v>
      </c>
      <c r="I905" s="26">
        <v>27360000</v>
      </c>
      <c r="J905" s="26">
        <v>0</v>
      </c>
      <c r="K905" s="26">
        <v>0</v>
      </c>
      <c r="L905" s="25" t="s">
        <v>369</v>
      </c>
      <c r="M905" s="27">
        <f>VLOOKUP(Tabla2[[#This Row],[RUBRO]],'[4]Relacion de actividades'!$E$1:$F$86,2,0)</f>
        <v>91</v>
      </c>
      <c r="N905" s="77" t="str">
        <f>VLOOKUP(M905,[3]General!$C$24:$D$64,2,0)</f>
        <v>Brindar el servicio de asistencia técnica a 1023 beneficiarios</v>
      </c>
      <c r="O905" s="72">
        <f>VLOOKUP(M905,[3]General!$C$24:$E$64,3,0)</f>
        <v>2024680010123</v>
      </c>
      <c r="P905" s="73" t="str">
        <f>VLOOKUP(M905,[3]General!$C$24:$F$64,4,0)</f>
        <v>Apoyo a la productividad y competitividad del sector rural del municipio de Bucaramanga</v>
      </c>
      <c r="Q905" s="27" t="s">
        <v>2322</v>
      </c>
      <c r="R905" s="27" t="s">
        <v>1546</v>
      </c>
      <c r="S905" s="27" t="s">
        <v>1568</v>
      </c>
      <c r="T905" s="27" t="s">
        <v>2378</v>
      </c>
      <c r="U905" s="27" t="s">
        <v>2402</v>
      </c>
      <c r="V905" s="28" t="s">
        <v>2256</v>
      </c>
    </row>
    <row r="906" spans="1:22" hidden="1" x14ac:dyDescent="0.3">
      <c r="A906" s="198">
        <v>45594</v>
      </c>
      <c r="B906" s="25">
        <v>10752</v>
      </c>
      <c r="C906" s="25" t="s">
        <v>200</v>
      </c>
      <c r="D906" s="25" t="s">
        <v>485</v>
      </c>
      <c r="E906" s="25" t="s">
        <v>2313</v>
      </c>
      <c r="F906" s="25" t="s">
        <v>2314</v>
      </c>
      <c r="G906" s="25" t="s">
        <v>2315</v>
      </c>
      <c r="H906" s="84">
        <v>3923</v>
      </c>
      <c r="I906" s="26">
        <v>6666666.6600000001</v>
      </c>
      <c r="J906" s="26">
        <v>0</v>
      </c>
      <c r="K906" s="26">
        <v>0</v>
      </c>
      <c r="L906" s="25" t="s">
        <v>369</v>
      </c>
      <c r="M906" s="27">
        <f>VLOOKUP(Tabla2[[#This Row],[RUBRO]],'[4]Relacion de actividades'!$E$1:$F$86,2,0)</f>
        <v>1</v>
      </c>
      <c r="N906" s="77" t="str">
        <f>VLOOKUP(M906,[3]General!$C$24:$D$64,2,0)</f>
        <v>Atender a 30.000 niños, niñas, adolescentes y sus familias con un enfoque de inclusión social.</v>
      </c>
      <c r="O906" s="72">
        <f>VLOOKUP(M906,[3]General!$C$24:$E$64,3,0)</f>
        <v>2024680010141</v>
      </c>
      <c r="P906" s="73" t="str">
        <f>VLOOKUP(M906,[3]General!$C$24:$F$64,4,0)</f>
        <v>Desarrollo de Intervenciones de Tipo Psicosocial Dirigido a la Reducción de Factores de Riesgo en Niños, Niñas y Adolescentes en el Municipio de Bucaramanga</v>
      </c>
      <c r="Q906" s="27" t="s">
        <v>446</v>
      </c>
      <c r="R906" s="27" t="s">
        <v>1542</v>
      </c>
      <c r="S906" s="27" t="s">
        <v>1543</v>
      </c>
      <c r="T906" s="27" t="s">
        <v>2379</v>
      </c>
      <c r="U906" s="27" t="s">
        <v>2403</v>
      </c>
      <c r="V906" s="28" t="s">
        <v>2256</v>
      </c>
    </row>
    <row r="907" spans="1:22" hidden="1" x14ac:dyDescent="0.3">
      <c r="A907" s="198">
        <v>45595</v>
      </c>
      <c r="B907" s="25">
        <v>10791</v>
      </c>
      <c r="C907" s="25" t="s">
        <v>293</v>
      </c>
      <c r="D907" s="25" t="s">
        <v>489</v>
      </c>
      <c r="E907" s="25" t="s">
        <v>2316</v>
      </c>
      <c r="F907" s="25" t="s">
        <v>2317</v>
      </c>
      <c r="G907" s="25" t="s">
        <v>2318</v>
      </c>
      <c r="H907" s="84">
        <v>181</v>
      </c>
      <c r="I907" s="26">
        <v>69600000</v>
      </c>
      <c r="J907" s="26">
        <v>0</v>
      </c>
      <c r="K907" s="26">
        <v>0</v>
      </c>
      <c r="L907" s="25" t="s">
        <v>369</v>
      </c>
      <c r="M907" s="27">
        <f>VLOOKUP(Tabla2[[#This Row],[RUBRO]],'[4]Relacion de actividades'!$E$1:$F$86,2,0)</f>
        <v>208</v>
      </c>
      <c r="N907" s="77" t="str">
        <f>VLOOKUP(M907,[3]General!$C$24:$D$64,2,0)</f>
        <v>Formular e implementar una (1) estrategia dirigida a mujeres de la zona rural y urbana del municipio de Bucaramanga para la atención de casos de mujeres víctimas de violencia, la formación en liderazgo, política y derechos humanos, y para potencias la red de mujeres emprendedoras BGA.</v>
      </c>
      <c r="O907" s="72">
        <f>VLOOKUP(M907,[3]General!$C$24:$E$64,3,0)</f>
        <v>2024680010147</v>
      </c>
      <c r="P907" s="73" t="str">
        <f>VLOOKUP(M907,[3]General!$C$24:$F$64,4,0)</f>
        <v>Implementación de estrategias de atención integral para las mujeres del municipio de Bucaramanga</v>
      </c>
      <c r="Q907" s="27" t="s">
        <v>2410</v>
      </c>
      <c r="R907" s="27" t="s">
        <v>1537</v>
      </c>
      <c r="S907" s="27" t="s">
        <v>1538</v>
      </c>
      <c r="T907" s="27" t="s">
        <v>2380</v>
      </c>
      <c r="U907" s="27" t="s">
        <v>2404</v>
      </c>
      <c r="V907" s="28" t="s">
        <v>2256</v>
      </c>
    </row>
    <row r="908" spans="1:22" hidden="1" x14ac:dyDescent="0.3">
      <c r="A908" s="198">
        <v>45595</v>
      </c>
      <c r="B908" s="25">
        <v>10792</v>
      </c>
      <c r="C908" s="25" t="s">
        <v>281</v>
      </c>
      <c r="D908" s="25" t="s">
        <v>530</v>
      </c>
      <c r="E908" s="25" t="s">
        <v>2319</v>
      </c>
      <c r="F908" s="25" t="s">
        <v>577</v>
      </c>
      <c r="G908" s="25" t="s">
        <v>578</v>
      </c>
      <c r="H908" s="84">
        <v>182</v>
      </c>
      <c r="I908" s="26">
        <v>132839000</v>
      </c>
      <c r="J908" s="26">
        <v>0</v>
      </c>
      <c r="K908" s="26">
        <v>0</v>
      </c>
      <c r="L908" s="25" t="s">
        <v>369</v>
      </c>
      <c r="M908" s="27">
        <f>VLOOKUP(Tabla2[[#This Row],[RUBRO]],'[4]Relacion de actividades'!$E$1:$F$86,2,0)</f>
        <v>205</v>
      </c>
      <c r="N908" s="77" t="str">
        <f>VLOOKUP(M908,[3]General!$C$24:$D$64,2,0)</f>
        <v>Mantener el servicio de atención a 500 personas en habitanza de calle bajo servicios integrales que promueven su inclusión y mejoramiento de su calidad de vida, garantizando la promoción de los derechos</v>
      </c>
      <c r="O908" s="72">
        <f>VLOOKUP(M908,[3]General!$C$24:$E$64,3,0)</f>
        <v>2024680010066</v>
      </c>
      <c r="P908" s="73" t="str">
        <f>VLOOKUP(M908,[3]General!$C$24:$F$64,4,0)</f>
        <v>Fortalecimiento de las acciones de atención integral para la población en habitanza en calle en el municipio de Bucaramanga</v>
      </c>
      <c r="Q908" s="27" t="s">
        <v>888</v>
      </c>
      <c r="R908" s="27" t="s">
        <v>1537</v>
      </c>
      <c r="S908" s="27" t="s">
        <v>1538</v>
      </c>
      <c r="T908" s="205" t="s">
        <v>2408</v>
      </c>
      <c r="U908" s="27" t="s">
        <v>445</v>
      </c>
      <c r="V908" s="28" t="s">
        <v>2256</v>
      </c>
    </row>
    <row r="909" spans="1:22" hidden="1" x14ac:dyDescent="0.3">
      <c r="A909" s="198">
        <v>45595</v>
      </c>
      <c r="B909" s="25">
        <v>10793</v>
      </c>
      <c r="C909" s="25" t="s">
        <v>281</v>
      </c>
      <c r="D909" s="25" t="s">
        <v>530</v>
      </c>
      <c r="E909" s="25" t="s">
        <v>2320</v>
      </c>
      <c r="F909" s="25" t="s">
        <v>575</v>
      </c>
      <c r="G909" s="25" t="s">
        <v>576</v>
      </c>
      <c r="H909" s="84">
        <v>183</v>
      </c>
      <c r="I909" s="26">
        <v>52664184</v>
      </c>
      <c r="J909" s="26">
        <v>0</v>
      </c>
      <c r="K909" s="26">
        <v>0</v>
      </c>
      <c r="L909" s="25" t="s">
        <v>369</v>
      </c>
      <c r="M909" s="27">
        <f>VLOOKUP(Tabla2[[#This Row],[RUBRO]],'[4]Relacion de actividades'!$E$1:$F$86,2,0)</f>
        <v>205</v>
      </c>
      <c r="N909" s="77" t="str">
        <f>VLOOKUP(M909,[3]General!$C$24:$D$64,2,0)</f>
        <v>Mantener el servicio de atención a 500 personas en habitanza de calle bajo servicios integrales que promueven su inclusión y mejoramiento de su calidad de vida, garantizando la promoción de los derechos</v>
      </c>
      <c r="O909" s="72">
        <f>VLOOKUP(M909,[3]General!$C$24:$E$64,3,0)</f>
        <v>2024680010066</v>
      </c>
      <c r="P909" s="73" t="str">
        <f>VLOOKUP(M909,[3]General!$C$24:$F$64,4,0)</f>
        <v>Fortalecimiento de las acciones de atención integral para la población en habitanza en calle en el municipio de Bucaramanga</v>
      </c>
      <c r="Q909" s="27" t="s">
        <v>888</v>
      </c>
      <c r="R909" s="27" t="s">
        <v>1537</v>
      </c>
      <c r="S909" s="27" t="s">
        <v>1538</v>
      </c>
      <c r="T909" s="205" t="s">
        <v>2409</v>
      </c>
      <c r="U909" s="27" t="s">
        <v>445</v>
      </c>
      <c r="V909" s="28" t="s">
        <v>2256</v>
      </c>
    </row>
    <row r="910" spans="1:22" x14ac:dyDescent="0.3">
      <c r="A910" s="200"/>
      <c r="H910" s="89"/>
      <c r="I910" s="26"/>
      <c r="J910" s="26"/>
      <c r="K910" s="26"/>
      <c r="N910" s="90"/>
      <c r="O910" s="91"/>
      <c r="P910" s="92"/>
    </row>
    <row r="911" spans="1:22" x14ac:dyDescent="0.3">
      <c r="I911" s="26"/>
    </row>
    <row r="912" spans="1:22" x14ac:dyDescent="0.3">
      <c r="I912" s="26"/>
    </row>
    <row r="913" spans="1:11" x14ac:dyDescent="0.3">
      <c r="A913" s="201" t="s">
        <v>1256</v>
      </c>
      <c r="I913" s="202">
        <f>SUM(I4:I912)</f>
        <v>22784755278.970016</v>
      </c>
      <c r="J913" s="202">
        <f>SUM(J4:J912)</f>
        <v>14144694023.48</v>
      </c>
      <c r="K913" s="202">
        <f>SUM(K4:K912)</f>
        <v>14116914286.48</v>
      </c>
    </row>
    <row r="914" spans="1:11" x14ac:dyDescent="0.3">
      <c r="I914" s="202">
        <v>22784755278.970001</v>
      </c>
      <c r="J914" s="203">
        <v>14144694023.48</v>
      </c>
      <c r="K914" s="202">
        <v>14116914286.48</v>
      </c>
    </row>
    <row r="915" spans="1:11" x14ac:dyDescent="0.3">
      <c r="I915" s="31">
        <f>+I913-I914</f>
        <v>0</v>
      </c>
      <c r="J915" s="31">
        <f>+J913-J914</f>
        <v>0</v>
      </c>
      <c r="K915" s="31">
        <f>+K913-K914</f>
        <v>0</v>
      </c>
    </row>
  </sheetData>
  <conditionalFormatting sqref="B1:B1048576">
    <cfRule type="duplicateValues" dxfId="24" priority="1"/>
  </conditionalFormatting>
  <hyperlinks>
    <hyperlink ref="U891" r:id="rId1" xr:uid="{D6A35A23-BF0F-4B7D-A42D-E9EA06E5659E}"/>
  </hyperlinks>
  <pageMargins left="0.7" right="0.7" top="0.75" bottom="0.75" header="0.3" footer="0.3"/>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Plan de Accion NF</vt:lpstr>
      <vt:lpstr>Plan de Accion</vt:lpstr>
      <vt:lpstr>Anexo PA</vt:lpstr>
      <vt:lpstr>'Plan de Accion NF'!PA</vt:lpstr>
      <vt:lpstr>PA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JUAN MORON</dc:creator>
  <cp:lastModifiedBy>ASUS</cp:lastModifiedBy>
  <dcterms:created xsi:type="dcterms:W3CDTF">2024-06-03T22:05:35Z</dcterms:created>
  <dcterms:modified xsi:type="dcterms:W3CDTF">2024-11-14T04:35:27Z</dcterms:modified>
</cp:coreProperties>
</file>