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b1b9efc56eb2804f/Documentos/Liliana Ramírez/ALCALDIA/PROYECTOS/1. APOYO DISEÑO HERRAMIENTAS/PLAN DESARROLLO/OCTUBRE/INFORMEGENERAL/"/>
    </mc:Choice>
  </mc:AlternateContent>
  <xr:revisionPtr revIDLastSave="1" documentId="13_ncr:1_{789CD59F-8A65-47DD-829E-1C4E26EAEBF3}" xr6:coauthVersionLast="47" xr6:coauthVersionMax="47" xr10:uidLastSave="{EF52F70F-F498-4295-A492-D69F70AF4B7A}"/>
  <bookViews>
    <workbookView xWindow="-108" yWindow="-108" windowWidth="23256" windowHeight="12456" xr2:uid="{00000000-000D-0000-FFFF-FFFF00000000}"/>
  </bookViews>
  <sheets>
    <sheet name="Plan de Accion" sheetId="1" r:id="rId1"/>
  </sheets>
  <definedNames>
    <definedName name="_xlnm._FilterDatabase" localSheetId="0" hidden="1">'Plan de Accion'!$A$10:$BJ$10</definedName>
    <definedName name="PA">'Plan de Accion'!$A$9:$BJ$42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27" i="1" l="1"/>
  <c r="BC17" i="1" l="1"/>
  <c r="BC20" i="1"/>
  <c r="AN18" i="1" l="1"/>
  <c r="AO18" i="1" s="1"/>
  <c r="BC18" i="1" s="1"/>
  <c r="BF25" i="1"/>
  <c r="BF24" i="1"/>
  <c r="BF21" i="1"/>
  <c r="BD18" i="1" l="1"/>
  <c r="BE18" i="1"/>
  <c r="BF18" i="1" s="1"/>
  <c r="BC25" i="1"/>
  <c r="BC21" i="1"/>
  <c r="BC22" i="1"/>
  <c r="BC23" i="1"/>
  <c r="BC24" i="1"/>
  <c r="AN21" i="1"/>
  <c r="AN22" i="1"/>
  <c r="AN23" i="1"/>
  <c r="AN24" i="1"/>
  <c r="AN25" i="1"/>
  <c r="AN26" i="1"/>
  <c r="AN27" i="1"/>
  <c r="AN28" i="1"/>
  <c r="AN29" i="1"/>
  <c r="AN30" i="1"/>
  <c r="AN31" i="1"/>
  <c r="AN32" i="1"/>
  <c r="AN33" i="1"/>
  <c r="AN34" i="1"/>
  <c r="BF36" i="1" l="1"/>
  <c r="BF38" i="1" s="1"/>
  <c r="BC36" i="1"/>
  <c r="BC38" i="1" s="1"/>
  <c r="BE36" i="1"/>
  <c r="AN36" i="1"/>
  <c r="AN38" i="1" s="1"/>
  <c r="BD22" i="1"/>
  <c r="BE38" i="1" l="1"/>
  <c r="Q21" i="1"/>
  <c r="Q23" i="1"/>
  <c r="Q24" i="1"/>
  <c r="Q25" i="1"/>
  <c r="Q36" i="1"/>
  <c r="Q37" i="1"/>
  <c r="Q38" i="1"/>
  <c r="Q39" i="1"/>
  <c r="Q40" i="1"/>
  <c r="Q41" i="1"/>
  <c r="Q42" i="1"/>
  <c r="Q43" i="1"/>
  <c r="AN39" i="1"/>
  <c r="AN40" i="1"/>
  <c r="AN41" i="1"/>
  <c r="AN42" i="1"/>
  <c r="AN43" i="1"/>
  <c r="P43" i="1"/>
  <c r="P42" i="1"/>
  <c r="P41" i="1"/>
  <c r="P40" i="1"/>
  <c r="P39" i="1"/>
  <c r="P38" i="1"/>
  <c r="P37" i="1"/>
  <c r="P36" i="1"/>
  <c r="P25" i="1"/>
  <c r="P24" i="1"/>
  <c r="P23" i="1"/>
  <c r="P21" i="1"/>
  <c r="BD23" i="1" l="1"/>
  <c r="BD25" i="1"/>
  <c r="BD21" i="1"/>
  <c r="BD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author>
  </authors>
  <commentList>
    <comment ref="T10" authorId="0" shapeId="0" xr:uid="{00000000-0006-0000-0000-000001000000}">
      <text>
        <r>
          <rPr>
            <b/>
            <sz val="9"/>
            <color indexed="81"/>
            <rFont val="Tahoma"/>
            <family val="2"/>
          </rPr>
          <t>MONICA:</t>
        </r>
        <r>
          <rPr>
            <sz val="9"/>
            <color indexed="81"/>
            <rFont val="Tahoma"/>
            <family val="2"/>
          </rPr>
          <t xml:space="preserve">
Valor total del proyecto</t>
        </r>
      </text>
    </comment>
    <comment ref="U10" authorId="0" shapeId="0" xr:uid="{00000000-0006-0000-0000-000002000000}">
      <text>
        <r>
          <rPr>
            <b/>
            <sz val="9"/>
            <color indexed="81"/>
            <rFont val="Tahoma"/>
            <family val="2"/>
          </rPr>
          <t>MONICA:</t>
        </r>
        <r>
          <rPr>
            <sz val="9"/>
            <color indexed="81"/>
            <rFont val="Tahoma"/>
            <family val="2"/>
          </rPr>
          <t xml:space="preserve">
Valor vigencia 2024 del proyecto</t>
        </r>
      </text>
    </comment>
    <comment ref="V10" authorId="0" shapeId="0" xr:uid="{00000000-0006-0000-0000-000003000000}">
      <text>
        <r>
          <rPr>
            <b/>
            <sz val="9"/>
            <color indexed="81"/>
            <rFont val="Tahoma"/>
            <family val="2"/>
          </rPr>
          <t>MONICA:</t>
        </r>
        <r>
          <rPr>
            <sz val="9"/>
            <color indexed="81"/>
            <rFont val="Tahoma"/>
            <family val="2"/>
          </rPr>
          <t xml:space="preserve">
Si es todo el municipio diligenciar "Municipio de Bucaramanga".
De lo contratio relacionar la comuna o barrio específico.</t>
        </r>
      </text>
    </comment>
    <comment ref="W10" authorId="0" shapeId="0" xr:uid="{00000000-0006-0000-0000-000004000000}">
      <text>
        <r>
          <rPr>
            <b/>
            <sz val="9"/>
            <color indexed="81"/>
            <rFont val="Tahoma"/>
            <family val="2"/>
          </rPr>
          <t>MONICA:</t>
        </r>
        <r>
          <rPr>
            <sz val="9"/>
            <color indexed="81"/>
            <rFont val="Tahoma"/>
            <family val="2"/>
          </rPr>
          <t xml:space="preserve">
Enfoque diferencial que apunte directamente el producto.</t>
        </r>
      </text>
    </comment>
    <comment ref="X10" authorId="0" shapeId="0" xr:uid="{00000000-0006-0000-0000-000005000000}">
      <text>
        <r>
          <rPr>
            <b/>
            <sz val="9"/>
            <color indexed="81"/>
            <rFont val="Tahoma"/>
            <family val="2"/>
          </rPr>
          <t>MONICA:</t>
        </r>
        <r>
          <rPr>
            <sz val="9"/>
            <color indexed="81"/>
            <rFont val="Tahoma"/>
            <family val="2"/>
          </rPr>
          <t xml:space="preserve">
Cuantitativa</t>
        </r>
      </text>
    </comment>
    <comment ref="Y10" authorId="0" shapeId="0" xr:uid="{00000000-0006-0000-0000-000006000000}">
      <text>
        <r>
          <rPr>
            <b/>
            <sz val="9"/>
            <color indexed="81"/>
            <rFont val="Tahoma"/>
            <family val="2"/>
          </rPr>
          <t>MONICA:</t>
        </r>
        <r>
          <rPr>
            <sz val="9"/>
            <color indexed="81"/>
            <rFont val="Tahoma"/>
            <family val="2"/>
          </rPr>
          <t xml:space="preserve">
De forma general</t>
        </r>
      </text>
    </comment>
  </commentList>
</comments>
</file>

<file path=xl/sharedStrings.xml><?xml version="1.0" encoding="utf-8"?>
<sst xmlns="http://schemas.openxmlformats.org/spreadsheetml/2006/main" count="383" uniqueCount="197">
  <si>
    <t>Responsable</t>
  </si>
  <si>
    <t>Dependencia</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</si>
  <si>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</si>
  <si>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</si>
  <si>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</si>
  <si>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</si>
  <si>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</si>
  <si>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</si>
  <si>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</si>
  <si>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</si>
  <si>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</si>
  <si>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</si>
  <si>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</si>
  <si>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</si>
  <si>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</si>
  <si>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</si>
  <si>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</si>
  <si>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</si>
  <si>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</si>
  <si>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</si>
  <si>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</si>
  <si>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</si>
  <si>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</si>
  <si>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</si>
  <si>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</si>
  <si>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</si>
  <si>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</si>
  <si>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</si>
  <si>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</si>
  <si>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</si>
  <si>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</si>
  <si>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</si>
  <si>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</si>
  <si>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</si>
  <si>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t>PLAN DE ACCION</t>
  </si>
  <si>
    <t>Código:  F-DPM-10100-238,37-060</t>
  </si>
  <si>
    <r>
      <t>Meta Programada Cuatrienio</t>
    </r>
    <r>
      <rPr>
        <b/>
        <sz val="12"/>
        <color rgb="FF002060"/>
        <rFont val="Arial"/>
        <family val="2"/>
      </rPr>
      <t>3</t>
    </r>
  </si>
  <si>
    <t>Porcentaje Avance Cuatrienio</t>
  </si>
  <si>
    <t>Código BPIN</t>
  </si>
  <si>
    <t>Total Recursos Obligados</t>
  </si>
  <si>
    <t>Total Recursos Pagados</t>
  </si>
  <si>
    <t>Recursos propios 2024</t>
  </si>
  <si>
    <t>SGP Educación 2024</t>
  </si>
  <si>
    <t>SGP Salud 2024</t>
  </si>
  <si>
    <t>SGP Deporte 2024</t>
  </si>
  <si>
    <t>SGP Cultura 2024</t>
  </si>
  <si>
    <t>SGP Libre inversión 2024</t>
  </si>
  <si>
    <t>SGP Libre destinación 2024</t>
  </si>
  <si>
    <t>SGP Alimentación escolar 2024</t>
  </si>
  <si>
    <t>SGP Municipios río Magdalena 2024</t>
  </si>
  <si>
    <t>SGP APSB 2024</t>
  </si>
  <si>
    <t>Crédito 2024</t>
  </si>
  <si>
    <t>Transferencias de capital - cofinanciación departamento 2024</t>
  </si>
  <si>
    <t>Transferencias de capital - cofinanciación nación 2024</t>
  </si>
  <si>
    <t>Otros 2024</t>
  </si>
  <si>
    <t>Total 2024</t>
  </si>
  <si>
    <t>Total Comprometido 2024</t>
  </si>
  <si>
    <r>
      <t>Recursos propios 2024</t>
    </r>
    <r>
      <rPr>
        <b/>
        <sz val="12"/>
        <color rgb="FF002060"/>
        <rFont val="Arial"/>
        <family val="2"/>
      </rPr>
      <t>2</t>
    </r>
  </si>
  <si>
    <r>
      <t>SGP Educación 2024</t>
    </r>
    <r>
      <rPr>
        <b/>
        <sz val="12"/>
        <color rgb="FF002060"/>
        <rFont val="Arial"/>
        <family val="2"/>
      </rPr>
      <t>3</t>
    </r>
  </si>
  <si>
    <r>
      <t>SGP Salud 2024</t>
    </r>
    <r>
      <rPr>
        <b/>
        <sz val="12"/>
        <color rgb="FF002060"/>
        <rFont val="Arial"/>
        <family val="2"/>
      </rPr>
      <t>4</t>
    </r>
  </si>
  <si>
    <r>
      <t>SGP Deporte 2024</t>
    </r>
    <r>
      <rPr>
        <b/>
        <sz val="12"/>
        <color rgb="FF002060"/>
        <rFont val="Arial"/>
        <family val="2"/>
      </rPr>
      <t>5</t>
    </r>
  </si>
  <si>
    <r>
      <t>SGP Cultura 2024</t>
    </r>
    <r>
      <rPr>
        <b/>
        <sz val="12"/>
        <color rgb="FF002060"/>
        <rFont val="Arial"/>
        <family val="2"/>
      </rPr>
      <t>6</t>
    </r>
  </si>
  <si>
    <r>
      <t>SGP Libre inversión 2024</t>
    </r>
    <r>
      <rPr>
        <b/>
        <sz val="12"/>
        <color rgb="FF002060"/>
        <rFont val="Arial"/>
        <family val="2"/>
      </rPr>
      <t>7</t>
    </r>
  </si>
  <si>
    <r>
      <t>SGP Libre destinación 2024</t>
    </r>
    <r>
      <rPr>
        <b/>
        <sz val="12"/>
        <color rgb="FF002060"/>
        <rFont val="Arial"/>
        <family val="2"/>
      </rPr>
      <t>8</t>
    </r>
  </si>
  <si>
    <r>
      <t>SGP Alimentación escolar 2024</t>
    </r>
    <r>
      <rPr>
        <b/>
        <sz val="12"/>
        <color rgb="FF002060"/>
        <rFont val="Arial"/>
        <family val="2"/>
      </rPr>
      <t>9</t>
    </r>
  </si>
  <si>
    <r>
      <t>SGP Municipios río Magdalena 2024</t>
    </r>
    <r>
      <rPr>
        <b/>
        <sz val="12"/>
        <color rgb="FF002060"/>
        <rFont val="Arial"/>
        <family val="2"/>
      </rPr>
      <t>10</t>
    </r>
  </si>
  <si>
    <r>
      <t>SGP APSB 2024</t>
    </r>
    <r>
      <rPr>
        <b/>
        <sz val="12"/>
        <color rgb="FF002060"/>
        <rFont val="Arial"/>
        <family val="2"/>
      </rPr>
      <t>11</t>
    </r>
  </si>
  <si>
    <r>
      <t>Crédito 2024</t>
    </r>
    <r>
      <rPr>
        <b/>
        <sz val="12"/>
        <color rgb="FF002060"/>
        <rFont val="Arial"/>
        <family val="2"/>
      </rPr>
      <t>12</t>
    </r>
  </si>
  <si>
    <r>
      <t>Transferencias de capital - cofinanciación departamento 2024</t>
    </r>
    <r>
      <rPr>
        <b/>
        <sz val="12"/>
        <color rgb="FF002060"/>
        <rFont val="Arial"/>
        <family val="2"/>
      </rPr>
      <t>13</t>
    </r>
  </si>
  <si>
    <r>
      <t>Transferencias de capital - cofinanciación nación 2024</t>
    </r>
    <r>
      <rPr>
        <b/>
        <sz val="12"/>
        <color rgb="FF002060"/>
        <rFont val="Arial"/>
        <family val="2"/>
      </rPr>
      <t>14</t>
    </r>
  </si>
  <si>
    <r>
      <t>Otros 2024</t>
    </r>
    <r>
      <rPr>
        <b/>
        <sz val="12"/>
        <color rgb="FF002060"/>
        <rFont val="Arial"/>
        <family val="2"/>
      </rPr>
      <t>15</t>
    </r>
  </si>
  <si>
    <t>Territorio seguro que progresa</t>
  </si>
  <si>
    <t>Ciencia, tecnología e innovación.</t>
  </si>
  <si>
    <t>3906</t>
  </si>
  <si>
    <t>Fomento a vocaciones y formación, generación, uso y apropiación social del conocimiento de la ciencia, tecnología e innovación (3906)</t>
  </si>
  <si>
    <t>3906015</t>
  </si>
  <si>
    <t>Elaborar un documento técnico que permita ejecutar la visión Territorial de ciencia tecnología e innovación para el municipio de Bucaramanga.</t>
  </si>
  <si>
    <t>Documentos de planeación elaborados. (390601500)</t>
  </si>
  <si>
    <t>Número</t>
  </si>
  <si>
    <t>Incremento</t>
  </si>
  <si>
    <t>3906011</t>
  </si>
  <si>
    <t>Generar 4 estrategias a través de proyectos, iniciativas o actividades que fomenten las vocaciones científicas, conciencia pública, capacitación, educación, investigación y participación a nivel local, regional y nacional.</t>
  </si>
  <si>
    <t>Estrategias de apropiación realizadas. (390601100)</t>
  </si>
  <si>
    <t>3906003</t>
  </si>
  <si>
    <t>Otorgar 20 becas de estudios de posgrados (Maestría) dirigido a los profesionales de la ciudad</t>
  </si>
  <si>
    <t>Becas de maestría otorgadas (390600300)</t>
  </si>
  <si>
    <t>Mantenimiento</t>
  </si>
  <si>
    <t>3906005</t>
  </si>
  <si>
    <t xml:space="preserve">Financiar un (1) programa y/o proyecto de Ciencia, Tecnología e Innovación (CTI) para la generación de conocimiento, desarrollo tecnológico e innovación. (I+D+i). </t>
  </si>
  <si>
    <t>Programas y proyectos financiados (390600500)</t>
  </si>
  <si>
    <t>3906018</t>
  </si>
  <si>
    <t xml:space="preserve">Construir un Centro o laboratorio para la I+D+i, de conformidad con lo establecido en las políticas, normatividad y lineamientos técnicos. Incluye la dotación. </t>
  </si>
  <si>
    <t>Centros o laboratorios construidos y dotados (390601800)</t>
  </si>
  <si>
    <t>Tecnologías de la información y las comunicaciones.</t>
  </si>
  <si>
    <t>2301</t>
  </si>
  <si>
    <t>Facilitar el acceso y uso de las tecnologías de la información y las comunicaciones en todo el territorio (2301).</t>
  </si>
  <si>
    <t>2301076</t>
  </si>
  <si>
    <t>Habilitar 24 Espacios publicos para el acceso, uso, apropiacion y promocion de las TIC en el municipio de Bucaramanga.</t>
  </si>
  <si>
    <t>Espacios públicos para la promoción de las TIC habilitados. (230107600)</t>
  </si>
  <si>
    <t>2302</t>
  </si>
  <si>
    <t>Fomento del desarrollo de aplicaciones, software y contenidos para impulsar la apropiación de las tecnologías de la información y las comunicaciones (tic) (2302).</t>
  </si>
  <si>
    <t>2302086</t>
  </si>
  <si>
    <t>Desarrollar e implementar tres (3) herramientas o servicio tecnologico en el marco de la Estrategia de Gobierno digital.</t>
  </si>
  <si>
    <t>Herramientas tecnológicas de Gobierno digital implemetadas. (230208600)</t>
  </si>
  <si>
    <t>2302036</t>
  </si>
  <si>
    <t>Desarrollar un (1) Proyecto para fortalecimiento, análisis y prospectiva del sector TIC.</t>
  </si>
  <si>
    <t>Proyecto para fortalecimiento, análisis y prospectiva del sector TIC desarrollados. (230203600)</t>
  </si>
  <si>
    <t>2301004</t>
  </si>
  <si>
    <t>Elaborar 12 Documentos de planeación como plan de medios, para informar a la ciudadanía, sobre proyectos, políticas, programas, oferta institucional en los diferentes medios de comunicación (radio, prensa, televisión, digital, impresos)</t>
  </si>
  <si>
    <t>Documentos de planeación elaborados 
  (230100400)</t>
  </si>
  <si>
    <t>2302002</t>
  </si>
  <si>
    <t>Publicar 83 contenidos digitales de campañas sobre posicionamiento de ciudad.</t>
  </si>
  <si>
    <t>Contenidos digitales publicados 
  (230200200)</t>
  </si>
  <si>
    <t>2302041</t>
  </si>
  <si>
    <t>Realizar 150 Ejercicios de participación ciudadana, oferta institucional y de interés de la ciudadanía del Municipio de Bucaramanga, publicados en las diferentes redes sociales y página web.</t>
  </si>
  <si>
    <t>Ejercicios de participación ciudadana realizados 
  (230204100)</t>
  </si>
  <si>
    <t>Territorio seguro que genera valor</t>
  </si>
  <si>
    <t>Gobierno territorial</t>
  </si>
  <si>
    <t>4599</t>
  </si>
  <si>
    <t>Fortalecimiento a la gestión y dirección de la administración pública territorial (4599)</t>
  </si>
  <si>
    <t>4599020</t>
  </si>
  <si>
    <t xml:space="preserve">Realizar un (01) documento metodológico de actualización de un estudio para la modernización de la estructura administrativa de la Alcaldía de Bucaramanga (incluye administración central, descentralizados y empresas de servicios)
</t>
  </si>
  <si>
    <t>Documentos metodológicos realizados (459902000). </t>
  </si>
  <si>
    <t>4599038</t>
  </si>
  <si>
    <t>Apoyar financieramente 658 funcionarios de la entidad a través del Plan Institucional de Capacitación y Plan Institucional de Bienestar e Incentivos (4599038).</t>
  </si>
  <si>
    <t>Funcionarios apoyados (459903800). </t>
  </si>
  <si>
    <t>Realizar un (01) documento metodológico para la formulación y adopción del programa “Cultura Organizacional 2.0 - Plan Estratégico de Servicio al Ciudadano”</t>
  </si>
  <si>
    <t>0 </t>
  </si>
  <si>
    <t>4599034</t>
  </si>
  <si>
    <t>Dotar  una (01) sede del Centro Administrativo Municipal - CAM  por medio de la adquisición de mobiliario y equipos tecnológicos</t>
  </si>
  <si>
    <t>Sedes dotadas (459903400). </t>
  </si>
  <si>
    <t>4599023</t>
  </si>
  <si>
    <t>Implementar dos (02) Sistemas de Gestión en la administración municipal</t>
  </si>
  <si>
    <t>Sistema de Gestión implementado (459902300). </t>
  </si>
  <si>
    <t>1 </t>
  </si>
  <si>
    <t>4599017</t>
  </si>
  <si>
    <t>Implementar una (01) estrategias para el sistema de Gestión documental de la administración municipal</t>
  </si>
  <si>
    <t>Sistema de gestión documental implementado (459901700). </t>
  </si>
  <si>
    <t>Realizar un (01) documento metodológico para la actualización de la caracterización de los vendedores informales del municipio de Bucaramanga</t>
  </si>
  <si>
    <t xml:space="preserve"> Facilitar el acceso y uso de las Tecnologías de la Información y las Comunicaciones (TIC) en todo el territorio nacional (2301)</t>
  </si>
  <si>
    <t>2301075</t>
  </si>
  <si>
    <t>Implementar un Sistema de Informacion integrado que garantice la gobernanza de datos y disponibilidad de informacion, de manera accesible, confiable y oportuna que permita la interaccion con los ciudadanos, la gestion territorial y la toma de decisiones informada.</t>
  </si>
  <si>
    <t>Sistema de Informacion Implementado. (230107500)</t>
  </si>
  <si>
    <t>4599002</t>
  </si>
  <si>
    <t>Ejecutar el 100% del programa de saneamiento fiscal y financiero para el fortalecimiento de las finanzas del municipio</t>
  </si>
  <si>
    <t>Programa de sanemiento fiscal y financiero ejecutado (459900200).</t>
  </si>
  <si>
    <t>Porcentaje</t>
  </si>
  <si>
    <t>Secretaria Administrativa -TIC</t>
  </si>
  <si>
    <t>Sonnia Yaneth García Benítez</t>
  </si>
  <si>
    <t>9, 10</t>
  </si>
  <si>
    <t>Secretaria Administrativa-Prensa y Comunicaciones</t>
  </si>
  <si>
    <t>Secretaría Administrativa</t>
  </si>
  <si>
    <t>Secretaria Administrativa-DADEP</t>
  </si>
  <si>
    <t>Secretaria Administrativa OATIC</t>
  </si>
  <si>
    <t>10,11, 17</t>
  </si>
  <si>
    <t>Versión: 2.0</t>
  </si>
  <si>
    <t>Fecha aprobación: Octubre-10-2024</t>
  </si>
  <si>
    <t>Página: 1 de 1</t>
  </si>
  <si>
    <t>ELABORACIÓN Y EJECUCIÓN DE LOS DIFERENTES PLANES DE MEDIOS ESTRATÉGICOS PARA LA ALCALDÍA DE BUCARAMANGA</t>
  </si>
  <si>
    <t>Todas</t>
  </si>
  <si>
    <t>BUCARAMANGA</t>
  </si>
  <si>
    <t>FORTALECIMIENTO DEL PLAN DE COMUNICACIONES PARA LA DIFUSIÓN Y DIVULGACIÓN DE LA OFERTA INSTITUCIONAL, INICIATIVAS Y PROYECTOS ESTRATÉGICOS PARA EL MUNICIPIO DE BUCARAMANGA.</t>
  </si>
  <si>
    <t>IMPLEMENTACIÓN DE ESTRATEGIAS DE COMUNICACIÓN Y PUBLICIDAD EN LA ALCALDÍA DE BUCARAMANGA</t>
  </si>
  <si>
    <t>ACTUALIZACION DEL DOCUMENTO METODOLOGICO PARA LA MODERNIZACION DE LA ESTRUCTURA ADMINISTRATIVA DE LA ALCALDIA DE BUCARAMANGA</t>
  </si>
  <si>
    <t>FORTALECIMIENTO DE LAS ACCIONES DEL PLAN INSTITUCIONAL DE CAPACITACIÓN Y PLAN INSTITUCIONAL DE BIENESTAR SOCIAL E INCENTIVOS PARA LOS SERVIDORES PÚBLICOS DEL MUNICIPIO DE BUCARAMANGA</t>
  </si>
  <si>
    <t>NA</t>
  </si>
  <si>
    <t>Funcionarios públicos de la alcaldia de Bucaramanga</t>
  </si>
  <si>
    <t>IMPLEMENTACIÓN DEL PLAN INSTITUCIONAL DE BIENESTAR SOCIAL E INCENTIVOS Y EL PLAN INSTITUCIONAL DE CAPACITACIÓN PARA LOS SERVIDORES PÚBLICOS DEL MUNICIPIO DE BUCARAMANGA</t>
  </si>
  <si>
    <t>FORTALECIMIENTO A LA GESTIÓN INSTITUCIONAL Y ATENCIÓN AL CIUDADANO A TRAVÉS DE LA ESTRATEGIA CULTURA ORGANIZACIONAL 2.0 EN EL MUNICIPIO DE BUCARAMANGA SANTANDER</t>
  </si>
  <si>
    <t>MEJORAMIENTO DE LA PRESTACIÓN DEL SERVICIO AL CIUDADANO EN LAS DEPENDECIAS DE LA ALCALDÍA DE BUCARAMANGA</t>
  </si>
  <si>
    <t>Considerando que el Centro de Atención Municipal Especializado (CAME) es un espacio físico destinado a facilitar el acceso de la ciudadanía a la Oferta Institucional mediante la atención de solicitudes, peticiones, quejas, reclamos, sugerencias y denuncias, en cumplimiento de sus derechos y deberes; se adquirió un sistema de turno digital compuesto por software y hardware mediante el contrato 076 de 2024 para brindar una atención organizada, eficiente y satisfactoria.</t>
  </si>
  <si>
    <t>Dotación de espacios en las instalaciones del centro administrativo municipal - CAM para la habilitación y/o mejoramiento de espacios de trabajo en el municipio de Bucaramanga</t>
  </si>
  <si>
    <t>FORTALECIMIENTO DE LOS SISTEMAS INTEGRADOS DE GESTIÓN DEL MUNICIPIO DE BUCARAMANGA</t>
  </si>
  <si>
    <t>ACTUALIZACIÓN DE LA CARACTERIZACIÓN DE LOS VENDEDORES INFORMALES PARA LA GOBERNANZA DE DATOS Y TOMA DE DECISIONES EN EL MUNICIPIO DE BUCARAMANGA</t>
  </si>
  <si>
    <t>FORTALECIMIENTO DE LOS PROCESOS DE GESTIÓN DOCUMENTAL Y ARCHIVO EN EL MUNICIPIO DE BUCARAMANGA</t>
  </si>
  <si>
    <t>IMPLEMENTACIÓN DE ACCIONES PARA EL CUMPLIMIENTO DEL PLAN INSTITUCIONAL DE ARCHIVOS Y EL PROGRAMA DE GESTIÓN DOCUMENTAL EN LA ALCALDIA DE BUCARAMANGA</t>
  </si>
  <si>
    <t xml:space="preserve">FORTALECIMIENTO DE LA POLITICA DE GOBIERNO DIGITAL EN EL MUNICIPIO DE BUCARAMANGA. </t>
  </si>
  <si>
    <t>Municipio de Bucaramanga</t>
  </si>
  <si>
    <t>Todo el municipio</t>
  </si>
  <si>
    <t>IMPLEMENTACION DE UNA ESTRATEGIA INTEGRAL PARA EL ACCESO, USO Y APROPIACION DE LAS TECNOLOGÍAS DE LA INFORMACIÓN Y LAS COMUNICACIONES, INCORPORADO A UN ESQUEMA DE CONECTIVIDAD COMUNITARIA EN EL MUNICIPIO DE BUCARAMANGA.</t>
  </si>
  <si>
    <t>IMPLEMENTACIÓN DE UN SISTEMA MAESTRO INTEGRADO DE INFORMACIÓN, GESTIÓN TERRITORIAL Y TOMA DE DECISIONES EN EL MUNICIPIO DE BUCARAMANGA.</t>
  </si>
  <si>
    <t xml:space="preserve">Durante este periodo el equipo de profesionales realizo las siguientes actividades con el fin de construir los documentos de planeacion para dar cumplimiento a la respectiva meta:     .- Se realizo el proces de metodologia de los documentos (planteamiento del problema, introduccion, diagnostico para los diferentes documentos de planeacion). - Se realizo un proceso de recopilacion de informacion con el fin de determinars las diferentes necesidades de cada una de las oficinas gestores de la Alcaldia de Bucaramanga. - Se realizo una caracterizacion de los diferentes medios de comunicacion tanto tradicionales como alternativos     </t>
  </si>
  <si>
    <t>Durante este periodo no se presentaron informe de actividades ni pagos en este proyecto</t>
  </si>
  <si>
    <t>Durante este periodo se desarrollaron las siguientes actividades por parte del personal a cargo:
•	
•	Se apoyó con el almacenamiento Back Up del contenido audiovisual generado por la administración municipal.
•	Se realizaron dos grabaciones con voz institucional de la Alcaldía de Bucaramanga.
•	Se realizó un diseño siguiendo la línea gráfica oficial.
•	Se creó una pieza gráfica de las diferentes campñas de la Alcaldia de Bucaramanga.
•	Se editaron y manipularon imágenes para el desarrollo de dos contenidos digitales.
•	Se desarrollaron diseños institucionales según el manual visual de la Alcaldía.
•	Se apoyó con el diseño de una pieza gráfica sobre las diferentes oficinas gestoras.
•	Se atendieron comentarios y ambos de las principales redes de la administración municipal.
•	Se realizó la producción de  cápsulas informativas para redes sociales de la Alcaldía de Bucaramanga.
•	Se realizó la edición (postproducción) de cápsulas informativas para redes sociales de la Alcaldía de Bucaramanga.</t>
  </si>
  <si>
    <t>Durante este periodo se desarrollaron las siguientes actividades por parte del personal a cargo:
- Se genero los procesos de convocatorias contractuales correspondiente al periodo de cada una de las oficinas gestoras. -Se realizaron las trasmisciones correspondientes a la campaña Nos Vemos en el Barrio. -  El equipo del proyecto participó en los diferentes eventos de participacion ciudadana. -Se brindó apoyo logístico y/o protocolario en en los diferentes eventos que difunden la oferta institucional.
•	Se realizó el cubrimiento de todos los eventos concernientes a la feria de Bucaramanga
•	Se realizó registro fotográfico de los diferentes eventos institucionales.</t>
  </si>
  <si>
    <t>Durante este periodo se realizaron diferentes actividades encaminadas a la consolidacion de la actualizacion del documento metodologico, entre las cuales se destacan:
•	Se elaboro el insumo para la oficina de prensa del Tercer comunicado del proyecto 
•	Se desarrolló reunión junto a las profesionales del Grupo Jurídico  para Elaboración y revisión acta de Reunión desarrollada el 22 de Agosto con las organizaciones Sindicales. donde se revisó elaboración del acta antes mencionada 
•	Se realizó el seguimiento del cronograma de visitas a los diferentes dependencias dentro de la etapa de actualización del Diagnostico contexto interno y externo y validación de matrices 
•	Se realizo una reunión virtual con el Doctor Juan Pablo Castro, Asesor de Función Pública, y el   equipo Financiero ,  se desarrolló la presentación de la actualización del contexto interno 
•	Se actualizo el diagnóstico del componente financiero del diagnóstico del estudio técnico, se tomó atenta nota de las sugerencias dadas por el Asesor de Función Pública sobre la elaboración de un resumen del componente financiero y que este fuera un anexo del Diagnóstico del Estudio Técnico.
•	Se organizó el equipo financiero para poder dividir las actividades de realización de resumen sugerido por el Asesor del DAFP y revisión del entorno económico externo .se acordó entrega de Resumen. 
•	Se entregaron los insumos para actualización de análisis de Políticas de MIPG que hacen parte de la actualización del documento metodológico de la etapa de Diagnostico e igualmente se hicieron seguimiento a los oficios y comunicaciones enviados.</t>
  </si>
  <si>
    <t xml:space="preserve">
1. Gestión del componente servicios digitales.
2. Fortalecimiento de competencias y habilidades digitales en la ciudadanía
3. Fortalecimiento de un estado abierto a través de uso de los datos.
</t>
  </si>
  <si>
    <t>Gestiones administrativas y técnicas para la estructuración de metodologías de planificación y gestión de proyecto que permitan optimizar los recursos y  mejorar la eficiencia en los proyectos movilizadores.</t>
  </si>
  <si>
    <t>Se otorgó el Incentivo Educativo  a 48 funcionarios públicos del municipio de Bucaramanga</t>
  </si>
  <si>
    <t>1. Durante el mes de septiembre realizaron las siguientes capacitaciones: Formación para Directivos -metodología MindSonar participaron 15 personas. , Curso de Indicadores de Gestión en la que participaron 30 personas., Excel básico Global en la que participaron 30 personas.
2. Se prestó el servicio de Zona Protegida que prestó asistencia médica extra hospitalaria con cobertura de emergencias, urgencias y consultas médicas a funcionarios de la Alcaldía de Bucaramanga en el horario de 6:00 am a 8:00 p.m. de lunes a domingo, desde el 1 al 31 de julio de 2024. Se contó con médico y paramédico en el tiempo de respuesta establecido para cada solicitud. El personal se desplazó en modernas unidades móviles dotadas con equipos y medicamentos necesarios para solucionar en incidente en la zona Protegida. 
3. A través del contrato No. 1513 de 2024 se dio inicio a la ejecución de las actividades del proyecto, a la fecha se han realizado las siguientes actividades:
ACTIVIDAD TURISTICA
Durante el mes de octubre 99 personas redimieron su tarjeta vacacional, para un total de 133 personas.</t>
  </si>
  <si>
    <t>Durante el mes de Octubre se adelantó la contratación del talento humanos a cargo de la ejecución del proyecto, el cual realizó las siguientes actividades:
1. Reuniones de planeación y definición de lineas de trabajo.
2. Reuniones para la definición de equipos de personal por cada linea de trabajo.
3. Recopilación de información en las diferentes dependencias de la administración.
4. Analisis de información necesaria para la construcción del diagnostico de la entidad, en lineas como la atención al ciudadano, los canales de comunicación interna y externa, gestión docuemental entre otros.
5. Construcción del normograma que aplica para cada una de las lineas de trabjo definidas.
6. Definición de la estructura del documento.
7. Consolidación de información en el documento.
8. Formulación de Propuestas por cada línea de trabajo.</t>
  </si>
  <si>
    <r>
      <t xml:space="preserve">Durante el mes de octubre de 2024, se formalizó la contratación con el ente externo certificador </t>
    </r>
    <r>
      <rPr>
        <b/>
        <sz val="12"/>
        <color theme="1"/>
        <rFont val="Arial"/>
        <family val="2"/>
      </rPr>
      <t>ICONTEC</t>
    </r>
    <r>
      <rPr>
        <sz val="12"/>
        <color theme="1"/>
        <rFont val="Arial"/>
        <family val="2"/>
      </rPr>
      <t xml:space="preserve">, mediante el contrato N° 145, con vigencia para el año 2024. Previo a la visita del ente certificador ICONTEC, el equipo del proyecto llevó a cabo una serie de auditorías internas durante el mes de octubre de 2024, con el objetivo de preparar a las diferentes procesos de la Alcaldía de Bucaramanga para la certificación bajo la norma ISO 9001:2015.
Estas auditorías fueron parte del proceso de preparación para la certificación del Sistema de Gestión de Calidad, con el fin de garantizar que las áreas evaluadas cumplieran con los requisitos establecidos por la norma y estuvieran listas para la auditoría externa de otorgamiento. En el marco de la ejecución del contrato suscrito con el ente certificador ICONTEC, se estableció un cronograma detallado de actividades, cuyo inicio formal se llevó a cabo el 15 de octubre de 2024. Este cronograma incluyó una reunión de apertura, reuniones de balance de preauditorías y una reunión de cierre, durante los cuales se desarrollaron las preauditorías de los 25 procesos establecidos dentro de la Alcaldía de Bucaramanga, como parte del proceso de preparación para la certificación bajo la norma ISO 9001:2015.
La ejecución de estas actividades se llevó a cabo durante un período de tres días, en los cuales se evaluó el cumplimiento y la alineación de los procesos con los requisitos establecidos por la norma internacional. El objetivo principal de las preauditorías fue identificar áreas de mejora y no conformidades, a fin de tomar las medidas correctivas necesarias antes de la auditoría externa final para la certificación.    
Así mismo, se dio inicio a las capacitaciones en colaboración con el ente certificador y los enlaces responsables de los 25 procesos. </t>
    </r>
  </si>
  <si>
    <t>Durante el mes de Octubre se adelantó la contratación del talento humanos a cargo de la ejecución del proyecto, el cual realizó las siguientes actividades:
1. Fortalecer el  trámite de búsqueda de documentos de archivos almacenados en el Archivo Central.
2. Realizar Transferencias documentales.
3. Fortalecer la realización de Inventarios documentales de archivos de gestión.
4. Elaborar el Diagnóstico Integral de Archivos.
5. Aplicar las Tablas de Retención Documental (TRD).</t>
  </si>
  <si>
    <t>Se inició el proceso de contratación No. SA-SA-MC-014-2024, mediante el cual se pretenden adquirir los equipos tecnológicos necesarios para garantizar la conservación de los archivos de la entidad</t>
  </si>
  <si>
    <t xml:space="preserve">I.	INVESTIGACIÓN, ANÁLISIS Y DIAGNÓSTICO, DEL ESPACIO PÚBLICO
Se desarrolló el trabajo de campo correspondiente a realización de observaciones directas en el municipio, identificando las zonas críticas, este trabajo permitió construir un conteo visual de vendedores informales por zonas identificadas, igualmente se construyó un mapeo de zonas concentración vendedores informales y áreas problemáticas. 
CONVERSATORIOS - GRUPOS FOCALES 
Se realizaron 4 conversatorios distribuidos por grupos focales de Empresarios, ediles, presidentes de junta de acción comunal y vendedores informales de las comunas 6, 7 y 12 Concordia, Ciudadela y San Francisco.
CARACTERIZACIÓN Y GEORREFERENCIACIÓN DE LOS VENDEDORES INFORMALES DEL MUNICIPIO DE BUCARAMANGA
En el mes de octubre, la Administración Municipal de Bucaramanga dio inicio al Proceso de Caracterización de los Vendedores Informales que realizan sus actividades económicas en distintos puntos del municipio. Este proceso, fundamental para la gobernanza de datos y la toma de decisiones estratégicas, utiliza un instrumento de recolección de datos cuidadosamente validado, diseñado para capturar información de manera precisa y confiable.
Durante este primer mes de caracterización, se registraron un total de 881 vendedores informales y 43 casetas de venta estacionaria. Cada uno de estos registros cuenta con coordenadas exactas de ubicación, obtenidas a través de herramientas de georreferenciación, lo que permite un mapeo detallado del uso del espacio público. Este proceso se ha centrado especialmente en zonas críticas de ocupación irregular, donde la presencia de actividades informales requiere un análisis profundo para promover un equilibrio entre el desarrollo económico y el orden urbano.
II.	VERIFICACIÓN DEL INVENTARIO GENERAL DEL PATRIMONIO INMOBILIARIO MUNICIPAL EN PROPIEDAD HORIZONTAL
El presente informe se proyecta a partir de la información suministrada por el equipo técnico y jurídico encargado del saneamiento de los bienes inmuebles propiedad del Municipio de Bucaramanga, en el marco del proyecto de inversión. El cual está conformado por 7 abogados y 3 arquitectas. 
En el mes de octubre de 2024 se realizaron las visitas de validación y saneamiento para dar cumplimiento a las fases 2 y 3 del C.C. FEGHALI.
OTRAS ACTIVIDADES REALIZADAS Y/O ACCIONES JURÍDICAS PARA EL PROCESO DE SANEAMIENTO
1.	Se adelantaron mesas de trabajo con el fin de recopilar la información necesaria en relación a la ocupación de estos locales, con el fin de tener insumos para realizar el proceso de saneamiento. De lo anterior queda acta que reposa en el archivo del DADEP.
ACCIONES LEGALES QUE SE PREPARAN CON EL FIN DE LOGRAR LA RECUPERACION DE LOS LOCALES UBICADOS EN EL CENTRO COMERCIAL FEGHALI
teniendo en cuenta el ACUERDO 035 de diciembre 20 de 2002 ”por medio del cual se crea la defensoría del espacio público” señala en su capítulo primero artículo tercero como funciones de la defensoría del espacio público:  la defensa, inspección, vigilancia, regulación y control del espacio público del Municipio, la administración de los bienes inmuebles y la elaboración del inventario general del patrimonio inmobiliario municipal </t>
  </si>
  <si>
    <t>FORTALECIMIENTO AL PROCESO DE GESTIÓN DE LAS TIC ALINEADO A LA ESTRATEGIA DE GOBIERNO DIGITAL PARA UNA MEJOR INTERACCIÓN CON EL CIUDADANO EN EL MUNICIPIO DE BUCARAMANGA</t>
  </si>
  <si>
    <t>Implementar 1 estrategia que permita la ejecución de la política de Gobierno Digital a través de sus tres habilitadores Arquitectura Empresarial, Seguridad de la información y servicios ciudadanos digitales.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</si>
</sst>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 #,##0.00;[Red]\-&quot;$&quot;\ #,##0.00"/>
    <numFmt numFmtId="44" formatCode="_-&quot;$&quot;\ * #,##0.00_-;\-&quot;$&quot;\ * #,##0.00_-;_-&quot;$&quot;\ * &quot;-&quot;??_-;_-@_-"/>
    <numFmt numFmtId="164" formatCode="_-&quot;$&quot;\ * #,##0.00_-;\-&quot;$&quot;\ * #,##0.00_-;_-&quot;$&quot;\ * &quot;-&quot;??_-;_-@"/>
    <numFmt numFmtId="165" formatCode="_-[$$-240A]\ * #,##0.00_-;\-[$$-240A]\ * #,##0.00_-;_-[$$-240A]\ * &quot;-&quot;??_-;_-@_-"/>
  </numFmts>
  <fonts count="21" x14ac:knownFonts="1">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b/>
      <sz val="72"/>
      <color theme="1"/>
      <name val="Arial"/>
      <family val="2"/>
    </font>
    <font>
      <sz val="12"/>
      <color theme="1"/>
      <name val="Arial"/>
      <family val="2"/>
    </font>
    <font>
      <sz val="8"/>
      <name val="Aptos Narrow"/>
      <family val="2"/>
      <scheme val="minor"/>
    </font>
    <font>
      <sz val="9"/>
      <color indexed="81"/>
      <name val="Tahoma"/>
      <family val="2"/>
    </font>
    <font>
      <b/>
      <sz val="9"/>
      <color indexed="81"/>
      <name val="Tahoma"/>
      <family val="2"/>
    </font>
    <font>
      <sz val="11"/>
      <color theme="1"/>
      <name val="Aptos Narrow"/>
      <family val="2"/>
      <scheme val="minor"/>
    </font>
    <font>
      <sz val="11"/>
      <color theme="1"/>
      <name val="Arial"/>
      <family val="2"/>
    </font>
    <font>
      <sz val="11"/>
      <color rgb="FFFF0000"/>
      <name val="Aptos Narrow"/>
      <family val="2"/>
      <scheme val="minor"/>
    </font>
    <font>
      <sz val="11"/>
      <name val="Arial"/>
      <family val="2"/>
    </font>
    <font>
      <sz val="11"/>
      <name val="Aptos Narrow"/>
      <family val="2"/>
      <scheme val="minor"/>
    </font>
    <font>
      <sz val="11"/>
      <color theme="8" tint="-0.249977111117893"/>
      <name val="Aptos Narrow"/>
      <family val="2"/>
      <scheme val="minor"/>
    </font>
    <font>
      <sz val="11"/>
      <color theme="1"/>
      <name val="Arial"/>
      <family val="2"/>
    </font>
    <font>
      <sz val="11"/>
      <color rgb="FF78206E"/>
      <name val="Arial"/>
      <family val="2"/>
    </font>
  </fonts>
  <fills count="4">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3" fillId="0" borderId="0" applyFont="0" applyFill="0" applyBorder="0" applyAlignment="0" applyProtection="0"/>
    <xf numFmtId="44" fontId="13" fillId="0" borderId="0" applyFont="0" applyFill="0" applyBorder="0" applyAlignment="0" applyProtection="0"/>
  </cellStyleXfs>
  <cellXfs count="120">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2" fillId="0" borderId="0" xfId="0" applyFont="1"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6" fillId="0" borderId="3" xfId="0"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vertical="center"/>
    </xf>
    <xf numFmtId="0" fontId="2" fillId="0" borderId="9" xfId="0" applyFont="1" applyBorder="1" applyAlignment="1">
      <alignment vertical="center"/>
    </xf>
    <xf numFmtId="0" fontId="1" fillId="2" borderId="23" xfId="0" applyFont="1" applyFill="1" applyBorder="1" applyAlignment="1">
      <alignment horizontal="center" vertical="center" wrapText="1"/>
    </xf>
    <xf numFmtId="0" fontId="3" fillId="0" borderId="7" xfId="0" applyFont="1" applyBorder="1" applyAlignment="1" applyProtection="1">
      <alignment horizontal="center" vertical="center"/>
      <protection locked="0"/>
    </xf>
    <xf numFmtId="9" fontId="3" fillId="0" borderId="1" xfId="1" applyFont="1" applyFill="1" applyBorder="1" applyAlignment="1">
      <alignment horizontal="center" vertical="center"/>
    </xf>
    <xf numFmtId="9" fontId="3" fillId="0" borderId="7" xfId="1" applyFont="1" applyBorder="1" applyAlignment="1">
      <alignment horizontal="center" vertical="center"/>
    </xf>
    <xf numFmtId="44" fontId="3" fillId="0" borderId="7" xfId="0" applyNumberFormat="1" applyFont="1" applyBorder="1" applyAlignment="1" applyProtection="1">
      <alignment horizontal="center" vertical="center"/>
      <protection locked="0"/>
    </xf>
    <xf numFmtId="0" fontId="9" fillId="0" borderId="10" xfId="0" applyFont="1" applyBorder="1" applyAlignment="1">
      <alignment vertical="center"/>
    </xf>
    <xf numFmtId="0" fontId="9" fillId="0" borderId="10" xfId="0" applyFont="1" applyBorder="1" applyAlignment="1">
      <alignment vertical="center" wrapText="1"/>
    </xf>
    <xf numFmtId="0" fontId="9" fillId="0" borderId="11" xfId="0" applyFont="1" applyBorder="1" applyAlignment="1">
      <alignment vertical="center"/>
    </xf>
    <xf numFmtId="0" fontId="9" fillId="0" borderId="12" xfId="0" applyFont="1" applyBorder="1" applyAlignment="1">
      <alignment vertical="center"/>
    </xf>
    <xf numFmtId="0" fontId="9" fillId="0" borderId="11" xfId="0" applyFont="1" applyBorder="1" applyAlignment="1">
      <alignment vertical="center" wrapText="1"/>
    </xf>
    <xf numFmtId="0" fontId="9" fillId="0" borderId="12" xfId="0" applyFont="1" applyBorder="1" applyAlignment="1">
      <alignment vertical="center" wrapText="1"/>
    </xf>
    <xf numFmtId="9" fontId="3" fillId="0" borderId="1" xfId="1" applyFont="1" applyFill="1" applyBorder="1" applyAlignment="1" applyProtection="1">
      <alignment horizontal="center" vertical="center"/>
      <protection locked="0"/>
    </xf>
    <xf numFmtId="9" fontId="3" fillId="0" borderId="7" xfId="1" applyFont="1" applyBorder="1" applyAlignment="1" applyProtection="1">
      <alignment horizontal="center" vertical="center"/>
      <protection locked="0"/>
    </xf>
    <xf numFmtId="0" fontId="3" fillId="0" borderId="2"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9" fontId="3" fillId="0" borderId="2" xfId="1" applyFont="1" applyFill="1" applyBorder="1" applyAlignment="1">
      <alignment horizontal="center" vertical="center" wrapText="1"/>
    </xf>
    <xf numFmtId="44" fontId="3" fillId="0" borderId="2" xfId="0" applyNumberFormat="1" applyFont="1" applyBorder="1" applyAlignment="1" applyProtection="1">
      <alignment horizontal="center" vertical="center" wrapText="1"/>
      <protection locked="0"/>
    </xf>
    <xf numFmtId="44" fontId="3" fillId="0" borderId="2" xfId="0" applyNumberFormat="1" applyFont="1" applyBorder="1" applyAlignment="1" applyProtection="1">
      <alignment horizontal="center" vertical="center"/>
      <protection locked="0"/>
    </xf>
    <xf numFmtId="9" fontId="3" fillId="0" borderId="2" xfId="1" applyFont="1" applyFill="1" applyBorder="1" applyAlignment="1" applyProtection="1">
      <alignment horizontal="center" vertical="center" wrapText="1"/>
      <protection locked="0"/>
    </xf>
    <xf numFmtId="9" fontId="3" fillId="0" borderId="2" xfId="0" applyNumberFormat="1" applyFont="1" applyBorder="1" applyAlignment="1" applyProtection="1">
      <alignment horizontal="center" vertical="center" wrapText="1"/>
      <protection locked="0"/>
    </xf>
    <xf numFmtId="0" fontId="0" fillId="0" borderId="0" xfId="0" applyAlignment="1">
      <alignment horizontal="center" vertical="center" wrapText="1"/>
    </xf>
    <xf numFmtId="0" fontId="3" fillId="0" borderId="1" xfId="0" applyFont="1" applyBorder="1" applyAlignment="1" applyProtection="1">
      <alignment horizontal="center" vertical="center"/>
      <protection locked="0"/>
    </xf>
    <xf numFmtId="44" fontId="3" fillId="0" borderId="1" xfId="0" applyNumberFormat="1" applyFont="1" applyBorder="1" applyAlignment="1" applyProtection="1">
      <alignment horizontal="center" vertical="center"/>
      <protection locked="0"/>
    </xf>
    <xf numFmtId="9" fontId="3" fillId="0" borderId="2" xfId="1" applyFont="1" applyFill="1" applyBorder="1" applyAlignment="1" applyProtection="1">
      <alignment horizontal="center" vertical="center"/>
      <protection locked="0"/>
    </xf>
    <xf numFmtId="0" fontId="0" fillId="0" borderId="0" xfId="0"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9" fontId="16" fillId="0" borderId="1" xfId="1" applyFont="1" applyFill="1" applyBorder="1" applyAlignment="1">
      <alignment horizontal="center" vertical="center" wrapText="1"/>
    </xf>
    <xf numFmtId="1" fontId="16" fillId="0" borderId="1" xfId="0" applyNumberFormat="1" applyFont="1" applyBorder="1" applyAlignment="1" applyProtection="1">
      <alignment horizontal="center" vertical="center" wrapText="1"/>
      <protection locked="0"/>
    </xf>
    <xf numFmtId="44" fontId="16" fillId="0" borderId="1" xfId="2" applyFont="1" applyFill="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44" fontId="16" fillId="0" borderId="1" xfId="0" applyNumberFormat="1" applyFont="1" applyBorder="1" applyAlignment="1" applyProtection="1">
      <alignment horizontal="center" vertical="center" wrapText="1"/>
      <protection locked="0"/>
    </xf>
    <xf numFmtId="9" fontId="16" fillId="0" borderId="2" xfId="1" applyFont="1" applyFill="1" applyBorder="1" applyAlignment="1" applyProtection="1">
      <alignment horizontal="center" vertical="center" wrapText="1"/>
      <protection locked="0"/>
    </xf>
    <xf numFmtId="3" fontId="16" fillId="0" borderId="2" xfId="0" applyNumberFormat="1" applyFont="1" applyBorder="1" applyAlignment="1" applyProtection="1">
      <alignment horizontal="center" vertical="center" wrapText="1"/>
      <protection locked="0"/>
    </xf>
    <xf numFmtId="0" fontId="17" fillId="0" borderId="0" xfId="0" applyFont="1" applyAlignment="1">
      <alignment horizontal="center" vertical="center"/>
    </xf>
    <xf numFmtId="0" fontId="16" fillId="0" borderId="1" xfId="0" applyFont="1" applyBorder="1" applyAlignment="1" applyProtection="1">
      <alignment horizontal="center" vertical="center"/>
      <protection locked="0"/>
    </xf>
    <xf numFmtId="9" fontId="16" fillId="0" borderId="1" xfId="1" applyFont="1" applyFill="1" applyBorder="1" applyAlignment="1">
      <alignment horizontal="center" vertical="center"/>
    </xf>
    <xf numFmtId="3" fontId="16" fillId="0" borderId="1" xfId="0" applyNumberFormat="1" applyFont="1" applyBorder="1" applyAlignment="1" applyProtection="1">
      <alignment horizontal="center" vertical="center" wrapText="1"/>
      <protection locked="0"/>
    </xf>
    <xf numFmtId="44" fontId="16" fillId="0" borderId="1" xfId="0" applyNumberFormat="1" applyFont="1" applyBorder="1" applyAlignment="1" applyProtection="1">
      <alignment horizontal="center" vertical="center"/>
      <protection locked="0"/>
    </xf>
    <xf numFmtId="44" fontId="16" fillId="0" borderId="2" xfId="0" applyNumberFormat="1" applyFont="1" applyBorder="1" applyAlignment="1" applyProtection="1">
      <alignment horizontal="center" vertical="center"/>
      <protection locked="0"/>
    </xf>
    <xf numFmtId="9" fontId="16" fillId="0" borderId="2" xfId="1" applyFont="1" applyFill="1" applyBorder="1" applyAlignment="1" applyProtection="1">
      <alignment horizontal="center" vertical="center"/>
      <protection locked="0"/>
    </xf>
    <xf numFmtId="0" fontId="15" fillId="0" borderId="0" xfId="0" applyFont="1" applyAlignment="1">
      <alignment horizontal="center" vertical="center"/>
    </xf>
    <xf numFmtId="0" fontId="16" fillId="0" borderId="1" xfId="0" applyFont="1" applyBorder="1" applyAlignment="1">
      <alignment horizontal="center" vertical="center"/>
    </xf>
    <xf numFmtId="0" fontId="16" fillId="0" borderId="1" xfId="1" applyNumberFormat="1" applyFont="1" applyFill="1" applyBorder="1" applyAlignment="1">
      <alignment horizontal="center" vertical="center"/>
    </xf>
    <xf numFmtId="0" fontId="18" fillId="0" borderId="0" xfId="0" applyFont="1" applyAlignment="1">
      <alignment horizontal="center" vertical="center"/>
    </xf>
    <xf numFmtId="0" fontId="16" fillId="0" borderId="2" xfId="0" applyFont="1" applyBorder="1" applyAlignment="1">
      <alignment horizontal="center" vertical="center" wrapText="1"/>
    </xf>
    <xf numFmtId="9" fontId="16" fillId="0" borderId="1" xfId="1" applyFont="1" applyFill="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4" fillId="0" borderId="1" xfId="0" applyFont="1" applyBorder="1" applyAlignment="1">
      <alignment horizontal="center" vertical="center"/>
    </xf>
    <xf numFmtId="9" fontId="16" fillId="0" borderId="1" xfId="1" applyFont="1" applyFill="1" applyBorder="1" applyAlignment="1" applyProtection="1">
      <alignment horizontal="center" vertical="center"/>
      <protection locked="0"/>
    </xf>
    <xf numFmtId="44" fontId="16" fillId="0" borderId="2"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9" fontId="3" fillId="0" borderId="1" xfId="1" applyFont="1" applyFill="1" applyBorder="1" applyAlignment="1">
      <alignment horizontal="center" vertical="center" wrapText="1"/>
    </xf>
    <xf numFmtId="44" fontId="3" fillId="0" borderId="1" xfId="0" applyNumberFormat="1" applyFont="1" applyBorder="1" applyAlignment="1" applyProtection="1">
      <alignment horizontal="center" vertical="center" wrapText="1"/>
      <protection locked="0"/>
    </xf>
    <xf numFmtId="9" fontId="3" fillId="0" borderId="1" xfId="1" applyFont="1" applyFill="1" applyBorder="1" applyAlignment="1" applyProtection="1">
      <alignment horizontal="center" vertical="center" wrapText="1"/>
      <protection locked="0"/>
    </xf>
    <xf numFmtId="9" fontId="3" fillId="0" borderId="1" xfId="1" applyFont="1" applyFill="1" applyBorder="1" applyAlignment="1" applyProtection="1">
      <alignment horizontal="center" vertical="center" wrapText="1"/>
    </xf>
    <xf numFmtId="1" fontId="3" fillId="0" borderId="1" xfId="0" applyNumberFormat="1" applyFont="1" applyBorder="1" applyAlignment="1" applyProtection="1">
      <alignment horizontal="center" vertical="center" wrapText="1"/>
      <protection locked="0"/>
    </xf>
    <xf numFmtId="44" fontId="3" fillId="0" borderId="1" xfId="2" applyFont="1" applyFill="1" applyBorder="1" applyAlignment="1" applyProtection="1">
      <alignment horizontal="center" vertical="center" wrapText="1"/>
      <protection locked="0"/>
    </xf>
    <xf numFmtId="44" fontId="3" fillId="0" borderId="1" xfId="0" applyNumberFormat="1" applyFont="1" applyBorder="1" applyAlignment="1">
      <alignment horizontal="center" vertical="center" wrapText="1"/>
    </xf>
    <xf numFmtId="3" fontId="3" fillId="0" borderId="1" xfId="0" applyNumberFormat="1" applyFont="1" applyBorder="1" applyAlignment="1" applyProtection="1">
      <alignment horizontal="center" vertical="center" wrapText="1"/>
      <protection locked="0"/>
    </xf>
    <xf numFmtId="8" fontId="3" fillId="0" borderId="1" xfId="2" applyNumberFormat="1" applyFont="1" applyFill="1" applyBorder="1" applyAlignment="1" applyProtection="1">
      <alignment horizontal="center" vertical="center" wrapText="1"/>
      <protection locked="0"/>
    </xf>
    <xf numFmtId="44" fontId="3" fillId="0" borderId="1" xfId="2" applyFont="1" applyFill="1" applyBorder="1" applyAlignment="1" applyProtection="1">
      <alignment horizontal="center" vertical="center" wrapText="1"/>
    </xf>
    <xf numFmtId="0" fontId="9" fillId="0" borderId="0" xfId="0" applyFont="1" applyAlignment="1">
      <alignment wrapText="1"/>
    </xf>
    <xf numFmtId="44" fontId="3" fillId="0" borderId="2" xfId="0" applyNumberFormat="1" applyFont="1" applyBorder="1" applyAlignment="1">
      <alignment horizontal="center" vertical="center" wrapText="1"/>
    </xf>
    <xf numFmtId="9" fontId="3" fillId="0" borderId="2" xfId="1" applyFont="1" applyFill="1" applyBorder="1" applyAlignment="1" applyProtection="1">
      <alignment horizontal="center" vertical="center" wrapText="1"/>
    </xf>
    <xf numFmtId="0" fontId="19" fillId="0" borderId="1" xfId="0" applyFont="1" applyBorder="1" applyAlignment="1">
      <alignment horizontal="center" vertical="center"/>
    </xf>
    <xf numFmtId="44" fontId="19" fillId="0" borderId="1" xfId="0" applyNumberFormat="1" applyFont="1" applyBorder="1" applyAlignment="1" applyProtection="1">
      <alignment horizontal="center" vertical="center"/>
      <protection locked="0"/>
    </xf>
    <xf numFmtId="0" fontId="20" fillId="0" borderId="24" xfId="0" applyFont="1" applyBorder="1" applyAlignment="1">
      <alignment horizontal="center" vertical="center"/>
    </xf>
    <xf numFmtId="9" fontId="20" fillId="0" borderId="24" xfId="0" applyNumberFormat="1" applyFont="1" applyBorder="1" applyAlignment="1">
      <alignment horizontal="center" vertical="center"/>
    </xf>
    <xf numFmtId="44" fontId="3" fillId="3" borderId="2" xfId="0" applyNumberFormat="1" applyFont="1" applyFill="1" applyBorder="1" applyAlignment="1" applyProtection="1">
      <alignment horizontal="center" vertical="center" wrapText="1"/>
      <protection locked="0"/>
    </xf>
    <xf numFmtId="44" fontId="16" fillId="3" borderId="2" xfId="0" applyNumberFormat="1" applyFont="1" applyFill="1" applyBorder="1" applyAlignment="1" applyProtection="1">
      <alignment horizontal="center" vertical="center" wrapText="1"/>
      <protection locked="0"/>
    </xf>
    <xf numFmtId="44" fontId="16" fillId="3" borderId="2" xfId="0" applyNumberFormat="1" applyFont="1" applyFill="1" applyBorder="1" applyAlignment="1" applyProtection="1">
      <alignment horizontal="center" vertical="center"/>
      <protection locked="0"/>
    </xf>
    <xf numFmtId="165" fontId="16" fillId="0" borderId="1" xfId="0" applyNumberFormat="1" applyFont="1" applyBorder="1" applyAlignment="1" applyProtection="1">
      <alignment horizontal="center" vertical="center" wrapText="1"/>
      <protection locked="0"/>
    </xf>
    <xf numFmtId="165" fontId="16" fillId="0" borderId="1" xfId="0" applyNumberFormat="1" applyFont="1" applyBorder="1" applyAlignment="1" applyProtection="1">
      <alignment horizontal="center" vertical="center"/>
      <protection locked="0"/>
    </xf>
    <xf numFmtId="2" fontId="16" fillId="0" borderId="1" xfId="0" applyNumberFormat="1" applyFont="1" applyBorder="1" applyAlignment="1" applyProtection="1">
      <alignment horizontal="center" vertical="center"/>
      <protection locked="0"/>
    </xf>
    <xf numFmtId="2" fontId="16" fillId="0" borderId="1" xfId="0" applyNumberFormat="1" applyFont="1" applyBorder="1" applyAlignment="1" applyProtection="1">
      <alignment horizontal="center" vertical="center" wrapText="1"/>
      <protection locked="0"/>
    </xf>
    <xf numFmtId="0" fontId="16" fillId="0" borderId="24" xfId="0" applyFont="1" applyBorder="1" applyAlignment="1">
      <alignment horizontal="center" vertical="center" wrapText="1"/>
    </xf>
    <xf numFmtId="164" fontId="20" fillId="0" borderId="24" xfId="0" applyNumberFormat="1" applyFont="1" applyBorder="1" applyAlignment="1">
      <alignment horizontal="center" vertical="center"/>
    </xf>
    <xf numFmtId="0" fontId="20" fillId="0" borderId="24" xfId="0" applyFont="1" applyBorder="1" applyAlignment="1">
      <alignment horizontal="center" vertical="center" wrapText="1"/>
    </xf>
    <xf numFmtId="3" fontId="20" fillId="0" borderId="24" xfId="0" applyNumberFormat="1" applyFont="1" applyBorder="1" applyAlignment="1">
      <alignment horizontal="center" vertical="center" wrapText="1"/>
    </xf>
    <xf numFmtId="9" fontId="19" fillId="0" borderId="1" xfId="1" applyFont="1" applyFill="1" applyBorder="1" applyAlignment="1" applyProtection="1">
      <alignment horizontal="center" vertical="center"/>
      <protection locked="0"/>
    </xf>
    <xf numFmtId="1" fontId="16" fillId="0" borderId="24" xfId="0" applyNumberFormat="1" applyFont="1" applyBorder="1" applyAlignment="1">
      <alignment horizontal="center" vertical="center" wrapText="1"/>
    </xf>
    <xf numFmtId="44" fontId="3" fillId="3" borderId="1" xfId="0" applyNumberFormat="1" applyFont="1" applyFill="1" applyBorder="1" applyAlignment="1">
      <alignment horizontal="center" vertical="center" wrapText="1"/>
    </xf>
    <xf numFmtId="9" fontId="3" fillId="3" borderId="1" xfId="1" applyFont="1" applyFill="1" applyBorder="1" applyAlignment="1" applyProtection="1">
      <alignment horizontal="center" vertical="center" wrapText="1"/>
    </xf>
    <xf numFmtId="44" fontId="3" fillId="3" borderId="1" xfId="0" applyNumberFormat="1" applyFont="1" applyFill="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0" borderId="1" xfId="0" applyFont="1" applyBorder="1" applyAlignment="1">
      <alignment horizontal="center" vertical="center"/>
    </xf>
  </cellXfs>
  <cellStyles count="3">
    <cellStyle name="Moneda" xfId="2" builtinId="4"/>
    <cellStyle name="Normal" xfId="0" builtinId="0"/>
    <cellStyle name="Porcentaje" xfId="1" builtinId="5"/>
  </cellStyles>
  <dxfs count="68">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67"/>
    </tableStyle>
    <tableStyle name="Estilo de tabla 4" pivot="0" count="1" xr9:uid="{00000000-0011-0000-FFFF-FFFF03000000}">
      <tableStyleElement type="firstRowStripe" dxfId="6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867559</xdr:colOff>
      <xdr:row>3</xdr:row>
      <xdr:rowOff>310670</xdr:rowOff>
    </xdr:to>
    <xdr:pic>
      <xdr:nvPicPr>
        <xdr:cNvPr id="4" name="Imagen 3">
          <a:extLst>
            <a:ext uri="{FF2B5EF4-FFF2-40B4-BE49-F238E27FC236}">
              <a16:creationId xmlns:a16="http://schemas.microsoft.com/office/drawing/2014/main" id="{B1176EF0-2A5C-C983-5948-17B0A3417228}"/>
            </a:ext>
          </a:extLst>
        </xdr:cNvPr>
        <xdr:cNvPicPr>
          <a:picLocks noChangeAspect="1"/>
        </xdr:cNvPicPr>
      </xdr:nvPicPr>
      <xdr:blipFill>
        <a:blip xmlns:r="http://schemas.openxmlformats.org/officeDocument/2006/relationships" r:embed="rId1"/>
        <a:stretch>
          <a:fillRect/>
        </a:stretch>
      </xdr:blipFill>
      <xdr:spPr>
        <a:xfrm>
          <a:off x="952500" y="174625"/>
          <a:ext cx="1583377" cy="12864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0:BJ43" totalsRowShown="0" headerRowDxfId="65" dataDxfId="63" headerRowBorderDxfId="64" tableBorderDxfId="62">
  <autoFilter ref="A10:BJ43" xr:uid="{00000000-0009-0000-0100-000001000000}"/>
  <tableColumns count="62">
    <tableColumn id="1" xr3:uid="{00000000-0010-0000-0000-000001000000}" name=" Consecutivo PDM" dataDxfId="61"/>
    <tableColumn id="2" xr3:uid="{00000000-0010-0000-0000-000002000000}" name="Linea Estratégica" dataDxfId="60"/>
    <tableColumn id="5" xr3:uid="{00000000-0010-0000-0000-000005000000}" name="Sector" dataDxfId="59"/>
    <tableColumn id="14" xr3:uid="{00000000-0010-0000-0000-00000E000000}" name="Cod. Programa" dataDxfId="58"/>
    <tableColumn id="15" xr3:uid="{00000000-0010-0000-0000-00000F000000}" name="Programa" dataDxfId="57"/>
    <tableColumn id="16" xr3:uid="{00000000-0010-0000-0000-000010000000}" name="Cod. de Producto" dataDxfId="56"/>
    <tableColumn id="17" xr3:uid="{00000000-0010-0000-0000-000011000000}" name="Meta de Producto" dataDxfId="55"/>
    <tableColumn id="18" xr3:uid="{00000000-0010-0000-0000-000012000000}" name="Cod. Indicador de Producto" dataDxfId="54"/>
    <tableColumn id="19" xr3:uid="{00000000-0010-0000-0000-000013000000}" name="Indicador de Producto" dataDxfId="53"/>
    <tableColumn id="20" xr3:uid="{00000000-0010-0000-0000-000014000000}" name="LÍnea Base" dataDxfId="52"/>
    <tableColumn id="21" xr3:uid="{00000000-0010-0000-0000-000015000000}" name="Unidad de Medida2" dataDxfId="51"/>
    <tableColumn id="22" xr3:uid="{00000000-0010-0000-0000-000016000000}" name="Tipo de Meta" dataDxfId="50"/>
    <tableColumn id="23" xr3:uid="{00000000-0010-0000-0000-000017000000}" name="Meta Programada Cuatrienio3" dataDxfId="49"/>
    <tableColumn id="24" xr3:uid="{00000000-0010-0000-0000-000018000000}" name="Meta Programada Vigencia" dataDxfId="48"/>
    <tableColumn id="25" xr3:uid="{00000000-0010-0000-0000-000019000000}" name="Meta Ejecutada Vigencia4" dataDxfId="47"/>
    <tableColumn id="26" xr3:uid="{00000000-0010-0000-0000-00001A000000}" name="Porcentaje Avance Vigencia" dataDxfId="46">
      <calculatedColumnFormula>+(Tabla1[[#This Row],[Meta Ejecutada Vigencia4]]/Tabla1[[#This Row],[Meta Programada Vigencia]])</calculatedColumnFormula>
    </tableColumn>
    <tableColumn id="27" xr3:uid="{00000000-0010-0000-0000-00001B000000}" name="Porcentaje Avance Cuatrienio" dataDxfId="45" dataCellStyle="Porcentaje">
      <calculatedColumnFormula>+Tabla1[[#This Row],[Meta Ejecutada Vigencia4]]/Tabla1[[#This Row],[Meta Programada Cuatrienio3]]/4</calculatedColumnFormula>
    </tableColumn>
    <tableColumn id="28" xr3:uid="{00000000-0010-0000-0000-00001C000000}" name="Código BPIN" dataDxfId="44"/>
    <tableColumn id="29" xr3:uid="{00000000-0010-0000-0000-00001D000000}" name="Nombre del Proyecto" dataDxfId="43"/>
    <tableColumn id="30" xr3:uid="{00000000-0010-0000-0000-00001E000000}" name="Valor del Proyecto" dataDxfId="42"/>
    <tableColumn id="31" xr3:uid="{00000000-0010-0000-0000-00001F000000}" name="Valor Vigencia Proyecto" dataDxfId="41"/>
    <tableColumn id="32" xr3:uid="{00000000-0010-0000-0000-000020000000}" name="Comuna o Barrio Beneficiado" dataDxfId="40"/>
    <tableColumn id="33" xr3:uid="{00000000-0010-0000-0000-000021000000}" name="Población Beneficiada" dataDxfId="39"/>
    <tableColumn id="34" xr3:uid="{00000000-0010-0000-0000-000022000000}" name="Número de Beneficiarios" dataDxfId="38"/>
    <tableColumn id="44" xr3:uid="{00000000-0010-0000-0000-00002C000000}" name="Actividades Realizadas" dataDxfId="37"/>
    <tableColumn id="46" xr3:uid="{00000000-0010-0000-0000-00002E000000}" name="Recursos propios 2024" dataDxfId="36"/>
    <tableColumn id="47" xr3:uid="{00000000-0010-0000-0000-00002F000000}" name="SGP Educación 2024" dataDxfId="35"/>
    <tableColumn id="48" xr3:uid="{00000000-0010-0000-0000-000030000000}" name="SGP Salud 2024" dataDxfId="34"/>
    <tableColumn id="36" xr3:uid="{00000000-0010-0000-0000-000024000000}" name="SGP Deporte 2024" dataDxfId="33"/>
    <tableColumn id="35" xr3:uid="{00000000-0010-0000-0000-000023000000}" name="SGP Cultura 2024" dataDxfId="32"/>
    <tableColumn id="13" xr3:uid="{00000000-0010-0000-0000-00000D000000}" name="SGP Libre inversión 2024" dataDxfId="31"/>
    <tableColumn id="12" xr3:uid="{00000000-0010-0000-0000-00000C000000}" name="SGP Libre destinación 2024" dataDxfId="30"/>
    <tableColumn id="11" xr3:uid="{00000000-0010-0000-0000-00000B000000}" name="SGP Alimentación escolar 2024" dataDxfId="29"/>
    <tableColumn id="10" xr3:uid="{00000000-0010-0000-0000-00000A000000}" name="SGP Municipios río Magdalena 2024" dataDxfId="28"/>
    <tableColumn id="9" xr3:uid="{00000000-0010-0000-0000-000009000000}" name="SGP APSB 2024" dataDxfId="27"/>
    <tableColumn id="8" xr3:uid="{00000000-0010-0000-0000-000008000000}" name="Crédito 2024" dataDxfId="26"/>
    <tableColumn id="7" xr3:uid="{00000000-0010-0000-0000-000007000000}" name="Transferencias de capital - cofinanciación departamento 2024" dataDxfId="25"/>
    <tableColumn id="6" xr3:uid="{00000000-0010-0000-0000-000006000000}" name="Transferencias de capital - cofinanciación nación 2024" dataDxfId="24"/>
    <tableColumn id="49" xr3:uid="{00000000-0010-0000-0000-000031000000}" name="Otros 2024" dataDxfId="23"/>
    <tableColumn id="50" xr3:uid="{00000000-0010-0000-0000-000032000000}" name="Total 2024" dataDxfId="22">
      <calculatedColumnFormula>SUM(Tabla1[[#This Row],[Recursos propios 2024]:[Otros 2024]])</calculatedColumnFormula>
    </tableColumn>
    <tableColumn id="51" xr3:uid="{00000000-0010-0000-0000-000033000000}" name="Recursos propios 20242" dataDxfId="21"/>
    <tableColumn id="52" xr3:uid="{00000000-0010-0000-0000-000034000000}" name="SGP Educación 20243" dataDxfId="20"/>
    <tableColumn id="53" xr3:uid="{00000000-0010-0000-0000-000035000000}" name="SGP Salud 20244" dataDxfId="19"/>
    <tableColumn id="62" xr3:uid="{00000000-0010-0000-0000-00003E000000}" name="SGP Deporte 20245" dataDxfId="18"/>
    <tableColumn id="61" xr3:uid="{00000000-0010-0000-0000-00003D000000}" name="SGP Cultura 20246" dataDxfId="17"/>
    <tableColumn id="45" xr3:uid="{00000000-0010-0000-0000-00002D000000}" name="SGP Libre inversión 20247" dataDxfId="16"/>
    <tableColumn id="43" xr3:uid="{00000000-0010-0000-0000-00002B000000}" name="SGP Libre destinación 20248" dataDxfId="15"/>
    <tableColumn id="42" xr3:uid="{00000000-0010-0000-0000-00002A000000}" name="SGP Alimentación escolar 20249" dataDxfId="14"/>
    <tableColumn id="41" xr3:uid="{00000000-0010-0000-0000-000029000000}" name="SGP Municipios río Magdalena 202410" dataDxfId="13"/>
    <tableColumn id="40" xr3:uid="{00000000-0010-0000-0000-000028000000}" name="SGP APSB 202411" dataDxfId="12"/>
    <tableColumn id="39" xr3:uid="{00000000-0010-0000-0000-000027000000}" name="Crédito 202412" dataDxfId="11"/>
    <tableColumn id="38" xr3:uid="{00000000-0010-0000-0000-000026000000}" name="Transferencias de capital - cofinanciación departamento 202413" dataDxfId="10"/>
    <tableColumn id="37" xr3:uid="{00000000-0010-0000-0000-000025000000}" name="Transferencias de capital - cofinanciación nación 202414" dataDxfId="9"/>
    <tableColumn id="54" xr3:uid="{00000000-0010-0000-0000-000036000000}" name="Otros 202415" dataDxfId="8"/>
    <tableColumn id="55" xr3:uid="{00000000-0010-0000-0000-000037000000}" name="Total Comprometido 2024" dataDxfId="7">
      <calculatedColumnFormula>SUM(Tabla1[[#This Row],[Recursos propios 20242]:[Otros 202415]])</calculatedColumnFormula>
    </tableColumn>
    <tableColumn id="56" xr3:uid="{00000000-0010-0000-0000-000038000000}" name="Ejecución Presupuestal" dataDxfId="6" dataCellStyle="Porcentaje">
      <calculatedColumnFormula>+Tabla1[[#This Row],[Total Comprometido 2024]]/Tabla1[[#This Row],[Total 2024]]</calculatedColumnFormula>
    </tableColumn>
    <tableColumn id="3" xr3:uid="{00000000-0010-0000-0000-000003000000}" name="Total Recursos Obligados" dataDxfId="5"/>
    <tableColumn id="4" xr3:uid="{00000000-0010-0000-0000-000004000000}" name="Total Recursos Pagados" dataDxfId="4"/>
    <tableColumn id="57" xr3:uid="{00000000-0010-0000-0000-000039000000}" name="Recursos Gestionados" dataDxfId="3"/>
    <tableColumn id="58" xr3:uid="{00000000-0010-0000-0000-00003A000000}" name="Dependencia" dataDxfId="2"/>
    <tableColumn id="59" xr3:uid="{00000000-0010-0000-0000-00003B000000}" name="Responsable" dataDxfId="1"/>
    <tableColumn id="60" xr3:uid="{00000000-0010-0000-0000-00003C000000}" name="ODS" dataDxfId="0"/>
  </tableColumns>
  <tableStyleInfo name="Estilo de tabla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BQ55"/>
  <sheetViews>
    <sheetView showGridLines="0" tabSelected="1" topLeftCell="AZ12" zoomScale="56" zoomScaleNormal="56" workbookViewId="0">
      <selection activeCell="P16" sqref="P16:P35"/>
    </sheetView>
  </sheetViews>
  <sheetFormatPr baseColWidth="10" defaultColWidth="11.44140625" defaultRowHeight="14.4" x14ac:dyDescent="0.3"/>
  <cols>
    <col min="1" max="1" width="24" style="9" customWidth="1"/>
    <col min="2" max="2" width="36.21875" style="9" customWidth="1"/>
    <col min="3" max="3" width="20.44140625" style="9" customWidth="1"/>
    <col min="4" max="4" width="19.21875" style="9" customWidth="1"/>
    <col min="5" max="5" width="25.77734375" style="9" customWidth="1"/>
    <col min="6" max="6" width="21.77734375" style="9" customWidth="1"/>
    <col min="7" max="7" width="22.44140625" style="9" customWidth="1"/>
    <col min="8" max="8" width="31.77734375" style="9" customWidth="1"/>
    <col min="9" max="9" width="26.21875" style="9" customWidth="1"/>
    <col min="10" max="10" width="14.21875" style="9" customWidth="1"/>
    <col min="11" max="11" width="23.21875" style="9" customWidth="1"/>
    <col min="12" max="12" width="16.77734375" style="9" customWidth="1"/>
    <col min="13" max="13" width="33.77734375" style="9" customWidth="1"/>
    <col min="14" max="14" width="34.44140625" style="9" customWidth="1"/>
    <col min="15" max="15" width="30.44140625" style="9" customWidth="1"/>
    <col min="16" max="16" width="27.5546875" style="10" customWidth="1"/>
    <col min="17" max="17" width="33.77734375" style="11" customWidth="1"/>
    <col min="18" max="18" width="20.21875" style="9" bestFit="1" customWidth="1"/>
    <col min="19" max="19" width="25.21875" style="9" customWidth="1"/>
    <col min="20" max="20" width="26.21875" style="9" customWidth="1"/>
    <col min="21" max="21" width="28.44140625" style="9" customWidth="1"/>
    <col min="22" max="22" width="34.21875" style="9" customWidth="1"/>
    <col min="23" max="23" width="26.77734375" style="9" customWidth="1"/>
    <col min="24" max="24" width="28.77734375" style="9" customWidth="1"/>
    <col min="25" max="25" width="66.77734375" style="9" customWidth="1"/>
    <col min="26" max="26" width="22.21875" style="9" customWidth="1"/>
    <col min="27" max="27" width="17.5546875" style="9" customWidth="1"/>
    <col min="28" max="39" width="18.44140625" style="9" customWidth="1"/>
    <col min="40" max="41" width="24.44140625" style="9" customWidth="1"/>
    <col min="42" max="51" width="19" style="9" customWidth="1"/>
    <col min="52" max="52" width="26.5546875" style="9" customWidth="1"/>
    <col min="53" max="53" width="25.44140625" style="9" customWidth="1"/>
    <col min="54" max="54" width="19" style="9" customWidth="1"/>
    <col min="55" max="55" width="22.5546875" style="9" customWidth="1"/>
    <col min="56" max="58" width="27.44140625" style="9" customWidth="1"/>
    <col min="59" max="59" width="25.77734375" style="9" customWidth="1"/>
    <col min="60" max="60" width="17.5546875" style="9" customWidth="1"/>
    <col min="61" max="61" width="19.5546875" style="9" customWidth="1"/>
    <col min="62" max="62" width="21.44140625" style="9" customWidth="1"/>
    <col min="63" max="63" width="22.77734375" style="1" bestFit="1" customWidth="1"/>
    <col min="64" max="64" width="33" style="1" bestFit="1" customWidth="1"/>
    <col min="65" max="65" width="28.77734375" style="1" bestFit="1" customWidth="1"/>
    <col min="66" max="66" width="58.44140625" style="1" bestFit="1" customWidth="1"/>
    <col min="67" max="67" width="26" style="1" bestFit="1" customWidth="1"/>
    <col min="68" max="68" width="24.44140625" style="1" bestFit="1" customWidth="1"/>
    <col min="69" max="69" width="35.44140625" style="1" bestFit="1" customWidth="1"/>
    <col min="70" max="70" width="30.44140625" style="1" bestFit="1" customWidth="1"/>
    <col min="71" max="71" width="31.44140625" style="1" bestFit="1" customWidth="1"/>
    <col min="72" max="72" width="38" style="1" bestFit="1" customWidth="1"/>
    <col min="73" max="73" width="40.21875" style="1" bestFit="1" customWidth="1"/>
    <col min="74" max="74" width="43.44140625" style="1" bestFit="1" customWidth="1"/>
    <col min="75" max="75" width="48.77734375" style="1" bestFit="1" customWidth="1"/>
    <col min="76" max="76" width="39.44140625" style="1" bestFit="1" customWidth="1"/>
    <col min="77" max="77" width="26.77734375" style="1" bestFit="1" customWidth="1"/>
    <col min="78" max="78" width="47" style="1" bestFit="1" customWidth="1"/>
    <col min="79" max="79" width="40" style="1" bestFit="1" customWidth="1"/>
    <col min="80" max="80" width="83.5546875" style="1" bestFit="1" customWidth="1"/>
    <col min="81" max="81" width="21.44140625" style="1" bestFit="1" customWidth="1"/>
    <col min="82" max="82" width="31.44140625" style="1" bestFit="1" customWidth="1"/>
    <col min="83" max="83" width="27.44140625" style="1" bestFit="1" customWidth="1"/>
    <col min="84" max="84" width="56.77734375" style="1" bestFit="1" customWidth="1"/>
    <col min="85" max="85" width="24.44140625" style="1" bestFit="1" customWidth="1"/>
    <col min="86" max="86" width="22.77734375" style="1" bestFit="1" customWidth="1"/>
    <col min="87" max="87" width="33.77734375" style="1" bestFit="1" customWidth="1"/>
    <col min="88" max="88" width="29" style="1" bestFit="1" customWidth="1"/>
    <col min="89" max="89" width="29.77734375" style="1" bestFit="1" customWidth="1"/>
    <col min="90" max="90" width="36.44140625" style="1" bestFit="1" customWidth="1"/>
    <col min="91" max="91" width="38.5546875" style="1" bestFit="1" customWidth="1"/>
    <col min="92" max="92" width="42" style="1" bestFit="1" customWidth="1"/>
    <col min="93" max="93" width="47.44140625" style="1" bestFit="1" customWidth="1"/>
    <col min="94" max="94" width="37.77734375" style="1" bestFit="1" customWidth="1"/>
    <col min="95" max="95" width="25.44140625" style="1" bestFit="1" customWidth="1"/>
    <col min="96" max="96" width="45.44140625" style="1" bestFit="1" customWidth="1"/>
    <col min="97" max="97" width="38.44140625" style="1" bestFit="1" customWidth="1"/>
    <col min="98" max="98" width="82.21875" style="1" bestFit="1" customWidth="1"/>
    <col min="99" max="99" width="22" style="1" bestFit="1" customWidth="1"/>
    <col min="100" max="100" width="32.21875" style="1" bestFit="1" customWidth="1"/>
    <col min="101" max="101" width="28" style="1" bestFit="1" customWidth="1"/>
    <col min="102" max="102" width="57.44140625" style="1" bestFit="1" customWidth="1"/>
    <col min="103" max="103" width="25.21875" style="1" bestFit="1" customWidth="1"/>
    <col min="104" max="104" width="23.44140625" style="1" bestFit="1" customWidth="1"/>
    <col min="105" max="105" width="34.44140625" style="1" bestFit="1" customWidth="1"/>
    <col min="106" max="106" width="29.44140625" style="1" bestFit="1" customWidth="1"/>
    <col min="107" max="107" width="30.44140625" style="1" bestFit="1" customWidth="1"/>
    <col min="108" max="108" width="37.21875" style="1" bestFit="1" customWidth="1"/>
    <col min="109" max="109" width="39.44140625" style="1" bestFit="1" customWidth="1"/>
    <col min="110" max="110" width="42.44140625" style="1" bestFit="1" customWidth="1"/>
    <col min="111" max="111" width="48" style="1" bestFit="1" customWidth="1"/>
    <col min="112" max="112" width="38.44140625" style="1" bestFit="1" customWidth="1"/>
    <col min="113" max="113" width="25.77734375" style="1" bestFit="1" customWidth="1"/>
    <col min="114" max="114" width="46" style="1" bestFit="1" customWidth="1"/>
    <col min="115" max="115" width="39.21875" style="1" bestFit="1" customWidth="1"/>
    <col min="116" max="116" width="82.5546875" style="1" bestFit="1" customWidth="1"/>
    <col min="117" max="117" width="20" style="1" bestFit="1" customWidth="1"/>
    <col min="118" max="118" width="30.21875" style="1" bestFit="1" customWidth="1"/>
    <col min="119" max="119" width="26" style="1" bestFit="1" customWidth="1"/>
    <col min="120" max="120" width="55.44140625" style="1" bestFit="1" customWidth="1"/>
    <col min="121" max="121" width="23.44140625" style="1" bestFit="1" customWidth="1"/>
    <col min="122" max="122" width="21.44140625" style="1" bestFit="1" customWidth="1"/>
    <col min="123" max="123" width="32.44140625" style="1" bestFit="1" customWidth="1"/>
    <col min="124" max="124" width="27.5546875" style="1" bestFit="1" customWidth="1"/>
    <col min="125" max="125" width="28.44140625" style="1" bestFit="1" customWidth="1"/>
    <col min="126" max="126" width="35.21875" style="1" bestFit="1" customWidth="1"/>
    <col min="127" max="127" width="37.44140625" style="1" bestFit="1" customWidth="1"/>
    <col min="128" max="128" width="40.44140625" style="1" bestFit="1" customWidth="1"/>
    <col min="129" max="129" width="46" style="1" bestFit="1" customWidth="1"/>
    <col min="130" max="130" width="36.44140625" style="1" bestFit="1" customWidth="1"/>
    <col min="131" max="131" width="24" style="1" bestFit="1" customWidth="1"/>
    <col min="132" max="132" width="44.21875" style="1" bestFit="1" customWidth="1"/>
    <col min="133" max="133" width="37.44140625" style="1" bestFit="1" customWidth="1"/>
    <col min="134" max="134" width="80.77734375" style="1" bestFit="1" customWidth="1"/>
    <col min="135" max="135" width="37.21875" style="1" bestFit="1" customWidth="1"/>
    <col min="136" max="136" width="22.77734375" style="1" bestFit="1" customWidth="1"/>
    <col min="137" max="137" width="33" style="1" bestFit="1" customWidth="1"/>
    <col min="138" max="138" width="28.77734375" style="1" bestFit="1" customWidth="1"/>
    <col min="139" max="139" width="58.44140625" style="1" bestFit="1" customWidth="1"/>
    <col min="140" max="140" width="26" style="1" bestFit="1" customWidth="1"/>
    <col min="141" max="141" width="24.44140625" style="1" bestFit="1" customWidth="1"/>
    <col min="142" max="142" width="35.44140625" style="1" bestFit="1" customWidth="1"/>
    <col min="143" max="143" width="30.44140625" style="1" bestFit="1" customWidth="1"/>
    <col min="144" max="144" width="31.44140625" style="1" bestFit="1" customWidth="1"/>
    <col min="145" max="145" width="38" style="1" bestFit="1" customWidth="1"/>
    <col min="146" max="146" width="40.21875" style="1" bestFit="1" customWidth="1"/>
    <col min="147" max="147" width="43.44140625" style="1" bestFit="1" customWidth="1"/>
    <col min="148" max="148" width="48.77734375" style="1" bestFit="1" customWidth="1"/>
    <col min="149" max="149" width="39.44140625" style="1" bestFit="1" customWidth="1"/>
    <col min="150" max="150" width="26.77734375" style="1" bestFit="1" customWidth="1"/>
    <col min="151" max="151" width="47" style="1" bestFit="1" customWidth="1"/>
    <col min="152" max="152" width="40" style="1" bestFit="1" customWidth="1"/>
    <col min="153" max="153" width="83.5546875" style="1" bestFit="1" customWidth="1"/>
    <col min="154" max="154" width="21.44140625" style="1" bestFit="1" customWidth="1"/>
    <col min="155" max="155" width="31.44140625" style="1" bestFit="1" customWidth="1"/>
    <col min="156" max="156" width="27.44140625" style="1" bestFit="1" customWidth="1"/>
    <col min="157" max="157" width="56.77734375" style="1" bestFit="1" customWidth="1"/>
    <col min="158" max="158" width="24.44140625" style="1" bestFit="1" customWidth="1"/>
    <col min="159" max="159" width="22.77734375" style="1" bestFit="1" customWidth="1"/>
    <col min="160" max="160" width="33.77734375" style="1" bestFit="1" customWidth="1"/>
    <col min="161" max="161" width="29" style="1" bestFit="1" customWidth="1"/>
    <col min="162" max="162" width="29.77734375" style="1" bestFit="1" customWidth="1"/>
    <col min="163" max="163" width="36.44140625" style="1" bestFit="1" customWidth="1"/>
    <col min="164" max="164" width="38.5546875" style="1" bestFit="1" customWidth="1"/>
    <col min="165" max="165" width="42" style="1" bestFit="1" customWidth="1"/>
    <col min="166" max="166" width="47.44140625" style="1" bestFit="1" customWidth="1"/>
    <col min="167" max="167" width="37.77734375" style="1" bestFit="1" customWidth="1"/>
    <col min="168" max="168" width="25.44140625" style="1" bestFit="1" customWidth="1"/>
    <col min="169" max="169" width="45.44140625" style="1" bestFit="1" customWidth="1"/>
    <col min="170" max="170" width="38.44140625" style="1" bestFit="1" customWidth="1"/>
    <col min="171" max="171" width="82.21875" style="1" bestFit="1" customWidth="1"/>
    <col min="172" max="172" width="22" style="1" bestFit="1" customWidth="1"/>
    <col min="173" max="173" width="32.21875" style="1" bestFit="1" customWidth="1"/>
    <col min="174" max="174" width="28" style="1" bestFit="1" customWidth="1"/>
    <col min="175" max="175" width="57.44140625" style="1" bestFit="1" customWidth="1"/>
    <col min="176" max="176" width="25.21875" style="1" bestFit="1" customWidth="1"/>
    <col min="177" max="177" width="23.44140625" style="1" bestFit="1" customWidth="1"/>
    <col min="178" max="178" width="34.44140625" style="1" bestFit="1" customWidth="1"/>
    <col min="179" max="179" width="29.44140625" style="1" bestFit="1" customWidth="1"/>
    <col min="180" max="180" width="30.44140625" style="1" bestFit="1" customWidth="1"/>
    <col min="181" max="181" width="37.21875" style="1" bestFit="1" customWidth="1"/>
    <col min="182" max="182" width="39.44140625" style="1" bestFit="1" customWidth="1"/>
    <col min="183" max="183" width="42.44140625" style="1" bestFit="1" customWidth="1"/>
    <col min="184" max="184" width="48" style="1" bestFit="1" customWidth="1"/>
    <col min="185" max="185" width="38.44140625" style="1" bestFit="1" customWidth="1"/>
    <col min="186" max="186" width="25.77734375" style="1" bestFit="1" customWidth="1"/>
    <col min="187" max="187" width="46" style="1" bestFit="1" customWidth="1"/>
    <col min="188" max="188" width="39.21875" style="1" bestFit="1" customWidth="1"/>
    <col min="189" max="189" width="82.5546875" style="1" bestFit="1" customWidth="1"/>
    <col min="190" max="190" width="20" style="1" bestFit="1" customWidth="1"/>
    <col min="191" max="191" width="30.21875" style="1" bestFit="1" customWidth="1"/>
    <col min="192" max="192" width="26" style="1" bestFit="1" customWidth="1"/>
    <col min="193" max="193" width="55.44140625" style="1" bestFit="1" customWidth="1"/>
    <col min="194" max="194" width="23.44140625" style="1" bestFit="1" customWidth="1"/>
    <col min="195" max="195" width="21.44140625" style="1" bestFit="1" customWidth="1"/>
    <col min="196" max="196" width="32.44140625" style="1" bestFit="1" customWidth="1"/>
    <col min="197" max="197" width="27.5546875" style="1" bestFit="1" customWidth="1"/>
    <col min="198" max="198" width="28.44140625" style="1" bestFit="1" customWidth="1"/>
    <col min="199" max="199" width="35.21875" style="1" bestFit="1" customWidth="1"/>
    <col min="200" max="200" width="37.44140625" style="1" bestFit="1" customWidth="1"/>
    <col min="201" max="201" width="40.44140625" style="1" bestFit="1" customWidth="1"/>
    <col min="202" max="202" width="46" style="1" bestFit="1" customWidth="1"/>
    <col min="203" max="203" width="36.44140625" style="1" bestFit="1" customWidth="1"/>
    <col min="204" max="204" width="24" style="1" bestFit="1" customWidth="1"/>
    <col min="205" max="205" width="44.21875" style="1" bestFit="1" customWidth="1"/>
    <col min="206" max="206" width="37.44140625" style="1" bestFit="1" customWidth="1"/>
    <col min="207" max="207" width="80.77734375" style="1" bestFit="1" customWidth="1"/>
    <col min="208" max="208" width="37.21875" style="1" bestFit="1" customWidth="1"/>
    <col min="209" max="209" width="22.77734375" style="1" bestFit="1" customWidth="1"/>
    <col min="210" max="210" width="33" style="1" bestFit="1" customWidth="1"/>
    <col min="211" max="211" width="28.77734375" style="1" bestFit="1" customWidth="1"/>
    <col min="212" max="212" width="58.44140625" style="1" bestFit="1" customWidth="1"/>
    <col min="213" max="213" width="26" style="1" bestFit="1" customWidth="1"/>
    <col min="214" max="214" width="24.44140625" style="1" bestFit="1" customWidth="1"/>
    <col min="215" max="215" width="35.44140625" style="1" bestFit="1" customWidth="1"/>
    <col min="216" max="216" width="30.44140625" style="1" bestFit="1" customWidth="1"/>
    <col min="217" max="217" width="31.44140625" style="1" bestFit="1" customWidth="1"/>
    <col min="218" max="218" width="38" style="1" bestFit="1" customWidth="1"/>
    <col min="219" max="219" width="40.21875" style="1" bestFit="1" customWidth="1"/>
    <col min="220" max="220" width="43.44140625" style="1" bestFit="1" customWidth="1"/>
    <col min="221" max="221" width="48.77734375" style="1" bestFit="1" customWidth="1"/>
    <col min="222" max="222" width="39.44140625" style="1" bestFit="1" customWidth="1"/>
    <col min="223" max="223" width="26.77734375" style="1" bestFit="1" customWidth="1"/>
    <col min="224" max="224" width="47" style="1" bestFit="1" customWidth="1"/>
    <col min="225" max="225" width="40" style="1" bestFit="1" customWidth="1"/>
    <col min="226" max="226" width="83.5546875" style="1" bestFit="1" customWidth="1"/>
    <col min="227" max="227" width="21.44140625" style="1" bestFit="1" customWidth="1"/>
    <col min="228" max="228" width="31.44140625" style="1" bestFit="1" customWidth="1"/>
    <col min="229" max="229" width="27.44140625" style="1" bestFit="1" customWidth="1"/>
    <col min="230" max="230" width="56.77734375" style="1" bestFit="1" customWidth="1"/>
    <col min="231" max="231" width="24.44140625" style="1" bestFit="1" customWidth="1"/>
    <col min="232" max="232" width="22.77734375" style="1" bestFit="1" customWidth="1"/>
    <col min="233" max="233" width="33.77734375" style="1" bestFit="1" customWidth="1"/>
    <col min="234" max="234" width="29" style="1" bestFit="1" customWidth="1"/>
    <col min="235" max="235" width="29.77734375" style="1" bestFit="1" customWidth="1"/>
    <col min="236" max="236" width="36.44140625" style="1" bestFit="1" customWidth="1"/>
    <col min="237" max="237" width="38.5546875" style="1" bestFit="1" customWidth="1"/>
    <col min="238" max="238" width="42" style="1" bestFit="1" customWidth="1"/>
    <col min="239" max="239" width="47.44140625" style="1" bestFit="1" customWidth="1"/>
    <col min="240" max="240" width="37.77734375" style="1" bestFit="1" customWidth="1"/>
    <col min="241" max="241" width="25.44140625" style="1" bestFit="1" customWidth="1"/>
    <col min="242" max="242" width="45.44140625" style="1" bestFit="1" customWidth="1"/>
    <col min="243" max="243" width="38.44140625" style="1" bestFit="1" customWidth="1"/>
    <col min="244" max="244" width="82.21875" style="1" bestFit="1" customWidth="1"/>
    <col min="245" max="245" width="22" style="1" bestFit="1" customWidth="1"/>
    <col min="246" max="246" width="32.21875" style="1" bestFit="1" customWidth="1"/>
    <col min="247" max="247" width="28" style="1" bestFit="1" customWidth="1"/>
    <col min="248" max="248" width="57.44140625" style="1" bestFit="1" customWidth="1"/>
    <col min="249" max="249" width="25.21875" style="1" bestFit="1" customWidth="1"/>
    <col min="250" max="250" width="23.44140625" style="1" bestFit="1" customWidth="1"/>
    <col min="251" max="251" width="34.44140625" style="1" bestFit="1" customWidth="1"/>
    <col min="252" max="252" width="29.44140625" style="1" bestFit="1" customWidth="1"/>
    <col min="253" max="253" width="30.44140625" style="1" bestFit="1" customWidth="1"/>
    <col min="254" max="254" width="37.21875" style="1" bestFit="1" customWidth="1"/>
    <col min="255" max="255" width="39.44140625" style="1" bestFit="1" customWidth="1"/>
    <col min="256" max="256" width="42.44140625" style="1" bestFit="1" customWidth="1"/>
    <col min="257" max="257" width="48" style="1" bestFit="1" customWidth="1"/>
    <col min="258" max="258" width="38.44140625" style="1" bestFit="1" customWidth="1"/>
    <col min="259" max="259" width="25.77734375" style="1" bestFit="1" customWidth="1"/>
    <col min="260" max="260" width="46" style="1" bestFit="1" customWidth="1"/>
    <col min="261" max="261" width="39.21875" style="1" bestFit="1" customWidth="1"/>
    <col min="262" max="262" width="82.5546875" style="1" bestFit="1" customWidth="1"/>
    <col min="263" max="263" width="20" style="1" bestFit="1" customWidth="1"/>
    <col min="264" max="264" width="30.21875" style="1" bestFit="1" customWidth="1"/>
    <col min="265" max="265" width="26" style="1" bestFit="1" customWidth="1"/>
    <col min="266" max="266" width="55.44140625" style="1" bestFit="1" customWidth="1"/>
    <col min="267" max="267" width="23.44140625" style="1" bestFit="1" customWidth="1"/>
    <col min="268" max="268" width="21.44140625" style="1" bestFit="1" customWidth="1"/>
    <col min="269" max="269" width="32.44140625" style="1" bestFit="1" customWidth="1"/>
    <col min="270" max="270" width="27.5546875" style="1" bestFit="1" customWidth="1"/>
    <col min="271" max="271" width="28.44140625" style="1" bestFit="1" customWidth="1"/>
    <col min="272" max="272" width="35.21875" style="1" bestFit="1" customWidth="1"/>
    <col min="273" max="273" width="37.44140625" style="1" bestFit="1" customWidth="1"/>
    <col min="274" max="274" width="40.44140625" style="1" bestFit="1" customWidth="1"/>
    <col min="275" max="275" width="46" style="1" bestFit="1" customWidth="1"/>
    <col min="276" max="276" width="36.44140625" style="1" bestFit="1" customWidth="1"/>
    <col min="277" max="277" width="24" style="1" bestFit="1" customWidth="1"/>
    <col min="278" max="278" width="44.21875" style="1" bestFit="1" customWidth="1"/>
    <col min="279" max="279" width="37.44140625" style="1" bestFit="1" customWidth="1"/>
    <col min="280" max="280" width="80.77734375" style="1" bestFit="1" customWidth="1"/>
    <col min="281" max="281" width="37.21875" style="1" bestFit="1" customWidth="1"/>
    <col min="282" max="282" width="22.77734375" style="1" bestFit="1" customWidth="1"/>
    <col min="283" max="283" width="33" style="1" bestFit="1" customWidth="1"/>
    <col min="284" max="284" width="28.77734375" style="1" bestFit="1" customWidth="1"/>
    <col min="285" max="285" width="58.44140625" style="1" bestFit="1" customWidth="1"/>
    <col min="286" max="286" width="26" style="1" bestFit="1" customWidth="1"/>
    <col min="287" max="287" width="24.44140625" style="1" bestFit="1" customWidth="1"/>
    <col min="288" max="288" width="35.44140625" style="1" bestFit="1" customWidth="1"/>
    <col min="289" max="289" width="30.44140625" style="1" bestFit="1" customWidth="1"/>
    <col min="290" max="290" width="31.44140625" style="1" bestFit="1" customWidth="1"/>
    <col min="291" max="291" width="38" style="1" bestFit="1" customWidth="1"/>
    <col min="292" max="292" width="40.21875" style="1" bestFit="1" customWidth="1"/>
    <col min="293" max="293" width="43.44140625" style="1" bestFit="1" customWidth="1"/>
    <col min="294" max="294" width="48.77734375" style="1" bestFit="1" customWidth="1"/>
    <col min="295" max="295" width="39.44140625" style="1" bestFit="1" customWidth="1"/>
    <col min="296" max="296" width="26.77734375" style="1" bestFit="1" customWidth="1"/>
    <col min="297" max="297" width="47" style="1" bestFit="1" customWidth="1"/>
    <col min="298" max="298" width="40" style="1" bestFit="1" customWidth="1"/>
    <col min="299" max="299" width="83.5546875" style="1" bestFit="1" customWidth="1"/>
    <col min="300" max="300" width="21.44140625" style="1" bestFit="1" customWidth="1"/>
    <col min="301" max="301" width="31.44140625" style="1" bestFit="1" customWidth="1"/>
    <col min="302" max="302" width="27.44140625" style="1" bestFit="1" customWidth="1"/>
    <col min="303" max="303" width="56.77734375" style="1" bestFit="1" customWidth="1"/>
    <col min="304" max="304" width="24.44140625" style="1" bestFit="1" customWidth="1"/>
    <col min="305" max="305" width="22.77734375" style="1" bestFit="1" customWidth="1"/>
    <col min="306" max="306" width="33.77734375" style="1" bestFit="1" customWidth="1"/>
    <col min="307" max="307" width="29" style="1" bestFit="1" customWidth="1"/>
    <col min="308" max="308" width="29.77734375" style="1" bestFit="1" customWidth="1"/>
    <col min="309" max="309" width="36.44140625" style="1" bestFit="1" customWidth="1"/>
    <col min="310" max="310" width="38.5546875" style="1" bestFit="1" customWidth="1"/>
    <col min="311" max="311" width="42" style="1" bestFit="1" customWidth="1"/>
    <col min="312" max="312" width="47.44140625" style="1" bestFit="1" customWidth="1"/>
    <col min="313" max="313" width="37.77734375" style="1" bestFit="1" customWidth="1"/>
    <col min="314" max="314" width="25.44140625" style="1" bestFit="1" customWidth="1"/>
    <col min="315" max="315" width="45.44140625" style="1" bestFit="1" customWidth="1"/>
    <col min="316" max="316" width="38.44140625" style="1" bestFit="1" customWidth="1"/>
    <col min="317" max="317" width="82.21875" style="1" bestFit="1" customWidth="1"/>
    <col min="318" max="318" width="22" style="1" bestFit="1" customWidth="1"/>
    <col min="319" max="319" width="32.21875" style="1" bestFit="1" customWidth="1"/>
    <col min="320" max="320" width="28" style="1" bestFit="1" customWidth="1"/>
    <col min="321" max="321" width="57.44140625" style="1" bestFit="1" customWidth="1"/>
    <col min="322" max="322" width="25.21875" style="1" bestFit="1" customWidth="1"/>
    <col min="323" max="323" width="23.44140625" style="1" bestFit="1" customWidth="1"/>
    <col min="324" max="324" width="34.44140625" style="1" bestFit="1" customWidth="1"/>
    <col min="325" max="325" width="29.44140625" style="1" bestFit="1" customWidth="1"/>
    <col min="326" max="326" width="30.44140625" style="1" bestFit="1" customWidth="1"/>
    <col min="327" max="327" width="37.21875" style="1" bestFit="1" customWidth="1"/>
    <col min="328" max="328" width="39.44140625" style="1" bestFit="1" customWidth="1"/>
    <col min="329" max="329" width="42.44140625" style="1" bestFit="1" customWidth="1"/>
    <col min="330" max="330" width="48" style="1" bestFit="1" customWidth="1"/>
    <col min="331" max="331" width="38.44140625" style="1" bestFit="1" customWidth="1"/>
    <col min="332" max="332" width="25.77734375" style="1" bestFit="1" customWidth="1"/>
    <col min="333" max="333" width="46" style="1" bestFit="1" customWidth="1"/>
    <col min="334" max="334" width="39.21875" style="1" bestFit="1" customWidth="1"/>
    <col min="335" max="335" width="82.5546875" style="1" bestFit="1" customWidth="1"/>
    <col min="336" max="336" width="20" style="1" bestFit="1" customWidth="1"/>
    <col min="337" max="337" width="30.21875" style="1" bestFit="1" customWidth="1"/>
    <col min="338" max="338" width="26" style="1" bestFit="1" customWidth="1"/>
    <col min="339" max="339" width="55.44140625" style="1" bestFit="1" customWidth="1"/>
    <col min="340" max="340" width="23.44140625" style="1" bestFit="1" customWidth="1"/>
    <col min="341" max="341" width="21.44140625" style="1" bestFit="1" customWidth="1"/>
    <col min="342" max="342" width="32.44140625" style="1" bestFit="1" customWidth="1"/>
    <col min="343" max="343" width="27.5546875" style="1" bestFit="1" customWidth="1"/>
    <col min="344" max="344" width="28.44140625" style="1" bestFit="1" customWidth="1"/>
    <col min="345" max="345" width="35.21875" style="1" bestFit="1" customWidth="1"/>
    <col min="346" max="346" width="37.44140625" style="1" bestFit="1" customWidth="1"/>
    <col min="347" max="347" width="40.44140625" style="1" bestFit="1" customWidth="1"/>
    <col min="348" max="348" width="46" style="1" bestFit="1" customWidth="1"/>
    <col min="349" max="349" width="36.44140625" style="1" bestFit="1" customWidth="1"/>
    <col min="350" max="350" width="24" style="1" bestFit="1" customWidth="1"/>
    <col min="351" max="351" width="44.21875" style="1" bestFit="1" customWidth="1"/>
    <col min="352" max="352" width="37.44140625" style="1" bestFit="1" customWidth="1"/>
    <col min="353" max="353" width="80.77734375" style="1" bestFit="1" customWidth="1"/>
    <col min="354" max="354" width="37.21875" style="1" bestFit="1" customWidth="1"/>
    <col min="355" max="16384" width="11.44140625" style="1"/>
  </cols>
  <sheetData>
    <row r="1" spans="1:69" ht="30" customHeight="1" x14ac:dyDescent="0.3">
      <c r="A1" s="119"/>
      <c r="B1" s="119"/>
      <c r="C1" s="104" t="s">
        <v>34</v>
      </c>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6"/>
      <c r="BC1" s="24" t="s">
        <v>35</v>
      </c>
      <c r="BD1" s="26"/>
      <c r="BE1" s="26"/>
      <c r="BF1" s="26"/>
      <c r="BG1" s="26"/>
      <c r="BH1" s="26"/>
      <c r="BI1" s="26"/>
      <c r="BJ1" s="27"/>
    </row>
    <row r="2" spans="1:69" ht="30" customHeight="1" x14ac:dyDescent="0.3">
      <c r="A2" s="119"/>
      <c r="B2" s="119"/>
      <c r="C2" s="104"/>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6"/>
      <c r="BC2" s="24" t="s">
        <v>155</v>
      </c>
      <c r="BD2" s="26"/>
      <c r="BE2" s="26"/>
      <c r="BF2" s="26"/>
      <c r="BG2" s="26"/>
      <c r="BH2" s="26"/>
      <c r="BI2" s="26"/>
      <c r="BJ2" s="27"/>
    </row>
    <row r="3" spans="1:69" ht="30" customHeight="1" x14ac:dyDescent="0.3">
      <c r="A3" s="119"/>
      <c r="B3" s="119"/>
      <c r="C3" s="104"/>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6"/>
      <c r="BC3" s="24" t="s">
        <v>156</v>
      </c>
      <c r="BD3" s="26"/>
      <c r="BE3" s="26"/>
      <c r="BF3" s="26"/>
      <c r="BG3" s="26"/>
      <c r="BH3" s="26"/>
      <c r="BI3" s="26"/>
      <c r="BJ3" s="27"/>
    </row>
    <row r="4" spans="1:69" ht="30" customHeight="1" x14ac:dyDescent="0.3">
      <c r="A4" s="119"/>
      <c r="B4" s="119"/>
      <c r="C4" s="107"/>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9"/>
      <c r="BC4" s="25" t="s">
        <v>157</v>
      </c>
      <c r="BD4" s="28"/>
      <c r="BE4" s="28"/>
      <c r="BF4" s="28"/>
      <c r="BG4" s="28"/>
      <c r="BH4" s="28"/>
      <c r="BI4" s="28"/>
      <c r="BJ4" s="29"/>
    </row>
    <row r="5" spans="1:69" ht="23.25" customHeight="1" x14ac:dyDescent="0.3">
      <c r="P5" s="9"/>
      <c r="Q5" s="9"/>
      <c r="BJ5" s="16"/>
    </row>
    <row r="6" spans="1:69" ht="28.5" customHeight="1" thickBot="1" x14ac:dyDescent="0.35">
      <c r="B6" s="5" t="s">
        <v>30</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7"/>
      <c r="BI6" s="17"/>
      <c r="BJ6" s="18"/>
    </row>
    <row r="7" spans="1:69" ht="37.049999999999997" customHeight="1" thickBot="1" x14ac:dyDescent="0.35">
      <c r="A7" s="1"/>
      <c r="B7" s="15">
        <v>2024</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7"/>
      <c r="BI7" s="17"/>
      <c r="BJ7" s="18"/>
    </row>
    <row r="8" spans="1:69" ht="8.5500000000000007" customHeight="1" thickBot="1" x14ac:dyDescent="0.35">
      <c r="A8" s="1"/>
      <c r="B8" s="1"/>
      <c r="C8" s="14"/>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7"/>
      <c r="BI8" s="17"/>
      <c r="BJ8" s="18"/>
    </row>
    <row r="9" spans="1:69" s="2" customFormat="1" ht="38.1" customHeight="1" thickBot="1" x14ac:dyDescent="0.35">
      <c r="A9" s="115" t="s">
        <v>29</v>
      </c>
      <c r="B9" s="115"/>
      <c r="C9" s="115"/>
      <c r="D9" s="115"/>
      <c r="E9" s="115"/>
      <c r="F9" s="115"/>
      <c r="G9" s="115"/>
      <c r="H9" s="115"/>
      <c r="I9" s="115"/>
      <c r="J9" s="115"/>
      <c r="K9" s="115"/>
      <c r="L9" s="115"/>
      <c r="M9" s="115"/>
      <c r="N9" s="115"/>
      <c r="O9" s="112" t="s">
        <v>28</v>
      </c>
      <c r="P9" s="113"/>
      <c r="Q9" s="114"/>
      <c r="R9" s="112" t="s">
        <v>27</v>
      </c>
      <c r="S9" s="113"/>
      <c r="T9" s="113"/>
      <c r="U9" s="113"/>
      <c r="V9" s="113"/>
      <c r="W9" s="113"/>
      <c r="X9" s="113"/>
      <c r="Y9" s="113"/>
      <c r="Z9" s="116" t="s">
        <v>26</v>
      </c>
      <c r="AA9" s="117"/>
      <c r="AB9" s="117"/>
      <c r="AC9" s="117"/>
      <c r="AD9" s="117"/>
      <c r="AE9" s="117"/>
      <c r="AF9" s="117"/>
      <c r="AG9" s="117"/>
      <c r="AH9" s="117"/>
      <c r="AI9" s="117"/>
      <c r="AJ9" s="117"/>
      <c r="AK9" s="117"/>
      <c r="AL9" s="117"/>
      <c r="AM9" s="117"/>
      <c r="AN9" s="118"/>
      <c r="AO9" s="112" t="s">
        <v>25</v>
      </c>
      <c r="AP9" s="113"/>
      <c r="AQ9" s="113"/>
      <c r="AR9" s="113"/>
      <c r="AS9" s="113"/>
      <c r="AT9" s="113"/>
      <c r="AU9" s="113"/>
      <c r="AV9" s="113"/>
      <c r="AW9" s="113"/>
      <c r="AX9" s="113"/>
      <c r="AY9" s="113"/>
      <c r="AZ9" s="113"/>
      <c r="BA9" s="113"/>
      <c r="BB9" s="113"/>
      <c r="BC9" s="113"/>
      <c r="BD9" s="113"/>
      <c r="BE9" s="113"/>
      <c r="BF9" s="113"/>
      <c r="BG9" s="114"/>
      <c r="BH9" s="110" t="s">
        <v>22</v>
      </c>
      <c r="BI9" s="111"/>
      <c r="BJ9" s="19"/>
    </row>
    <row r="10" spans="1:69" s="2" customFormat="1" ht="57" customHeight="1" thickBot="1" x14ac:dyDescent="0.35">
      <c r="A10" s="4" t="s">
        <v>20</v>
      </c>
      <c r="B10" s="4" t="s">
        <v>19</v>
      </c>
      <c r="C10" s="4" t="s">
        <v>18</v>
      </c>
      <c r="D10" s="4" t="s">
        <v>17</v>
      </c>
      <c r="E10" s="4" t="s">
        <v>16</v>
      </c>
      <c r="F10" s="4" t="s">
        <v>15</v>
      </c>
      <c r="G10" s="4" t="s">
        <v>14</v>
      </c>
      <c r="H10" s="4" t="s">
        <v>13</v>
      </c>
      <c r="I10" s="4" t="s">
        <v>12</v>
      </c>
      <c r="J10" s="4" t="s">
        <v>33</v>
      </c>
      <c r="K10" s="4" t="s">
        <v>31</v>
      </c>
      <c r="L10" s="4" t="s">
        <v>11</v>
      </c>
      <c r="M10" s="4" t="s">
        <v>36</v>
      </c>
      <c r="N10" s="4" t="s">
        <v>10</v>
      </c>
      <c r="O10" s="4" t="s">
        <v>32</v>
      </c>
      <c r="P10" s="4" t="s">
        <v>9</v>
      </c>
      <c r="Q10" s="4" t="s">
        <v>37</v>
      </c>
      <c r="R10" s="4" t="s">
        <v>38</v>
      </c>
      <c r="S10" s="4" t="s">
        <v>8</v>
      </c>
      <c r="T10" s="4" t="s">
        <v>7</v>
      </c>
      <c r="U10" s="4" t="s">
        <v>6</v>
      </c>
      <c r="V10" s="4" t="s">
        <v>5</v>
      </c>
      <c r="W10" s="4" t="s">
        <v>4</v>
      </c>
      <c r="X10" s="4" t="s">
        <v>3</v>
      </c>
      <c r="Y10" s="4" t="s">
        <v>2</v>
      </c>
      <c r="Z10" s="4" t="s">
        <v>41</v>
      </c>
      <c r="AA10" s="4" t="s">
        <v>42</v>
      </c>
      <c r="AB10" s="4" t="s">
        <v>43</v>
      </c>
      <c r="AC10" s="4" t="s">
        <v>44</v>
      </c>
      <c r="AD10" s="4" t="s">
        <v>45</v>
      </c>
      <c r="AE10" s="4" t="s">
        <v>46</v>
      </c>
      <c r="AF10" s="4" t="s">
        <v>47</v>
      </c>
      <c r="AG10" s="4" t="s">
        <v>48</v>
      </c>
      <c r="AH10" s="4" t="s">
        <v>49</v>
      </c>
      <c r="AI10" s="4" t="s">
        <v>50</v>
      </c>
      <c r="AJ10" s="4" t="s">
        <v>51</v>
      </c>
      <c r="AK10" s="4" t="s">
        <v>52</v>
      </c>
      <c r="AL10" s="4" t="s">
        <v>53</v>
      </c>
      <c r="AM10" s="4" t="s">
        <v>54</v>
      </c>
      <c r="AN10" s="4" t="s">
        <v>55</v>
      </c>
      <c r="AO10" s="4" t="s">
        <v>57</v>
      </c>
      <c r="AP10" s="4" t="s">
        <v>58</v>
      </c>
      <c r="AQ10" s="4" t="s">
        <v>59</v>
      </c>
      <c r="AR10" s="4" t="s">
        <v>60</v>
      </c>
      <c r="AS10" s="4" t="s">
        <v>61</v>
      </c>
      <c r="AT10" s="4" t="s">
        <v>62</v>
      </c>
      <c r="AU10" s="4" t="s">
        <v>63</v>
      </c>
      <c r="AV10" s="4" t="s">
        <v>64</v>
      </c>
      <c r="AW10" s="4" t="s">
        <v>65</v>
      </c>
      <c r="AX10" s="4" t="s">
        <v>66</v>
      </c>
      <c r="AY10" s="4" t="s">
        <v>67</v>
      </c>
      <c r="AZ10" s="4" t="s">
        <v>68</v>
      </c>
      <c r="BA10" s="4" t="s">
        <v>69</v>
      </c>
      <c r="BB10" s="4" t="s">
        <v>70</v>
      </c>
      <c r="BC10" s="4" t="s">
        <v>56</v>
      </c>
      <c r="BD10" s="4" t="s">
        <v>24</v>
      </c>
      <c r="BE10" s="4" t="s">
        <v>39</v>
      </c>
      <c r="BF10" s="4" t="s">
        <v>40</v>
      </c>
      <c r="BG10" s="4" t="s">
        <v>23</v>
      </c>
      <c r="BH10" s="4" t="s">
        <v>1</v>
      </c>
      <c r="BI10" s="3" t="s">
        <v>0</v>
      </c>
      <c r="BJ10" s="5" t="s">
        <v>21</v>
      </c>
    </row>
    <row r="11" spans="1:69" s="39" customFormat="1" ht="49.95" customHeight="1" x14ac:dyDescent="0.3">
      <c r="A11" s="32">
        <v>77</v>
      </c>
      <c r="B11" s="32" t="s">
        <v>71</v>
      </c>
      <c r="C11" s="32" t="s">
        <v>72</v>
      </c>
      <c r="D11" s="32" t="s">
        <v>73</v>
      </c>
      <c r="E11" s="32" t="s">
        <v>74</v>
      </c>
      <c r="F11" s="32" t="s">
        <v>75</v>
      </c>
      <c r="G11" s="32" t="s">
        <v>76</v>
      </c>
      <c r="H11" s="32">
        <v>390601500</v>
      </c>
      <c r="I11" s="32" t="s">
        <v>77</v>
      </c>
      <c r="J11" s="32">
        <v>0</v>
      </c>
      <c r="K11" s="32" t="s">
        <v>78</v>
      </c>
      <c r="L11" s="32" t="s">
        <v>79</v>
      </c>
      <c r="M11" s="32">
        <v>1</v>
      </c>
      <c r="N11" s="32">
        <v>0</v>
      </c>
      <c r="O11" s="33"/>
      <c r="P11" s="34" t="e">
        <v>#DIV/0!</v>
      </c>
      <c r="Q11" s="34">
        <v>0</v>
      </c>
      <c r="R11" s="33"/>
      <c r="S11" s="33"/>
      <c r="T11" s="35"/>
      <c r="U11" s="35"/>
      <c r="V11" s="33"/>
      <c r="W11" s="33"/>
      <c r="X11" s="33"/>
      <c r="Y11" s="33"/>
      <c r="Z11" s="35"/>
      <c r="AA11" s="35"/>
      <c r="AB11" s="35"/>
      <c r="AC11" s="35"/>
      <c r="AD11" s="35"/>
      <c r="AE11" s="35"/>
      <c r="AF11" s="35"/>
      <c r="AG11" s="35"/>
      <c r="AH11" s="35"/>
      <c r="AI11" s="35"/>
      <c r="AJ11" s="35"/>
      <c r="AK11" s="35"/>
      <c r="AL11" s="35"/>
      <c r="AM11" s="35"/>
      <c r="AN11" s="88">
        <v>0</v>
      </c>
      <c r="AO11" s="36">
        <v>0</v>
      </c>
      <c r="AP11" s="35"/>
      <c r="AQ11" s="35"/>
      <c r="AR11" s="35"/>
      <c r="AS11" s="35"/>
      <c r="AT11" s="35"/>
      <c r="AU11" s="35"/>
      <c r="AV11" s="35"/>
      <c r="AW11" s="35"/>
      <c r="AX11" s="35"/>
      <c r="AY11" s="35"/>
      <c r="AZ11" s="35"/>
      <c r="BA11" s="35"/>
      <c r="BB11" s="35"/>
      <c r="BC11" s="35">
        <v>0</v>
      </c>
      <c r="BD11" s="37" t="e">
        <v>#DIV/0!</v>
      </c>
      <c r="BE11" s="38"/>
      <c r="BF11" s="38"/>
      <c r="BG11" s="35"/>
      <c r="BH11" s="32" t="s">
        <v>147</v>
      </c>
      <c r="BI11" s="32" t="s">
        <v>148</v>
      </c>
      <c r="BJ11" s="32" t="s">
        <v>149</v>
      </c>
    </row>
    <row r="12" spans="1:69" s="43" customFormat="1" ht="49.95" customHeight="1" x14ac:dyDescent="0.3">
      <c r="A12" s="6">
        <v>78</v>
      </c>
      <c r="B12" s="6" t="s">
        <v>71</v>
      </c>
      <c r="C12" s="6" t="s">
        <v>72</v>
      </c>
      <c r="D12" s="6" t="s">
        <v>73</v>
      </c>
      <c r="E12" s="6" t="s">
        <v>74</v>
      </c>
      <c r="F12" s="6" t="s">
        <v>80</v>
      </c>
      <c r="G12" s="6" t="s">
        <v>81</v>
      </c>
      <c r="H12" s="6">
        <v>390601100</v>
      </c>
      <c r="I12" s="6" t="s">
        <v>82</v>
      </c>
      <c r="J12" s="6">
        <v>0</v>
      </c>
      <c r="K12" s="6" t="s">
        <v>78</v>
      </c>
      <c r="L12" s="6" t="s">
        <v>79</v>
      </c>
      <c r="M12" s="6">
        <v>4</v>
      </c>
      <c r="N12" s="6">
        <v>0</v>
      </c>
      <c r="O12" s="40"/>
      <c r="P12" s="21" t="e">
        <v>#DIV/0!</v>
      </c>
      <c r="Q12" s="21">
        <v>0</v>
      </c>
      <c r="R12" s="40"/>
      <c r="S12" s="40"/>
      <c r="T12" s="40"/>
      <c r="U12" s="40"/>
      <c r="V12" s="40"/>
      <c r="W12" s="40"/>
      <c r="X12" s="40"/>
      <c r="Y12" s="33"/>
      <c r="Z12" s="41"/>
      <c r="AA12" s="36"/>
      <c r="AB12" s="36"/>
      <c r="AC12" s="36"/>
      <c r="AD12" s="36"/>
      <c r="AE12" s="36"/>
      <c r="AF12" s="36"/>
      <c r="AG12" s="36"/>
      <c r="AH12" s="36"/>
      <c r="AI12" s="36"/>
      <c r="AJ12" s="36"/>
      <c r="AK12" s="36"/>
      <c r="AL12" s="36"/>
      <c r="AM12" s="36"/>
      <c r="AN12" s="35">
        <v>0</v>
      </c>
      <c r="AO12" s="36">
        <v>0</v>
      </c>
      <c r="AP12" s="36"/>
      <c r="AQ12" s="36"/>
      <c r="AR12" s="36"/>
      <c r="AS12" s="36"/>
      <c r="AT12" s="36"/>
      <c r="AU12" s="36"/>
      <c r="AV12" s="36"/>
      <c r="AW12" s="36"/>
      <c r="AX12" s="36"/>
      <c r="AY12" s="36"/>
      <c r="AZ12" s="36"/>
      <c r="BA12" s="36"/>
      <c r="BB12" s="36"/>
      <c r="BC12" s="35">
        <v>0</v>
      </c>
      <c r="BD12" s="42" t="e">
        <v>#DIV/0!</v>
      </c>
      <c r="BE12" s="36"/>
      <c r="BF12" s="36"/>
      <c r="BG12" s="36"/>
      <c r="BH12" s="6" t="s">
        <v>147</v>
      </c>
      <c r="BI12" s="6" t="s">
        <v>148</v>
      </c>
      <c r="BJ12" s="6" t="s">
        <v>149</v>
      </c>
    </row>
    <row r="13" spans="1:69" s="43" customFormat="1" ht="49.95" customHeight="1" x14ac:dyDescent="0.3">
      <c r="A13" s="6">
        <v>79</v>
      </c>
      <c r="B13" s="6" t="s">
        <v>71</v>
      </c>
      <c r="C13" s="32" t="s">
        <v>72</v>
      </c>
      <c r="D13" s="6" t="s">
        <v>73</v>
      </c>
      <c r="E13" s="6" t="s">
        <v>74</v>
      </c>
      <c r="F13" s="6" t="s">
        <v>83</v>
      </c>
      <c r="G13" s="6" t="s">
        <v>84</v>
      </c>
      <c r="H13" s="6">
        <v>390600300</v>
      </c>
      <c r="I13" s="6" t="s">
        <v>85</v>
      </c>
      <c r="J13" s="6">
        <v>0</v>
      </c>
      <c r="K13" s="6" t="s">
        <v>78</v>
      </c>
      <c r="L13" s="6" t="s">
        <v>86</v>
      </c>
      <c r="M13" s="32">
        <v>20</v>
      </c>
      <c r="N13" s="32">
        <v>0</v>
      </c>
      <c r="O13" s="33"/>
      <c r="P13" s="21" t="e">
        <v>#DIV/0!</v>
      </c>
      <c r="Q13" s="21">
        <v>0</v>
      </c>
      <c r="R13" s="40"/>
      <c r="S13" s="40"/>
      <c r="T13" s="40"/>
      <c r="U13" s="40"/>
      <c r="V13" s="40"/>
      <c r="W13" s="40"/>
      <c r="X13" s="40"/>
      <c r="Y13" s="33"/>
      <c r="Z13" s="36"/>
      <c r="AA13" s="36"/>
      <c r="AB13" s="36"/>
      <c r="AC13" s="36"/>
      <c r="AD13" s="36"/>
      <c r="AE13" s="36"/>
      <c r="AF13" s="36"/>
      <c r="AG13" s="36"/>
      <c r="AH13" s="36"/>
      <c r="AI13" s="36"/>
      <c r="AJ13" s="36"/>
      <c r="AK13" s="36"/>
      <c r="AL13" s="36"/>
      <c r="AM13" s="36"/>
      <c r="AN13" s="88">
        <v>0</v>
      </c>
      <c r="AO13" s="36">
        <v>0</v>
      </c>
      <c r="AP13" s="36"/>
      <c r="AQ13" s="36"/>
      <c r="AR13" s="36"/>
      <c r="AS13" s="36"/>
      <c r="AT13" s="36"/>
      <c r="AU13" s="36"/>
      <c r="AV13" s="36"/>
      <c r="AW13" s="36"/>
      <c r="AX13" s="36"/>
      <c r="AY13" s="36"/>
      <c r="AZ13" s="36"/>
      <c r="BA13" s="36"/>
      <c r="BB13" s="36"/>
      <c r="BC13" s="35">
        <v>0</v>
      </c>
      <c r="BD13" s="37" t="e">
        <v>#DIV/0!</v>
      </c>
      <c r="BE13" s="38"/>
      <c r="BF13" s="38"/>
      <c r="BG13" s="36"/>
      <c r="BH13" s="6" t="s">
        <v>147</v>
      </c>
      <c r="BI13" s="6" t="s">
        <v>148</v>
      </c>
      <c r="BJ13" s="6" t="s">
        <v>149</v>
      </c>
    </row>
    <row r="14" spans="1:69" s="43" customFormat="1" ht="49.95" customHeight="1" x14ac:dyDescent="0.3">
      <c r="A14" s="6">
        <v>80</v>
      </c>
      <c r="B14" s="6" t="s">
        <v>71</v>
      </c>
      <c r="C14" s="32" t="s">
        <v>72</v>
      </c>
      <c r="D14" s="6" t="s">
        <v>73</v>
      </c>
      <c r="E14" s="6" t="s">
        <v>74</v>
      </c>
      <c r="F14" s="6" t="s">
        <v>87</v>
      </c>
      <c r="G14" s="6" t="s">
        <v>88</v>
      </c>
      <c r="H14" s="6">
        <v>390600500</v>
      </c>
      <c r="I14" s="6" t="s">
        <v>89</v>
      </c>
      <c r="J14" s="6">
        <v>0</v>
      </c>
      <c r="K14" s="6" t="s">
        <v>78</v>
      </c>
      <c r="L14" s="6" t="s">
        <v>86</v>
      </c>
      <c r="M14" s="32">
        <v>1</v>
      </c>
      <c r="N14" s="32">
        <v>0</v>
      </c>
      <c r="O14" s="33"/>
      <c r="P14" s="21" t="e">
        <v>#DIV/0!</v>
      </c>
      <c r="Q14" s="21">
        <v>0</v>
      </c>
      <c r="R14" s="40"/>
      <c r="S14" s="40"/>
      <c r="T14" s="40"/>
      <c r="U14" s="40"/>
      <c r="V14" s="40"/>
      <c r="W14" s="40"/>
      <c r="X14" s="40"/>
      <c r="Y14" s="33"/>
      <c r="Z14" s="36"/>
      <c r="AA14" s="36"/>
      <c r="AB14" s="36"/>
      <c r="AC14" s="36"/>
      <c r="AD14" s="36"/>
      <c r="AE14" s="36"/>
      <c r="AF14" s="36"/>
      <c r="AG14" s="36"/>
      <c r="AH14" s="36"/>
      <c r="AI14" s="36"/>
      <c r="AJ14" s="36"/>
      <c r="AK14" s="36"/>
      <c r="AL14" s="36"/>
      <c r="AM14" s="36"/>
      <c r="AN14" s="35">
        <v>0</v>
      </c>
      <c r="AO14" s="36">
        <v>0</v>
      </c>
      <c r="AP14" s="36"/>
      <c r="AQ14" s="36"/>
      <c r="AR14" s="36"/>
      <c r="AS14" s="36"/>
      <c r="AT14" s="36"/>
      <c r="AU14" s="36"/>
      <c r="AV14" s="36"/>
      <c r="AW14" s="36"/>
      <c r="AX14" s="36"/>
      <c r="AY14" s="36"/>
      <c r="AZ14" s="36"/>
      <c r="BA14" s="36"/>
      <c r="BB14" s="36"/>
      <c r="BC14" s="35">
        <v>0</v>
      </c>
      <c r="BD14" s="42" t="e">
        <v>#DIV/0!</v>
      </c>
      <c r="BE14" s="36"/>
      <c r="BF14" s="36"/>
      <c r="BG14" s="36"/>
      <c r="BH14" s="6" t="s">
        <v>147</v>
      </c>
      <c r="BI14" s="6" t="s">
        <v>148</v>
      </c>
      <c r="BJ14" s="6" t="s">
        <v>149</v>
      </c>
    </row>
    <row r="15" spans="1:69" s="43" customFormat="1" ht="49.95" customHeight="1" x14ac:dyDescent="0.3">
      <c r="A15" s="6">
        <v>81</v>
      </c>
      <c r="B15" s="6" t="s">
        <v>71</v>
      </c>
      <c r="C15" s="32" t="s">
        <v>72</v>
      </c>
      <c r="D15" s="6" t="s">
        <v>73</v>
      </c>
      <c r="E15" s="6" t="s">
        <v>74</v>
      </c>
      <c r="F15" s="6" t="s">
        <v>90</v>
      </c>
      <c r="G15" s="6" t="s">
        <v>91</v>
      </c>
      <c r="H15" s="6">
        <v>390601800</v>
      </c>
      <c r="I15" s="6" t="s">
        <v>92</v>
      </c>
      <c r="J15" s="6">
        <v>0</v>
      </c>
      <c r="K15" s="6" t="s">
        <v>78</v>
      </c>
      <c r="L15" s="6" t="s">
        <v>79</v>
      </c>
      <c r="M15" s="6">
        <v>1</v>
      </c>
      <c r="N15" s="6">
        <v>0</v>
      </c>
      <c r="O15" s="40"/>
      <c r="P15" s="21" t="e">
        <v>#DIV/0!</v>
      </c>
      <c r="Q15" s="21">
        <v>0</v>
      </c>
      <c r="R15" s="40"/>
      <c r="S15" s="40"/>
      <c r="T15" s="40"/>
      <c r="U15" s="40"/>
      <c r="V15" s="40"/>
      <c r="W15" s="40"/>
      <c r="X15" s="40"/>
      <c r="Y15" s="40"/>
      <c r="Z15" s="41"/>
      <c r="AA15" s="41"/>
      <c r="AB15" s="41"/>
      <c r="AC15" s="41"/>
      <c r="AD15" s="41"/>
      <c r="AE15" s="41"/>
      <c r="AF15" s="41"/>
      <c r="AG15" s="41"/>
      <c r="AH15" s="41"/>
      <c r="AI15" s="41"/>
      <c r="AJ15" s="41"/>
      <c r="AK15" s="41"/>
      <c r="AL15" s="41"/>
      <c r="AM15" s="41"/>
      <c r="AN15" s="88">
        <v>0</v>
      </c>
      <c r="AO15" s="41">
        <v>0</v>
      </c>
      <c r="AP15" s="41"/>
      <c r="AQ15" s="41"/>
      <c r="AR15" s="41"/>
      <c r="AS15" s="41"/>
      <c r="AT15" s="41"/>
      <c r="AU15" s="41"/>
      <c r="AV15" s="41"/>
      <c r="AW15" s="41"/>
      <c r="AX15" s="41"/>
      <c r="AY15" s="41"/>
      <c r="AZ15" s="41"/>
      <c r="BA15" s="41"/>
      <c r="BB15" s="41"/>
      <c r="BC15" s="35">
        <v>0</v>
      </c>
      <c r="BD15" s="30" t="e">
        <v>#DIV/0!</v>
      </c>
      <c r="BE15" s="41"/>
      <c r="BF15" s="41"/>
      <c r="BG15" s="41"/>
      <c r="BH15" s="6" t="s">
        <v>147</v>
      </c>
      <c r="BI15" s="6" t="s">
        <v>148</v>
      </c>
      <c r="BJ15" s="6" t="s">
        <v>149</v>
      </c>
    </row>
    <row r="16" spans="1:69" s="43" customFormat="1" ht="49.95" customHeight="1" x14ac:dyDescent="0.3">
      <c r="A16" s="6">
        <v>82</v>
      </c>
      <c r="B16" s="6" t="s">
        <v>71</v>
      </c>
      <c r="C16" s="32" t="s">
        <v>93</v>
      </c>
      <c r="D16" s="6" t="s">
        <v>94</v>
      </c>
      <c r="E16" s="44" t="s">
        <v>95</v>
      </c>
      <c r="F16" s="44" t="s">
        <v>96</v>
      </c>
      <c r="G16" s="44" t="s">
        <v>97</v>
      </c>
      <c r="H16" s="44">
        <v>230107600</v>
      </c>
      <c r="I16" s="44" t="s">
        <v>98</v>
      </c>
      <c r="J16" s="44">
        <v>88</v>
      </c>
      <c r="K16" s="44" t="s">
        <v>78</v>
      </c>
      <c r="L16" s="44" t="s">
        <v>79</v>
      </c>
      <c r="M16" s="44">
        <v>24</v>
      </c>
      <c r="N16" s="44">
        <v>6</v>
      </c>
      <c r="O16" s="45"/>
      <c r="P16" s="46">
        <v>0</v>
      </c>
      <c r="Q16" s="46">
        <v>0</v>
      </c>
      <c r="R16" s="47">
        <v>2024680010035</v>
      </c>
      <c r="S16" s="45" t="s">
        <v>179</v>
      </c>
      <c r="T16" s="48">
        <v>3890738912</v>
      </c>
      <c r="U16" s="48">
        <v>2316700000</v>
      </c>
      <c r="V16" s="45"/>
      <c r="W16" s="45"/>
      <c r="X16" s="45"/>
      <c r="Y16" s="49"/>
      <c r="Z16" s="48">
        <v>2316700000</v>
      </c>
      <c r="AA16" s="50"/>
      <c r="AB16" s="50"/>
      <c r="AC16" s="50"/>
      <c r="AD16" s="50"/>
      <c r="AE16" s="50"/>
      <c r="AF16" s="50"/>
      <c r="AG16" s="50"/>
      <c r="AH16" s="50"/>
      <c r="AI16" s="50"/>
      <c r="AJ16" s="50"/>
      <c r="AK16" s="50"/>
      <c r="AL16" s="50"/>
      <c r="AM16" s="50"/>
      <c r="AN16" s="35">
        <v>2316700000</v>
      </c>
      <c r="AO16" s="50">
        <v>0</v>
      </c>
      <c r="AP16" s="50"/>
      <c r="AQ16" s="50"/>
      <c r="AR16" s="50"/>
      <c r="AS16" s="50"/>
      <c r="AT16" s="50"/>
      <c r="AU16" s="50"/>
      <c r="AV16" s="50"/>
      <c r="AW16" s="50"/>
      <c r="AX16" s="50"/>
      <c r="AY16" s="50"/>
      <c r="AZ16" s="50"/>
      <c r="BA16" s="50"/>
      <c r="BB16" s="50"/>
      <c r="BC16" s="35">
        <v>0</v>
      </c>
      <c r="BD16" s="51">
        <v>0</v>
      </c>
      <c r="BE16" s="52">
        <v>0</v>
      </c>
      <c r="BF16" s="52">
        <v>0</v>
      </c>
      <c r="BG16" s="50"/>
      <c r="BH16" s="44" t="s">
        <v>147</v>
      </c>
      <c r="BI16" s="44" t="s">
        <v>148</v>
      </c>
      <c r="BJ16" s="44" t="s">
        <v>149</v>
      </c>
      <c r="BK16" s="53"/>
      <c r="BL16" s="53"/>
      <c r="BM16" s="53"/>
      <c r="BN16" s="53"/>
      <c r="BO16" s="53"/>
      <c r="BP16" s="53"/>
      <c r="BQ16" s="53"/>
    </row>
    <row r="17" spans="1:69" s="60" customFormat="1" ht="49.95" customHeight="1" x14ac:dyDescent="0.3">
      <c r="A17" s="44">
        <v>83</v>
      </c>
      <c r="B17" s="44" t="s">
        <v>71</v>
      </c>
      <c r="C17" s="64" t="s">
        <v>93</v>
      </c>
      <c r="D17" s="44" t="s">
        <v>99</v>
      </c>
      <c r="E17" s="44" t="s">
        <v>100</v>
      </c>
      <c r="F17" s="44" t="s">
        <v>101</v>
      </c>
      <c r="G17" s="44" t="s">
        <v>102</v>
      </c>
      <c r="H17" s="44">
        <v>230208600</v>
      </c>
      <c r="I17" s="44" t="s">
        <v>103</v>
      </c>
      <c r="J17" s="44">
        <v>0</v>
      </c>
      <c r="K17" s="44" t="s">
        <v>78</v>
      </c>
      <c r="L17" s="44" t="s">
        <v>79</v>
      </c>
      <c r="M17" s="44">
        <v>3</v>
      </c>
      <c r="N17" s="44">
        <v>1</v>
      </c>
      <c r="O17" s="54">
        <v>0.85</v>
      </c>
      <c r="P17" s="55">
        <v>0.85</v>
      </c>
      <c r="Q17" s="55">
        <v>7.0833333333333331E-2</v>
      </c>
      <c r="R17" s="47">
        <v>2024680010090</v>
      </c>
      <c r="S17" s="45" t="s">
        <v>176</v>
      </c>
      <c r="T17" s="48">
        <v>5592725765</v>
      </c>
      <c r="U17" s="48">
        <v>1000000000</v>
      </c>
      <c r="V17" s="45" t="s">
        <v>177</v>
      </c>
      <c r="W17" s="45" t="s">
        <v>178</v>
      </c>
      <c r="X17" s="56">
        <v>619703</v>
      </c>
      <c r="Y17" s="45" t="s">
        <v>186</v>
      </c>
      <c r="Z17" s="57">
        <v>1000000000</v>
      </c>
      <c r="AA17" s="58"/>
      <c r="AB17" s="58"/>
      <c r="AC17" s="58"/>
      <c r="AD17" s="58"/>
      <c r="AE17" s="58"/>
      <c r="AF17" s="58"/>
      <c r="AG17" s="58"/>
      <c r="AH17" s="58"/>
      <c r="AI17" s="58"/>
      <c r="AJ17" s="58"/>
      <c r="AK17" s="58"/>
      <c r="AL17" s="58"/>
      <c r="AM17" s="58"/>
      <c r="AN17" s="89">
        <v>1000000000</v>
      </c>
      <c r="AO17" s="90">
        <v>244350000.00999999</v>
      </c>
      <c r="AP17" s="58"/>
      <c r="AQ17" s="58"/>
      <c r="AR17" s="58"/>
      <c r="AS17" s="58"/>
      <c r="AT17" s="58"/>
      <c r="AU17" s="58"/>
      <c r="AV17" s="58"/>
      <c r="AW17" s="58"/>
      <c r="AX17" s="58"/>
      <c r="AY17" s="58"/>
      <c r="AZ17" s="58"/>
      <c r="BA17" s="58"/>
      <c r="BB17" s="58"/>
      <c r="BC17" s="69">
        <f>267516666.68-23166666.67</f>
        <v>244350000.00999999</v>
      </c>
      <c r="BD17" s="59">
        <v>0.24435000000999998</v>
      </c>
      <c r="BE17" s="58">
        <v>28233333.319999993</v>
      </c>
      <c r="BF17" s="58">
        <v>21899999.989999998</v>
      </c>
      <c r="BG17" s="58"/>
      <c r="BH17" s="44" t="s">
        <v>147</v>
      </c>
      <c r="BI17" s="44" t="s">
        <v>148</v>
      </c>
      <c r="BJ17" s="44" t="s">
        <v>149</v>
      </c>
      <c r="BK17" s="53"/>
      <c r="BL17" s="53"/>
      <c r="BM17" s="53"/>
      <c r="BN17" s="53"/>
      <c r="BO17" s="53"/>
      <c r="BP17" s="53"/>
      <c r="BQ17" s="53"/>
    </row>
    <row r="18" spans="1:69" s="60" customFormat="1" ht="49.95" customHeight="1" x14ac:dyDescent="0.3">
      <c r="A18" s="86"/>
      <c r="B18" s="86"/>
      <c r="C18" s="86"/>
      <c r="D18" s="86"/>
      <c r="E18" s="86"/>
      <c r="F18" s="86"/>
      <c r="G18" s="86"/>
      <c r="H18" s="86"/>
      <c r="I18" s="86"/>
      <c r="J18" s="86"/>
      <c r="K18" s="86"/>
      <c r="L18" s="86"/>
      <c r="M18" s="86"/>
      <c r="N18" s="86"/>
      <c r="O18" s="86"/>
      <c r="P18" s="86"/>
      <c r="Q18" s="87"/>
      <c r="R18" s="100">
        <v>2021680010133</v>
      </c>
      <c r="S18" s="95" t="s">
        <v>195</v>
      </c>
      <c r="T18" s="96"/>
      <c r="U18" s="96">
        <v>272650000</v>
      </c>
      <c r="V18" s="97" t="s">
        <v>177</v>
      </c>
      <c r="W18" s="97" t="s">
        <v>178</v>
      </c>
      <c r="X18" s="98">
        <v>619703</v>
      </c>
      <c r="Y18" s="97" t="s">
        <v>196</v>
      </c>
      <c r="Z18" s="96">
        <v>272650000</v>
      </c>
      <c r="AA18" s="85"/>
      <c r="AB18" s="85"/>
      <c r="AC18" s="85"/>
      <c r="AD18" s="85"/>
      <c r="AE18" s="85"/>
      <c r="AF18" s="85"/>
      <c r="AG18" s="85"/>
      <c r="AH18" s="85"/>
      <c r="AI18" s="85"/>
      <c r="AJ18" s="85"/>
      <c r="AK18" s="85"/>
      <c r="AL18" s="85"/>
      <c r="AM18" s="85"/>
      <c r="AN18" s="85">
        <f>SUM(Tabla1[[#This Row],[Recursos propios 2024]:[Otros 2024]])</f>
        <v>272650000</v>
      </c>
      <c r="AO18" s="85">
        <f>+Tabla1[[#This Row],[Total 2024]]</f>
        <v>272650000</v>
      </c>
      <c r="AP18" s="85"/>
      <c r="AQ18" s="85"/>
      <c r="AR18" s="85"/>
      <c r="AS18" s="85"/>
      <c r="AT18" s="85"/>
      <c r="AU18" s="85"/>
      <c r="AV18" s="85"/>
      <c r="AW18" s="85"/>
      <c r="AX18" s="85"/>
      <c r="AY18" s="85"/>
      <c r="AZ18" s="85"/>
      <c r="BA18" s="85"/>
      <c r="BB18" s="85"/>
      <c r="BC18" s="85">
        <f>SUM(Tabla1[[#This Row],[Recursos propios 20242]:[Otros 202415]])</f>
        <v>272650000</v>
      </c>
      <c r="BD18" s="99">
        <f>+Tabla1[[#This Row],[Total Comprometido 2024]]/Tabla1[[#This Row],[Total 2024]]</f>
        <v>1</v>
      </c>
      <c r="BE18" s="85">
        <f>+Tabla1[[#This Row],[Total Comprometido 2024]]</f>
        <v>272650000</v>
      </c>
      <c r="BF18" s="85">
        <f>+Tabla1[[#This Row],[Total Recursos Obligados]]</f>
        <v>272650000</v>
      </c>
      <c r="BG18" s="85"/>
      <c r="BH18" s="84"/>
      <c r="BI18" s="84"/>
      <c r="BJ18" s="84"/>
      <c r="BK18" s="53"/>
      <c r="BL18" s="53"/>
      <c r="BM18" s="53"/>
      <c r="BN18" s="53"/>
      <c r="BO18" s="53"/>
      <c r="BP18" s="53"/>
      <c r="BQ18" s="53"/>
    </row>
    <row r="19" spans="1:69" s="63" customFormat="1" ht="49.95" customHeight="1" x14ac:dyDescent="0.3">
      <c r="A19" s="44">
        <v>84</v>
      </c>
      <c r="B19" s="44" t="s">
        <v>71</v>
      </c>
      <c r="C19" s="64" t="s">
        <v>93</v>
      </c>
      <c r="D19" s="44" t="s">
        <v>99</v>
      </c>
      <c r="E19" s="44" t="s">
        <v>100</v>
      </c>
      <c r="F19" s="44" t="s">
        <v>104</v>
      </c>
      <c r="G19" s="44" t="s">
        <v>105</v>
      </c>
      <c r="H19" s="44">
        <v>230203600</v>
      </c>
      <c r="I19" s="44" t="s">
        <v>106</v>
      </c>
      <c r="J19" s="44">
        <v>0</v>
      </c>
      <c r="K19" s="44" t="s">
        <v>78</v>
      </c>
      <c r="L19" s="44" t="s">
        <v>79</v>
      </c>
      <c r="M19" s="44">
        <v>1</v>
      </c>
      <c r="N19" s="44">
        <v>0.25</v>
      </c>
      <c r="O19" s="45">
        <v>0</v>
      </c>
      <c r="P19" s="46">
        <v>0</v>
      </c>
      <c r="Q19" s="46">
        <v>0</v>
      </c>
      <c r="R19" s="47">
        <v>2024680010090</v>
      </c>
      <c r="S19" s="45" t="s">
        <v>176</v>
      </c>
      <c r="T19" s="45"/>
      <c r="U19" s="48">
        <v>200000000</v>
      </c>
      <c r="V19" s="45"/>
      <c r="W19" s="45"/>
      <c r="X19" s="45"/>
      <c r="Y19" s="45"/>
      <c r="Z19" s="50">
        <v>200000000</v>
      </c>
      <c r="AA19" s="50"/>
      <c r="AB19" s="50"/>
      <c r="AC19" s="50"/>
      <c r="AD19" s="50"/>
      <c r="AE19" s="50"/>
      <c r="AF19" s="50"/>
      <c r="AG19" s="50"/>
      <c r="AH19" s="50"/>
      <c r="AI19" s="50"/>
      <c r="AJ19" s="50"/>
      <c r="AK19" s="50"/>
      <c r="AL19" s="50"/>
      <c r="AM19" s="50"/>
      <c r="AN19" s="88">
        <v>200000000</v>
      </c>
      <c r="AO19" s="50">
        <v>0</v>
      </c>
      <c r="AP19" s="50"/>
      <c r="AQ19" s="50"/>
      <c r="AR19" s="50"/>
      <c r="AS19" s="50"/>
      <c r="AT19" s="50"/>
      <c r="AU19" s="50"/>
      <c r="AV19" s="50"/>
      <c r="AW19" s="50"/>
      <c r="AX19" s="50"/>
      <c r="AY19" s="50"/>
      <c r="AZ19" s="50"/>
      <c r="BA19" s="50"/>
      <c r="BB19" s="50"/>
      <c r="BC19" s="35">
        <v>0</v>
      </c>
      <c r="BD19" s="65">
        <v>0</v>
      </c>
      <c r="BE19" s="50"/>
      <c r="BF19" s="50"/>
      <c r="BG19" s="50"/>
      <c r="BH19" s="44" t="s">
        <v>147</v>
      </c>
      <c r="BI19" s="44" t="s">
        <v>148</v>
      </c>
      <c r="BJ19" s="44" t="s">
        <v>149</v>
      </c>
      <c r="BK19" s="53"/>
      <c r="BL19" s="53"/>
      <c r="BM19" s="53"/>
      <c r="BN19" s="53"/>
      <c r="BO19" s="53"/>
      <c r="BP19" s="53"/>
      <c r="BQ19" s="53"/>
    </row>
    <row r="20" spans="1:69" s="53" customFormat="1" ht="49.95" customHeight="1" x14ac:dyDescent="0.3">
      <c r="A20" s="44">
        <v>267</v>
      </c>
      <c r="B20" s="44" t="s">
        <v>116</v>
      </c>
      <c r="C20" s="44" t="s">
        <v>93</v>
      </c>
      <c r="D20" s="44" t="s">
        <v>94</v>
      </c>
      <c r="E20" s="44" t="s">
        <v>139</v>
      </c>
      <c r="F20" s="44" t="s">
        <v>140</v>
      </c>
      <c r="G20" s="44" t="s">
        <v>141</v>
      </c>
      <c r="H20" s="44">
        <v>230107500</v>
      </c>
      <c r="I20" s="44" t="s">
        <v>142</v>
      </c>
      <c r="J20" s="44">
        <v>0</v>
      </c>
      <c r="K20" s="44" t="s">
        <v>78</v>
      </c>
      <c r="L20" s="44" t="s">
        <v>79</v>
      </c>
      <c r="M20" s="44">
        <v>1</v>
      </c>
      <c r="N20" s="44">
        <v>0.25</v>
      </c>
      <c r="O20" s="54">
        <v>0.02</v>
      </c>
      <c r="P20" s="55">
        <v>0.08</v>
      </c>
      <c r="Q20" s="46">
        <v>5.0000000000000001E-3</v>
      </c>
      <c r="R20" s="47">
        <v>2024680010062</v>
      </c>
      <c r="S20" s="45" t="s">
        <v>180</v>
      </c>
      <c r="T20" s="48">
        <v>8920650000</v>
      </c>
      <c r="U20" s="48">
        <v>4660650000</v>
      </c>
      <c r="V20" s="45" t="s">
        <v>177</v>
      </c>
      <c r="W20" s="45" t="s">
        <v>178</v>
      </c>
      <c r="X20" s="56">
        <v>619703</v>
      </c>
      <c r="Y20" s="45" t="s">
        <v>187</v>
      </c>
      <c r="Z20" s="48">
        <v>4660650000</v>
      </c>
      <c r="AA20" s="58"/>
      <c r="AB20" s="58"/>
      <c r="AC20" s="58"/>
      <c r="AD20" s="58"/>
      <c r="AE20" s="58"/>
      <c r="AF20" s="58"/>
      <c r="AG20" s="58"/>
      <c r="AH20" s="58"/>
      <c r="AI20" s="58"/>
      <c r="AJ20" s="58"/>
      <c r="AK20" s="58"/>
      <c r="AL20" s="58"/>
      <c r="AM20" s="58"/>
      <c r="AN20" s="69">
        <v>4660650000</v>
      </c>
      <c r="AO20" s="58">
        <v>144233333.31999999</v>
      </c>
      <c r="AP20" s="58"/>
      <c r="AQ20" s="58"/>
      <c r="AR20" s="58"/>
      <c r="AS20" s="58"/>
      <c r="AT20" s="58"/>
      <c r="AU20" s="58"/>
      <c r="AV20" s="58"/>
      <c r="AW20" s="58"/>
      <c r="AX20" s="58"/>
      <c r="AY20" s="58"/>
      <c r="AZ20" s="58"/>
      <c r="BA20" s="58"/>
      <c r="BB20" s="58"/>
      <c r="BC20" s="69">
        <f>144233333.32+1073101334</f>
        <v>1217334667.3199999</v>
      </c>
      <c r="BD20" s="59">
        <v>3.0947042433995257E-2</v>
      </c>
      <c r="BE20" s="58">
        <v>0</v>
      </c>
      <c r="BF20" s="58"/>
      <c r="BG20" s="58"/>
      <c r="BH20" s="44" t="s">
        <v>153</v>
      </c>
      <c r="BI20" s="44" t="s">
        <v>148</v>
      </c>
      <c r="BJ20" s="44" t="s">
        <v>154</v>
      </c>
    </row>
    <row r="21" spans="1:69" s="43" customFormat="1" ht="49.95" customHeight="1" x14ac:dyDescent="0.3">
      <c r="A21" s="6">
        <v>85</v>
      </c>
      <c r="B21" s="6" t="s">
        <v>71</v>
      </c>
      <c r="C21" s="32" t="s">
        <v>93</v>
      </c>
      <c r="D21" s="6" t="s">
        <v>94</v>
      </c>
      <c r="E21" s="44" t="s">
        <v>95</v>
      </c>
      <c r="F21" s="44" t="s">
        <v>107</v>
      </c>
      <c r="G21" s="44" t="s">
        <v>108</v>
      </c>
      <c r="H21" s="44">
        <v>230100400</v>
      </c>
      <c r="I21" s="44" t="s">
        <v>109</v>
      </c>
      <c r="J21" s="44">
        <v>0</v>
      </c>
      <c r="K21" s="44" t="s">
        <v>78</v>
      </c>
      <c r="L21" s="44" t="s">
        <v>79</v>
      </c>
      <c r="M21" s="44">
        <v>12</v>
      </c>
      <c r="N21" s="44">
        <v>3</v>
      </c>
      <c r="O21" s="54">
        <v>3</v>
      </c>
      <c r="P21" s="55">
        <f>+(Tabla1[[#This Row],[Meta Ejecutada Vigencia4]]/Tabla1[[#This Row],[Meta Programada Vigencia]])</f>
        <v>1</v>
      </c>
      <c r="Q21" s="55">
        <f>+Tabla1[[#This Row],[Meta Ejecutada Vigencia4]]/Tabla1[[#This Row],[Meta Programada Cuatrienio3]]/4</f>
        <v>6.25E-2</v>
      </c>
      <c r="R21" s="47">
        <v>2024680010191</v>
      </c>
      <c r="S21" s="66" t="s">
        <v>158</v>
      </c>
      <c r="T21" s="48">
        <v>2219860284</v>
      </c>
      <c r="U21" s="48">
        <v>133860284</v>
      </c>
      <c r="V21" s="45" t="s">
        <v>159</v>
      </c>
      <c r="W21" s="56" t="s">
        <v>160</v>
      </c>
      <c r="X21" s="56">
        <v>619703</v>
      </c>
      <c r="Y21" s="45" t="s">
        <v>181</v>
      </c>
      <c r="Z21" s="50">
        <v>133860284</v>
      </c>
      <c r="AA21" s="58"/>
      <c r="AB21" s="58"/>
      <c r="AC21" s="58"/>
      <c r="AD21" s="58"/>
      <c r="AE21" s="58"/>
      <c r="AF21" s="58"/>
      <c r="AG21" s="58"/>
      <c r="AH21" s="58"/>
      <c r="AI21" s="58"/>
      <c r="AJ21" s="58"/>
      <c r="AK21" s="58"/>
      <c r="AL21" s="58"/>
      <c r="AM21" s="58"/>
      <c r="AN21" s="88">
        <f>SUM(Tabla1[[#This Row],[Recursos propios 2024]:[Otros 2024]])</f>
        <v>133860284</v>
      </c>
      <c r="AO21" s="50">
        <v>31500000</v>
      </c>
      <c r="AP21" s="58"/>
      <c r="AQ21" s="58"/>
      <c r="AR21" s="58"/>
      <c r="AS21" s="58"/>
      <c r="AT21" s="58"/>
      <c r="AU21" s="58"/>
      <c r="AV21" s="58"/>
      <c r="AW21" s="58"/>
      <c r="AX21" s="58"/>
      <c r="AY21" s="58"/>
      <c r="AZ21" s="58"/>
      <c r="BA21" s="58"/>
      <c r="BB21" s="58"/>
      <c r="BC21" s="35">
        <f>SUM(Tabla1[[#This Row],[Recursos propios 20242]:[Otros 202415]])</f>
        <v>31500000</v>
      </c>
      <c r="BD21" s="59">
        <f>+Tabla1[[#This Row],[Total Comprometido 2024]]/Tabla1[[#This Row],[Total 2024]]</f>
        <v>0.23531998482836028</v>
      </c>
      <c r="BE21" s="58">
        <v>2616666.66</v>
      </c>
      <c r="BF21" s="58">
        <f>+Tabla1[[#This Row],[Total Recursos Obligados]]</f>
        <v>2616666.66</v>
      </c>
      <c r="BG21" s="58">
        <v>0</v>
      </c>
      <c r="BH21" s="44" t="s">
        <v>150</v>
      </c>
      <c r="BI21" s="44" t="s">
        <v>148</v>
      </c>
      <c r="BJ21" s="44" t="s">
        <v>149</v>
      </c>
      <c r="BK21" s="53"/>
      <c r="BL21" s="53"/>
      <c r="BM21" s="53"/>
      <c r="BN21" s="53"/>
      <c r="BO21" s="53"/>
      <c r="BP21" s="53"/>
      <c r="BQ21" s="53"/>
    </row>
    <row r="22" spans="1:69" s="43" customFormat="1" ht="49.95" customHeight="1" x14ac:dyDescent="0.3">
      <c r="A22" s="67"/>
      <c r="B22" s="67"/>
      <c r="C22" s="67"/>
      <c r="D22" s="67"/>
      <c r="E22" s="61"/>
      <c r="F22" s="61"/>
      <c r="G22" s="61"/>
      <c r="H22" s="61"/>
      <c r="I22" s="61"/>
      <c r="J22" s="61"/>
      <c r="K22" s="61"/>
      <c r="L22" s="61"/>
      <c r="M22" s="61"/>
      <c r="N22" s="61"/>
      <c r="O22" s="54"/>
      <c r="P22" s="62"/>
      <c r="Q22" s="55"/>
      <c r="R22" s="47">
        <v>2021680010118</v>
      </c>
      <c r="S22" s="45" t="s">
        <v>161</v>
      </c>
      <c r="T22" s="48">
        <v>7014166666.3299999</v>
      </c>
      <c r="U22" s="48">
        <v>2000000000</v>
      </c>
      <c r="V22" s="45" t="s">
        <v>159</v>
      </c>
      <c r="W22" s="56" t="s">
        <v>160</v>
      </c>
      <c r="X22" s="56">
        <v>619703</v>
      </c>
      <c r="Y22" s="45" t="s">
        <v>182</v>
      </c>
      <c r="Z22" s="57">
        <v>1866139716</v>
      </c>
      <c r="AA22" s="57"/>
      <c r="AB22" s="57"/>
      <c r="AC22" s="57"/>
      <c r="AD22" s="57"/>
      <c r="AE22" s="57"/>
      <c r="AF22" s="57"/>
      <c r="AG22" s="57"/>
      <c r="AH22" s="57"/>
      <c r="AI22" s="57"/>
      <c r="AJ22" s="57"/>
      <c r="AK22" s="57"/>
      <c r="AL22" s="57"/>
      <c r="AM22" s="57"/>
      <c r="AN22" s="35">
        <f>SUM(Tabla1[[#This Row],[Recursos propios 2024]:[Otros 2024]])</f>
        <v>1866139716</v>
      </c>
      <c r="AO22" s="57">
        <v>1866139716</v>
      </c>
      <c r="AP22" s="57"/>
      <c r="AQ22" s="57"/>
      <c r="AR22" s="57"/>
      <c r="AS22" s="57"/>
      <c r="AT22" s="57"/>
      <c r="AU22" s="57"/>
      <c r="AV22" s="57"/>
      <c r="AW22" s="57"/>
      <c r="AX22" s="57"/>
      <c r="AY22" s="57"/>
      <c r="AZ22" s="57"/>
      <c r="BA22" s="57"/>
      <c r="BB22" s="57"/>
      <c r="BC22" s="35">
        <f>SUM(Tabla1[[#This Row],[Recursos propios 20242]:[Otros 202415]])</f>
        <v>1866139716</v>
      </c>
      <c r="BD22" s="68">
        <f>+Tabla1[[#This Row],[Total Comprometido 2024]]/Tabla1[[#This Row],[Total 2024]]</f>
        <v>1</v>
      </c>
      <c r="BE22" s="57">
        <v>0</v>
      </c>
      <c r="BF22" s="57">
        <v>0</v>
      </c>
      <c r="BG22" s="57"/>
      <c r="BH22" s="61"/>
      <c r="BI22" s="61"/>
      <c r="BJ22" s="61"/>
      <c r="BK22" s="53"/>
      <c r="BL22" s="53"/>
      <c r="BM22" s="53"/>
      <c r="BN22" s="53"/>
      <c r="BO22" s="53"/>
      <c r="BP22" s="53"/>
      <c r="BQ22" s="53"/>
    </row>
    <row r="23" spans="1:69" s="43" customFormat="1" ht="49.95" customHeight="1" x14ac:dyDescent="0.3">
      <c r="A23" s="6">
        <v>86</v>
      </c>
      <c r="B23" s="6" t="s">
        <v>71</v>
      </c>
      <c r="C23" s="32" t="s">
        <v>93</v>
      </c>
      <c r="D23" s="6" t="s">
        <v>99</v>
      </c>
      <c r="E23" s="44" t="s">
        <v>100</v>
      </c>
      <c r="F23" s="44" t="s">
        <v>110</v>
      </c>
      <c r="G23" s="44" t="s">
        <v>111</v>
      </c>
      <c r="H23" s="44">
        <v>230200200</v>
      </c>
      <c r="I23" s="44" t="s">
        <v>112</v>
      </c>
      <c r="J23" s="44">
        <v>71</v>
      </c>
      <c r="K23" s="44" t="s">
        <v>78</v>
      </c>
      <c r="L23" s="44" t="s">
        <v>79</v>
      </c>
      <c r="M23" s="44">
        <v>83</v>
      </c>
      <c r="N23" s="44">
        <v>20</v>
      </c>
      <c r="O23" s="45">
        <v>8</v>
      </c>
      <c r="P23" s="46">
        <f>+(Tabla1[[#This Row],[Meta Ejecutada Vigencia4]]/Tabla1[[#This Row],[Meta Programada Vigencia]])</f>
        <v>0.4</v>
      </c>
      <c r="Q23" s="46">
        <f>+Tabla1[[#This Row],[Meta Ejecutada Vigencia4]]/Tabla1[[#This Row],[Meta Programada Cuatrienio3]]/4</f>
        <v>2.4096385542168676E-2</v>
      </c>
      <c r="R23" s="47">
        <v>2024680010070</v>
      </c>
      <c r="S23" s="45" t="s">
        <v>162</v>
      </c>
      <c r="T23" s="48">
        <v>1869488600</v>
      </c>
      <c r="U23" s="48">
        <v>500000000</v>
      </c>
      <c r="V23" s="45" t="s">
        <v>159</v>
      </c>
      <c r="W23" s="45" t="s">
        <v>160</v>
      </c>
      <c r="X23" s="45">
        <v>619703</v>
      </c>
      <c r="Y23" s="45" t="s">
        <v>183</v>
      </c>
      <c r="Z23" s="50">
        <v>250000000</v>
      </c>
      <c r="AA23" s="50"/>
      <c r="AB23" s="50"/>
      <c r="AC23" s="50"/>
      <c r="AD23" s="50"/>
      <c r="AE23" s="50"/>
      <c r="AF23" s="50"/>
      <c r="AG23" s="50"/>
      <c r="AH23" s="50"/>
      <c r="AI23" s="50"/>
      <c r="AJ23" s="50"/>
      <c r="AK23" s="50"/>
      <c r="AL23" s="50"/>
      <c r="AM23" s="50"/>
      <c r="AN23" s="88">
        <f>SUM(Tabla1[[#This Row],[Recursos propios 2024]:[Otros 2024]])</f>
        <v>250000000</v>
      </c>
      <c r="AO23" s="50">
        <v>207250000</v>
      </c>
      <c r="AP23" s="50"/>
      <c r="AQ23" s="50"/>
      <c r="AR23" s="50"/>
      <c r="AS23" s="50"/>
      <c r="AT23" s="50"/>
      <c r="AU23" s="50"/>
      <c r="AV23" s="50"/>
      <c r="AW23" s="50"/>
      <c r="AX23" s="50"/>
      <c r="AY23" s="50"/>
      <c r="AZ23" s="50"/>
      <c r="BA23" s="50"/>
      <c r="BB23" s="50"/>
      <c r="BC23" s="35">
        <f>SUM(Tabla1[[#This Row],[Recursos propios 20242]:[Otros 202415]])</f>
        <v>207250000</v>
      </c>
      <c r="BD23" s="65">
        <f>+Tabla1[[#This Row],[Total Comprometido 2024]]/Tabla1[[#This Row],[Total 2024]]</f>
        <v>0.82899999999999996</v>
      </c>
      <c r="BE23" s="69">
        <v>91586666.670000002</v>
      </c>
      <c r="BF23" s="50">
        <v>85586666.670000002</v>
      </c>
      <c r="BG23" s="50">
        <v>0</v>
      </c>
      <c r="BH23" s="44" t="s">
        <v>150</v>
      </c>
      <c r="BI23" s="44" t="s">
        <v>148</v>
      </c>
      <c r="BJ23" s="44" t="s">
        <v>149</v>
      </c>
      <c r="BK23" s="53"/>
      <c r="BL23" s="53"/>
      <c r="BM23" s="53"/>
      <c r="BN23" s="53"/>
      <c r="BO23" s="53"/>
      <c r="BP23" s="53"/>
      <c r="BQ23" s="53"/>
    </row>
    <row r="24" spans="1:69" s="43" customFormat="1" ht="49.95" customHeight="1" x14ac:dyDescent="0.3">
      <c r="A24" s="6">
        <v>87</v>
      </c>
      <c r="B24" s="6" t="s">
        <v>71</v>
      </c>
      <c r="C24" s="32" t="s">
        <v>93</v>
      </c>
      <c r="D24" s="6" t="s">
        <v>99</v>
      </c>
      <c r="E24" s="44" t="s">
        <v>100</v>
      </c>
      <c r="F24" s="44" t="s">
        <v>113</v>
      </c>
      <c r="G24" s="44" t="s">
        <v>114</v>
      </c>
      <c r="H24" s="44">
        <v>230204100</v>
      </c>
      <c r="I24" s="44" t="s">
        <v>115</v>
      </c>
      <c r="J24" s="44">
        <v>0</v>
      </c>
      <c r="K24" s="44" t="s">
        <v>78</v>
      </c>
      <c r="L24" s="44" t="s">
        <v>79</v>
      </c>
      <c r="M24" s="44">
        <v>150</v>
      </c>
      <c r="N24" s="44">
        <v>37</v>
      </c>
      <c r="O24" s="54">
        <v>18</v>
      </c>
      <c r="P24" s="55">
        <f>+(Tabla1[[#This Row],[Meta Ejecutada Vigencia4]]/Tabla1[[#This Row],[Meta Programada Vigencia]])</f>
        <v>0.48648648648648651</v>
      </c>
      <c r="Q24" s="55">
        <f>+Tabla1[[#This Row],[Meta Ejecutada Vigencia4]]/Tabla1[[#This Row],[Meta Programada Cuatrienio3]]/4</f>
        <v>0.03</v>
      </c>
      <c r="R24" s="47">
        <v>2024680010070</v>
      </c>
      <c r="S24" s="45" t="s">
        <v>162</v>
      </c>
      <c r="T24" s="48">
        <v>1869488600</v>
      </c>
      <c r="U24" s="48">
        <v>500000000</v>
      </c>
      <c r="V24" s="45" t="s">
        <v>159</v>
      </c>
      <c r="W24" s="45" t="s">
        <v>160</v>
      </c>
      <c r="X24" s="45">
        <v>619703</v>
      </c>
      <c r="Y24" s="45" t="s">
        <v>184</v>
      </c>
      <c r="Z24" s="57">
        <v>250000000</v>
      </c>
      <c r="AA24" s="58"/>
      <c r="AB24" s="58"/>
      <c r="AC24" s="58"/>
      <c r="AD24" s="58"/>
      <c r="AE24" s="58"/>
      <c r="AF24" s="58"/>
      <c r="AG24" s="58"/>
      <c r="AH24" s="58"/>
      <c r="AI24" s="58"/>
      <c r="AJ24" s="58"/>
      <c r="AK24" s="58"/>
      <c r="AL24" s="58"/>
      <c r="AM24" s="58"/>
      <c r="AN24" s="35">
        <f>SUM(Tabla1[[#This Row],[Recursos propios 2024]:[Otros 2024]])</f>
        <v>250000000</v>
      </c>
      <c r="AO24" s="50">
        <v>166750000</v>
      </c>
      <c r="AP24" s="58"/>
      <c r="AQ24" s="58"/>
      <c r="AR24" s="58"/>
      <c r="AS24" s="58"/>
      <c r="AT24" s="58"/>
      <c r="AU24" s="58"/>
      <c r="AV24" s="58"/>
      <c r="AW24" s="58"/>
      <c r="AX24" s="58"/>
      <c r="AY24" s="58"/>
      <c r="AZ24" s="58"/>
      <c r="BA24" s="58"/>
      <c r="BB24" s="58"/>
      <c r="BC24" s="35">
        <f>SUM(Tabla1[[#This Row],[Recursos propios 20242]:[Otros 202415]])</f>
        <v>166750000</v>
      </c>
      <c r="BD24" s="59">
        <f>+Tabla1[[#This Row],[Total Comprometido 2024]]/Tabla1[[#This Row],[Total 2024]]</f>
        <v>0.66700000000000004</v>
      </c>
      <c r="BE24" s="50">
        <v>63003333.329999998</v>
      </c>
      <c r="BF24" s="58">
        <f>+Tabla1[[#This Row],[Total Recursos Obligados]]</f>
        <v>63003333.329999998</v>
      </c>
      <c r="BG24" s="58">
        <v>0</v>
      </c>
      <c r="BH24" s="44" t="s">
        <v>150</v>
      </c>
      <c r="BI24" s="44" t="s">
        <v>148</v>
      </c>
      <c r="BJ24" s="44" t="s">
        <v>149</v>
      </c>
      <c r="BK24" s="53"/>
      <c r="BL24" s="53"/>
      <c r="BM24" s="53"/>
      <c r="BN24" s="53"/>
      <c r="BO24" s="53"/>
      <c r="BP24" s="53"/>
      <c r="BQ24" s="53"/>
    </row>
    <row r="25" spans="1:69" s="43" customFormat="1" ht="49.95" customHeight="1" x14ac:dyDescent="0.3">
      <c r="A25" s="6">
        <v>237</v>
      </c>
      <c r="B25" s="6" t="s">
        <v>116</v>
      </c>
      <c r="C25" s="6" t="s">
        <v>117</v>
      </c>
      <c r="D25" s="6" t="s">
        <v>118</v>
      </c>
      <c r="E25" s="44" t="s">
        <v>119</v>
      </c>
      <c r="F25" s="44" t="s">
        <v>120</v>
      </c>
      <c r="G25" s="44" t="s">
        <v>121</v>
      </c>
      <c r="H25" s="44">
        <v>459902000</v>
      </c>
      <c r="I25" s="44" t="s">
        <v>122</v>
      </c>
      <c r="J25" s="44">
        <v>1</v>
      </c>
      <c r="K25" s="44" t="s">
        <v>78</v>
      </c>
      <c r="L25" s="44" t="s">
        <v>86</v>
      </c>
      <c r="M25" s="44">
        <v>1</v>
      </c>
      <c r="N25" s="44">
        <v>1</v>
      </c>
      <c r="O25" s="45">
        <v>1</v>
      </c>
      <c r="P25" s="46">
        <f>+(Tabla1[[#This Row],[Meta Ejecutada Vigencia4]]/Tabla1[[#This Row],[Meta Programada Vigencia]])</f>
        <v>1</v>
      </c>
      <c r="Q25" s="46">
        <f>+Tabla1[[#This Row],[Meta Ejecutada Vigencia4]]/Tabla1[[#This Row],[Meta Programada Cuatrienio3]]/4</f>
        <v>0.25</v>
      </c>
      <c r="R25" s="47">
        <v>2024680010061</v>
      </c>
      <c r="S25" s="45" t="s">
        <v>163</v>
      </c>
      <c r="T25" s="48">
        <v>800000000</v>
      </c>
      <c r="U25" s="48">
        <v>500000000</v>
      </c>
      <c r="V25" s="45" t="s">
        <v>159</v>
      </c>
      <c r="W25" s="45" t="s">
        <v>160</v>
      </c>
      <c r="X25" s="45">
        <v>619703</v>
      </c>
      <c r="Y25" s="45" t="s">
        <v>185</v>
      </c>
      <c r="Z25" s="50">
        <v>500000000</v>
      </c>
      <c r="AA25" s="50"/>
      <c r="AB25" s="50"/>
      <c r="AC25" s="50"/>
      <c r="AD25" s="50"/>
      <c r="AE25" s="50"/>
      <c r="AF25" s="50"/>
      <c r="AG25" s="50"/>
      <c r="AH25" s="50"/>
      <c r="AI25" s="50"/>
      <c r="AJ25" s="50"/>
      <c r="AK25" s="50"/>
      <c r="AL25" s="50"/>
      <c r="AM25" s="50"/>
      <c r="AN25" s="88">
        <f>SUM(Tabla1[[#This Row],[Recursos propios 2024]:[Otros 2024]])</f>
        <v>500000000</v>
      </c>
      <c r="AO25" s="50">
        <v>466500000</v>
      </c>
      <c r="AP25" s="50"/>
      <c r="AQ25" s="50"/>
      <c r="AR25" s="50"/>
      <c r="AS25" s="50"/>
      <c r="AT25" s="50"/>
      <c r="AU25" s="50"/>
      <c r="AV25" s="50"/>
      <c r="AW25" s="50"/>
      <c r="AX25" s="50"/>
      <c r="AY25" s="50"/>
      <c r="AZ25" s="50"/>
      <c r="BA25" s="50"/>
      <c r="BB25" s="50"/>
      <c r="BC25" s="35">
        <f>SUM(Tabla1[[#This Row],[Recursos propios 20242]:[Otros 202415]])</f>
        <v>466500000</v>
      </c>
      <c r="BD25" s="65">
        <f>+Tabla1[[#This Row],[Total Comprometido 2024]]/Tabla1[[#This Row],[Total 2024]]</f>
        <v>0.93300000000000005</v>
      </c>
      <c r="BE25" s="50">
        <v>193633333.31</v>
      </c>
      <c r="BF25" s="50">
        <f>+Tabla1[[#This Row],[Total Recursos Obligados]]</f>
        <v>193633333.31</v>
      </c>
      <c r="BG25" s="50">
        <v>0</v>
      </c>
      <c r="BH25" s="44" t="s">
        <v>151</v>
      </c>
      <c r="BI25" s="44" t="s">
        <v>148</v>
      </c>
      <c r="BJ25" s="44">
        <v>16</v>
      </c>
      <c r="BK25" s="53"/>
      <c r="BL25" s="53"/>
      <c r="BM25" s="53"/>
      <c r="BN25" s="53"/>
      <c r="BO25" s="53"/>
      <c r="BP25" s="53"/>
      <c r="BQ25" s="53"/>
    </row>
    <row r="26" spans="1:69" s="43" customFormat="1" ht="49.95" customHeight="1" x14ac:dyDescent="0.3">
      <c r="A26" s="6">
        <v>238</v>
      </c>
      <c r="B26" s="6" t="s">
        <v>116</v>
      </c>
      <c r="C26" s="6" t="s">
        <v>117</v>
      </c>
      <c r="D26" s="6" t="s">
        <v>118</v>
      </c>
      <c r="E26" s="6" t="s">
        <v>119</v>
      </c>
      <c r="F26" s="6" t="s">
        <v>123</v>
      </c>
      <c r="G26" s="6" t="s">
        <v>124</v>
      </c>
      <c r="H26" s="6">
        <v>459903800</v>
      </c>
      <c r="I26" s="6" t="s">
        <v>125</v>
      </c>
      <c r="J26" s="6">
        <v>658</v>
      </c>
      <c r="K26" s="6" t="s">
        <v>78</v>
      </c>
      <c r="L26" s="6" t="s">
        <v>86</v>
      </c>
      <c r="M26" s="6">
        <v>658</v>
      </c>
      <c r="N26" s="6">
        <v>658</v>
      </c>
      <c r="O26" s="70">
        <v>186</v>
      </c>
      <c r="P26" s="74">
        <v>0.28760000000000002</v>
      </c>
      <c r="Q26" s="74">
        <v>7.0000000000000007E-2</v>
      </c>
      <c r="R26" s="75">
        <v>2024680010095</v>
      </c>
      <c r="S26" s="70" t="s">
        <v>164</v>
      </c>
      <c r="T26" s="76">
        <v>4641925900</v>
      </c>
      <c r="U26" s="76">
        <v>170000000</v>
      </c>
      <c r="V26" s="70" t="s">
        <v>165</v>
      </c>
      <c r="W26" s="70" t="s">
        <v>166</v>
      </c>
      <c r="X26" s="70">
        <v>48</v>
      </c>
      <c r="Y26" s="70" t="s">
        <v>188</v>
      </c>
      <c r="Z26" s="77">
        <v>170000000</v>
      </c>
      <c r="AA26" s="58"/>
      <c r="AB26" s="58"/>
      <c r="AC26" s="58"/>
      <c r="AD26" s="58"/>
      <c r="AE26" s="58"/>
      <c r="AF26" s="58"/>
      <c r="AG26" s="58"/>
      <c r="AH26" s="58"/>
      <c r="AI26" s="58"/>
      <c r="AJ26" s="58"/>
      <c r="AK26" s="58"/>
      <c r="AL26" s="58"/>
      <c r="AM26" s="58"/>
      <c r="AN26" s="35">
        <f>SUM(Tabla1[[#This Row],[Recursos propios 2024]:[Otros 2024]])</f>
        <v>170000000</v>
      </c>
      <c r="AO26" s="50">
        <v>70956435</v>
      </c>
      <c r="AP26" s="58"/>
      <c r="AQ26" s="58"/>
      <c r="AR26" s="58"/>
      <c r="AS26" s="58"/>
      <c r="AT26" s="58"/>
      <c r="AU26" s="58"/>
      <c r="AV26" s="58"/>
      <c r="AW26" s="58"/>
      <c r="AX26" s="58"/>
      <c r="AY26" s="58"/>
      <c r="AZ26" s="58"/>
      <c r="BA26" s="58"/>
      <c r="BB26" s="58"/>
      <c r="BC26" s="77">
        <v>70956435</v>
      </c>
      <c r="BD26" s="74">
        <v>0.41739079411764707</v>
      </c>
      <c r="BE26" s="72">
        <v>70956435</v>
      </c>
      <c r="BF26" s="72">
        <v>70956435</v>
      </c>
      <c r="BG26" s="72">
        <v>0</v>
      </c>
      <c r="BH26" s="6" t="s">
        <v>151</v>
      </c>
      <c r="BI26" s="6" t="s">
        <v>148</v>
      </c>
      <c r="BJ26" s="6">
        <v>16</v>
      </c>
      <c r="BK26" s="53"/>
      <c r="BL26" s="53"/>
      <c r="BM26" s="53"/>
      <c r="BN26" s="53"/>
      <c r="BO26" s="53"/>
      <c r="BP26" s="53"/>
      <c r="BQ26" s="53"/>
    </row>
    <row r="27" spans="1:69" s="43" customFormat="1" ht="49.95" customHeight="1" x14ac:dyDescent="0.3">
      <c r="A27" s="6"/>
      <c r="B27" s="6"/>
      <c r="C27" s="6"/>
      <c r="D27" s="6"/>
      <c r="E27" s="6"/>
      <c r="F27" s="6"/>
      <c r="G27" s="6"/>
      <c r="H27" s="6"/>
      <c r="I27" s="6"/>
      <c r="J27" s="6"/>
      <c r="K27" s="6"/>
      <c r="L27" s="6"/>
      <c r="M27" s="6"/>
      <c r="N27" s="6"/>
      <c r="O27" s="70"/>
      <c r="P27" s="74"/>
      <c r="Q27" s="74"/>
      <c r="R27" s="75">
        <v>2023680010058</v>
      </c>
      <c r="S27" s="70" t="s">
        <v>167</v>
      </c>
      <c r="T27" s="76">
        <v>1260000000</v>
      </c>
      <c r="U27" s="76">
        <v>1130000000</v>
      </c>
      <c r="V27" s="70" t="s">
        <v>165</v>
      </c>
      <c r="W27" s="70" t="s">
        <v>166</v>
      </c>
      <c r="X27" s="70">
        <v>658</v>
      </c>
      <c r="Y27" s="70" t="s">
        <v>189</v>
      </c>
      <c r="Z27" s="77">
        <v>1130000000</v>
      </c>
      <c r="AA27" s="57"/>
      <c r="AB27" s="57"/>
      <c r="AC27" s="57"/>
      <c r="AD27" s="57"/>
      <c r="AE27" s="57"/>
      <c r="AF27" s="57"/>
      <c r="AG27" s="57"/>
      <c r="AH27" s="57"/>
      <c r="AI27" s="57"/>
      <c r="AJ27" s="57"/>
      <c r="AK27" s="57"/>
      <c r="AL27" s="57"/>
      <c r="AM27" s="57"/>
      <c r="AN27" s="88">
        <f>SUM(Tabla1[[#This Row],[Recursos propios 2024]:[Otros 2024]])</f>
        <v>1130000000</v>
      </c>
      <c r="AO27" s="57">
        <v>1130000000</v>
      </c>
      <c r="AP27" s="57"/>
      <c r="AQ27" s="57"/>
      <c r="AR27" s="57"/>
      <c r="AS27" s="57"/>
      <c r="AT27" s="57"/>
      <c r="AU27" s="57"/>
      <c r="AV27" s="57"/>
      <c r="AW27" s="57"/>
      <c r="AX27" s="57"/>
      <c r="AY27" s="57"/>
      <c r="AZ27" s="57"/>
      <c r="BA27" s="57"/>
      <c r="BB27" s="57"/>
      <c r="BC27" s="101">
        <v>1130000000</v>
      </c>
      <c r="BD27" s="102">
        <v>1</v>
      </c>
      <c r="BE27" s="103">
        <v>646755140</v>
      </c>
      <c r="BF27" s="103">
        <f>+Tabla1[[#This Row],[Total Recursos Obligados]]</f>
        <v>646755140</v>
      </c>
      <c r="BG27" s="103">
        <v>0</v>
      </c>
      <c r="BH27" s="6" t="s">
        <v>151</v>
      </c>
      <c r="BI27" s="6" t="s">
        <v>148</v>
      </c>
      <c r="BJ27" s="6">
        <v>16</v>
      </c>
      <c r="BK27" s="53"/>
      <c r="BL27" s="53"/>
      <c r="BM27" s="53"/>
      <c r="BN27" s="53"/>
      <c r="BO27" s="53"/>
      <c r="BP27" s="53"/>
      <c r="BQ27" s="53"/>
    </row>
    <row r="28" spans="1:69" s="43" customFormat="1" ht="49.95" customHeight="1" x14ac:dyDescent="0.3">
      <c r="A28" s="6">
        <v>239</v>
      </c>
      <c r="B28" s="6" t="s">
        <v>116</v>
      </c>
      <c r="C28" s="6" t="s">
        <v>117</v>
      </c>
      <c r="D28" s="6" t="s">
        <v>118</v>
      </c>
      <c r="E28" s="6" t="s">
        <v>119</v>
      </c>
      <c r="F28" s="6" t="s">
        <v>120</v>
      </c>
      <c r="G28" s="6" t="s">
        <v>126</v>
      </c>
      <c r="H28" s="6">
        <v>459902000</v>
      </c>
      <c r="I28" s="6" t="s">
        <v>122</v>
      </c>
      <c r="J28" s="6" t="s">
        <v>127</v>
      </c>
      <c r="K28" s="6" t="s">
        <v>78</v>
      </c>
      <c r="L28" s="6" t="s">
        <v>86</v>
      </c>
      <c r="M28" s="6">
        <v>1</v>
      </c>
      <c r="N28" s="6">
        <v>1</v>
      </c>
      <c r="O28" s="70">
        <v>0.5</v>
      </c>
      <c r="P28" s="74">
        <v>0</v>
      </c>
      <c r="Q28" s="74">
        <v>0</v>
      </c>
      <c r="R28" s="75">
        <v>2024680010069</v>
      </c>
      <c r="S28" s="70" t="s">
        <v>168</v>
      </c>
      <c r="T28" s="76">
        <v>5123769123.8400002</v>
      </c>
      <c r="U28" s="76">
        <v>1154016870</v>
      </c>
      <c r="V28" s="70" t="s">
        <v>159</v>
      </c>
      <c r="W28" s="78" t="s">
        <v>160</v>
      </c>
      <c r="X28" s="78">
        <v>619703</v>
      </c>
      <c r="Y28" s="70" t="s">
        <v>190</v>
      </c>
      <c r="Z28" s="76">
        <v>454016870</v>
      </c>
      <c r="AA28" s="50"/>
      <c r="AB28" s="50"/>
      <c r="AC28" s="50"/>
      <c r="AD28" s="50"/>
      <c r="AE28" s="50"/>
      <c r="AF28" s="50"/>
      <c r="AG28" s="50"/>
      <c r="AH28" s="50"/>
      <c r="AI28" s="50"/>
      <c r="AJ28" s="50"/>
      <c r="AK28" s="50"/>
      <c r="AL28" s="50"/>
      <c r="AM28" s="50"/>
      <c r="AN28" s="35">
        <f>SUM(Tabla1[[#This Row],[Recursos propios 2024]:[Otros 2024]])</f>
        <v>454016870</v>
      </c>
      <c r="AO28" s="50">
        <v>300500000</v>
      </c>
      <c r="AP28" s="50"/>
      <c r="AQ28" s="50"/>
      <c r="AR28" s="50"/>
      <c r="AS28" s="50"/>
      <c r="AT28" s="50"/>
      <c r="AU28" s="50"/>
      <c r="AV28" s="50"/>
      <c r="AW28" s="50"/>
      <c r="AX28" s="50"/>
      <c r="AY28" s="50"/>
      <c r="AZ28" s="50"/>
      <c r="BA28" s="50"/>
      <c r="BB28" s="50"/>
      <c r="BC28" s="82">
        <v>300500000</v>
      </c>
      <c r="BD28" s="83">
        <v>0.66186967898351445</v>
      </c>
      <c r="BE28" s="35">
        <v>111500000.01000001</v>
      </c>
      <c r="BF28" s="35">
        <v>111500000.01000001</v>
      </c>
      <c r="BG28" s="35"/>
      <c r="BH28" s="6" t="s">
        <v>151</v>
      </c>
      <c r="BI28" s="6" t="s">
        <v>148</v>
      </c>
      <c r="BJ28" s="6">
        <v>16</v>
      </c>
      <c r="BK28" s="53"/>
      <c r="BL28" s="53"/>
      <c r="BM28" s="53"/>
      <c r="BN28" s="53"/>
      <c r="BO28" s="53"/>
      <c r="BP28" s="53"/>
      <c r="BQ28" s="53"/>
    </row>
    <row r="29" spans="1:69" s="43" customFormat="1" ht="49.95" customHeight="1" x14ac:dyDescent="0.3">
      <c r="A29" s="6"/>
      <c r="B29" s="6"/>
      <c r="C29" s="6"/>
      <c r="D29" s="6"/>
      <c r="E29" s="6"/>
      <c r="F29" s="6"/>
      <c r="G29" s="6"/>
      <c r="H29" s="6"/>
      <c r="I29" s="6"/>
      <c r="J29" s="6"/>
      <c r="K29" s="6"/>
      <c r="L29" s="6"/>
      <c r="M29" s="6"/>
      <c r="N29" s="6"/>
      <c r="O29" s="70"/>
      <c r="P29" s="74"/>
      <c r="Q29" s="74"/>
      <c r="R29" s="75">
        <v>2021680010139</v>
      </c>
      <c r="S29" s="70" t="s">
        <v>169</v>
      </c>
      <c r="T29" s="76">
        <v>193891842</v>
      </c>
      <c r="U29" s="76">
        <v>50000000</v>
      </c>
      <c r="V29" s="70" t="s">
        <v>159</v>
      </c>
      <c r="W29" s="78" t="s">
        <v>160</v>
      </c>
      <c r="X29" s="78">
        <v>619703</v>
      </c>
      <c r="Y29" s="70" t="s">
        <v>170</v>
      </c>
      <c r="Z29" s="80">
        <v>45983130</v>
      </c>
      <c r="AA29" s="57"/>
      <c r="AB29" s="57"/>
      <c r="AC29" s="57"/>
      <c r="AD29" s="57"/>
      <c r="AE29" s="57"/>
      <c r="AF29" s="57"/>
      <c r="AG29" s="57"/>
      <c r="AH29" s="57"/>
      <c r="AI29" s="57"/>
      <c r="AJ29" s="57"/>
      <c r="AK29" s="57"/>
      <c r="AL29" s="57"/>
      <c r="AM29" s="57"/>
      <c r="AN29" s="88">
        <f>SUM(Tabla1[[#This Row],[Recursos propios 2024]:[Otros 2024]])</f>
        <v>45983130</v>
      </c>
      <c r="AO29" s="57">
        <v>45983130</v>
      </c>
      <c r="AP29" s="57"/>
      <c r="AQ29" s="57"/>
      <c r="AR29" s="57"/>
      <c r="AS29" s="57"/>
      <c r="AT29" s="57"/>
      <c r="AU29" s="57"/>
      <c r="AV29" s="57"/>
      <c r="AW29" s="57"/>
      <c r="AX29" s="57"/>
      <c r="AY29" s="57"/>
      <c r="AZ29" s="57"/>
      <c r="BA29" s="57"/>
      <c r="BB29" s="57"/>
      <c r="BC29" s="77">
        <v>45983130</v>
      </c>
      <c r="BD29" s="74">
        <v>1</v>
      </c>
      <c r="BE29" s="72">
        <v>42753130</v>
      </c>
      <c r="BF29" s="72"/>
      <c r="BG29" s="72">
        <v>0</v>
      </c>
      <c r="BH29" s="6" t="s">
        <v>151</v>
      </c>
      <c r="BI29" s="6" t="s">
        <v>148</v>
      </c>
      <c r="BJ29" s="6"/>
      <c r="BK29" s="53"/>
      <c r="BL29" s="53"/>
      <c r="BM29" s="53"/>
      <c r="BN29" s="53"/>
      <c r="BO29" s="53"/>
      <c r="BP29" s="53"/>
      <c r="BQ29" s="53"/>
    </row>
    <row r="30" spans="1:69" s="43" customFormat="1" ht="49.95" customHeight="1" x14ac:dyDescent="0.3">
      <c r="A30" s="6">
        <v>240</v>
      </c>
      <c r="B30" s="6" t="s">
        <v>116</v>
      </c>
      <c r="C30" s="6" t="s">
        <v>117</v>
      </c>
      <c r="D30" s="6" t="s">
        <v>118</v>
      </c>
      <c r="E30" s="6" t="s">
        <v>119</v>
      </c>
      <c r="F30" s="6" t="s">
        <v>128</v>
      </c>
      <c r="G30" s="6" t="s">
        <v>129</v>
      </c>
      <c r="H30" s="6">
        <v>459903400</v>
      </c>
      <c r="I30" s="6" t="s">
        <v>130</v>
      </c>
      <c r="J30" s="6">
        <v>1</v>
      </c>
      <c r="K30" s="6" t="s">
        <v>78</v>
      </c>
      <c r="L30" s="6" t="s">
        <v>86</v>
      </c>
      <c r="M30" s="6">
        <v>1</v>
      </c>
      <c r="N30" s="6">
        <v>1</v>
      </c>
      <c r="O30" s="70">
        <v>0</v>
      </c>
      <c r="P30" s="74">
        <v>0</v>
      </c>
      <c r="Q30" s="74">
        <v>0</v>
      </c>
      <c r="R30" s="75">
        <v>2024680010042</v>
      </c>
      <c r="S30" s="70" t="s">
        <v>171</v>
      </c>
      <c r="T30" s="76">
        <v>2987690448.04</v>
      </c>
      <c r="U30" s="76">
        <v>1300000000</v>
      </c>
      <c r="V30" s="70" t="s">
        <v>165</v>
      </c>
      <c r="W30" s="70">
        <v>0</v>
      </c>
      <c r="X30" s="70">
        <v>0</v>
      </c>
      <c r="Y30" s="70">
        <v>0</v>
      </c>
      <c r="Z30" s="77">
        <v>1300000000</v>
      </c>
      <c r="AA30" s="58"/>
      <c r="AB30" s="58"/>
      <c r="AC30" s="58"/>
      <c r="AD30" s="58"/>
      <c r="AE30" s="58"/>
      <c r="AF30" s="58"/>
      <c r="AG30" s="58"/>
      <c r="AH30" s="58"/>
      <c r="AI30" s="58"/>
      <c r="AJ30" s="58"/>
      <c r="AK30" s="58"/>
      <c r="AL30" s="58"/>
      <c r="AM30" s="58"/>
      <c r="AN30" s="35">
        <f>SUM(Tabla1[[#This Row],[Recursos propios 2024]:[Otros 2024]])</f>
        <v>1300000000</v>
      </c>
      <c r="AO30" s="58">
        <v>0</v>
      </c>
      <c r="AP30" s="58"/>
      <c r="AQ30" s="58"/>
      <c r="AR30" s="58"/>
      <c r="AS30" s="58"/>
      <c r="AT30" s="58"/>
      <c r="AU30" s="58"/>
      <c r="AV30" s="58"/>
      <c r="AW30" s="58"/>
      <c r="AX30" s="58"/>
      <c r="AY30" s="58"/>
      <c r="AZ30" s="58"/>
      <c r="BA30" s="58"/>
      <c r="BB30" s="58"/>
      <c r="BC30" s="77">
        <v>0</v>
      </c>
      <c r="BD30" s="74">
        <v>0</v>
      </c>
      <c r="BE30" s="72">
        <v>0</v>
      </c>
      <c r="BF30" s="72">
        <v>0</v>
      </c>
      <c r="BG30" s="72">
        <v>0</v>
      </c>
      <c r="BH30" s="6" t="s">
        <v>151</v>
      </c>
      <c r="BI30" s="6" t="s">
        <v>148</v>
      </c>
      <c r="BJ30" s="6">
        <v>16</v>
      </c>
      <c r="BK30" s="53"/>
      <c r="BL30" s="53"/>
      <c r="BM30" s="53"/>
      <c r="BN30" s="53"/>
      <c r="BO30" s="53"/>
      <c r="BP30" s="53"/>
      <c r="BQ30" s="53"/>
    </row>
    <row r="31" spans="1:69" s="43" customFormat="1" ht="49.95" customHeight="1" x14ac:dyDescent="0.25">
      <c r="A31" s="6">
        <v>241</v>
      </c>
      <c r="B31" s="6" t="s">
        <v>116</v>
      </c>
      <c r="C31" s="6" t="s">
        <v>117</v>
      </c>
      <c r="D31" s="6" t="s">
        <v>118</v>
      </c>
      <c r="E31" s="6" t="s">
        <v>119</v>
      </c>
      <c r="F31" s="6" t="s">
        <v>131</v>
      </c>
      <c r="G31" s="6" t="s">
        <v>132</v>
      </c>
      <c r="H31" s="6">
        <v>459902300</v>
      </c>
      <c r="I31" s="6" t="s">
        <v>133</v>
      </c>
      <c r="J31" s="6" t="s">
        <v>134</v>
      </c>
      <c r="K31" s="6" t="s">
        <v>78</v>
      </c>
      <c r="L31" s="6" t="s">
        <v>86</v>
      </c>
      <c r="M31" s="6">
        <v>2</v>
      </c>
      <c r="N31" s="6">
        <v>2</v>
      </c>
      <c r="O31" s="70">
        <v>0.35</v>
      </c>
      <c r="P31" s="74">
        <v>0.17499999999999999</v>
      </c>
      <c r="Q31" s="74">
        <v>0.17499999999999999</v>
      </c>
      <c r="R31" s="75">
        <v>2024680010089</v>
      </c>
      <c r="S31" s="70" t="s">
        <v>172</v>
      </c>
      <c r="T31" s="76">
        <v>1488680000</v>
      </c>
      <c r="U31" s="76">
        <v>500000000</v>
      </c>
      <c r="V31" s="70" t="s">
        <v>159</v>
      </c>
      <c r="W31" s="78" t="s">
        <v>160</v>
      </c>
      <c r="X31" s="78">
        <v>619703</v>
      </c>
      <c r="Y31" s="81" t="s">
        <v>191</v>
      </c>
      <c r="Z31" s="77">
        <v>500000000</v>
      </c>
      <c r="AA31" s="50"/>
      <c r="AB31" s="50"/>
      <c r="AC31" s="50"/>
      <c r="AD31" s="50"/>
      <c r="AE31" s="50"/>
      <c r="AF31" s="50"/>
      <c r="AG31" s="50"/>
      <c r="AH31" s="50"/>
      <c r="AI31" s="50"/>
      <c r="AJ31" s="50"/>
      <c r="AK31" s="50"/>
      <c r="AL31" s="50"/>
      <c r="AM31" s="50"/>
      <c r="AN31" s="88">
        <f>SUM(Tabla1[[#This Row],[Recursos propios 2024]:[Otros 2024]])</f>
        <v>500000000</v>
      </c>
      <c r="AO31" s="69">
        <v>233600000</v>
      </c>
      <c r="AP31" s="50"/>
      <c r="AQ31" s="50"/>
      <c r="AR31" s="50"/>
      <c r="AS31" s="50"/>
      <c r="AT31" s="50"/>
      <c r="AU31" s="50"/>
      <c r="AV31" s="50"/>
      <c r="AW31" s="50"/>
      <c r="AX31" s="50"/>
      <c r="AY31" s="50"/>
      <c r="AZ31" s="50"/>
      <c r="BA31" s="50"/>
      <c r="BB31" s="50"/>
      <c r="BC31" s="82">
        <v>300597000</v>
      </c>
      <c r="BD31" s="83">
        <v>0.60119400000000001</v>
      </c>
      <c r="BE31" s="35">
        <v>86500000.010000005</v>
      </c>
      <c r="BF31" s="35">
        <v>86500000.010000005</v>
      </c>
      <c r="BG31" s="35">
        <v>0</v>
      </c>
      <c r="BH31" s="6" t="s">
        <v>151</v>
      </c>
      <c r="BI31" s="6" t="s">
        <v>148</v>
      </c>
      <c r="BJ31" s="6">
        <v>16</v>
      </c>
      <c r="BK31" s="53"/>
      <c r="BL31" s="53"/>
      <c r="BM31" s="53"/>
      <c r="BN31" s="53"/>
      <c r="BO31" s="53"/>
      <c r="BP31" s="53"/>
      <c r="BQ31" s="53"/>
    </row>
    <row r="32" spans="1:69" s="43" customFormat="1" ht="49.95" customHeight="1" x14ac:dyDescent="0.3">
      <c r="A32" s="6">
        <v>243</v>
      </c>
      <c r="B32" s="6" t="s">
        <v>116</v>
      </c>
      <c r="C32" s="6" t="s">
        <v>117</v>
      </c>
      <c r="D32" s="6" t="s">
        <v>118</v>
      </c>
      <c r="E32" s="6" t="s">
        <v>119</v>
      </c>
      <c r="F32" s="6" t="s">
        <v>135</v>
      </c>
      <c r="G32" s="6" t="s">
        <v>136</v>
      </c>
      <c r="H32" s="6">
        <v>459901700</v>
      </c>
      <c r="I32" s="6" t="s">
        <v>137</v>
      </c>
      <c r="J32" s="6" t="s">
        <v>134</v>
      </c>
      <c r="K32" s="6" t="s">
        <v>78</v>
      </c>
      <c r="L32" s="6" t="s">
        <v>86</v>
      </c>
      <c r="M32" s="6">
        <v>1</v>
      </c>
      <c r="N32" s="6">
        <v>1</v>
      </c>
      <c r="O32" s="70">
        <v>0</v>
      </c>
      <c r="P32" s="74">
        <v>0</v>
      </c>
      <c r="Q32" s="74">
        <v>0</v>
      </c>
      <c r="R32" s="75">
        <v>2024680010063</v>
      </c>
      <c r="S32" s="70" t="s">
        <v>174</v>
      </c>
      <c r="T32" s="79">
        <v>1723279693</v>
      </c>
      <c r="U32" s="76">
        <v>351803353</v>
      </c>
      <c r="V32" s="70" t="s">
        <v>159</v>
      </c>
      <c r="W32" s="78" t="s">
        <v>160</v>
      </c>
      <c r="X32" s="78">
        <v>619703</v>
      </c>
      <c r="Y32" s="70" t="s">
        <v>192</v>
      </c>
      <c r="Z32" s="76">
        <v>351803353</v>
      </c>
      <c r="AA32" s="58"/>
      <c r="AB32" s="58"/>
      <c r="AC32" s="58"/>
      <c r="AD32" s="58"/>
      <c r="AE32" s="58"/>
      <c r="AF32" s="58"/>
      <c r="AG32" s="58"/>
      <c r="AH32" s="58"/>
      <c r="AI32" s="58"/>
      <c r="AJ32" s="58"/>
      <c r="AK32" s="58"/>
      <c r="AL32" s="58"/>
      <c r="AM32" s="58"/>
      <c r="AN32" s="35">
        <f>SUM(Tabla1[[#This Row],[Recursos propios 2024]:[Otros 2024]])</f>
        <v>351803353</v>
      </c>
      <c r="AO32" s="58">
        <v>211750000</v>
      </c>
      <c r="AP32" s="58"/>
      <c r="AQ32" s="58"/>
      <c r="AR32" s="58"/>
      <c r="AS32" s="58"/>
      <c r="AT32" s="58"/>
      <c r="AU32" s="58"/>
      <c r="AV32" s="58"/>
      <c r="AW32" s="58"/>
      <c r="AX32" s="58"/>
      <c r="AY32" s="58"/>
      <c r="AZ32" s="58"/>
      <c r="BA32" s="58"/>
      <c r="BB32" s="58"/>
      <c r="BC32" s="77">
        <v>211750000</v>
      </c>
      <c r="BD32" s="74">
        <v>0.34451064484311494</v>
      </c>
      <c r="BE32" s="72">
        <v>52273333.350000001</v>
      </c>
      <c r="BF32" s="72">
        <v>49073333.350000001</v>
      </c>
      <c r="BG32" s="72"/>
      <c r="BH32" s="6" t="s">
        <v>151</v>
      </c>
      <c r="BI32" s="6" t="s">
        <v>148</v>
      </c>
      <c r="BJ32" s="6">
        <v>16</v>
      </c>
      <c r="BK32" s="53"/>
      <c r="BL32" s="53"/>
      <c r="BM32" s="53"/>
      <c r="BN32" s="53"/>
      <c r="BO32" s="53"/>
      <c r="BP32" s="53"/>
      <c r="BQ32" s="53"/>
    </row>
    <row r="33" spans="1:69" s="43" customFormat="1" ht="49.95" customHeight="1" x14ac:dyDescent="0.3">
      <c r="A33" s="6"/>
      <c r="B33" s="6"/>
      <c r="C33" s="6"/>
      <c r="D33" s="6"/>
      <c r="E33" s="6"/>
      <c r="F33" s="6"/>
      <c r="G33" s="6"/>
      <c r="H33" s="6"/>
      <c r="I33" s="6"/>
      <c r="J33" s="6"/>
      <c r="K33" s="6"/>
      <c r="L33" s="6"/>
      <c r="M33" s="6"/>
      <c r="N33" s="6"/>
      <c r="O33" s="70">
        <v>0</v>
      </c>
      <c r="P33" s="74">
        <v>0</v>
      </c>
      <c r="Q33" s="74">
        <v>0.82399999999999995</v>
      </c>
      <c r="R33" s="75">
        <v>2021680010148</v>
      </c>
      <c r="S33" s="70" t="s">
        <v>175</v>
      </c>
      <c r="T33" s="79">
        <v>284106028</v>
      </c>
      <c r="U33" s="76">
        <v>50000000</v>
      </c>
      <c r="V33" s="70" t="s">
        <v>165</v>
      </c>
      <c r="W33" s="70">
        <v>0</v>
      </c>
      <c r="X33" s="70">
        <v>0</v>
      </c>
      <c r="Y33" s="70" t="s">
        <v>193</v>
      </c>
      <c r="Z33" s="80">
        <v>48196647</v>
      </c>
      <c r="AA33" s="57"/>
      <c r="AB33" s="57"/>
      <c r="AC33" s="57"/>
      <c r="AD33" s="57"/>
      <c r="AE33" s="57"/>
      <c r="AF33" s="57"/>
      <c r="AG33" s="57"/>
      <c r="AH33" s="57"/>
      <c r="AI33" s="57"/>
      <c r="AJ33" s="57"/>
      <c r="AK33" s="57"/>
      <c r="AL33" s="57"/>
      <c r="AM33" s="57"/>
      <c r="AN33" s="88">
        <f>SUM(Tabla1[[#This Row],[Recursos propios 2024]:[Otros 2024]])</f>
        <v>48196647</v>
      </c>
      <c r="AO33" s="57">
        <v>48196647</v>
      </c>
      <c r="AP33" s="57"/>
      <c r="AQ33" s="57"/>
      <c r="AR33" s="57"/>
      <c r="AS33" s="57"/>
      <c r="AT33" s="57"/>
      <c r="AU33" s="57"/>
      <c r="AV33" s="57"/>
      <c r="AW33" s="57"/>
      <c r="AX33" s="57"/>
      <c r="AY33" s="57"/>
      <c r="AZ33" s="57"/>
      <c r="BA33" s="57"/>
      <c r="BB33" s="57"/>
      <c r="BC33" s="77">
        <v>48196647</v>
      </c>
      <c r="BD33" s="74">
        <v>1</v>
      </c>
      <c r="BE33" s="72">
        <v>47499926.18</v>
      </c>
      <c r="BF33" s="72">
        <v>0</v>
      </c>
      <c r="BG33" s="72">
        <v>0</v>
      </c>
      <c r="BH33" s="6" t="s">
        <v>151</v>
      </c>
      <c r="BI33" s="6" t="s">
        <v>148</v>
      </c>
      <c r="BJ33" s="6">
        <v>16</v>
      </c>
      <c r="BK33" s="53"/>
      <c r="BL33" s="53"/>
      <c r="BM33" s="53"/>
      <c r="BN33" s="53"/>
      <c r="BO33" s="53"/>
      <c r="BP33" s="53"/>
      <c r="BQ33" s="53"/>
    </row>
    <row r="34" spans="1:69" s="43" customFormat="1" ht="49.95" customHeight="1" x14ac:dyDescent="0.3">
      <c r="A34" s="6">
        <v>244</v>
      </c>
      <c r="B34" s="6" t="s">
        <v>116</v>
      </c>
      <c r="C34" s="6" t="s">
        <v>117</v>
      </c>
      <c r="D34" s="6" t="s">
        <v>118</v>
      </c>
      <c r="E34" s="6" t="s">
        <v>119</v>
      </c>
      <c r="F34" s="6" t="s">
        <v>120</v>
      </c>
      <c r="G34" s="6" t="s">
        <v>138</v>
      </c>
      <c r="H34" s="6">
        <v>459902000</v>
      </c>
      <c r="I34" s="6" t="s">
        <v>122</v>
      </c>
      <c r="J34" s="6" t="s">
        <v>134</v>
      </c>
      <c r="K34" s="6" t="s">
        <v>78</v>
      </c>
      <c r="L34" s="6" t="s">
        <v>86</v>
      </c>
      <c r="M34" s="6">
        <v>1</v>
      </c>
      <c r="N34" s="6">
        <v>1</v>
      </c>
      <c r="O34" s="70">
        <v>0.02</v>
      </c>
      <c r="P34" s="74">
        <v>0.02</v>
      </c>
      <c r="Q34" s="74">
        <v>0.02</v>
      </c>
      <c r="R34" s="75">
        <v>2024680010036</v>
      </c>
      <c r="S34" s="70" t="s">
        <v>173</v>
      </c>
      <c r="T34" s="76">
        <v>1632115800</v>
      </c>
      <c r="U34" s="76">
        <v>500000000</v>
      </c>
      <c r="V34" s="70" t="s">
        <v>159</v>
      </c>
      <c r="W34" s="78" t="s">
        <v>160</v>
      </c>
      <c r="X34" s="78">
        <v>619703</v>
      </c>
      <c r="Y34" s="70" t="s">
        <v>194</v>
      </c>
      <c r="Z34" s="77">
        <v>500000000</v>
      </c>
      <c r="AA34" s="50"/>
      <c r="AB34" s="50"/>
      <c r="AC34" s="50"/>
      <c r="AD34" s="50"/>
      <c r="AE34" s="50"/>
      <c r="AF34" s="50"/>
      <c r="AG34" s="50"/>
      <c r="AH34" s="50"/>
      <c r="AI34" s="50"/>
      <c r="AJ34" s="50"/>
      <c r="AK34" s="50"/>
      <c r="AL34" s="50"/>
      <c r="AM34" s="50"/>
      <c r="AN34" s="35">
        <f>SUM(Tabla1[[#This Row],[Recursos propios 2024]:[Otros 2024]])</f>
        <v>500000000</v>
      </c>
      <c r="AO34" s="50">
        <v>294750000</v>
      </c>
      <c r="AP34" s="50"/>
      <c r="AQ34" s="50"/>
      <c r="AR34" s="50"/>
      <c r="AS34" s="50"/>
      <c r="AT34" s="50"/>
      <c r="AU34" s="50"/>
      <c r="AV34" s="50"/>
      <c r="AW34" s="50"/>
      <c r="AX34" s="50"/>
      <c r="AY34" s="50"/>
      <c r="AZ34" s="50"/>
      <c r="BA34" s="50"/>
      <c r="BB34" s="50"/>
      <c r="BC34" s="77">
        <v>456495535.79000002</v>
      </c>
      <c r="BD34" s="74">
        <v>0.91299107158000004</v>
      </c>
      <c r="BE34" s="35">
        <v>109858333.37</v>
      </c>
      <c r="BF34" s="35">
        <v>101858333.37</v>
      </c>
      <c r="BG34" s="35">
        <v>0</v>
      </c>
      <c r="BH34" s="6" t="s">
        <v>152</v>
      </c>
      <c r="BI34" s="6" t="s">
        <v>148</v>
      </c>
      <c r="BJ34" s="6">
        <v>16</v>
      </c>
      <c r="BK34" s="53"/>
      <c r="BL34" s="53"/>
      <c r="BM34" s="53"/>
      <c r="BN34" s="53"/>
      <c r="BO34" s="53"/>
      <c r="BP34" s="53"/>
      <c r="BQ34" s="53"/>
    </row>
    <row r="35" spans="1:69" s="43" customFormat="1" ht="49.95" customHeight="1" x14ac:dyDescent="0.3">
      <c r="A35" s="6">
        <v>245</v>
      </c>
      <c r="B35" s="6" t="s">
        <v>116</v>
      </c>
      <c r="C35" s="6" t="s">
        <v>117</v>
      </c>
      <c r="D35" s="6" t="s">
        <v>118</v>
      </c>
      <c r="E35" s="6" t="s">
        <v>119</v>
      </c>
      <c r="F35" s="6" t="s">
        <v>143</v>
      </c>
      <c r="G35" s="6" t="s">
        <v>144</v>
      </c>
      <c r="H35" s="6">
        <v>459900200</v>
      </c>
      <c r="I35" s="6" t="s">
        <v>145</v>
      </c>
      <c r="J35" s="6">
        <v>1</v>
      </c>
      <c r="K35" s="6" t="s">
        <v>146</v>
      </c>
      <c r="L35" s="6" t="s">
        <v>86</v>
      </c>
      <c r="M35" s="6">
        <v>1</v>
      </c>
      <c r="N35" s="6">
        <v>1</v>
      </c>
      <c r="O35" s="70"/>
      <c r="P35" s="74">
        <v>0</v>
      </c>
      <c r="Q35" s="74">
        <v>0</v>
      </c>
      <c r="R35" s="75"/>
      <c r="S35" s="70"/>
      <c r="T35" s="76"/>
      <c r="U35" s="76"/>
      <c r="V35" s="70"/>
      <c r="W35" s="70"/>
      <c r="X35" s="70"/>
      <c r="Y35" s="70"/>
      <c r="Z35" s="77">
        <v>15915000</v>
      </c>
      <c r="AA35" s="58"/>
      <c r="AB35" s="58"/>
      <c r="AC35" s="58"/>
      <c r="AD35" s="58"/>
      <c r="AE35" s="58"/>
      <c r="AF35" s="58"/>
      <c r="AG35" s="58"/>
      <c r="AH35" s="58"/>
      <c r="AI35" s="58"/>
      <c r="AJ35" s="58"/>
      <c r="AK35" s="58"/>
      <c r="AL35" s="58"/>
      <c r="AM35" s="58"/>
      <c r="AN35" s="35">
        <v>15195000</v>
      </c>
      <c r="AO35" s="58">
        <v>0</v>
      </c>
      <c r="AP35" s="58"/>
      <c r="AQ35" s="58"/>
      <c r="AR35" s="58"/>
      <c r="AS35" s="58"/>
      <c r="AT35" s="58"/>
      <c r="AU35" s="58"/>
      <c r="AV35" s="58"/>
      <c r="AW35" s="58"/>
      <c r="AX35" s="58"/>
      <c r="AY35" s="58"/>
      <c r="AZ35" s="58"/>
      <c r="BA35" s="58"/>
      <c r="BB35" s="58"/>
      <c r="BC35" s="82">
        <v>0</v>
      </c>
      <c r="BD35" s="83">
        <v>0</v>
      </c>
      <c r="BE35" s="35">
        <v>0</v>
      </c>
      <c r="BF35" s="35">
        <v>0</v>
      </c>
      <c r="BG35" s="35"/>
      <c r="BH35" s="6" t="s">
        <v>151</v>
      </c>
      <c r="BI35" s="6" t="s">
        <v>148</v>
      </c>
      <c r="BJ35" s="6">
        <v>16</v>
      </c>
      <c r="BK35" s="53"/>
      <c r="BL35" s="53"/>
      <c r="BM35" s="53"/>
      <c r="BN35" s="53"/>
      <c r="BO35" s="53"/>
      <c r="BP35" s="53"/>
      <c r="BQ35" s="53"/>
    </row>
    <row r="36" spans="1:69" s="43" customFormat="1" x14ac:dyDescent="0.3">
      <c r="A36" s="7"/>
      <c r="B36" s="6"/>
      <c r="C36" s="6"/>
      <c r="D36" s="6"/>
      <c r="E36" s="6"/>
      <c r="F36" s="6"/>
      <c r="G36" s="6"/>
      <c r="H36" s="6"/>
      <c r="I36" s="6"/>
      <c r="J36" s="6"/>
      <c r="K36" s="6"/>
      <c r="L36" s="6"/>
      <c r="M36" s="6"/>
      <c r="N36" s="6"/>
      <c r="O36" s="70"/>
      <c r="P36" s="71" t="e">
        <f>+(Tabla1[[#This Row],[Meta Ejecutada Vigencia4]]/Tabla1[[#This Row],[Meta Programada Vigencia]])</f>
        <v>#DIV/0!</v>
      </c>
      <c r="Q36" s="71" t="e">
        <f>+Tabla1[[#This Row],[Meta Ejecutada Vigencia4]]/Tabla1[[#This Row],[Meta Programada Cuatrienio3]]/4</f>
        <v>#DIV/0!</v>
      </c>
      <c r="R36" s="70"/>
      <c r="S36" s="70"/>
      <c r="T36" s="70"/>
      <c r="U36" s="70"/>
      <c r="V36" s="70"/>
      <c r="W36" s="45"/>
      <c r="X36" s="45"/>
      <c r="Y36" s="45"/>
      <c r="Z36" s="45"/>
      <c r="AA36" s="45"/>
      <c r="AB36" s="45"/>
      <c r="AC36" s="45"/>
      <c r="AD36" s="45"/>
      <c r="AE36" s="45"/>
      <c r="AF36" s="45"/>
      <c r="AG36" s="45"/>
      <c r="AH36" s="45"/>
      <c r="AI36" s="45"/>
      <c r="AJ36" s="45"/>
      <c r="AK36" s="45"/>
      <c r="AL36" s="45"/>
      <c r="AM36" s="45"/>
      <c r="AN36" s="50">
        <f>SUBTOTAL(109,AN11:AN35)</f>
        <v>15965195000</v>
      </c>
      <c r="AO36" s="45"/>
      <c r="AP36" s="45"/>
      <c r="AQ36" s="45"/>
      <c r="AR36" s="45"/>
      <c r="AS36" s="45"/>
      <c r="AT36" s="45"/>
      <c r="AU36" s="45"/>
      <c r="AV36" s="45"/>
      <c r="AW36" s="45"/>
      <c r="AX36" s="45"/>
      <c r="AY36" s="45"/>
      <c r="AZ36" s="45"/>
      <c r="BA36" s="45"/>
      <c r="BB36" s="45"/>
      <c r="BC36" s="50">
        <f>SUBTOTAL(109,BC11:BC35)</f>
        <v>7036953131.1199999</v>
      </c>
      <c r="BD36" s="65"/>
      <c r="BE36" s="91">
        <f>SUM(BE11:BE35)</f>
        <v>1819819631.21</v>
      </c>
      <c r="BF36" s="94">
        <f>SUBTOTAL(109,BF11:BF35)</f>
        <v>1706033241.6999998</v>
      </c>
      <c r="BG36" s="45"/>
      <c r="BH36" s="44"/>
      <c r="BI36" s="44"/>
      <c r="BJ36" s="61"/>
      <c r="BK36" s="53"/>
      <c r="BL36" s="53"/>
      <c r="BM36" s="53"/>
      <c r="BN36" s="53"/>
      <c r="BO36" s="53"/>
      <c r="BP36" s="53"/>
      <c r="BQ36" s="53"/>
    </row>
    <row r="37" spans="1:69" s="43" customFormat="1" x14ac:dyDescent="0.3">
      <c r="A37" s="7"/>
      <c r="B37" s="7"/>
      <c r="C37" s="7"/>
      <c r="D37" s="7"/>
      <c r="E37" s="7"/>
      <c r="F37" s="7"/>
      <c r="G37" s="7"/>
      <c r="H37" s="7"/>
      <c r="I37" s="7"/>
      <c r="J37" s="7"/>
      <c r="K37" s="7"/>
      <c r="L37" s="7"/>
      <c r="M37" s="7"/>
      <c r="N37" s="7"/>
      <c r="O37" s="40"/>
      <c r="P37" s="21" t="e">
        <f>+(Tabla1[[#This Row],[Meta Ejecutada Vigencia4]]/Tabla1[[#This Row],[Meta Programada Vigencia]])</f>
        <v>#DIV/0!</v>
      </c>
      <c r="Q37" s="21" t="e">
        <f>+Tabla1[[#This Row],[Meta Ejecutada Vigencia4]]/Tabla1[[#This Row],[Meta Programada Cuatrienio3]]/4</f>
        <v>#DIV/0!</v>
      </c>
      <c r="R37" s="40"/>
      <c r="S37" s="40"/>
      <c r="T37" s="40"/>
      <c r="U37" s="40"/>
      <c r="V37" s="40"/>
      <c r="W37" s="54"/>
      <c r="X37" s="54"/>
      <c r="Y37" s="54"/>
      <c r="Z37" s="54"/>
      <c r="AA37" s="54"/>
      <c r="AB37" s="54"/>
      <c r="AC37" s="54"/>
      <c r="AD37" s="54"/>
      <c r="AE37" s="54"/>
      <c r="AF37" s="54"/>
      <c r="AG37" s="54"/>
      <c r="AH37" s="54"/>
      <c r="AI37" s="54"/>
      <c r="AJ37" s="54"/>
      <c r="AK37" s="54"/>
      <c r="AL37" s="54"/>
      <c r="AM37" s="54"/>
      <c r="AN37" s="57"/>
      <c r="AO37" s="54"/>
      <c r="AP37" s="54"/>
      <c r="AQ37" s="54"/>
      <c r="AR37" s="54"/>
      <c r="AS37" s="54"/>
      <c r="AT37" s="54"/>
      <c r="AU37" s="54"/>
      <c r="AV37" s="54"/>
      <c r="AW37" s="54"/>
      <c r="AX37" s="54"/>
      <c r="AY37" s="54"/>
      <c r="AZ37" s="54"/>
      <c r="BA37" s="54"/>
      <c r="BB37" s="54"/>
      <c r="BC37" s="57">
        <v>7036953131.1199999</v>
      </c>
      <c r="BD37" s="68"/>
      <c r="BE37" s="92">
        <v>1819819631.21</v>
      </c>
      <c r="BF37" s="93">
        <v>1706033241.7</v>
      </c>
      <c r="BG37" s="54"/>
      <c r="BH37" s="61"/>
      <c r="BI37" s="61"/>
      <c r="BJ37" s="61"/>
      <c r="BK37" s="53"/>
      <c r="BL37" s="53"/>
      <c r="BM37" s="53"/>
      <c r="BN37" s="53"/>
      <c r="BO37" s="53"/>
      <c r="BP37" s="53"/>
      <c r="BQ37" s="53"/>
    </row>
    <row r="38" spans="1:69" s="43" customFormat="1" x14ac:dyDescent="0.3">
      <c r="A38" s="7"/>
      <c r="B38" s="6"/>
      <c r="C38" s="6"/>
      <c r="D38" s="6"/>
      <c r="E38" s="6"/>
      <c r="F38" s="6"/>
      <c r="G38" s="6"/>
      <c r="H38" s="6"/>
      <c r="I38" s="6"/>
      <c r="J38" s="6"/>
      <c r="K38" s="6"/>
      <c r="L38" s="6"/>
      <c r="M38" s="6"/>
      <c r="N38" s="6"/>
      <c r="O38" s="70"/>
      <c r="P38" s="71" t="e">
        <f>+(Tabla1[[#This Row],[Meta Ejecutada Vigencia4]]/Tabla1[[#This Row],[Meta Programada Vigencia]])</f>
        <v>#DIV/0!</v>
      </c>
      <c r="Q38" s="71" t="e">
        <f>+Tabla1[[#This Row],[Meta Ejecutada Vigencia4]]/Tabla1[[#This Row],[Meta Programada Cuatrienio3]]/4</f>
        <v>#DIV/0!</v>
      </c>
      <c r="R38" s="70"/>
      <c r="S38" s="70"/>
      <c r="T38" s="70"/>
      <c r="U38" s="70"/>
      <c r="V38" s="70"/>
      <c r="W38" s="45"/>
      <c r="X38" s="45"/>
      <c r="Y38" s="45"/>
      <c r="Z38" s="45"/>
      <c r="AA38" s="45"/>
      <c r="AB38" s="45"/>
      <c r="AC38" s="45"/>
      <c r="AD38" s="45"/>
      <c r="AE38" s="45"/>
      <c r="AF38" s="45"/>
      <c r="AG38" s="45"/>
      <c r="AH38" s="45"/>
      <c r="AI38" s="45"/>
      <c r="AJ38" s="45"/>
      <c r="AK38" s="45"/>
      <c r="AL38" s="45"/>
      <c r="AM38" s="45"/>
      <c r="AN38" s="50">
        <f>+AN36-AN37</f>
        <v>15965195000</v>
      </c>
      <c r="AO38" s="45"/>
      <c r="AP38" s="45"/>
      <c r="AQ38" s="45"/>
      <c r="AR38" s="45"/>
      <c r="AS38" s="45"/>
      <c r="AT38" s="45"/>
      <c r="AU38" s="45"/>
      <c r="AV38" s="45"/>
      <c r="AW38" s="45"/>
      <c r="AX38" s="45"/>
      <c r="AY38" s="45"/>
      <c r="AZ38" s="45"/>
      <c r="BA38" s="45"/>
      <c r="BB38" s="45"/>
      <c r="BC38" s="50">
        <f>+BC36-BC37</f>
        <v>0</v>
      </c>
      <c r="BD38" s="65"/>
      <c r="BE38" s="91">
        <f>+BE36-BE37</f>
        <v>0</v>
      </c>
      <c r="BF38" s="91">
        <f>+BF36-BF37</f>
        <v>0</v>
      </c>
      <c r="BG38" s="45"/>
      <c r="BH38" s="44"/>
      <c r="BI38" s="44"/>
      <c r="BJ38" s="61"/>
      <c r="BK38" s="53"/>
      <c r="BL38" s="53"/>
      <c r="BM38" s="53"/>
      <c r="BN38" s="53"/>
      <c r="BO38" s="53"/>
      <c r="BP38" s="53"/>
      <c r="BQ38" s="53"/>
    </row>
    <row r="39" spans="1:69" s="43" customFormat="1" x14ac:dyDescent="0.3">
      <c r="A39" s="7"/>
      <c r="B39" s="7"/>
      <c r="C39" s="7"/>
      <c r="D39" s="7"/>
      <c r="E39" s="7"/>
      <c r="F39" s="7"/>
      <c r="G39" s="7"/>
      <c r="H39" s="7"/>
      <c r="I39" s="7"/>
      <c r="J39" s="7"/>
      <c r="K39" s="7"/>
      <c r="L39" s="7"/>
      <c r="M39" s="7"/>
      <c r="N39" s="7"/>
      <c r="O39" s="40"/>
      <c r="P39" s="21" t="e">
        <f>+(Tabla1[[#This Row],[Meta Ejecutada Vigencia4]]/Tabla1[[#This Row],[Meta Programada Vigencia]])</f>
        <v>#DIV/0!</v>
      </c>
      <c r="Q39" s="21" t="e">
        <f>+Tabla1[[#This Row],[Meta Ejecutada Vigencia4]]/Tabla1[[#This Row],[Meta Programada Cuatrienio3]]/4</f>
        <v>#DIV/0!</v>
      </c>
      <c r="R39" s="40"/>
      <c r="S39" s="40"/>
      <c r="T39" s="40"/>
      <c r="U39" s="40"/>
      <c r="V39" s="40"/>
      <c r="W39" s="54"/>
      <c r="X39" s="54"/>
      <c r="Y39" s="54"/>
      <c r="Z39" s="54"/>
      <c r="AA39" s="54"/>
      <c r="AB39" s="54"/>
      <c r="AC39" s="54"/>
      <c r="AD39" s="54"/>
      <c r="AE39" s="54"/>
      <c r="AF39" s="54"/>
      <c r="AG39" s="54"/>
      <c r="AH39" s="54"/>
      <c r="AI39" s="54"/>
      <c r="AJ39" s="54"/>
      <c r="AK39" s="54"/>
      <c r="AL39" s="54"/>
      <c r="AM39" s="54"/>
      <c r="AN39" s="57">
        <f>SUM(Tabla1[[#This Row],[Recursos propios 2024]:[Otros 2024]])</f>
        <v>0</v>
      </c>
      <c r="AO39" s="54"/>
      <c r="AP39" s="54"/>
      <c r="AQ39" s="54"/>
      <c r="AR39" s="54"/>
      <c r="AS39" s="54"/>
      <c r="AT39" s="54"/>
      <c r="AU39" s="54"/>
      <c r="AV39" s="54"/>
      <c r="AW39" s="54"/>
      <c r="AX39" s="54"/>
      <c r="AY39" s="54"/>
      <c r="AZ39" s="54"/>
      <c r="BA39" s="54"/>
      <c r="BB39" s="54"/>
      <c r="BC39" s="57"/>
      <c r="BD39" s="68"/>
      <c r="BE39" s="54"/>
      <c r="BF39" s="54"/>
      <c r="BG39" s="54"/>
      <c r="BH39" s="61"/>
      <c r="BI39" s="61"/>
      <c r="BJ39" s="61"/>
      <c r="BK39" s="53"/>
      <c r="BL39" s="53"/>
      <c r="BM39" s="53"/>
      <c r="BN39" s="53"/>
      <c r="BO39" s="53"/>
      <c r="BP39" s="53"/>
      <c r="BQ39" s="53"/>
    </row>
    <row r="40" spans="1:69" s="43" customFormat="1" x14ac:dyDescent="0.3">
      <c r="A40" s="7"/>
      <c r="B40" s="6"/>
      <c r="C40" s="6"/>
      <c r="D40" s="6"/>
      <c r="E40" s="6"/>
      <c r="F40" s="6"/>
      <c r="G40" s="6"/>
      <c r="H40" s="6"/>
      <c r="I40" s="6"/>
      <c r="J40" s="6"/>
      <c r="K40" s="6"/>
      <c r="L40" s="6"/>
      <c r="M40" s="6"/>
      <c r="N40" s="6"/>
      <c r="O40" s="70"/>
      <c r="P40" s="71" t="e">
        <f>+(Tabla1[[#This Row],[Meta Ejecutada Vigencia4]]/Tabla1[[#This Row],[Meta Programada Vigencia]])</f>
        <v>#DIV/0!</v>
      </c>
      <c r="Q40" s="71" t="e">
        <f>+Tabla1[[#This Row],[Meta Ejecutada Vigencia4]]/Tabla1[[#This Row],[Meta Programada Cuatrienio3]]/4</f>
        <v>#DIV/0!</v>
      </c>
      <c r="R40" s="70"/>
      <c r="S40" s="70"/>
      <c r="T40" s="70"/>
      <c r="U40" s="70"/>
      <c r="V40" s="70"/>
      <c r="W40" s="45"/>
      <c r="X40" s="45"/>
      <c r="Y40" s="45"/>
      <c r="Z40" s="45"/>
      <c r="AA40" s="45"/>
      <c r="AB40" s="45"/>
      <c r="AC40" s="45"/>
      <c r="AD40" s="45"/>
      <c r="AE40" s="45"/>
      <c r="AF40" s="45"/>
      <c r="AG40" s="45"/>
      <c r="AH40" s="45"/>
      <c r="AI40" s="45"/>
      <c r="AJ40" s="45"/>
      <c r="AK40" s="45"/>
      <c r="AL40" s="45"/>
      <c r="AM40" s="45"/>
      <c r="AN40" s="50">
        <f>SUM(Tabla1[[#This Row],[Recursos propios 2024]:[Otros 2024]])</f>
        <v>0</v>
      </c>
      <c r="AO40" s="45"/>
      <c r="AP40" s="45"/>
      <c r="AQ40" s="45"/>
      <c r="AR40" s="45"/>
      <c r="AS40" s="45"/>
      <c r="AT40" s="45"/>
      <c r="AU40" s="45"/>
      <c r="AV40" s="45"/>
      <c r="AW40" s="45"/>
      <c r="AX40" s="45"/>
      <c r="AY40" s="45"/>
      <c r="AZ40" s="45"/>
      <c r="BA40" s="45"/>
      <c r="BB40" s="45"/>
      <c r="BC40" s="50"/>
      <c r="BD40" s="65"/>
      <c r="BE40" s="45"/>
      <c r="BF40" s="45"/>
      <c r="BG40" s="45"/>
      <c r="BH40" s="44"/>
      <c r="BI40" s="44"/>
      <c r="BJ40" s="61"/>
      <c r="BK40" s="53"/>
      <c r="BL40" s="53"/>
      <c r="BM40" s="53"/>
      <c r="BN40" s="53"/>
      <c r="BO40" s="53"/>
      <c r="BP40" s="53"/>
      <c r="BQ40" s="53"/>
    </row>
    <row r="41" spans="1:69" s="43" customFormat="1" x14ac:dyDescent="0.3">
      <c r="A41" s="7"/>
      <c r="B41" s="7"/>
      <c r="C41" s="7"/>
      <c r="D41" s="7"/>
      <c r="E41" s="7"/>
      <c r="F41" s="7"/>
      <c r="G41" s="7"/>
      <c r="H41" s="7"/>
      <c r="I41" s="7"/>
      <c r="J41" s="7"/>
      <c r="K41" s="7"/>
      <c r="L41" s="7"/>
      <c r="M41" s="7"/>
      <c r="N41" s="7"/>
      <c r="O41" s="40"/>
      <c r="P41" s="21" t="e">
        <f>+(Tabla1[[#This Row],[Meta Ejecutada Vigencia4]]/Tabla1[[#This Row],[Meta Programada Vigencia]])</f>
        <v>#DIV/0!</v>
      </c>
      <c r="Q41" s="21" t="e">
        <f>+Tabla1[[#This Row],[Meta Ejecutada Vigencia4]]/Tabla1[[#This Row],[Meta Programada Cuatrienio3]]/4</f>
        <v>#DIV/0!</v>
      </c>
      <c r="R41" s="40"/>
      <c r="S41" s="40"/>
      <c r="T41" s="40"/>
      <c r="U41" s="40"/>
      <c r="V41" s="40"/>
      <c r="W41" s="54"/>
      <c r="X41" s="54"/>
      <c r="Y41" s="54"/>
      <c r="Z41" s="54"/>
      <c r="AA41" s="54"/>
      <c r="AB41" s="54"/>
      <c r="AC41" s="54"/>
      <c r="AD41" s="54"/>
      <c r="AE41" s="54"/>
      <c r="AF41" s="54"/>
      <c r="AG41" s="54"/>
      <c r="AH41" s="54"/>
      <c r="AI41" s="54"/>
      <c r="AJ41" s="54"/>
      <c r="AK41" s="54"/>
      <c r="AL41" s="54"/>
      <c r="AM41" s="54"/>
      <c r="AN41" s="57">
        <f>SUM(Tabla1[[#This Row],[Recursos propios 2024]:[Otros 2024]])</f>
        <v>0</v>
      </c>
      <c r="AO41" s="54"/>
      <c r="AP41" s="54"/>
      <c r="AQ41" s="54"/>
      <c r="AR41" s="54"/>
      <c r="AS41" s="54"/>
      <c r="AT41" s="54"/>
      <c r="AU41" s="54"/>
      <c r="AV41" s="54"/>
      <c r="AW41" s="54"/>
      <c r="AX41" s="54"/>
      <c r="AY41" s="54"/>
      <c r="AZ41" s="54"/>
      <c r="BA41" s="54"/>
      <c r="BB41" s="54"/>
      <c r="BC41" s="57"/>
      <c r="BD41" s="68"/>
      <c r="BE41" s="54"/>
      <c r="BF41" s="54"/>
      <c r="BG41" s="54"/>
      <c r="BH41" s="61"/>
      <c r="BI41" s="61"/>
      <c r="BJ41" s="61"/>
      <c r="BK41" s="53"/>
      <c r="BL41" s="53"/>
      <c r="BM41" s="53"/>
      <c r="BN41" s="53"/>
      <c r="BO41" s="53"/>
      <c r="BP41" s="53"/>
      <c r="BQ41" s="53"/>
    </row>
    <row r="42" spans="1:69" s="43" customFormat="1" x14ac:dyDescent="0.3">
      <c r="A42" s="7"/>
      <c r="B42" s="6"/>
      <c r="C42" s="6"/>
      <c r="D42" s="6"/>
      <c r="E42" s="6"/>
      <c r="F42" s="6"/>
      <c r="G42" s="6"/>
      <c r="H42" s="6"/>
      <c r="I42" s="6"/>
      <c r="J42" s="6"/>
      <c r="K42" s="6"/>
      <c r="L42" s="6"/>
      <c r="M42" s="6"/>
      <c r="N42" s="6"/>
      <c r="O42" s="70"/>
      <c r="P42" s="71" t="e">
        <f>+(Tabla1[[#This Row],[Meta Ejecutada Vigencia4]]/Tabla1[[#This Row],[Meta Programada Vigencia]])</f>
        <v>#DIV/0!</v>
      </c>
      <c r="Q42" s="71" t="e">
        <f>+Tabla1[[#This Row],[Meta Ejecutada Vigencia4]]/Tabla1[[#This Row],[Meta Programada Cuatrienio3]]/4</f>
        <v>#DIV/0!</v>
      </c>
      <c r="R42" s="70"/>
      <c r="S42" s="70"/>
      <c r="T42" s="70"/>
      <c r="U42" s="70"/>
      <c r="V42" s="70"/>
      <c r="W42" s="70"/>
      <c r="X42" s="70"/>
      <c r="Y42" s="70"/>
      <c r="Z42" s="70"/>
      <c r="AA42" s="70"/>
      <c r="AB42" s="70"/>
      <c r="AC42" s="70"/>
      <c r="AD42" s="70"/>
      <c r="AE42" s="70"/>
      <c r="AF42" s="70"/>
      <c r="AG42" s="70"/>
      <c r="AH42" s="70"/>
      <c r="AI42" s="70"/>
      <c r="AJ42" s="70"/>
      <c r="AK42" s="70"/>
      <c r="AL42" s="70"/>
      <c r="AM42" s="70"/>
      <c r="AN42" s="72">
        <f>SUM(Tabla1[[#This Row],[Recursos propios 2024]:[Otros 2024]])</f>
        <v>0</v>
      </c>
      <c r="AO42" s="70"/>
      <c r="AP42" s="70"/>
      <c r="AQ42" s="70"/>
      <c r="AR42" s="70"/>
      <c r="AS42" s="70"/>
      <c r="AT42" s="70"/>
      <c r="AU42" s="70"/>
      <c r="AV42" s="70"/>
      <c r="AW42" s="70"/>
      <c r="AX42" s="70"/>
      <c r="AY42" s="70"/>
      <c r="AZ42" s="70"/>
      <c r="BA42" s="70"/>
      <c r="BB42" s="70"/>
      <c r="BC42" s="72"/>
      <c r="BD42" s="73"/>
      <c r="BE42" s="70"/>
      <c r="BF42" s="70"/>
      <c r="BG42" s="70"/>
      <c r="BH42" s="6"/>
      <c r="BI42" s="6"/>
      <c r="BJ42" s="7"/>
    </row>
    <row r="43" spans="1:69" x14ac:dyDescent="0.3">
      <c r="A43" s="8"/>
      <c r="B43" s="8"/>
      <c r="C43" s="8"/>
      <c r="D43" s="8"/>
      <c r="E43" s="8"/>
      <c r="F43" s="8"/>
      <c r="G43" s="8"/>
      <c r="H43" s="8"/>
      <c r="I43" s="8"/>
      <c r="J43" s="8"/>
      <c r="K43" s="8"/>
      <c r="L43" s="8"/>
      <c r="M43" s="8"/>
      <c r="N43" s="8"/>
      <c r="O43" s="8"/>
      <c r="P43" s="22" t="e">
        <f>+(Tabla1[[#This Row],[Meta Ejecutada Vigencia4]]/Tabla1[[#This Row],[Meta Programada Vigencia]])</f>
        <v>#DIV/0!</v>
      </c>
      <c r="Q43" s="22" t="e">
        <f>+Tabla1[[#This Row],[Meta Ejecutada Vigencia4]]/Tabla1[[#This Row],[Meta Programada Cuatrienio3]]/4</f>
        <v>#DIV/0!</v>
      </c>
      <c r="R43" s="20"/>
      <c r="S43" s="20"/>
      <c r="T43" s="20"/>
      <c r="U43" s="20"/>
      <c r="V43" s="20"/>
      <c r="W43" s="20"/>
      <c r="X43" s="20"/>
      <c r="Y43" s="20"/>
      <c r="Z43" s="20"/>
      <c r="AA43" s="20"/>
      <c r="AB43" s="20"/>
      <c r="AC43" s="20"/>
      <c r="AD43" s="20"/>
      <c r="AE43" s="20"/>
      <c r="AF43" s="20"/>
      <c r="AG43" s="20"/>
      <c r="AH43" s="20"/>
      <c r="AI43" s="20"/>
      <c r="AJ43" s="20"/>
      <c r="AK43" s="20"/>
      <c r="AL43" s="20"/>
      <c r="AM43" s="20"/>
      <c r="AN43" s="23">
        <f>SUM(Tabla1[[#This Row],[Recursos propios 2024]:[Otros 2024]])</f>
        <v>0</v>
      </c>
      <c r="AO43" s="20"/>
      <c r="AP43" s="20"/>
      <c r="AQ43" s="20"/>
      <c r="AR43" s="20"/>
      <c r="AS43" s="20"/>
      <c r="AT43" s="20"/>
      <c r="AU43" s="20"/>
      <c r="AV43" s="20"/>
      <c r="AW43" s="20"/>
      <c r="AX43" s="20"/>
      <c r="AY43" s="20"/>
      <c r="AZ43" s="20"/>
      <c r="BA43" s="20"/>
      <c r="BB43" s="20"/>
      <c r="BC43" s="23"/>
      <c r="BD43" s="31"/>
      <c r="BE43" s="20"/>
      <c r="BF43" s="20"/>
      <c r="BG43" s="20"/>
      <c r="BH43" s="8"/>
      <c r="BI43" s="8"/>
      <c r="BJ43" s="8"/>
    </row>
    <row r="44" spans="1:69" x14ac:dyDescent="0.3">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row>
    <row r="45" spans="1:69" x14ac:dyDescent="0.3">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row>
    <row r="46" spans="1:69" x14ac:dyDescent="0.3">
      <c r="A46" s="7"/>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row>
    <row r="47" spans="1:69" x14ac:dyDescent="0.3">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row>
    <row r="48" spans="1:69" x14ac:dyDescent="0.3">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row>
    <row r="49" spans="1:62" x14ac:dyDescent="0.3">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row>
    <row r="50" spans="1:62" x14ac:dyDescent="0.3">
      <c r="A50" s="7"/>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row>
    <row r="51" spans="1:62" x14ac:dyDescent="0.3">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row>
    <row r="52" spans="1:62" x14ac:dyDescent="0.3">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row>
    <row r="53" spans="1:62" x14ac:dyDescent="0.3">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row>
    <row r="54" spans="1:62" x14ac:dyDescent="0.3">
      <c r="A54" s="7"/>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row>
    <row r="55" spans="1:62" x14ac:dyDescent="0.3">
      <c r="AN55" s="12"/>
      <c r="AO55" s="12"/>
      <c r="AP55" s="12"/>
      <c r="AQ55" s="12"/>
      <c r="AR55" s="12"/>
      <c r="AS55" s="12"/>
      <c r="AT55" s="12"/>
      <c r="AU55" s="12"/>
      <c r="AV55" s="12"/>
      <c r="AW55" s="12"/>
      <c r="AX55" s="12"/>
      <c r="AY55" s="12"/>
      <c r="AZ55" s="12"/>
      <c r="BA55" s="12"/>
      <c r="BB55" s="12"/>
      <c r="BC55" s="12"/>
      <c r="BD55" s="12"/>
      <c r="BE55" s="12"/>
      <c r="BF55" s="12"/>
      <c r="BG55" s="12"/>
    </row>
  </sheetData>
  <sheetProtection formatCells="0" formatColumns="0" formatRows="0" insertRows="0" autoFilter="0"/>
  <mergeCells count="8">
    <mergeCell ref="C1:BB4"/>
    <mergeCell ref="BH9:BI9"/>
    <mergeCell ref="AO9:BG9"/>
    <mergeCell ref="A9:N9"/>
    <mergeCell ref="O9:Q9"/>
    <mergeCell ref="Z9:AN9"/>
    <mergeCell ref="R9:Y9"/>
    <mergeCell ref="A1:B4"/>
  </mergeCells>
  <phoneticPr fontId="10" type="noConversion"/>
  <pageMargins left="0.7" right="0.7" top="0.75" bottom="0.75" header="0.3" footer="0.3"/>
  <pageSetup paperSize="9"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Accion</vt:lpstr>
      <vt:lpstr>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yesid Leonardo Florez Ososrio</cp:lastModifiedBy>
  <dcterms:created xsi:type="dcterms:W3CDTF">2024-06-03T22:05:35Z</dcterms:created>
  <dcterms:modified xsi:type="dcterms:W3CDTF">2024-11-15T17:04:24Z</dcterms:modified>
</cp:coreProperties>
</file>